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735" windowHeight="11190" tabRatio="827" activeTab="0"/>
  </bookViews>
  <sheets>
    <sheet name="Contexte" sheetId="1" r:id="rId1"/>
    <sheet name="Grille d'autodiagnostic" sheetId="2" r:id="rId2"/>
    <sheet name="Résultat" sheetId="3" r:id="rId3"/>
    <sheet name="Cartographie Phases" sheetId="4" r:id="rId4"/>
    <sheet name="Synthèse du résultat" sheetId="5" r:id="rId5"/>
    <sheet name="Résultat détaillé" sheetId="6" r:id="rId6"/>
    <sheet name="Retour d'expérience" sheetId="7" r:id="rId7"/>
  </sheets>
  <definedNames>
    <definedName name="_xlnm.Print_Area" localSheetId="1">'Grille d''autodiagnostic'!$A$1:$E$132</definedName>
  </definedNames>
  <calcPr fullCalcOnLoad="1"/>
</workbook>
</file>

<file path=xl/comments2.xml><?xml version="1.0" encoding="utf-8"?>
<comments xmlns="http://schemas.openxmlformats.org/spreadsheetml/2006/main">
  <authors>
    <author>TAMAMES</author>
  </authors>
  <commentList>
    <comment ref="S7"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<sst xmlns="http://schemas.openxmlformats.org/spreadsheetml/2006/main" count="399" uniqueCount="237">
  <si>
    <t>Processus et bonnes pratiques</t>
  </si>
  <si>
    <t>A.1. Vision &amp; objectifs</t>
  </si>
  <si>
    <t>A.1.1. Avant projet</t>
  </si>
  <si>
    <t>Les objectifs sont acceptés par chaque fonction concernée et déclinés à chaque niveau de responsabilité dans le projet </t>
  </si>
  <si>
    <t>A.1.3. Analyse de pertinence et d’opportunité des objectifs</t>
  </si>
  <si>
    <t>Les retombées prévisibles du projet pour le réseau sont elles connues par les membres du projet </t>
  </si>
  <si>
    <t>A.2. Identification des risques</t>
  </si>
  <si>
    <t>La capacité des partenaires à participer au projet et à travailler en réseau, notamment à échanger en respectant les règles de confidentialité définies en commun et à tenir leurs engagements, est examinée </t>
  </si>
  <si>
    <t>A.3. Etude de faisabilité</t>
  </si>
  <si>
    <t>Les compétences des acteurs impliqués sont examinées </t>
  </si>
  <si>
    <t>Les besoins de sous-traitance nécessaires et les exigences vis-à-vis des sous-traitants sont identifiés et formalisés </t>
  </si>
  <si>
    <t>Le budget et le plan de financement prévisionnels sont élaborés</t>
  </si>
  <si>
    <t>Les délais, le planning, les tâches et les charges de chaque partenaire sont définis </t>
  </si>
  <si>
    <t>Les exigences en matière de présentation, de diffusion et de valorisation des résultats sont définies </t>
  </si>
  <si>
    <t>La structure commune de valorisation est désignée </t>
  </si>
  <si>
    <t>Les points dans la propriété intellecturelle sont bien définis dans l’accord formalisé </t>
  </si>
  <si>
    <t>Le comité de pilotage s’assure que la logique d’enchaînement des tâches soit en cohérence avec les objectifs et les disponibilités </t>
  </si>
  <si>
    <t xml:space="preserve">Les programmes d'audit interne, la formation et la qualification des auditeurs sont planifiés et réalisés dans tous les domaines contribuant à la performance globale de l'organisme  </t>
  </si>
  <si>
    <t>B.3. Approbation du projet détaillé</t>
  </si>
  <si>
    <t>Les modes de gestion des enregistrements sont déterminés pour permettre la traçabilité, la capitalisation d'expérience et l'amélioration continue</t>
  </si>
  <si>
    <t>Le commanditaire s’est bien assurer que toutes les parties concernées du projet sont en accord sur les justificatifs à fournir</t>
  </si>
  <si>
    <t xml:space="preserve">Des comptes rendus réguliers sont rédigés concernant les délais, les moyens humains, le rapport financier et les risques  </t>
  </si>
  <si>
    <t>Chaque partenaire assure la fiabilité des mesures dont il a la charge</t>
  </si>
  <si>
    <t>Les risques industriels, sociétaux et environnementaux concernant les infrastructures sont identifiés et évalués</t>
  </si>
  <si>
    <t>Un suivi formalisé des modifications existe. Il garantit que tout changement est coordonné, planifié, réalisé et communiqué</t>
  </si>
  <si>
    <t>Afin d’assurer le suivi de projet, des réunions d’avancement auxquelles participent les correspondants des partenaires concernés sont planifiées et organisées par le chef de projet</t>
  </si>
  <si>
    <t>La cloture du projet fait l'objet d'un document de synthese</t>
  </si>
  <si>
    <t>Cliquez sur votre choix, mettez des commentaires si nécessaire.</t>
  </si>
  <si>
    <t>Chapitre de la FD X 50 551</t>
  </si>
  <si>
    <t>Commentaires</t>
  </si>
  <si>
    <t>GRILLE D'AUTODIAGNOSTIC</t>
  </si>
  <si>
    <t>Management de Projet en Réseau (généralisation de la norme FD X 50 551)</t>
  </si>
  <si>
    <t>Evaluation</t>
  </si>
  <si>
    <t>Avertissement : toute zone blanche peut être remplie ou modifiée. Les données peuvent ensuite être utilisées dans d'autres onglets</t>
  </si>
  <si>
    <t>Calcul automatique</t>
  </si>
  <si>
    <t>Valeurs selon le choix</t>
  </si>
  <si>
    <t>Cotation (0 à 1)</t>
  </si>
  <si>
    <t>somme 
(0 à 1)</t>
  </si>
  <si>
    <t>relative</t>
  </si>
  <si>
    <t>La somme des pondérations doit être =1</t>
  </si>
  <si>
    <t>au sous-processus</t>
  </si>
  <si>
    <t>au processus</t>
  </si>
  <si>
    <t>Date : </t>
  </si>
  <si>
    <t xml:space="preserve">Fonction : </t>
  </si>
  <si>
    <t xml:space="preserve">Nom et Prénom : </t>
  </si>
  <si>
    <t>A.4. Approbation de l’avant projet</t>
  </si>
  <si>
    <t>A.3.1. Analyse de l’environnement et des ressources nécessaires du projet</t>
  </si>
  <si>
    <t>B.1. Organisation du projet</t>
  </si>
  <si>
    <t>B.2 Dispositif d’évaluation du pilotage et de la réalisation du projet</t>
  </si>
  <si>
    <t>C.1. Système d’information</t>
  </si>
  <si>
    <t>C.2. Pilotage de projet</t>
  </si>
  <si>
    <t>C.3. Recueil des résultats</t>
  </si>
  <si>
    <t>C.4. Clôture du projet</t>
  </si>
  <si>
    <t>Les supports utilisés pour mettre en valeur les résultats sont efficaces </t>
  </si>
  <si>
    <t>Choix à faire manuellement</t>
  </si>
  <si>
    <t>colonne modifiable (zones blanches)</t>
  </si>
  <si>
    <t>Calcul auto</t>
  </si>
  <si>
    <t>Taux de véracité des processus</t>
  </si>
  <si>
    <t>Scores</t>
  </si>
  <si>
    <t xml:space="preserve">Note </t>
  </si>
  <si>
    <t>Note</t>
  </si>
  <si>
    <t>pondération
sous-processus (0 à 1)</t>
  </si>
  <si>
    <t>pondération
item principal (O à 1)</t>
  </si>
  <si>
    <t>Faux unanime</t>
  </si>
  <si>
    <t xml:space="preserve">Faux </t>
  </si>
  <si>
    <t>Plutôt faux</t>
  </si>
  <si>
    <t>Plutôt vrai</t>
  </si>
  <si>
    <t xml:space="preserve">Vrai </t>
  </si>
  <si>
    <t>Vrai unanime</t>
  </si>
  <si>
    <t>de la bonne pratique est réalisée</t>
  </si>
  <si>
    <t>A.3.2. Organisation et planification</t>
  </si>
  <si>
    <t>Note relative au sous'-processus</t>
  </si>
  <si>
    <t>somme = 1 ?  =&gt;</t>
  </si>
  <si>
    <t>Atteindre les objectifs des processus :</t>
  </si>
  <si>
    <t>Atteindre les objectifs des sous-processus :</t>
  </si>
  <si>
    <t>Résultat de l'évaluation</t>
  </si>
  <si>
    <t>D.1. Valorisation et vulgarisation des résultats</t>
  </si>
  <si>
    <t>D.2. Evaluation des résultats intrinsesques au projet</t>
  </si>
  <si>
    <t>D.3. Améliorations des performances, innovation, apprentissage</t>
  </si>
  <si>
    <t>D.4. Perspectives</t>
  </si>
  <si>
    <t>Copier - "Coller spécial" les valeurs obtenues selon les autodiagnostics 1 à 8</t>
  </si>
  <si>
    <t>AUTODIAGNOSTIC</t>
  </si>
  <si>
    <t>Exp. 1 -</t>
  </si>
  <si>
    <t>Exp. 2 -</t>
  </si>
  <si>
    <t>Exp. 3 -</t>
  </si>
  <si>
    <t>Exp.4 -</t>
  </si>
  <si>
    <t>Exp. 5 -</t>
  </si>
  <si>
    <t>Exp. 6 -</t>
  </si>
  <si>
    <t>Exp. 7 -</t>
  </si>
  <si>
    <t>Exp. 8 -</t>
  </si>
  <si>
    <t>Date : </t>
  </si>
  <si>
    <t>Signature:</t>
  </si>
  <si>
    <t>Observation</t>
  </si>
  <si>
    <t xml:space="preserve">Calcul automatique </t>
  </si>
  <si>
    <t>Valeurs utilisées pour les cartographies</t>
  </si>
  <si>
    <t>Moyenne</t>
  </si>
  <si>
    <t>Moy+ET</t>
  </si>
  <si>
    <t>Moy-ET</t>
  </si>
  <si>
    <t>Ecartype</t>
  </si>
  <si>
    <t>Carto-graphie du processus</t>
  </si>
  <si>
    <t>Nom et Prénom du signataire :  </t>
  </si>
  <si>
    <t>Plans d'action :</t>
  </si>
  <si>
    <t>Carto-graphie des sous processus</t>
  </si>
  <si>
    <t>Utilisés dans les calculs (peut être modifiée avec prudence)</t>
  </si>
  <si>
    <r>
      <t>Pour Qui</t>
    </r>
    <r>
      <rPr>
        <sz val="10"/>
        <color indexed="8"/>
        <rFont val="Arial"/>
        <family val="2"/>
      </rPr>
      <t xml:space="preserve"> ? : </t>
    </r>
  </si>
  <si>
    <r>
      <t xml:space="preserve">Pour Quoi ? </t>
    </r>
    <r>
      <rPr>
        <sz val="10"/>
        <color indexed="8"/>
        <rFont val="Arial"/>
        <family val="2"/>
      </rPr>
      <t xml:space="preserve">: </t>
    </r>
  </si>
  <si>
    <r>
      <t>Comment  ? :</t>
    </r>
    <r>
      <rPr>
        <sz val="10"/>
        <color indexed="8"/>
        <rFont val="Arial"/>
        <family val="2"/>
      </rPr>
      <t xml:space="preserve"> </t>
    </r>
  </si>
  <si>
    <r>
      <t>2.</t>
    </r>
    <r>
      <rPr>
        <sz val="10"/>
        <color indexed="8"/>
        <rFont val="Arial"/>
        <family val="2"/>
      </rPr>
      <t xml:space="preserve"> </t>
    </r>
    <r>
      <rPr>
        <b/>
        <sz val="10"/>
        <color indexed="8"/>
        <rFont val="Arial"/>
        <family val="2"/>
      </rPr>
      <t>Visualisez</t>
    </r>
    <r>
      <rPr>
        <sz val="10"/>
        <color indexed="8"/>
        <rFont val="Arial"/>
        <family val="2"/>
      </rPr>
      <t xml:space="preserve"> votre situation avec les onglets "cartographies" et </t>
    </r>
    <r>
      <rPr>
        <b/>
        <sz val="10"/>
        <color indexed="8"/>
        <rFont val="Arial"/>
        <family val="2"/>
      </rPr>
      <t>identifiez</t>
    </r>
    <r>
      <rPr>
        <sz val="10"/>
        <color indexed="8"/>
        <rFont val="Arial"/>
        <family val="2"/>
      </rPr>
      <t xml:space="preserve"> les améliorations nécessaires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</si>
  <si>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</si>
  <si>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 Les personnes associées au projet en réseau (multi-organismes, multi-sites, multi-partenaires)</t>
  </si>
  <si>
    <t>• Progresser dans sa maîtrise de la gestion des projet en réseau</t>
  </si>
  <si>
    <t>• Respecter la norme FD X 50 551 (généralisée)</t>
  </si>
  <si>
    <r>
      <t>A LIRE !...</t>
    </r>
    <r>
      <rPr>
        <b/>
        <sz val="10"/>
        <color indexed="9"/>
        <rFont val="Arial"/>
        <family val="2"/>
      </rPr>
      <t xml:space="preserve"> </t>
    </r>
  </si>
  <si>
    <t>Echelle d'évaluation exploitée</t>
  </si>
  <si>
    <t>Saisie :</t>
  </si>
  <si>
    <t>...</t>
  </si>
  <si>
    <t>Exploitation :</t>
  </si>
  <si>
    <t>Amélioration :</t>
  </si>
  <si>
    <t xml:space="preserve">A REMPLIR !... </t>
  </si>
  <si>
    <t>(Informations nécessaires pour élaborer les retours d'expériences. Elles resteront ANONYMES )</t>
  </si>
  <si>
    <t>Item</t>
  </si>
  <si>
    <t>8. Observations libres :</t>
  </si>
  <si>
    <t xml:space="preserve"> (oui/non/partiellement)</t>
  </si>
  <si>
    <t>Diffusez cet outil autour de vous si nécessaire</t>
  </si>
  <si>
    <t>1. L'outil d'autodiagnostic est exploitable dans mon contexte professionnel :</t>
  </si>
  <si>
    <t>...</t>
  </si>
  <si>
    <t>7. Les améliorations souhaitées sur la grille d’évaluation sont :</t>
  </si>
  <si>
    <r>
      <t>2. Le temps consacré à la saisie de l’autodiagnostic est de (</t>
    </r>
    <r>
      <rPr>
        <i/>
        <sz val="10"/>
        <color indexed="56"/>
        <rFont val="Arial"/>
        <family val="2"/>
      </rPr>
      <t>mn ou heures</t>
    </r>
    <r>
      <rPr>
        <sz val="10"/>
        <color indexed="56"/>
        <rFont val="Arial"/>
        <family val="2"/>
      </rPr>
      <t>) :</t>
    </r>
  </si>
  <si>
    <r>
      <t>3. L'emploi de la grille est compréhensible (</t>
    </r>
    <r>
      <rPr>
        <i/>
        <sz val="10"/>
        <color indexed="56"/>
        <rFont val="Arial"/>
        <family val="2"/>
      </rPr>
      <t>oui/non/suggestions...</t>
    </r>
    <r>
      <rPr>
        <sz val="10"/>
        <color indexed="56"/>
        <rFont val="Arial"/>
        <family val="2"/>
      </rPr>
      <t>) :</t>
    </r>
  </si>
  <si>
    <r>
      <t>4. Les priorités d’action sont identifiables (</t>
    </r>
    <r>
      <rPr>
        <i/>
        <sz val="10"/>
        <color indexed="56"/>
        <rFont val="Arial"/>
        <family val="2"/>
      </rPr>
      <t>oui/non/partiellement</t>
    </r>
    <r>
      <rPr>
        <sz val="10"/>
        <color indexed="56"/>
        <rFont val="Arial"/>
        <family val="2"/>
      </rPr>
      <t>) :</t>
    </r>
  </si>
  <si>
    <r>
      <t>5. L’autodiagnostic réalisé permet de progresser (</t>
    </r>
    <r>
      <rPr>
        <i/>
        <sz val="10"/>
        <color indexed="56"/>
        <rFont val="Arial"/>
        <family val="2"/>
      </rPr>
      <t>oui/non/partiellement</t>
    </r>
    <r>
      <rPr>
        <sz val="10"/>
        <color indexed="56"/>
        <rFont val="Arial"/>
        <family val="2"/>
      </rPr>
      <t>) :</t>
    </r>
  </si>
  <si>
    <r>
      <t>6. La communication au sein du service est améliorée (</t>
    </r>
    <r>
      <rPr>
        <i/>
        <sz val="10"/>
        <color indexed="56"/>
        <rFont val="Arial"/>
        <family val="2"/>
      </rPr>
      <t>oui/non/partiellement</t>
    </r>
    <r>
      <rPr>
        <sz val="10"/>
        <color indexed="56"/>
        <rFont val="Arial"/>
        <family val="2"/>
      </rPr>
      <t>) :</t>
    </r>
  </si>
  <si>
    <t>Diagramme des acteurs principaux dans un projet</t>
  </si>
  <si>
    <t xml:space="preserve"> </t>
  </si>
  <si>
    <t>Le cycle d'un projet sous forme processus</t>
  </si>
  <si>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(environ 45mn) en documentant les zones blanches</t>
    </r>
  </si>
  <si>
    <t>Avertissement : toute zone blanche peut être remplie ou modifiée.</t>
  </si>
  <si>
    <t xml:space="preserve"> Les données peuvent ensuite être utilisées dans d'autres onglets</t>
  </si>
  <si>
    <t>PROBLEME</t>
  </si>
  <si>
    <t>CAUSE</t>
  </si>
  <si>
    <t>CONSEQUENCE</t>
  </si>
  <si>
    <t>PROPOSITION</t>
  </si>
  <si>
    <t>Procédure d'utilisation de l'outil</t>
  </si>
  <si>
    <t>Contexte</t>
  </si>
  <si>
    <t>Grille d'autodiagnostic</t>
  </si>
  <si>
    <t>Résultat</t>
  </si>
  <si>
    <t>Cartographie processus</t>
  </si>
  <si>
    <t>Résultat détaillé</t>
  </si>
  <si>
    <t>Synthèse du résultat</t>
  </si>
  <si>
    <t>Retour d'expérience</t>
  </si>
  <si>
    <t>Il existe une vision documentée sur l’avant projet présentant également le contexte, la problématique et les enjeux.</t>
  </si>
  <si>
    <t xml:space="preserve">Tous les objectifs du projet sont mesurables et cohérents avec la stratégie globale </t>
  </si>
  <si>
    <t>A.1.2. Définition des objectifs initiaux du projet</t>
  </si>
  <si>
    <t>Une révision périodique des objectifs est planifiée en accord avec la Direction</t>
  </si>
  <si>
    <t>Les orientations générales de la politique en fonction de l'objectif global de compétitivité durable sont  fixées et formalisées</t>
  </si>
  <si>
    <t xml:space="preserve">Le projet est en adéquation avec les missions et les politiques de chaque partenaire du réseau  </t>
  </si>
  <si>
    <t>L'organisation générale, les fonctions de chacun sont précisées et sont en cohérence avec les objectifs du projet.</t>
  </si>
  <si>
    <t>Les éléments d'analyse de l'environnement du projet sont bien définis et formalisé (Contexte juridique et réglementaire, Les règles communes de gestion documentaire, La sécurité et l’hygiène, Le budget, comptabilité et finances)</t>
  </si>
  <si>
    <t>Le chef de projet "pressenti" possède les compétences nécessaires pour assurer le déroulement du projet </t>
  </si>
  <si>
    <t>4.4.3</t>
  </si>
  <si>
    <t>Le coordinateur a organisé, si nécessaire, une revue qui regroupe tous les éléments permettant de prendre la décision de monter le projet </t>
  </si>
  <si>
    <t>Le coordinateur s’est bien assuré que toutes les parties concernées du projet sont en accord sur tous les aspects (déroulement des actions, budget, compétences, etc.) du projet </t>
  </si>
  <si>
    <t>Une liste de chefs de projet possibles est proposée dans le document d'approbation de l'avant-projet</t>
  </si>
  <si>
    <t>Les rôles entre le comité de pilotage (choix politique durant le projet) et le chef de projet (décisions opérationnelles durant le projet) sont bien définis</t>
  </si>
  <si>
    <t>Les modalités d'usage des outils communs aux partenaires sont définies et approuvées par les partenaires</t>
  </si>
  <si>
    <t>5.2.3</t>
  </si>
  <si>
    <t>Le chef de projet juge et examine la pertinence des outils communs de gestion de projet</t>
  </si>
  <si>
    <t xml:space="preserve">Un programme général d'évaluation périodique des performances des processus et du système de management du projet est établi </t>
  </si>
  <si>
    <t>5.2.4</t>
  </si>
  <si>
    <t>Les audits sont prévus pour vérifier l'aspect conformité aux engagements du projet mais aussi l'efficience du système.</t>
  </si>
  <si>
    <t>Le commanditaire s’est bien assuré que tout contrat est signé : le lancement de la réalisation du projet est alors décidé</t>
  </si>
  <si>
    <t>Le commanditaire s'assure de la prise en compte des spécificités de la contractualisation (y compris avec les sous-traitants)</t>
  </si>
  <si>
    <t>Les données: des comptes rendus des diverses réunions et revues, des rapports d'avancement avec les relevés de décision; des modes opératoires sont exploitées</t>
  </si>
  <si>
    <t>Le système d’information assure la traçabilité des informations </t>
  </si>
  <si>
    <t>La réunion de lancement du projet est organisée avec tous les partenaires </t>
  </si>
  <si>
    <t>Le système d’information est amélioré pour être ensuite valorisé.</t>
  </si>
  <si>
    <t>Les modalités de suivi et de pilotage sont mises en œuvre (jalons, audits internes, autodiagnostics….</t>
  </si>
  <si>
    <t>Les résultats internes sont régulièrement recueillis et analysés selon les modalités prévues et validées (mise en évidence des besoins non satisfaits, autodiagnostic périodique de management de projet)</t>
  </si>
  <si>
    <t>Les résultats externes exigés (par le client ou commanditaire) sont régulièrement recueillis et analysés selon les modalités prévues et validées.</t>
  </si>
  <si>
    <t>Une revue périodique du projet est préparée par le chef de projet qui remet aux participants des éléments du déroulement du projet</t>
  </si>
  <si>
    <t>L'enregistrement des non-conformités et de leur traitement est effectué en vue de mettre en œuvre des actions correctives et préventives, éventuellement identifiées lors de l'avant-projet.</t>
  </si>
  <si>
    <t>Des actions correctives et préventives sont déduites des mesures et des informations recueillies et sont mises en œuvre en matière de réduction de gaspillages, de besoins en formation, communication, prévention, surveillance.</t>
  </si>
  <si>
    <t>La synthèse permet d'identifier l'ensemble des éléments et ressources stratégiques associés à sa réussite (documents, instruments, équipements, matériels, logiciels, méthodes, compétences, systèmes de gestion, gouvernance...)</t>
  </si>
  <si>
    <t>Le document de clôture de projet est compris par les différents partenaires </t>
  </si>
  <si>
    <t>Le document de clôture de projet est validé par les différents partenaires </t>
  </si>
  <si>
    <t>Le document de clôture de projet est diffusé à tous les partenaires et commanditaires</t>
  </si>
  <si>
    <t>Les résultats obtenus sont valorisés auprès des publics concernés (ouvrages grand public, livres spécialiés, émissions radiotélévisées, articles de vulgarisation...)</t>
  </si>
  <si>
    <t>Les résultats obtenus sont valorisés auprès des acteurs et partenaires internes au projet (plaquette de communication, ouvrage, site web...)</t>
  </si>
  <si>
    <t>Les résultats obtenus sont bien exploités selon les objectifs initiaux du projet</t>
  </si>
  <si>
    <t>Les résultats obtenus sont comparés avec les données déjà existantes 
(anciennes analyses…)</t>
  </si>
  <si>
    <t>Les autodiagnostics périodiques sur le management du projet sont réalisés</t>
  </si>
  <si>
    <t>Des enseignements sont tirés à partir des autodiagnostics réalisés</t>
  </si>
  <si>
    <t>Les résultats intrinsèques du projet sont évalués au regard des objectifs initiaux (efficacité)</t>
  </si>
  <si>
    <t>Les résultats intrinsèques du projet sont évalués au regard des ressources consommées (efficience)</t>
  </si>
  <si>
    <t>Il y a eu une évaluation de la satisfaction des clients, du commanditaire et des partenaires (qualité intrinsèque des produits du projet)</t>
  </si>
  <si>
    <t>L'évaluation des performances est réalisée au regard de l'efficacité, de l'efficience et de la qualité du projet</t>
  </si>
  <si>
    <t>Les retours d’expériences sont documentés et exploités au bénéfice des projets futurs</t>
  </si>
  <si>
    <t xml:space="preserve">Les opportunités d'apprentissages sont identifiées et soutenues </t>
  </si>
  <si>
    <t>La créativité, la diversité et les opportunités d'amélioration sont favorisées</t>
  </si>
  <si>
    <t xml:space="preserve">Des enseignements sont tirés des différents actions correctives et préventives qui ont pu être menées lors de la réalisation du projet </t>
  </si>
  <si>
    <t>Des innovations sont proposées sur le produit final du projet</t>
  </si>
  <si>
    <t>Des innovations sont proposées sur le processus du projet</t>
  </si>
  <si>
    <t>Des innovations sont proposées sur le système de management du projet</t>
  </si>
  <si>
    <t>Des innovations sont proposées pour l'organisme porteur du projet</t>
  </si>
  <si>
    <t>Le porteur du projet a démontré son leadership par son propre comportement</t>
  </si>
  <si>
    <t>La constitution de nouveaux réseaux (internes et externes) et le partage de connaissances sont favorisés</t>
  </si>
  <si>
    <t>L'amélioration des compétences des personnes associées au projet est reconnue et soutenue</t>
  </si>
  <si>
    <t xml:space="preserve">Il existe une réflexion pour anticiper les besoins futurs et imaginer comment y répondre </t>
  </si>
  <si>
    <t>Les apports et plus-values du projet sont analysés au regard de leur pertinence et des objectifs initiaux (avant-projet)</t>
  </si>
  <si>
    <t>Un benchmarking est réalisé sur le domaine du projet afin de situer les forces à exploiter et les faiblesses à améliorer</t>
  </si>
  <si>
    <t>Une veille est réalisée sur l'évolution des besoins initiaux associés au projet</t>
  </si>
  <si>
    <t>Une note de synthèse dresse les perspectives au regard des plus-values, du benchmarking et de la veille.</t>
  </si>
  <si>
    <t>A l’issue de l’étape avant projet, un coordinateur est désigné</t>
  </si>
  <si>
    <t xml:space="preserve">Les risques sont hiérarchisés selon leur priorité (moyens humains, matériels et financiers) </t>
  </si>
  <si>
    <t>Des méthodes (analyse de risques, …) pour déterminer les points de surveillance nécessaires et définir des indicateurs pertinents et cohérents aux objectifs fixés pour chaque processus sont mises en place</t>
  </si>
  <si>
    <t>Un processus d'évaluation de la performance des partenaires est mis en œuvre </t>
  </si>
  <si>
    <t>Les actions correctives, préventives et le programme d'actions résultant des risques identifiés sont déterminés </t>
  </si>
  <si>
    <t>Les outils et les documents de référence sont définis: types de documents, modalités de diffusion des informations et des documents au sein du réseau, procédures d'approbation des documents, publications, archivage et sécurisation des outils et des documents, etc</t>
  </si>
  <si>
    <t>Les modalités de pilotage de projet sont définies: les réunions d'avancement, revues de projet: le réexamen du projet en cours de réalisation</t>
  </si>
  <si>
    <t>Le comité de pilotage est constitué. Sa mission et ses responsabilités sont précisément définies </t>
  </si>
  <si>
    <t>Le coordinateur a analysé et approuvé les données de sortie de l’avant-projet avec les décideurs  et les partenaires </t>
  </si>
  <si>
    <t>Le chef de projet a mis en place les structures (comité de pilotage) et les modes  d’organisation de communication adaptés au réseau des partenaires parties-prenantes</t>
  </si>
  <si>
    <t xml:space="preserve">L'ensemble des partenaires contribuent à la description détaillée des tâches, à détermination les délais et les ressources disponibles à prévoir </t>
  </si>
  <si>
    <t>Le programme, la planification et la vérification périodique des résultats et produits du projet sont déterminés et formalisés </t>
  </si>
  <si>
    <t>Le chef de projet juge et examine la pertinence de la définition des protocoles de mesures et des moyens de production</t>
  </si>
  <si>
    <t>Le chef de projet juge et éxamine la pertinence de la condition d'accès et de financement des infrastructures ouvertes aux membres du réseau</t>
  </si>
  <si>
    <t>Le service rendu aux utilisateurs est efficace</t>
  </si>
  <si>
    <t>Les règles de gestion du système d’informations sont établies sous la responsabilité du chef de projet et respectées par tous les partenaires </t>
  </si>
  <si>
    <t>Les données sont successivement identifiées, vérifiées et communiquées aux partenaires  sont stockées (archivage) de façon sécurisée : protection contre le vol, contre le feu, sauvegarde informatique et papier en des lieux différents, etc</t>
  </si>
  <si>
    <t xml:space="preserve">Au cours du déroulement du projet, les décisions de modification sont enregistrées (coûts, moyen humains, etc.) </t>
  </si>
  <si>
    <t>Pour maitriser coûts et délais, il existe un système de comptabilité analytique </t>
  </si>
  <si>
    <t>Les résultats obtenus sont protégés par la propriété intellectuelle</t>
  </si>
  <si>
    <t>Il existe un accord de l'avant projet qui est formalisé documenté conclu entre tous les partenaires et établi au fur et à mesure de l’élaboration de l’avant projet </t>
  </si>
  <si>
    <t>Phase A :  ELABORATION DE L'AVANT PROJET</t>
  </si>
  <si>
    <t>Phase B :  MONTAGE DU PROJET</t>
  </si>
  <si>
    <t>Phase C :  REALISATION DU PROJET</t>
  </si>
  <si>
    <t>Phase D: BILAN GLOBAL ET AMELIORATION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</si>
</sst>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r\i\t\.\ #0"/>
    <numFmt numFmtId="165" formatCode="dd/mm/yy;@"/>
  </numFmts>
  <fonts count="120">
    <font>
      <sz val="11"/>
      <color theme="1"/>
      <name val="Calibri"/>
      <family val="2"/>
    </font>
    <font>
      <sz val="11"/>
      <color indexed="8"/>
      <name val="Calibri"/>
      <family val="2"/>
    </font>
    <font>
      <b/>
      <sz val="11"/>
      <color indexed="8"/>
      <name val="Calibri"/>
      <family val="2"/>
    </font>
    <font>
      <b/>
      <sz val="12"/>
      <name val="Arial"/>
      <family val="2"/>
    </font>
    <font>
      <b/>
      <sz val="14"/>
      <color indexed="9"/>
      <name val="Arial"/>
      <family val="2"/>
    </font>
    <font>
      <sz val="10"/>
      <name val="Arial"/>
      <family val="2"/>
    </font>
    <font>
      <sz val="10"/>
      <color indexed="8"/>
      <name val="Arial"/>
      <family val="2"/>
    </font>
    <font>
      <b/>
      <sz val="18"/>
      <color indexed="9"/>
      <name val="Arial"/>
      <family val="2"/>
    </font>
    <font>
      <sz val="18"/>
      <color indexed="8"/>
      <name val="Calibri"/>
      <family val="2"/>
    </font>
    <font>
      <b/>
      <sz val="10"/>
      <name val="Arial"/>
      <family val="2"/>
    </font>
    <font>
      <b/>
      <sz val="12"/>
      <color indexed="62"/>
      <name val="Arial"/>
      <family val="2"/>
    </font>
    <font>
      <sz val="12"/>
      <name val="Arial"/>
      <family val="2"/>
    </font>
    <font>
      <b/>
      <sz val="12"/>
      <color indexed="10"/>
      <name val="Arial"/>
      <family val="2"/>
    </font>
    <font>
      <b/>
      <sz val="10"/>
      <color indexed="10"/>
      <name val="Arial"/>
      <family val="2"/>
    </font>
    <font>
      <b/>
      <sz val="9"/>
      <name val="Tahoma"/>
      <family val="2"/>
    </font>
    <font>
      <sz val="9"/>
      <name val="Tahoma"/>
      <family val="2"/>
    </font>
    <font>
      <b/>
      <sz val="9"/>
      <color indexed="18"/>
      <name val="Arial"/>
      <family val="2"/>
    </font>
    <font>
      <b/>
      <sz val="10"/>
      <color indexed="18"/>
      <name val="Arial"/>
      <family val="2"/>
    </font>
    <font>
      <b/>
      <sz val="11"/>
      <color indexed="18"/>
      <name val="Arial"/>
      <family val="2"/>
    </font>
    <font>
      <b/>
      <sz val="12"/>
      <color indexed="12"/>
      <name val="Arial"/>
      <family val="2"/>
    </font>
    <font>
      <sz val="8"/>
      <color indexed="8"/>
      <name val="Arial"/>
      <family val="2"/>
    </font>
    <font>
      <b/>
      <sz val="11"/>
      <color indexed="10"/>
      <name val="Arial"/>
      <family val="2"/>
    </font>
    <font>
      <b/>
      <sz val="8"/>
      <color indexed="10"/>
      <name val="Arial"/>
      <family val="2"/>
    </font>
    <font>
      <b/>
      <sz val="9"/>
      <name val="Arial"/>
      <family val="2"/>
    </font>
    <font>
      <b/>
      <sz val="8"/>
      <name val="Arial"/>
      <family val="2"/>
    </font>
    <font>
      <b/>
      <sz val="8"/>
      <color indexed="8"/>
      <name val="Arial"/>
      <family val="2"/>
    </font>
    <font>
      <b/>
      <sz val="8"/>
      <color indexed="9"/>
      <name val="Arial"/>
      <family val="2"/>
    </font>
    <font>
      <b/>
      <sz val="11"/>
      <name val="Arial"/>
      <family val="2"/>
    </font>
    <font>
      <b/>
      <sz val="16"/>
      <color indexed="60"/>
      <name val="Calibri"/>
      <family val="2"/>
    </font>
    <font>
      <sz val="8"/>
      <color indexed="10"/>
      <name val="Arial"/>
      <family val="2"/>
    </font>
    <font>
      <sz val="10"/>
      <color indexed="10"/>
      <name val="Arial"/>
      <family val="2"/>
    </font>
    <font>
      <sz val="10"/>
      <color indexed="8"/>
      <name val="Calibri"/>
      <family val="2"/>
    </font>
    <font>
      <b/>
      <sz val="10"/>
      <color indexed="60"/>
      <name val="Arial"/>
      <family val="2"/>
    </font>
    <font>
      <b/>
      <sz val="12"/>
      <color indexed="9"/>
      <name val="Arial"/>
      <family val="2"/>
    </font>
    <font>
      <sz val="14"/>
      <color indexed="9"/>
      <name val="Calibri"/>
      <family val="2"/>
    </font>
    <font>
      <sz val="14"/>
      <color indexed="8"/>
      <name val="Calibri"/>
      <family val="2"/>
    </font>
    <font>
      <b/>
      <u val="single"/>
      <sz val="16"/>
      <color indexed="9"/>
      <name val="Calibri"/>
      <family val="2"/>
    </font>
    <font>
      <b/>
      <sz val="16"/>
      <color indexed="9"/>
      <name val="Calibri"/>
      <family val="2"/>
    </font>
    <font>
      <sz val="12"/>
      <color indexed="8"/>
      <name val="Calibri"/>
      <family val="2"/>
    </font>
    <font>
      <b/>
      <sz val="12"/>
      <color indexed="8"/>
      <name val="Calibri"/>
      <family val="2"/>
    </font>
    <font>
      <b/>
      <u val="single"/>
      <sz val="16"/>
      <color indexed="16"/>
      <name val="Calibri"/>
      <family val="2"/>
    </font>
    <font>
      <b/>
      <sz val="12"/>
      <color indexed="9"/>
      <name val="Calibri"/>
      <family val="2"/>
    </font>
    <font>
      <sz val="12"/>
      <color indexed="62"/>
      <name val="Arial"/>
      <family val="2"/>
    </font>
    <font>
      <sz val="11"/>
      <color indexed="62"/>
      <name val="Calibri"/>
      <family val="2"/>
    </font>
    <font>
      <b/>
      <u val="single"/>
      <sz val="16"/>
      <color indexed="12"/>
      <name val="Arial"/>
      <family val="2"/>
    </font>
    <font>
      <sz val="9"/>
      <color indexed="8"/>
      <name val="Calibri"/>
      <family val="2"/>
    </font>
    <font>
      <b/>
      <sz val="9"/>
      <color indexed="9"/>
      <name val="Calibri"/>
      <family val="2"/>
    </font>
    <font>
      <b/>
      <sz val="10"/>
      <color indexed="8"/>
      <name val="Arial"/>
      <family val="2"/>
    </font>
    <font>
      <b/>
      <i/>
      <sz val="12"/>
      <color indexed="10"/>
      <name val="Arial"/>
      <family val="2"/>
    </font>
    <font>
      <b/>
      <sz val="10"/>
      <color indexed="9"/>
      <name val="Arial"/>
      <family val="2"/>
    </font>
    <font>
      <b/>
      <i/>
      <sz val="11"/>
      <color indexed="9"/>
      <name val="Arial"/>
      <family val="2"/>
    </font>
    <font>
      <sz val="10"/>
      <color indexed="9"/>
      <name val="Arial"/>
      <family val="2"/>
    </font>
    <font>
      <b/>
      <u val="single"/>
      <sz val="10"/>
      <color indexed="56"/>
      <name val="Arial"/>
      <family val="2"/>
    </font>
    <font>
      <sz val="10"/>
      <color indexed="56"/>
      <name val="Arial"/>
      <family val="2"/>
    </font>
    <font>
      <i/>
      <sz val="10"/>
      <color indexed="56"/>
      <name val="Arial"/>
      <family val="2"/>
    </font>
    <font>
      <b/>
      <u val="single"/>
      <sz val="12"/>
      <color indexed="8"/>
      <name val="Cambria"/>
      <family val="1"/>
    </font>
    <font>
      <b/>
      <u val="single"/>
      <sz val="12"/>
      <color indexed="56"/>
      <name val="Cambria"/>
      <family val="1"/>
    </font>
    <font>
      <sz val="11"/>
      <color indexed="56"/>
      <name val="Calibri"/>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Calibri"/>
      <family val="0"/>
    </font>
    <font>
      <b/>
      <sz val="10"/>
      <color indexed="56"/>
      <name val="Calibri"/>
      <family val="0"/>
    </font>
    <font>
      <b/>
      <sz val="18"/>
      <color indexed="8"/>
      <name val="Calibri"/>
      <family val="0"/>
    </font>
    <font>
      <sz val="12"/>
      <color indexed="56"/>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1"/>
      <name val="Calibri"/>
      <family val="2"/>
    </font>
    <font>
      <b/>
      <sz val="10"/>
      <color rgb="FFC00000"/>
      <name val="Arial"/>
      <family val="2"/>
    </font>
    <font>
      <b/>
      <sz val="16"/>
      <color rgb="FFC00000"/>
      <name val="Calibri"/>
      <family val="2"/>
    </font>
    <font>
      <b/>
      <sz val="12"/>
      <color theme="0"/>
      <name val="Arial"/>
      <family val="2"/>
    </font>
    <font>
      <sz val="14"/>
      <color theme="1"/>
      <name val="Calibri"/>
      <family val="2"/>
    </font>
    <font>
      <b/>
      <u val="single"/>
      <sz val="16"/>
      <color theme="0"/>
      <name val="Calibri"/>
      <family val="2"/>
    </font>
    <font>
      <b/>
      <sz val="16"/>
      <color theme="0"/>
      <name val="Calibri"/>
      <family val="2"/>
    </font>
    <font>
      <sz val="12"/>
      <color theme="4" tint="-0.24997000396251678"/>
      <name val="Arial"/>
      <family val="2"/>
    </font>
    <font>
      <sz val="11"/>
      <color theme="4" tint="-0.24997000396251678"/>
      <name val="Calibri"/>
      <family val="2"/>
    </font>
    <font>
      <b/>
      <sz val="12"/>
      <color theme="4" tint="-0.24997000396251678"/>
      <name val="Arial"/>
      <family val="2"/>
    </font>
    <font>
      <sz val="9"/>
      <color theme="1"/>
      <name val="Calibri"/>
      <family val="2"/>
    </font>
    <font>
      <b/>
      <i/>
      <sz val="11"/>
      <color theme="0"/>
      <name val="Arial"/>
      <family val="2"/>
    </font>
    <font>
      <b/>
      <sz val="9"/>
      <color theme="4" tint="-0.4999699890613556"/>
      <name val="Arial"/>
      <family val="2"/>
    </font>
    <font>
      <b/>
      <u val="single"/>
      <sz val="10"/>
      <color theme="3" tint="-0.4999699890613556"/>
      <name val="Arial"/>
      <family val="2"/>
    </font>
    <font>
      <sz val="10"/>
      <color theme="3" tint="-0.4999699890613556"/>
      <name val="Arial"/>
      <family val="2"/>
    </font>
    <font>
      <b/>
      <u val="single"/>
      <sz val="12"/>
      <color theme="1"/>
      <name val="Cambria"/>
      <family val="1"/>
    </font>
    <font>
      <b/>
      <u val="single"/>
      <sz val="12"/>
      <color theme="3" tint="-0.4999699890613556"/>
      <name val="Cambria"/>
      <family val="1"/>
    </font>
    <font>
      <sz val="11"/>
      <color theme="3" tint="-0.4999699890613556"/>
      <name val="Calibri"/>
      <family val="2"/>
    </font>
    <font>
      <b/>
      <sz val="12"/>
      <color theme="0"/>
      <name val="Calibri"/>
      <family val="2"/>
    </font>
    <font>
      <b/>
      <sz val="10"/>
      <color theme="4" tint="-0.4999699890613556"/>
      <name val="Arial"/>
      <family val="2"/>
    </font>
    <font>
      <sz val="10"/>
      <color theme="0"/>
      <name val="Arial"/>
      <family val="2"/>
    </font>
    <font>
      <b/>
      <sz val="11"/>
      <color theme="4" tint="-0.4999699890613556"/>
      <name val="Arial"/>
      <family val="2"/>
    </font>
    <font>
      <b/>
      <u val="single"/>
      <sz val="16"/>
      <color theme="5" tint="-0.4999699890613556"/>
      <name val="Calibri"/>
      <family val="2"/>
    </font>
    <font>
      <b/>
      <sz val="9"/>
      <color theme="0"/>
      <name val="Calibri"/>
      <family val="2"/>
    </font>
    <font>
      <sz val="14"/>
      <color theme="0"/>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theme="9" tint="-0.24997000396251678"/>
        <bgColor indexed="64"/>
      </patternFill>
    </fill>
    <fill>
      <patternFill patternType="solid">
        <fgColor theme="8" tint="-0.24997000396251678"/>
        <bgColor indexed="64"/>
      </patternFill>
    </fill>
    <fill>
      <patternFill patternType="solid">
        <fgColor theme="6" tint="-0.24997000396251678"/>
        <bgColor indexed="64"/>
      </patternFill>
    </fill>
    <fill>
      <patternFill patternType="solid">
        <fgColor theme="4" tint="-0.24997000396251678"/>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theme="2" tint="-0.24997000396251678"/>
        <bgColor indexed="64"/>
      </patternFill>
    </fill>
    <fill>
      <patternFill patternType="solid">
        <fgColor theme="7" tint="-0.24997000396251678"/>
        <bgColor indexed="64"/>
      </patternFill>
    </fill>
    <fill>
      <patternFill patternType="solid">
        <fgColor theme="2" tint="-0.09996999800205231"/>
        <bgColor indexed="64"/>
      </patternFill>
    </fill>
    <fill>
      <patternFill patternType="solid">
        <fgColor indexed="1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border>
    <border>
      <left/>
      <right style="thin"/>
      <top style="thin"/>
      <bottom/>
    </border>
    <border>
      <left/>
      <right/>
      <top style="thin"/>
      <bottom style="thin"/>
    </border>
    <border>
      <left/>
      <right style="thin"/>
      <top style="thin"/>
      <bottom style="thin"/>
    </border>
    <border>
      <left style="thin"/>
      <right style="thin"/>
      <top/>
      <bottom/>
    </border>
    <border>
      <left/>
      <right style="thin"/>
      <top/>
      <bottom style="thin"/>
    </border>
    <border>
      <left style="medium"/>
      <right style="medium"/>
      <top style="medium"/>
      <bottom style="medium"/>
    </border>
    <border>
      <left style="thin"/>
      <right/>
      <top style="thin"/>
      <bottom/>
    </border>
    <border>
      <left/>
      <right style="thin"/>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0" borderId="2" applyNumberFormat="0" applyFill="0" applyAlignment="0" applyProtection="0"/>
    <xf numFmtId="0" fontId="0" fillId="27" borderId="3" applyNumberFormat="0" applyFont="0" applyAlignment="0" applyProtection="0"/>
    <xf numFmtId="0" fontId="81" fillId="28" borderId="1" applyNumberFormat="0" applyAlignment="0" applyProtection="0"/>
    <xf numFmtId="0" fontId="8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0" borderId="0" applyNumberFormat="0" applyBorder="0" applyAlignment="0" applyProtection="0"/>
    <xf numFmtId="9" fontId="0" fillId="0" borderId="0" applyFont="0" applyFill="0" applyBorder="0" applyAlignment="0" applyProtection="0"/>
    <xf numFmtId="0" fontId="84" fillId="31" borderId="0" applyNumberFormat="0" applyBorder="0" applyAlignment="0" applyProtection="0"/>
    <xf numFmtId="0" fontId="85" fillId="26"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2" borderId="9" applyNumberFormat="0" applyAlignment="0" applyProtection="0"/>
  </cellStyleXfs>
  <cellXfs count="371">
    <xf numFmtId="0" fontId="0" fillId="0" borderId="0" xfId="0" applyFont="1" applyAlignment="1">
      <alignment/>
    </xf>
    <xf numFmtId="0" fontId="3" fillId="33" borderId="10" xfId="0" applyFont="1" applyFill="1" applyBorder="1" applyAlignment="1">
      <alignment horizontal="center" vertical="center" wrapText="1"/>
    </xf>
    <xf numFmtId="0" fontId="0" fillId="0" borderId="0" xfId="0" applyFill="1" applyAlignment="1">
      <alignment/>
    </xf>
    <xf numFmtId="0" fontId="6" fillId="0" borderId="10" xfId="0" applyFont="1" applyBorder="1" applyAlignment="1">
      <alignment vertical="center" wrapText="1"/>
    </xf>
    <xf numFmtId="0" fontId="11" fillId="0" borderId="0"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2" xfId="0" applyFont="1" applyFill="1" applyBorder="1" applyAlignment="1">
      <alignment horizontal="left" vertical="center"/>
    </xf>
    <xf numFmtId="0" fontId="3" fillId="35" borderId="0" xfId="0" applyFont="1" applyFill="1" applyBorder="1" applyAlignment="1">
      <alignment horizontal="right" vertical="center"/>
    </xf>
    <xf numFmtId="0" fontId="3" fillId="35" borderId="13" xfId="0" applyFont="1" applyFill="1" applyBorder="1" applyAlignment="1">
      <alignment horizontal="left" vertical="center"/>
    </xf>
    <xf numFmtId="0" fontId="3" fillId="35" borderId="14" xfId="0" applyFont="1" applyFill="1" applyBorder="1" applyAlignment="1">
      <alignment horizontal="right" vertical="center"/>
    </xf>
    <xf numFmtId="9" fontId="3" fillId="35" borderId="0" xfId="0" applyNumberFormat="1" applyFont="1" applyFill="1" applyBorder="1" applyAlignment="1">
      <alignment horizontal="left" vertical="center" indent="1"/>
    </xf>
    <xf numFmtId="0" fontId="3" fillId="36" borderId="15" xfId="0" applyFont="1" applyFill="1" applyBorder="1" applyAlignment="1">
      <alignment horizontal="center" vertical="center" wrapText="1"/>
    </xf>
    <xf numFmtId="0" fontId="3" fillId="35" borderId="0" xfId="0" applyFont="1" applyFill="1" applyBorder="1" applyAlignment="1">
      <alignment horizontal="left" indent="1"/>
    </xf>
    <xf numFmtId="0" fontId="3" fillId="37" borderId="13" xfId="0" applyFont="1" applyFill="1" applyBorder="1" applyAlignment="1">
      <alignment horizontal="center" vertical="center" wrapText="1"/>
    </xf>
    <xf numFmtId="0" fontId="0" fillId="0" borderId="10" xfId="0" applyBorder="1" applyAlignment="1">
      <alignment wrapText="1"/>
    </xf>
    <xf numFmtId="0" fontId="0" fillId="0" borderId="0" xfId="0" applyAlignment="1">
      <alignment wrapText="1"/>
    </xf>
    <xf numFmtId="164" fontId="5" fillId="0" borderId="10" xfId="0" applyNumberFormat="1" applyFont="1" applyBorder="1" applyAlignment="1">
      <alignment horizontal="left" vertical="center" wrapText="1"/>
    </xf>
    <xf numFmtId="0" fontId="6" fillId="0" borderId="10" xfId="0" applyFont="1" applyBorder="1" applyAlignment="1">
      <alignment horizontal="justify" vertical="center" wrapText="1"/>
    </xf>
    <xf numFmtId="0" fontId="3" fillId="19"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93" fillId="0" borderId="11" xfId="0" applyFont="1" applyBorder="1" applyAlignment="1">
      <alignment horizontal="justify" vertical="center"/>
    </xf>
    <xf numFmtId="0" fontId="0" fillId="38" borderId="0" xfId="0" applyFill="1" applyAlignment="1">
      <alignment wrapText="1"/>
    </xf>
    <xf numFmtId="0" fontId="0" fillId="39" borderId="0" xfId="0" applyFill="1" applyAlignment="1">
      <alignment wrapText="1"/>
    </xf>
    <xf numFmtId="0" fontId="0" fillId="18" borderId="0" xfId="0" applyFill="1" applyAlignment="1">
      <alignment wrapText="1"/>
    </xf>
    <xf numFmtId="0" fontId="0" fillId="19" borderId="0" xfId="0" applyFill="1" applyAlignment="1">
      <alignment wrapText="1"/>
    </xf>
    <xf numFmtId="0" fontId="0" fillId="14" borderId="0" xfId="0" applyFill="1" applyAlignment="1">
      <alignment wrapText="1"/>
    </xf>
    <xf numFmtId="0" fontId="0" fillId="40" borderId="0" xfId="0" applyFill="1" applyAlignment="1">
      <alignment wrapText="1"/>
    </xf>
    <xf numFmtId="0" fontId="0" fillId="41" borderId="0" xfId="0" applyFill="1" applyAlignment="1">
      <alignment wrapText="1"/>
    </xf>
    <xf numFmtId="0" fontId="0" fillId="16" borderId="0" xfId="0" applyFill="1" applyAlignment="1">
      <alignment wrapText="1"/>
    </xf>
    <xf numFmtId="0" fontId="24" fillId="36" borderId="16" xfId="0" applyFont="1" applyFill="1" applyBorder="1" applyAlignment="1">
      <alignment horizontal="center" vertical="center" wrapText="1"/>
    </xf>
    <xf numFmtId="0" fontId="22" fillId="42" borderId="17" xfId="0" applyFont="1" applyFill="1" applyBorder="1" applyAlignment="1">
      <alignment horizontal="center" vertical="center" wrapText="1"/>
    </xf>
    <xf numFmtId="0" fontId="25" fillId="34" borderId="11" xfId="0" applyFont="1" applyFill="1" applyBorder="1" applyAlignment="1">
      <alignment horizontal="center" vertical="center"/>
    </xf>
    <xf numFmtId="0" fontId="25" fillId="34" borderId="18" xfId="0" applyFont="1" applyFill="1" applyBorder="1" applyAlignment="1">
      <alignment horizontal="center" vertical="center"/>
    </xf>
    <xf numFmtId="0" fontId="24" fillId="34" borderId="18" xfId="0" applyFont="1" applyFill="1" applyBorder="1" applyAlignment="1">
      <alignment horizontal="left" vertical="center"/>
    </xf>
    <xf numFmtId="0" fontId="25" fillId="34" borderId="19" xfId="0" applyFont="1" applyFill="1" applyBorder="1" applyAlignment="1">
      <alignment horizontal="center" vertical="center"/>
    </xf>
    <xf numFmtId="2" fontId="24" fillId="34" borderId="18" xfId="0" applyNumberFormat="1" applyFont="1" applyFill="1" applyBorder="1" applyAlignment="1">
      <alignment horizontal="center" vertical="center"/>
    </xf>
    <xf numFmtId="2" fontId="24" fillId="34" borderId="10" xfId="0" applyNumberFormat="1" applyFont="1" applyFill="1" applyBorder="1" applyAlignment="1">
      <alignment horizontal="center" vertical="center"/>
    </xf>
    <xf numFmtId="2" fontId="24" fillId="43" borderId="18" xfId="0" applyNumberFormat="1" applyFont="1" applyFill="1" applyBorder="1" applyAlignment="1">
      <alignment horizontal="center" vertical="center"/>
    </xf>
    <xf numFmtId="2" fontId="24" fillId="44" borderId="16" xfId="0" applyNumberFormat="1" applyFont="1" applyFill="1" applyBorder="1" applyAlignment="1">
      <alignment horizontal="center" vertical="center" wrapText="1"/>
    </xf>
    <xf numFmtId="9" fontId="24" fillId="35" borderId="15" xfId="0" applyNumberFormat="1" applyFont="1" applyFill="1" applyBorder="1" applyAlignment="1">
      <alignment horizontal="center" vertical="center"/>
    </xf>
    <xf numFmtId="2" fontId="24" fillId="35" borderId="20" xfId="0" applyNumberFormat="1" applyFont="1" applyFill="1" applyBorder="1" applyAlignment="1">
      <alignment horizontal="center" vertical="center" wrapText="1"/>
    </xf>
    <xf numFmtId="2" fontId="24" fillId="44" borderId="20" xfId="0" applyNumberFormat="1" applyFont="1" applyFill="1" applyBorder="1" applyAlignment="1">
      <alignment horizontal="center" vertical="center" wrapText="1"/>
    </xf>
    <xf numFmtId="2" fontId="24" fillId="44" borderId="15" xfId="0" applyNumberFormat="1" applyFont="1" applyFill="1" applyBorder="1" applyAlignment="1">
      <alignment horizontal="center" vertical="center" wrapText="1"/>
    </xf>
    <xf numFmtId="49" fontId="24" fillId="35" borderId="18" xfId="0" applyNumberFormat="1" applyFont="1" applyFill="1" applyBorder="1" applyAlignment="1">
      <alignment horizontal="center" vertical="center" wrapText="1"/>
    </xf>
    <xf numFmtId="0" fontId="22" fillId="42" borderId="20"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34" borderId="19" xfId="0" applyFont="1" applyFill="1" applyBorder="1" applyAlignment="1">
      <alignment horizontal="center" vertical="center" wrapText="1"/>
    </xf>
    <xf numFmtId="0" fontId="22" fillId="42" borderId="16" xfId="0" applyFont="1" applyFill="1" applyBorder="1" applyAlignment="1">
      <alignment horizontal="center" vertical="center" wrapText="1"/>
    </xf>
    <xf numFmtId="2" fontId="24" fillId="35" borderId="16" xfId="0" applyNumberFormat="1" applyFont="1" applyFill="1" applyBorder="1" applyAlignment="1">
      <alignment horizontal="center" vertical="center"/>
    </xf>
    <xf numFmtId="0" fontId="24" fillId="36" borderId="10" xfId="0" applyFont="1" applyFill="1" applyBorder="1" applyAlignment="1">
      <alignment horizontal="center" vertical="center" wrapText="1"/>
    </xf>
    <xf numFmtId="2" fontId="24" fillId="44" borderId="15" xfId="0" applyNumberFormat="1" applyFont="1" applyFill="1" applyBorder="1" applyAlignment="1">
      <alignment horizontal="center" vertical="center"/>
    </xf>
    <xf numFmtId="9" fontId="24" fillId="35" borderId="10" xfId="50" applyFont="1" applyFill="1" applyBorder="1" applyAlignment="1">
      <alignment horizontal="center" vertical="center" wrapText="1"/>
    </xf>
    <xf numFmtId="0" fontId="0" fillId="0" borderId="0" xfId="0" applyFill="1" applyAlignment="1">
      <alignment wrapText="1"/>
    </xf>
    <xf numFmtId="49" fontId="9" fillId="35" borderId="10" xfId="0" applyNumberFormat="1" applyFont="1" applyFill="1" applyBorder="1" applyAlignment="1">
      <alignment horizontal="center" vertical="center" wrapText="1"/>
    </xf>
    <xf numFmtId="0" fontId="25" fillId="45" borderId="13" xfId="0" applyFont="1" applyFill="1" applyBorder="1" applyAlignment="1">
      <alignment horizontal="center" vertical="center"/>
    </xf>
    <xf numFmtId="0" fontId="25" fillId="45" borderId="14" xfId="0" applyFont="1" applyFill="1" applyBorder="1" applyAlignment="1">
      <alignment horizontal="center" vertical="center"/>
    </xf>
    <xf numFmtId="0" fontId="25" fillId="45" borderId="0" xfId="0" applyFont="1" applyFill="1" applyBorder="1" applyAlignment="1">
      <alignment horizontal="center" vertical="center"/>
    </xf>
    <xf numFmtId="0" fontId="25" fillId="45" borderId="21" xfId="0" applyFont="1" applyFill="1" applyBorder="1" applyAlignment="1">
      <alignment horizontal="center" vertical="center"/>
    </xf>
    <xf numFmtId="0" fontId="24" fillId="45" borderId="2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9" fillId="45" borderId="21"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6" xfId="0" applyFont="1" applyFill="1" applyBorder="1" applyAlignment="1">
      <alignment horizontal="center" vertical="center" wrapText="1"/>
    </xf>
    <xf numFmtId="0" fontId="94" fillId="19" borderId="0" xfId="0" applyFont="1" applyFill="1" applyAlignment="1">
      <alignment wrapText="1"/>
    </xf>
    <xf numFmtId="0" fontId="94" fillId="39" borderId="0" xfId="0" applyFont="1" applyFill="1" applyAlignment="1">
      <alignment wrapText="1"/>
    </xf>
    <xf numFmtId="0" fontId="94" fillId="18" borderId="0" xfId="0" applyFont="1" applyFill="1" applyAlignment="1">
      <alignment wrapText="1"/>
    </xf>
    <xf numFmtId="0" fontId="94" fillId="40" borderId="0" xfId="0" applyFont="1" applyFill="1" applyAlignment="1">
      <alignment wrapText="1"/>
    </xf>
    <xf numFmtId="0" fontId="94" fillId="16" borderId="0" xfId="0" applyFont="1" applyFill="1" applyAlignment="1">
      <alignment wrapText="1"/>
    </xf>
    <xf numFmtId="0" fontId="94" fillId="0" borderId="0" xfId="0" applyFont="1" applyAlignment="1">
      <alignment/>
    </xf>
    <xf numFmtId="2" fontId="9" fillId="35" borderId="16" xfId="0" applyNumberFormat="1" applyFont="1" applyFill="1" applyBorder="1" applyAlignment="1">
      <alignment horizontal="center" vertical="center" wrapText="1"/>
    </xf>
    <xf numFmtId="2" fontId="5" fillId="35" borderId="16" xfId="0" applyNumberFormat="1" applyFont="1" applyFill="1" applyBorder="1" applyAlignment="1">
      <alignment horizontal="center" vertical="center" wrapText="1"/>
    </xf>
    <xf numFmtId="2" fontId="5" fillId="35" borderId="20" xfId="0" applyNumberFormat="1" applyFont="1" applyFill="1" applyBorder="1" applyAlignment="1">
      <alignment horizontal="center" vertical="center" wrapText="1"/>
    </xf>
    <xf numFmtId="0" fontId="21" fillId="42" borderId="10" xfId="0"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95" fillId="35" borderId="10" xfId="0" applyNumberFormat="1" applyFont="1" applyFill="1" applyBorder="1" applyAlignment="1">
      <alignment horizontal="center" vertical="center" wrapText="1"/>
    </xf>
    <xf numFmtId="0" fontId="95" fillId="35" borderId="10" xfId="0" applyNumberFormat="1" applyFont="1" applyFill="1" applyBorder="1" applyAlignment="1">
      <alignment horizontal="center" vertical="center" wrapText="1"/>
    </xf>
    <xf numFmtId="49" fontId="96" fillId="18" borderId="10" xfId="0" applyNumberFormat="1" applyFont="1" applyFill="1" applyBorder="1" applyAlignment="1">
      <alignment horizontal="center" vertical="center" wrapText="1"/>
    </xf>
    <xf numFmtId="0" fontId="96" fillId="18" borderId="10" xfId="0" applyNumberFormat="1" applyFont="1" applyFill="1" applyBorder="1" applyAlignment="1">
      <alignment horizontal="center" vertical="center" wrapText="1"/>
    </xf>
    <xf numFmtId="0" fontId="3" fillId="36" borderId="13" xfId="0" applyFont="1" applyFill="1" applyBorder="1" applyAlignment="1">
      <alignment horizontal="center" vertical="center" wrapText="1"/>
    </xf>
    <xf numFmtId="0" fontId="97" fillId="38" borderId="10" xfId="0" applyFont="1" applyFill="1" applyBorder="1" applyAlignment="1">
      <alignment horizontal="center" vertical="center" wrapText="1"/>
    </xf>
    <xf numFmtId="0" fontId="97" fillId="38" borderId="15" xfId="0" applyFont="1" applyFill="1" applyBorder="1" applyAlignment="1">
      <alignment horizontal="center" vertical="center" wrapText="1"/>
    </xf>
    <xf numFmtId="0" fontId="97" fillId="38" borderId="22" xfId="0" applyFont="1" applyFill="1" applyBorder="1" applyAlignment="1">
      <alignment horizontal="center" vertical="center" wrapText="1"/>
    </xf>
    <xf numFmtId="0" fontId="9" fillId="45"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96" fillId="16" borderId="10" xfId="0" applyNumberFormat="1" applyFont="1" applyFill="1" applyBorder="1" applyAlignment="1">
      <alignment horizontal="center" vertical="center" wrapText="1"/>
    </xf>
    <xf numFmtId="49" fontId="3" fillId="36" borderId="13" xfId="0" applyNumberFormat="1" applyFont="1" applyFill="1" applyBorder="1" applyAlignment="1">
      <alignment horizontal="center" vertical="center" wrapText="1"/>
    </xf>
    <xf numFmtId="49" fontId="97" fillId="39" borderId="15" xfId="0" applyNumberFormat="1" applyFont="1" applyFill="1" applyBorder="1" applyAlignment="1">
      <alignment horizontal="center" vertical="center" wrapText="1"/>
    </xf>
    <xf numFmtId="49" fontId="97" fillId="39" borderId="22" xfId="0" applyNumberFormat="1" applyFont="1" applyFill="1" applyBorder="1" applyAlignment="1">
      <alignment horizontal="center" vertical="center" wrapText="1"/>
    </xf>
    <xf numFmtId="49" fontId="97" fillId="40" borderId="15" xfId="0" applyNumberFormat="1" applyFont="1" applyFill="1" applyBorder="1" applyAlignment="1">
      <alignment horizontal="center" vertical="center" wrapText="1"/>
    </xf>
    <xf numFmtId="0" fontId="96" fillId="14" borderId="10" xfId="0" applyNumberFormat="1" applyFont="1" applyFill="1" applyBorder="1" applyAlignment="1">
      <alignment horizontal="center" vertical="center" wrapText="1"/>
    </xf>
    <xf numFmtId="49" fontId="97" fillId="41" borderId="15" xfId="0" applyNumberFormat="1" applyFont="1" applyFill="1" applyBorder="1" applyAlignment="1">
      <alignment horizontal="center" vertical="center" wrapText="1"/>
    </xf>
    <xf numFmtId="49" fontId="97" fillId="41" borderId="22" xfId="0" applyNumberFormat="1" applyFont="1" applyFill="1" applyBorder="1" applyAlignment="1">
      <alignment horizontal="center" vertical="center" wrapText="1"/>
    </xf>
    <xf numFmtId="49" fontId="97" fillId="40" borderId="22"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0" fontId="0" fillId="0" borderId="12" xfId="0" applyBorder="1" applyAlignment="1">
      <alignment wrapText="1"/>
    </xf>
    <xf numFmtId="0" fontId="0" fillId="19" borderId="23" xfId="0" applyFill="1" applyBorder="1" applyAlignment="1">
      <alignment wrapText="1"/>
    </xf>
    <xf numFmtId="0" fontId="3" fillId="37" borderId="10" xfId="0" applyFont="1" applyFill="1" applyBorder="1" applyAlignment="1">
      <alignment horizontal="center" vertical="center" wrapText="1"/>
    </xf>
    <xf numFmtId="0" fontId="91" fillId="0" borderId="0" xfId="0" applyFont="1" applyAlignment="1">
      <alignment/>
    </xf>
    <xf numFmtId="9" fontId="98" fillId="18" borderId="0" xfId="5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98" fillId="19" borderId="0" xfId="0" applyFont="1" applyFill="1" applyAlignment="1">
      <alignment horizontal="left" vertical="center"/>
    </xf>
    <xf numFmtId="9" fontId="98" fillId="19" borderId="0" xfId="50" applyFont="1" applyFill="1" applyAlignment="1">
      <alignment horizontal="center" vertical="center"/>
    </xf>
    <xf numFmtId="9" fontId="98" fillId="17" borderId="0" xfId="50" applyFont="1" applyFill="1" applyAlignment="1">
      <alignment horizontal="center" vertical="center"/>
    </xf>
    <xf numFmtId="0" fontId="98" fillId="16" borderId="0" xfId="0" applyFont="1" applyFill="1" applyAlignment="1">
      <alignment horizontal="left" vertical="center"/>
    </xf>
    <xf numFmtId="9" fontId="98" fillId="16" borderId="0" xfId="50" applyFont="1" applyFill="1" applyAlignment="1">
      <alignment horizontal="center" vertical="center"/>
    </xf>
    <xf numFmtId="0" fontId="98" fillId="18" borderId="0" xfId="0" applyFont="1" applyFill="1" applyAlignment="1">
      <alignment horizontal="left" vertical="center"/>
    </xf>
    <xf numFmtId="0" fontId="98" fillId="14" borderId="0" xfId="0" applyFont="1" applyFill="1" applyAlignment="1">
      <alignment horizontal="left" vertical="center"/>
    </xf>
    <xf numFmtId="9" fontId="98" fillId="14" borderId="0" xfId="50" applyFont="1" applyFill="1" applyAlignment="1">
      <alignment horizontal="center" vertical="center"/>
    </xf>
    <xf numFmtId="0" fontId="99" fillId="46" borderId="0" xfId="0" applyFont="1" applyFill="1" applyAlignment="1">
      <alignment horizontal="left" vertical="center"/>
    </xf>
    <xf numFmtId="0" fontId="100" fillId="46" borderId="0" xfId="0" applyFont="1" applyFill="1" applyAlignment="1">
      <alignment horizontal="center" vertical="center"/>
    </xf>
    <xf numFmtId="2" fontId="98" fillId="17" borderId="0" xfId="0" applyNumberFormat="1" applyFont="1" applyFill="1" applyAlignment="1">
      <alignment horizontal="left" vertical="center"/>
    </xf>
    <xf numFmtId="2" fontId="98" fillId="0" borderId="0" xfId="0" applyNumberFormat="1" applyFont="1" applyFill="1" applyAlignment="1">
      <alignment horizontal="left" vertical="center"/>
    </xf>
    <xf numFmtId="9" fontId="98" fillId="0" borderId="0" xfId="50" applyFont="1" applyFill="1" applyAlignment="1">
      <alignment horizontal="center" vertical="center"/>
    </xf>
    <xf numFmtId="0" fontId="0" fillId="0" borderId="24" xfId="0" applyBorder="1" applyAlignment="1">
      <alignment/>
    </xf>
    <xf numFmtId="0" fontId="0" fillId="0" borderId="0" xfId="0" applyBorder="1" applyAlignment="1">
      <alignment/>
    </xf>
    <xf numFmtId="0" fontId="9" fillId="35" borderId="0" xfId="0" applyFont="1" applyFill="1" applyBorder="1" applyAlignment="1">
      <alignment horizontal="right" vertical="center"/>
    </xf>
    <xf numFmtId="0" fontId="38" fillId="34" borderId="0" xfId="0" applyFont="1" applyFill="1" applyAlignment="1">
      <alignment/>
    </xf>
    <xf numFmtId="0" fontId="3" fillId="33" borderId="10" xfId="0" applyFont="1" applyFill="1" applyBorder="1" applyAlignment="1">
      <alignment horizontal="center" vertical="center"/>
    </xf>
    <xf numFmtId="0" fontId="39" fillId="33" borderId="10" xfId="0" applyFont="1" applyFill="1" applyBorder="1" applyAlignment="1">
      <alignment horizontal="center" vertical="center"/>
    </xf>
    <xf numFmtId="165" fontId="11" fillId="33"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9" fontId="3" fillId="0" borderId="0" xfId="0" applyNumberFormat="1" applyFont="1" applyFill="1" applyBorder="1" applyAlignment="1">
      <alignment horizontal="left" vertical="center" indent="1"/>
    </xf>
    <xf numFmtId="0" fontId="3" fillId="35" borderId="16" xfId="0" applyFont="1" applyFill="1" applyBorder="1" applyAlignment="1">
      <alignment horizontal="left" indent="1"/>
    </xf>
    <xf numFmtId="0" fontId="3" fillId="0" borderId="20" xfId="0" applyFont="1" applyFill="1" applyBorder="1" applyAlignment="1">
      <alignment horizontal="left" indent="1"/>
    </xf>
    <xf numFmtId="9" fontId="3" fillId="0" borderId="15" xfId="0" applyNumberFormat="1" applyFont="1" applyFill="1" applyBorder="1" applyAlignment="1">
      <alignment horizontal="left" vertical="center" indent="1"/>
    </xf>
    <xf numFmtId="0" fontId="0" fillId="0" borderId="12" xfId="0" applyBorder="1" applyAlignment="1">
      <alignment/>
    </xf>
    <xf numFmtId="0" fontId="0" fillId="0" borderId="13" xfId="0" applyBorder="1" applyAlignment="1">
      <alignment/>
    </xf>
    <xf numFmtId="0" fontId="0" fillId="0" borderId="21" xfId="0" applyBorder="1" applyAlignment="1">
      <alignment/>
    </xf>
    <xf numFmtId="0" fontId="0" fillId="0" borderId="25" xfId="0" applyBorder="1" applyAlignment="1">
      <alignment/>
    </xf>
    <xf numFmtId="0" fontId="0" fillId="0" borderId="17" xfId="0" applyBorder="1" applyAlignment="1">
      <alignment/>
    </xf>
    <xf numFmtId="0" fontId="0" fillId="0" borderId="14" xfId="0" applyBorder="1" applyAlignment="1">
      <alignment/>
    </xf>
    <xf numFmtId="0" fontId="3" fillId="35" borderId="23" xfId="0" applyFont="1" applyFill="1" applyBorder="1" applyAlignment="1">
      <alignment horizontal="left" indent="1"/>
    </xf>
    <xf numFmtId="0" fontId="3" fillId="0" borderId="12" xfId="0" applyFont="1" applyFill="1" applyBorder="1" applyAlignment="1">
      <alignment horizontal="left" indent="1"/>
    </xf>
    <xf numFmtId="9" fontId="3" fillId="0" borderId="13" xfId="0" applyNumberFormat="1" applyFont="1" applyFill="1" applyBorder="1" applyAlignment="1">
      <alignment horizontal="left" vertical="center" indent="1"/>
    </xf>
    <xf numFmtId="9" fontId="98" fillId="0" borderId="12" xfId="50" applyFont="1" applyFill="1" applyBorder="1" applyAlignment="1">
      <alignment horizontal="center" vertical="center"/>
    </xf>
    <xf numFmtId="9" fontId="98" fillId="0" borderId="24" xfId="50" applyFont="1" applyFill="1" applyBorder="1" applyAlignment="1">
      <alignment horizontal="center" vertical="center"/>
    </xf>
    <xf numFmtId="0" fontId="0" fillId="0" borderId="12" xfId="0" applyFill="1" applyBorder="1" applyAlignment="1">
      <alignment/>
    </xf>
    <xf numFmtId="0" fontId="0" fillId="0" borderId="24" xfId="0" applyFill="1" applyBorder="1" applyAlignment="1">
      <alignment/>
    </xf>
    <xf numFmtId="0" fontId="100" fillId="0" borderId="12" xfId="0" applyFont="1" applyFill="1" applyBorder="1" applyAlignment="1">
      <alignment horizontal="center" vertical="center"/>
    </xf>
    <xf numFmtId="0" fontId="100" fillId="0" borderId="24" xfId="0" applyFont="1" applyFill="1" applyBorder="1" applyAlignment="1">
      <alignment horizontal="center" vertical="center"/>
    </xf>
    <xf numFmtId="9" fontId="98" fillId="0" borderId="13" xfId="50" applyFont="1" applyFill="1" applyBorder="1" applyAlignment="1">
      <alignment horizontal="center" vertical="center"/>
    </xf>
    <xf numFmtId="9" fontId="98" fillId="0" borderId="21" xfId="50"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47" borderId="10" xfId="0" applyNumberFormat="1" applyFont="1" applyFill="1" applyBorder="1" applyAlignment="1">
      <alignment horizontal="center" vertical="center"/>
    </xf>
    <xf numFmtId="9" fontId="11" fillId="47" borderId="15" xfId="0" applyNumberFormat="1" applyFont="1" applyFill="1" applyBorder="1" applyAlignment="1">
      <alignment horizontal="center" vertical="center"/>
    </xf>
    <xf numFmtId="9" fontId="101" fillId="0" borderId="10" xfId="50" applyFont="1" applyBorder="1" applyAlignment="1">
      <alignment horizontal="center" vertical="center"/>
    </xf>
    <xf numFmtId="9" fontId="102" fillId="0" borderId="0" xfId="50" applyFont="1" applyAlignment="1">
      <alignment/>
    </xf>
    <xf numFmtId="0" fontId="3" fillId="44" borderId="23" xfId="0" applyFont="1" applyFill="1" applyBorder="1" applyAlignment="1">
      <alignment horizontal="left" vertical="center" indent="6"/>
    </xf>
    <xf numFmtId="0" fontId="5" fillId="44" borderId="25" xfId="0" applyFont="1" applyFill="1" applyBorder="1" applyAlignment="1">
      <alignment horizontal="center" vertical="center"/>
    </xf>
    <xf numFmtId="0" fontId="0" fillId="44" borderId="17" xfId="0" applyFill="1" applyBorder="1" applyAlignment="1">
      <alignment horizontal="center" vertical="center"/>
    </xf>
    <xf numFmtId="0" fontId="3" fillId="44" borderId="13" xfId="0" applyFont="1" applyFill="1" applyBorder="1" applyAlignment="1">
      <alignment horizontal="left" vertical="center" indent="2"/>
    </xf>
    <xf numFmtId="0" fontId="9" fillId="44" borderId="14" xfId="0" applyFont="1" applyFill="1" applyBorder="1" applyAlignment="1">
      <alignment horizontal="center" vertical="center"/>
    </xf>
    <xf numFmtId="0" fontId="0" fillId="44" borderId="21" xfId="0" applyFill="1" applyBorder="1" applyAlignment="1">
      <alignment horizontal="center" vertical="center"/>
    </xf>
    <xf numFmtId="9" fontId="103" fillId="0" borderId="10" xfId="50" applyFont="1" applyBorder="1" applyAlignment="1">
      <alignment horizontal="center" vertical="center"/>
    </xf>
    <xf numFmtId="9" fontId="3" fillId="35" borderId="12" xfId="0" applyNumberFormat="1" applyFont="1" applyFill="1" applyBorder="1" applyAlignment="1">
      <alignment horizontal="left" vertical="center" indent="1"/>
    </xf>
    <xf numFmtId="9" fontId="3" fillId="35" borderId="13" xfId="0" applyNumberFormat="1" applyFont="1" applyFill="1" applyBorder="1" applyAlignment="1">
      <alignment horizontal="left" vertical="center" indent="1"/>
    </xf>
    <xf numFmtId="9" fontId="3" fillId="35" borderId="14" xfId="0" applyNumberFormat="1" applyFont="1" applyFill="1" applyBorder="1" applyAlignment="1">
      <alignment horizontal="left" vertical="center" indent="1"/>
    </xf>
    <xf numFmtId="0" fontId="104" fillId="19" borderId="0" xfId="0" applyFont="1" applyFill="1" applyBorder="1" applyAlignment="1">
      <alignment/>
    </xf>
    <xf numFmtId="0" fontId="104" fillId="19" borderId="12" xfId="0" applyFont="1" applyFill="1" applyBorder="1" applyAlignment="1">
      <alignment/>
    </xf>
    <xf numFmtId="9" fontId="0" fillId="19" borderId="24" xfId="0" applyNumberFormat="1" applyFill="1" applyBorder="1" applyAlignment="1">
      <alignment/>
    </xf>
    <xf numFmtId="0" fontId="104" fillId="19" borderId="13" xfId="0" applyFont="1" applyFill="1" applyBorder="1" applyAlignment="1">
      <alignment/>
    </xf>
    <xf numFmtId="0" fontId="104" fillId="19" borderId="14" xfId="0" applyFont="1" applyFill="1" applyBorder="1" applyAlignment="1">
      <alignment/>
    </xf>
    <xf numFmtId="9" fontId="0" fillId="19" borderId="21" xfId="0" applyNumberFormat="1" applyFill="1" applyBorder="1" applyAlignment="1">
      <alignment/>
    </xf>
    <xf numFmtId="0" fontId="104" fillId="18" borderId="12" xfId="0" applyFont="1" applyFill="1" applyBorder="1" applyAlignment="1">
      <alignment/>
    </xf>
    <xf numFmtId="0" fontId="104" fillId="18" borderId="0" xfId="0" applyFont="1" applyFill="1" applyBorder="1" applyAlignment="1">
      <alignment/>
    </xf>
    <xf numFmtId="9" fontId="0" fillId="18" borderId="24" xfId="0" applyNumberFormat="1" applyFill="1" applyBorder="1" applyAlignment="1">
      <alignment/>
    </xf>
    <xf numFmtId="0" fontId="104" fillId="16" borderId="12" xfId="0" applyFont="1" applyFill="1" applyBorder="1" applyAlignment="1">
      <alignment/>
    </xf>
    <xf numFmtId="0" fontId="104" fillId="16" borderId="0" xfId="0" applyFont="1" applyFill="1" applyBorder="1" applyAlignment="1">
      <alignment/>
    </xf>
    <xf numFmtId="9" fontId="0" fillId="16" borderId="24" xfId="0" applyNumberFormat="1" applyFill="1" applyBorder="1" applyAlignment="1">
      <alignment/>
    </xf>
    <xf numFmtId="0" fontId="104" fillId="16" borderId="13" xfId="0" applyFont="1" applyFill="1" applyBorder="1" applyAlignment="1">
      <alignment/>
    </xf>
    <xf numFmtId="0" fontId="104" fillId="16" borderId="14" xfId="0" applyFont="1" applyFill="1" applyBorder="1" applyAlignment="1">
      <alignment/>
    </xf>
    <xf numFmtId="0" fontId="104" fillId="14" borderId="12" xfId="0" applyFont="1" applyFill="1" applyBorder="1" applyAlignment="1">
      <alignment/>
    </xf>
    <xf numFmtId="0" fontId="104" fillId="14" borderId="0" xfId="0" applyFont="1" applyFill="1" applyBorder="1" applyAlignment="1">
      <alignment/>
    </xf>
    <xf numFmtId="9" fontId="0" fillId="14" borderId="24" xfId="0" applyNumberFormat="1" applyFill="1" applyBorder="1" applyAlignment="1">
      <alignment/>
    </xf>
    <xf numFmtId="0" fontId="104" fillId="14" borderId="14" xfId="0" applyFont="1" applyFill="1" applyBorder="1" applyAlignment="1">
      <alignment/>
    </xf>
    <xf numFmtId="9" fontId="9" fillId="35" borderId="0" xfId="0" applyNumberFormat="1" applyFont="1" applyFill="1" applyBorder="1" applyAlignment="1">
      <alignment horizontal="left" vertical="center" indent="1"/>
    </xf>
    <xf numFmtId="9" fontId="9" fillId="35" borderId="14" xfId="0" applyNumberFormat="1" applyFont="1" applyFill="1" applyBorder="1" applyAlignment="1">
      <alignment horizontal="left" vertical="center" indent="1"/>
    </xf>
    <xf numFmtId="0" fontId="9" fillId="35" borderId="14" xfId="0" applyFont="1" applyFill="1" applyBorder="1" applyAlignment="1">
      <alignment horizontal="right" vertical="center"/>
    </xf>
    <xf numFmtId="0" fontId="0" fillId="0" borderId="0" xfId="0" applyFill="1" applyBorder="1" applyAlignment="1">
      <alignment/>
    </xf>
    <xf numFmtId="0" fontId="5" fillId="0" borderId="0" xfId="0" applyFont="1" applyFill="1" applyBorder="1" applyAlignment="1">
      <alignment vertical="center"/>
    </xf>
    <xf numFmtId="0" fontId="5" fillId="0" borderId="0"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12" xfId="0" applyFont="1" applyFill="1" applyBorder="1" applyAlignment="1">
      <alignment vertical="center"/>
    </xf>
    <xf numFmtId="0" fontId="105" fillId="41" borderId="11" xfId="0" applyFont="1" applyFill="1" applyBorder="1" applyAlignment="1">
      <alignment vertical="center"/>
    </xf>
    <xf numFmtId="0" fontId="105" fillId="41" borderId="11" xfId="0" applyFont="1" applyFill="1" applyBorder="1" applyAlignment="1">
      <alignment horizontal="left" vertical="center" indent="1"/>
    </xf>
    <xf numFmtId="0" fontId="105" fillId="41" borderId="19" xfId="0" applyFont="1" applyFill="1" applyBorder="1" applyAlignment="1">
      <alignment vertical="center"/>
    </xf>
    <xf numFmtId="0" fontId="47" fillId="2" borderId="23" xfId="0" applyFont="1" applyFill="1" applyBorder="1" applyAlignment="1">
      <alignment vertical="center"/>
    </xf>
    <xf numFmtId="0" fontId="5" fillId="2" borderId="25" xfId="0" applyFont="1" applyFill="1" applyBorder="1" applyAlignment="1">
      <alignment vertical="center"/>
    </xf>
    <xf numFmtId="0" fontId="47" fillId="2" borderId="12"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horizontal="left" vertical="center" indent="1"/>
    </xf>
    <xf numFmtId="0" fontId="47" fillId="2" borderId="12" xfId="0" applyFont="1" applyFill="1" applyBorder="1" applyAlignment="1">
      <alignment vertical="center"/>
    </xf>
    <xf numFmtId="0" fontId="12" fillId="2" borderId="0" xfId="0" applyFont="1" applyFill="1" applyBorder="1" applyAlignment="1">
      <alignment vertical="center"/>
    </xf>
    <xf numFmtId="0" fontId="48" fillId="2" borderId="12" xfId="0" applyFont="1" applyFill="1" applyBorder="1" applyAlignment="1">
      <alignment horizontal="left" vertical="center" indent="1"/>
    </xf>
    <xf numFmtId="0" fontId="12" fillId="2" borderId="0" xfId="0" applyFont="1" applyFill="1" applyBorder="1" applyAlignment="1">
      <alignment horizontal="left" vertical="center"/>
    </xf>
    <xf numFmtId="0" fontId="23" fillId="2" borderId="20" xfId="0" applyFont="1" applyFill="1" applyBorder="1" applyAlignment="1">
      <alignment horizontal="center" vertical="center" wrapText="1"/>
    </xf>
    <xf numFmtId="9" fontId="106" fillId="2" borderId="0" xfId="50" applyFont="1" applyFill="1" applyBorder="1" applyAlignment="1">
      <alignment horizontal="center" vertical="center" wrapText="1"/>
    </xf>
    <xf numFmtId="0" fontId="20" fillId="2" borderId="0" xfId="0" applyFont="1" applyFill="1" applyBorder="1" applyAlignment="1">
      <alignment vertical="center"/>
    </xf>
    <xf numFmtId="0" fontId="23" fillId="2" borderId="15" xfId="0" applyFont="1" applyFill="1" applyBorder="1" applyAlignment="1">
      <alignment horizontal="center" vertical="center" wrapText="1"/>
    </xf>
    <xf numFmtId="9" fontId="106" fillId="2" borderId="14" xfId="50" applyFont="1" applyFill="1" applyBorder="1" applyAlignment="1">
      <alignment horizontal="center" vertical="center" wrapText="1"/>
    </xf>
    <xf numFmtId="0" fontId="20" fillId="2" borderId="14" xfId="0" applyFont="1" applyFill="1" applyBorder="1" applyAlignment="1">
      <alignment vertical="center"/>
    </xf>
    <xf numFmtId="0" fontId="107" fillId="0" borderId="12" xfId="0" applyFont="1" applyFill="1" applyBorder="1" applyAlignment="1">
      <alignment horizontal="left" vertical="center" indent="1"/>
    </xf>
    <xf numFmtId="0" fontId="108" fillId="0" borderId="0" xfId="0" applyFont="1" applyFill="1" applyBorder="1" applyAlignment="1">
      <alignment horizontal="left" vertical="center"/>
    </xf>
    <xf numFmtId="0" fontId="108" fillId="0" borderId="0" xfId="0" applyFont="1" applyFill="1" applyBorder="1" applyAlignment="1">
      <alignment vertical="center"/>
    </xf>
    <xf numFmtId="0" fontId="108" fillId="0" borderId="0" xfId="0" applyFont="1" applyFill="1" applyBorder="1" applyAlignment="1">
      <alignment horizontal="left" vertical="center" indent="1"/>
    </xf>
    <xf numFmtId="0" fontId="108" fillId="0" borderId="24" xfId="0" applyFont="1" applyFill="1" applyBorder="1" applyAlignment="1">
      <alignment vertical="center"/>
    </xf>
    <xf numFmtId="0" fontId="108" fillId="0" borderId="24" xfId="0" applyFont="1" applyFill="1" applyBorder="1" applyAlignment="1">
      <alignment horizontal="left" vertical="center" indent="1"/>
    </xf>
    <xf numFmtId="0" fontId="108" fillId="0" borderId="12" xfId="0" applyFont="1" applyFill="1" applyBorder="1" applyAlignment="1">
      <alignment vertical="center"/>
    </xf>
    <xf numFmtId="0" fontId="105" fillId="41" borderId="13" xfId="0" applyFont="1" applyFill="1" applyBorder="1" applyAlignment="1">
      <alignment vertical="center"/>
    </xf>
    <xf numFmtId="0" fontId="5" fillId="2" borderId="17" xfId="0" applyFont="1" applyFill="1" applyBorder="1" applyAlignment="1">
      <alignment vertical="center"/>
    </xf>
    <xf numFmtId="0" fontId="5" fillId="2" borderId="24" xfId="0" applyFont="1" applyFill="1" applyBorder="1" applyAlignment="1">
      <alignment vertical="center"/>
    </xf>
    <xf numFmtId="0" fontId="5" fillId="2" borderId="13" xfId="0" applyFont="1" applyFill="1" applyBorder="1" applyAlignment="1">
      <alignment horizontal="left" vertical="center" indent="1"/>
    </xf>
    <xf numFmtId="0" fontId="12" fillId="2" borderId="14" xfId="0" applyFont="1" applyFill="1" applyBorder="1" applyAlignment="1">
      <alignment horizontal="left" vertical="center"/>
    </xf>
    <xf numFmtId="0" fontId="5" fillId="2" borderId="14" xfId="0" applyFont="1" applyFill="1" applyBorder="1" applyAlignment="1">
      <alignment vertical="center"/>
    </xf>
    <xf numFmtId="0" fontId="5" fillId="2" borderId="21" xfId="0" applyFont="1" applyFill="1" applyBorder="1" applyAlignment="1">
      <alignment vertical="center"/>
    </xf>
    <xf numFmtId="0" fontId="109" fillId="0" borderId="0" xfId="0" applyFont="1" applyAlignment="1">
      <alignment/>
    </xf>
    <xf numFmtId="0" fontId="110" fillId="0" borderId="0" xfId="0" applyFont="1" applyAlignment="1">
      <alignment/>
    </xf>
    <xf numFmtId="0" fontId="111" fillId="0" borderId="0" xfId="0" applyFont="1" applyAlignment="1">
      <alignment/>
    </xf>
    <xf numFmtId="9" fontId="11" fillId="35" borderId="0" xfId="0" applyNumberFormat="1" applyFont="1" applyFill="1" applyBorder="1" applyAlignment="1">
      <alignment horizontal="left" vertical="center" indent="1"/>
    </xf>
    <xf numFmtId="9" fontId="11" fillId="35" borderId="14" xfId="0" applyNumberFormat="1" applyFont="1" applyFill="1" applyBorder="1" applyAlignment="1">
      <alignment horizontal="left" vertical="center" indent="1"/>
    </xf>
    <xf numFmtId="9" fontId="11" fillId="35" borderId="12" xfId="0" applyNumberFormat="1" applyFont="1" applyFill="1" applyBorder="1" applyAlignment="1">
      <alignment horizontal="left" vertical="center" indent="1"/>
    </xf>
    <xf numFmtId="9" fontId="11" fillId="35" borderId="13" xfId="0" applyNumberFormat="1" applyFont="1" applyFill="1" applyBorder="1" applyAlignment="1">
      <alignment horizontal="left" vertical="center" indent="1"/>
    </xf>
    <xf numFmtId="9" fontId="11" fillId="35" borderId="0" xfId="0" applyNumberFormat="1" applyFont="1" applyFill="1" applyBorder="1" applyAlignment="1">
      <alignment horizontal="right" vertical="center" indent="1"/>
    </xf>
    <xf numFmtId="9" fontId="11" fillId="35" borderId="14" xfId="0" applyNumberFormat="1" applyFont="1" applyFill="1" applyBorder="1" applyAlignment="1">
      <alignment horizontal="right" vertical="center" indent="1"/>
    </xf>
    <xf numFmtId="9" fontId="11" fillId="35" borderId="11" xfId="0" applyNumberFormat="1" applyFont="1" applyFill="1" applyBorder="1" applyAlignment="1">
      <alignment horizontal="left" vertical="center" indent="1"/>
    </xf>
    <xf numFmtId="9" fontId="11" fillId="35" borderId="19" xfId="0" applyNumberFormat="1" applyFont="1" applyFill="1" applyBorder="1" applyAlignment="1">
      <alignment horizontal="left" vertical="center" indent="1"/>
    </xf>
    <xf numFmtId="9" fontId="11" fillId="0" borderId="12" xfId="0" applyNumberFormat="1" applyFont="1" applyFill="1" applyBorder="1" applyAlignment="1">
      <alignment horizontal="left" vertical="center" indent="1"/>
    </xf>
    <xf numFmtId="9" fontId="11" fillId="0" borderId="24" xfId="0" applyNumberFormat="1" applyFont="1" applyFill="1" applyBorder="1" applyAlignment="1">
      <alignment horizontal="left" vertical="center" indent="1"/>
    </xf>
    <xf numFmtId="9" fontId="11" fillId="0" borderId="13" xfId="0" applyNumberFormat="1" applyFont="1" applyFill="1" applyBorder="1" applyAlignment="1">
      <alignment horizontal="left" vertical="center" indent="1"/>
    </xf>
    <xf numFmtId="9" fontId="11" fillId="0" borderId="21" xfId="0" applyNumberFormat="1" applyFont="1" applyFill="1" applyBorder="1" applyAlignment="1">
      <alignment horizontal="left" vertical="center" indent="1"/>
    </xf>
    <xf numFmtId="0" fontId="112" fillId="38" borderId="23" xfId="0" applyFont="1" applyFill="1" applyBorder="1" applyAlignment="1">
      <alignment/>
    </xf>
    <xf numFmtId="0" fontId="27" fillId="35" borderId="16" xfId="0" applyFont="1" applyFill="1" applyBorder="1" applyAlignment="1">
      <alignment horizontal="center" vertical="center"/>
    </xf>
    <xf numFmtId="0" fontId="27" fillId="35" borderId="15" xfId="0" applyFont="1" applyFill="1" applyBorder="1" applyAlignment="1">
      <alignment horizontal="center" vertical="center"/>
    </xf>
    <xf numFmtId="0" fontId="107" fillId="0" borderId="0" xfId="0" applyFont="1" applyFill="1" applyBorder="1" applyAlignment="1">
      <alignment horizontal="left" vertical="center" indent="1"/>
    </xf>
    <xf numFmtId="0" fontId="105" fillId="41" borderId="23" xfId="0" applyFont="1" applyFill="1" applyBorder="1" applyAlignment="1">
      <alignment horizontal="left" vertical="center" indent="1"/>
    </xf>
    <xf numFmtId="0" fontId="105" fillId="41" borderId="23" xfId="0" applyFont="1" applyFill="1" applyBorder="1" applyAlignment="1">
      <alignment vertical="center"/>
    </xf>
    <xf numFmtId="0" fontId="105" fillId="41" borderId="17" xfId="0" applyFont="1" applyFill="1" applyBorder="1" applyAlignment="1">
      <alignment vertical="center"/>
    </xf>
    <xf numFmtId="0" fontId="23" fillId="2" borderId="0" xfId="0" applyFont="1" applyFill="1" applyBorder="1" applyAlignment="1">
      <alignment horizontal="left" vertical="center"/>
    </xf>
    <xf numFmtId="0" fontId="23" fillId="2" borderId="23" xfId="0" applyFont="1" applyFill="1" applyBorder="1" applyAlignment="1">
      <alignment horizontal="left" vertical="center"/>
    </xf>
    <xf numFmtId="0" fontId="23" fillId="2" borderId="25"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2" xfId="0" applyFont="1" applyFill="1" applyBorder="1" applyAlignment="1">
      <alignment horizontal="left" vertical="center"/>
    </xf>
    <xf numFmtId="0" fontId="23" fillId="2" borderId="24" xfId="0" applyFont="1" applyFill="1" applyBorder="1" applyAlignment="1">
      <alignment horizontal="left" vertical="center"/>
    </xf>
    <xf numFmtId="0" fontId="23" fillId="2" borderId="13" xfId="0" applyFont="1" applyFill="1" applyBorder="1" applyAlignment="1">
      <alignment horizontal="center" vertical="center"/>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21" xfId="0" applyFont="1" applyFill="1" applyBorder="1" applyAlignment="1">
      <alignment horizontal="left" vertical="center"/>
    </xf>
    <xf numFmtId="0" fontId="23" fillId="2" borderId="23" xfId="0" applyFont="1" applyFill="1" applyBorder="1" applyAlignment="1">
      <alignment horizontal="center" vertical="center"/>
    </xf>
    <xf numFmtId="0" fontId="23" fillId="2" borderId="12" xfId="0" applyFont="1" applyFill="1" applyBorder="1" applyAlignment="1">
      <alignment horizontal="center" vertical="center"/>
    </xf>
    <xf numFmtId="2" fontId="24" fillId="35" borderId="16" xfId="0" applyNumberFormat="1" applyFont="1" applyFill="1" applyBorder="1" applyAlignment="1">
      <alignment horizontal="center" vertical="center" wrapText="1"/>
    </xf>
    <xf numFmtId="2" fontId="24" fillId="35" borderId="20" xfId="0" applyNumberFormat="1" applyFont="1" applyFill="1" applyBorder="1" applyAlignment="1">
      <alignment horizontal="center" vertical="center" wrapText="1"/>
    </xf>
    <xf numFmtId="2" fontId="24" fillId="35" borderId="15" xfId="0" applyNumberFormat="1"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vertical="center" wrapText="1"/>
    </xf>
    <xf numFmtId="0" fontId="96" fillId="19" borderId="10" xfId="0" applyFont="1" applyFill="1" applyBorder="1" applyAlignment="1">
      <alignment horizontal="center" vertical="center"/>
    </xf>
    <xf numFmtId="0" fontId="96" fillId="19" borderId="0" xfId="0" applyFont="1" applyFill="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7" fillId="41" borderId="23" xfId="0" applyFont="1" applyFill="1" applyBorder="1" applyAlignment="1">
      <alignment horizontal="center" vertical="center"/>
    </xf>
    <xf numFmtId="0" fontId="7" fillId="41" borderId="25" xfId="0" applyFont="1" applyFill="1" applyBorder="1" applyAlignment="1">
      <alignment horizontal="center" vertical="center"/>
    </xf>
    <xf numFmtId="0" fontId="7" fillId="41" borderId="17" xfId="0" applyFont="1" applyFill="1" applyBorder="1" applyAlignment="1">
      <alignment horizontal="center" vertical="center"/>
    </xf>
    <xf numFmtId="0" fontId="91" fillId="35" borderId="23" xfId="0" applyFont="1" applyFill="1" applyBorder="1" applyAlignment="1">
      <alignment horizontal="center" vertical="center" wrapText="1"/>
    </xf>
    <xf numFmtId="0" fontId="91" fillId="35" borderId="25" xfId="0" applyFont="1" applyFill="1" applyBorder="1" applyAlignment="1">
      <alignment horizontal="center" vertical="center" wrapText="1"/>
    </xf>
    <xf numFmtId="0" fontId="91" fillId="35" borderId="17" xfId="0" applyFont="1" applyFill="1" applyBorder="1" applyAlignment="1">
      <alignment horizontal="center" vertical="center" wrapText="1"/>
    </xf>
    <xf numFmtId="0" fontId="91" fillId="35" borderId="13" xfId="0" applyFont="1" applyFill="1" applyBorder="1" applyAlignment="1">
      <alignment horizontal="center" vertical="center" wrapText="1"/>
    </xf>
    <xf numFmtId="0" fontId="91" fillId="35" borderId="14" xfId="0" applyFont="1" applyFill="1" applyBorder="1" applyAlignment="1">
      <alignment horizontal="center" vertical="center" wrapText="1"/>
    </xf>
    <xf numFmtId="0" fontId="91" fillId="35" borderId="21" xfId="0" applyFont="1" applyFill="1" applyBorder="1" applyAlignment="1">
      <alignment horizontal="center" vertical="center" wrapText="1"/>
    </xf>
    <xf numFmtId="0" fontId="113" fillId="0" borderId="12"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24" xfId="0" applyFont="1" applyFill="1" applyBorder="1" applyAlignment="1">
      <alignment horizontal="center" vertical="center" wrapText="1"/>
    </xf>
    <xf numFmtId="0" fontId="3" fillId="35" borderId="11" xfId="0" applyFont="1" applyFill="1" applyBorder="1" applyAlignment="1">
      <alignment horizontal="center"/>
    </xf>
    <xf numFmtId="0" fontId="3" fillId="35" borderId="19" xfId="0" applyFont="1" applyFill="1" applyBorder="1" applyAlignment="1">
      <alignment horizontal="center"/>
    </xf>
    <xf numFmtId="0" fontId="114" fillId="41" borderId="0" xfId="0" applyFont="1" applyFill="1" applyBorder="1" applyAlignment="1">
      <alignment horizontal="center" vertical="center"/>
    </xf>
    <xf numFmtId="0" fontId="114" fillId="41" borderId="24" xfId="0" applyFont="1" applyFill="1" applyBorder="1" applyAlignment="1">
      <alignment horizontal="center" vertical="center"/>
    </xf>
    <xf numFmtId="0" fontId="26" fillId="48" borderId="16" xfId="0" applyFont="1" applyFill="1" applyBorder="1" applyAlignment="1">
      <alignment horizontal="center" vertical="center" wrapText="1"/>
    </xf>
    <xf numFmtId="0" fontId="26" fillId="48" borderId="1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5" xfId="0" applyFont="1" applyFill="1" applyBorder="1" applyAlignment="1">
      <alignment horizontal="center" vertical="center" wrapText="1"/>
    </xf>
    <xf numFmtId="2" fontId="24" fillId="35" borderId="16" xfId="0" applyNumberFormat="1" applyFont="1" applyFill="1" applyBorder="1" applyAlignment="1">
      <alignment horizontal="center" vertical="center" wrapText="1"/>
    </xf>
    <xf numFmtId="2" fontId="24" fillId="35" borderId="20" xfId="0" applyNumberFormat="1" applyFont="1" applyFill="1" applyBorder="1" applyAlignment="1">
      <alignment horizontal="center" vertical="center" wrapText="1"/>
    </xf>
    <xf numFmtId="2" fontId="24" fillId="35" borderId="15" xfId="0" applyNumberFormat="1" applyFont="1" applyFill="1" applyBorder="1" applyAlignment="1">
      <alignment horizontal="center" vertical="center" wrapText="1"/>
    </xf>
    <xf numFmtId="0" fontId="3" fillId="19" borderId="11" xfId="0" applyFont="1" applyFill="1" applyBorder="1" applyAlignment="1">
      <alignment vertical="center" wrapText="1"/>
    </xf>
    <xf numFmtId="0" fontId="3" fillId="19" borderId="19" xfId="0" applyFont="1" applyFill="1" applyBorder="1" applyAlignment="1">
      <alignment vertical="center" wrapText="1"/>
    </xf>
    <xf numFmtId="0" fontId="7" fillId="41" borderId="23" xfId="0" applyFont="1" applyFill="1" applyBorder="1" applyAlignment="1">
      <alignment horizontal="center" vertical="center" wrapText="1"/>
    </xf>
    <xf numFmtId="0" fontId="8" fillId="41" borderId="25" xfId="0" applyFont="1" applyFill="1" applyBorder="1" applyAlignment="1">
      <alignment horizontal="center" vertical="center"/>
    </xf>
    <xf numFmtId="0" fontId="8" fillId="41" borderId="17" xfId="0" applyFont="1" applyFill="1" applyBorder="1" applyAlignment="1">
      <alignment horizontal="center" vertical="center"/>
    </xf>
    <xf numFmtId="0" fontId="7" fillId="41" borderId="12" xfId="0" applyFont="1" applyFill="1" applyBorder="1" applyAlignment="1">
      <alignment horizontal="center" vertical="center"/>
    </xf>
    <xf numFmtId="0" fontId="7" fillId="41" borderId="0" xfId="0" applyFont="1" applyFill="1" applyBorder="1" applyAlignment="1">
      <alignment horizontal="center" vertical="center"/>
    </xf>
    <xf numFmtId="0" fontId="7" fillId="41" borderId="24" xfId="0" applyFont="1" applyFill="1" applyBorder="1" applyAlignment="1">
      <alignment horizontal="center" vertical="center"/>
    </xf>
    <xf numFmtId="2" fontId="4" fillId="40" borderId="11" xfId="0" applyNumberFormat="1" applyFont="1" applyFill="1" applyBorder="1" applyAlignment="1">
      <alignment vertical="center" wrapText="1"/>
    </xf>
    <xf numFmtId="2" fontId="4" fillId="40" borderId="18" xfId="0" applyNumberFormat="1" applyFont="1" applyFill="1" applyBorder="1" applyAlignment="1">
      <alignment vertical="center" wrapText="1"/>
    </xf>
    <xf numFmtId="2" fontId="4" fillId="40" borderId="19" xfId="0" applyNumberFormat="1" applyFont="1" applyFill="1" applyBorder="1" applyAlignment="1">
      <alignment vertical="center" wrapText="1"/>
    </xf>
    <xf numFmtId="2" fontId="4" fillId="39" borderId="11" xfId="0" applyNumberFormat="1" applyFont="1" applyFill="1" applyBorder="1" applyAlignment="1">
      <alignment vertical="center" wrapText="1"/>
    </xf>
    <xf numFmtId="2" fontId="4" fillId="39" borderId="18" xfId="0" applyNumberFormat="1" applyFont="1" applyFill="1" applyBorder="1" applyAlignment="1">
      <alignment vertical="center" wrapText="1"/>
    </xf>
    <xf numFmtId="2" fontId="4" fillId="39" borderId="19" xfId="0" applyNumberFormat="1" applyFont="1" applyFill="1" applyBorder="1" applyAlignment="1">
      <alignment vertical="center" wrapText="1"/>
    </xf>
    <xf numFmtId="0" fontId="24" fillId="36" borderId="20" xfId="0"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22" fillId="42" borderId="20" xfId="0" applyFont="1" applyFill="1" applyBorder="1" applyAlignment="1">
      <alignment horizontal="center" vertical="center" wrapText="1"/>
    </xf>
    <xf numFmtId="0" fontId="22" fillId="42" borderId="15" xfId="0" applyFont="1" applyFill="1" applyBorder="1" applyAlignment="1">
      <alignment horizontal="center" vertical="center" wrapText="1"/>
    </xf>
    <xf numFmtId="0" fontId="24" fillId="45" borderId="16" xfId="0" applyFont="1" applyFill="1" applyBorder="1" applyAlignment="1">
      <alignment horizontal="center" vertical="center" wrapText="1"/>
    </xf>
    <xf numFmtId="0" fontId="24" fillId="45" borderId="15"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115" fillId="0" borderId="12"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15" fillId="0" borderId="24" xfId="0" applyFont="1" applyFill="1" applyBorder="1" applyAlignment="1">
      <alignment horizontal="left" vertical="center" wrapText="1"/>
    </xf>
    <xf numFmtId="0" fontId="24" fillId="43" borderId="11" xfId="0" applyFont="1" applyFill="1" applyBorder="1" applyAlignment="1">
      <alignment horizontal="center" vertical="center"/>
    </xf>
    <xf numFmtId="0" fontId="24" fillId="43" borderId="18" xfId="0" applyFont="1" applyFill="1" applyBorder="1" applyAlignment="1">
      <alignment horizontal="center" vertical="center"/>
    </xf>
    <xf numFmtId="0" fontId="24" fillId="43" borderId="19" xfId="0" applyFont="1" applyFill="1" applyBorder="1" applyAlignment="1">
      <alignment horizontal="center" vertical="center"/>
    </xf>
    <xf numFmtId="0" fontId="3" fillId="14" borderId="11" xfId="0" applyFont="1" applyFill="1" applyBorder="1" applyAlignment="1">
      <alignment horizontal="left" vertical="center" wrapText="1"/>
    </xf>
    <xf numFmtId="0" fontId="3" fillId="14" borderId="19" xfId="0" applyFont="1" applyFill="1" applyBorder="1" applyAlignment="1">
      <alignment horizontal="left" vertical="center" wrapText="1"/>
    </xf>
    <xf numFmtId="0" fontId="3" fillId="18" borderId="11" xfId="0" applyFont="1" applyFill="1" applyBorder="1" applyAlignment="1">
      <alignment horizontal="left" vertical="center" wrapText="1"/>
    </xf>
    <xf numFmtId="0" fontId="3" fillId="18" borderId="1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0" fillId="0" borderId="19" xfId="0" applyBorder="1" applyAlignment="1">
      <alignment wrapText="1"/>
    </xf>
    <xf numFmtId="0" fontId="3" fillId="34" borderId="19"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9"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9" xfId="0" applyFont="1" applyFill="1" applyBorder="1" applyAlignment="1">
      <alignment horizontal="center" vertical="center" wrapText="1"/>
    </xf>
    <xf numFmtId="2" fontId="4" fillId="38" borderId="11" xfId="0" applyNumberFormat="1" applyFont="1" applyFill="1" applyBorder="1" applyAlignment="1">
      <alignment vertical="center" wrapText="1"/>
    </xf>
    <xf numFmtId="2" fontId="4" fillId="38" borderId="18" xfId="0" applyNumberFormat="1" applyFont="1" applyFill="1" applyBorder="1" applyAlignment="1">
      <alignment vertical="center" wrapText="1"/>
    </xf>
    <xf numFmtId="2" fontId="4" fillId="38" borderId="19" xfId="0" applyNumberFormat="1" applyFont="1" applyFill="1" applyBorder="1" applyAlignment="1">
      <alignment vertical="center" wrapText="1"/>
    </xf>
    <xf numFmtId="0" fontId="3" fillId="16" borderId="11" xfId="0" applyFont="1" applyFill="1" applyBorder="1" applyAlignment="1">
      <alignment horizontal="left" vertical="center" wrapText="1"/>
    </xf>
    <xf numFmtId="0" fontId="3" fillId="16" borderId="19" xfId="0" applyFont="1" applyFill="1" applyBorder="1" applyAlignment="1">
      <alignment horizontal="left" vertical="center" wrapText="1"/>
    </xf>
    <xf numFmtId="2" fontId="4" fillId="41" borderId="11" xfId="0" applyNumberFormat="1" applyFont="1" applyFill="1" applyBorder="1" applyAlignment="1">
      <alignment vertical="center" wrapText="1"/>
    </xf>
    <xf numFmtId="2" fontId="4" fillId="41" borderId="18" xfId="0" applyNumberFormat="1" applyFont="1" applyFill="1" applyBorder="1" applyAlignment="1">
      <alignment vertical="center" wrapText="1"/>
    </xf>
    <xf numFmtId="2" fontId="4" fillId="41" borderId="19" xfId="0" applyNumberFormat="1" applyFont="1" applyFill="1" applyBorder="1" applyAlignment="1">
      <alignment vertical="center" wrapText="1"/>
    </xf>
    <xf numFmtId="0" fontId="116" fillId="0" borderId="23" xfId="0" applyFont="1" applyFill="1" applyBorder="1" applyAlignment="1">
      <alignment horizontal="center" vertical="center"/>
    </xf>
    <xf numFmtId="0" fontId="116" fillId="0" borderId="17"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17" xfId="0" applyFont="1" applyFill="1" applyBorder="1" applyAlignment="1">
      <alignment horizontal="center" vertical="center"/>
    </xf>
    <xf numFmtId="9" fontId="11" fillId="47" borderId="19" xfId="0" applyNumberFormat="1" applyFont="1" applyFill="1" applyBorder="1" applyAlignment="1">
      <alignment horizontal="center" vertical="center" wrapText="1"/>
    </xf>
    <xf numFmtId="9" fontId="11" fillId="47" borderId="10" xfId="0" applyNumberFormat="1" applyFont="1" applyFill="1" applyBorder="1" applyAlignment="1">
      <alignment horizontal="center" vertical="center" wrapText="1"/>
    </xf>
    <xf numFmtId="0" fontId="44" fillId="0" borderId="23" xfId="0" applyFont="1" applyBorder="1" applyAlignment="1">
      <alignment horizontal="center"/>
    </xf>
    <xf numFmtId="0" fontId="44" fillId="0" borderId="17" xfId="0" applyFont="1" applyBorder="1" applyAlignment="1">
      <alignment horizontal="center"/>
    </xf>
    <xf numFmtId="0" fontId="44" fillId="0" borderId="25" xfId="0" applyFont="1" applyBorder="1" applyAlignment="1">
      <alignment horizontal="center"/>
    </xf>
    <xf numFmtId="2" fontId="117" fillId="41" borderId="23" xfId="0" applyNumberFormat="1" applyFont="1" applyFill="1" applyBorder="1" applyAlignment="1">
      <alignment horizontal="center"/>
    </xf>
    <xf numFmtId="2" fontId="117" fillId="41" borderId="25" xfId="0" applyNumberFormat="1" applyFont="1" applyFill="1" applyBorder="1" applyAlignment="1">
      <alignment horizontal="center"/>
    </xf>
    <xf numFmtId="2" fontId="117" fillId="41" borderId="17" xfId="0" applyNumberFormat="1" applyFont="1" applyFill="1" applyBorder="1" applyAlignment="1">
      <alignment horizontal="center"/>
    </xf>
    <xf numFmtId="2" fontId="117" fillId="40" borderId="23" xfId="0" applyNumberFormat="1" applyFont="1" applyFill="1" applyBorder="1" applyAlignment="1">
      <alignment horizontal="center"/>
    </xf>
    <xf numFmtId="2" fontId="117" fillId="40" borderId="25" xfId="0" applyNumberFormat="1" applyFont="1" applyFill="1" applyBorder="1" applyAlignment="1">
      <alignment horizontal="center"/>
    </xf>
    <xf numFmtId="2" fontId="117" fillId="40" borderId="17" xfId="0" applyNumberFormat="1" applyFont="1" applyFill="1" applyBorder="1" applyAlignment="1">
      <alignment horizontal="center"/>
    </xf>
    <xf numFmtId="2" fontId="117" fillId="38" borderId="23" xfId="0" applyNumberFormat="1" applyFont="1" applyFill="1" applyBorder="1" applyAlignment="1">
      <alignment horizontal="center"/>
    </xf>
    <xf numFmtId="2" fontId="117" fillId="38" borderId="25" xfId="0" applyNumberFormat="1" applyFont="1" applyFill="1" applyBorder="1" applyAlignment="1">
      <alignment horizontal="center"/>
    </xf>
    <xf numFmtId="2" fontId="117" fillId="38" borderId="17" xfId="0" applyNumberFormat="1" applyFont="1" applyFill="1" applyBorder="1" applyAlignment="1">
      <alignment horizontal="center"/>
    </xf>
    <xf numFmtId="2" fontId="117" fillId="39" borderId="23" xfId="0" applyNumberFormat="1" applyFont="1" applyFill="1" applyBorder="1" applyAlignment="1">
      <alignment horizontal="center"/>
    </xf>
    <xf numFmtId="2" fontId="117" fillId="39" borderId="25" xfId="0" applyNumberFormat="1" applyFont="1" applyFill="1" applyBorder="1" applyAlignment="1">
      <alignment horizontal="center"/>
    </xf>
    <xf numFmtId="2" fontId="117" fillId="39" borderId="17" xfId="0" applyNumberFormat="1" applyFont="1" applyFill="1" applyBorder="1" applyAlignment="1">
      <alignment horizontal="center"/>
    </xf>
    <xf numFmtId="0" fontId="118" fillId="41" borderId="23" xfId="0" applyFont="1" applyFill="1" applyBorder="1" applyAlignment="1">
      <alignment horizontal="center"/>
    </xf>
    <xf numFmtId="0" fontId="118" fillId="41" borderId="25" xfId="0" applyFont="1" applyFill="1" applyBorder="1" applyAlignment="1">
      <alignment horizontal="center"/>
    </xf>
    <xf numFmtId="0" fontId="118" fillId="41" borderId="17" xfId="0" applyFont="1" applyFill="1" applyBorder="1" applyAlignment="1">
      <alignment horizontal="center"/>
    </xf>
    <xf numFmtId="0" fontId="94" fillId="0" borderId="12" xfId="0" applyFont="1" applyBorder="1" applyAlignment="1">
      <alignment horizontal="center"/>
    </xf>
    <xf numFmtId="0" fontId="94" fillId="0" borderId="0" xfId="0" applyFont="1" applyBorder="1" applyAlignment="1">
      <alignment horizontal="center"/>
    </xf>
    <xf numFmtId="0" fontId="94" fillId="0" borderId="24"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des processus : 
</a:t>
            </a:r>
            <a:r>
              <a:rPr lang="en-US" cap="none" sz="1800" b="1" i="0" u="none" baseline="0">
                <a:solidFill>
                  <a:srgbClr val="000000"/>
                </a:solidFill>
                <a:latin typeface="Calibri"/>
                <a:ea typeface="Calibri"/>
                <a:cs typeface="Calibri"/>
              </a:rPr>
              <a:t>moyennes et écarts-types des % de véracité évalués</a:t>
            </a:r>
          </a:p>
        </c:rich>
      </c:tx>
      <c:layout>
        <c:manualLayout>
          <c:xMode val="factor"/>
          <c:yMode val="factor"/>
          <c:x val="0.06875"/>
          <c:y val="-0.01175"/>
        </c:manualLayout>
      </c:layout>
      <c:spPr>
        <a:noFill/>
        <a:ln w="3175">
          <a:noFill/>
        </a:ln>
      </c:spPr>
    </c:title>
    <c:plotArea>
      <c:layout>
        <c:manualLayout>
          <c:xMode val="edge"/>
          <c:yMode val="edge"/>
          <c:x val="0.26675"/>
          <c:y val="0.21675"/>
          <c:w val="0.4635"/>
          <c:h val="0.69175"/>
        </c:manualLayout>
      </c:layout>
      <c:radarChart>
        <c:radarStyle val="filled"/>
        <c:varyColors val="0"/>
        <c:ser>
          <c:idx val="1"/>
          <c:order val="0"/>
          <c:tx>
            <c:v>Moy+ET</c:v>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Résultat!$Z$8:$Z$11</c:f>
              <c:numCache>
                <c:ptCount val="4"/>
                <c:pt idx="0">
                  <c:v>0</c:v>
                </c:pt>
                <c:pt idx="1">
                  <c:v>0</c:v>
                </c:pt>
                <c:pt idx="2">
                  <c:v>0</c:v>
                </c:pt>
                <c:pt idx="3">
                  <c:v>0</c:v>
                </c:pt>
              </c:numCache>
            </c:numRef>
          </c:val>
        </c:ser>
        <c:ser>
          <c:idx val="0"/>
          <c:order val="1"/>
          <c:tx>
            <c:v>Moyenne</c:v>
          </c:tx>
          <c:spPr>
            <a:solidFill>
              <a:srgbClr val="9E413E"/>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Résultat!$X$8:$X$11</c:f>
              <c:numCache>
                <c:ptCount val="4"/>
                <c:pt idx="0">
                  <c:v>0.6297222222222223</c:v>
                </c:pt>
                <c:pt idx="1">
                  <c:v>0.6222222222222222</c:v>
                </c:pt>
                <c:pt idx="2">
                  <c:v>0.6095238095238096</c:v>
                </c:pt>
                <c:pt idx="3">
                  <c:v>0.6592424242424242</c:v>
                </c:pt>
              </c:numCache>
            </c:numRef>
          </c:val>
        </c:ser>
        <c:ser>
          <c:idx val="2"/>
          <c:order val="2"/>
          <c:tx>
            <c:v>Moy-ET</c:v>
          </c:tx>
          <c:spPr>
            <a:solidFill>
              <a:srgbClr val="D9AAA9"/>
            </a:solidFill>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Résultat!$AA$8:$AA$11</c:f>
              <c:numCache>
                <c:ptCount val="4"/>
                <c:pt idx="0">
                  <c:v>0</c:v>
                </c:pt>
                <c:pt idx="1">
                  <c:v>0</c:v>
                </c:pt>
                <c:pt idx="2">
                  <c:v>0</c:v>
                </c:pt>
                <c:pt idx="3">
                  <c:v>0</c:v>
                </c:pt>
              </c:numCache>
            </c:numRef>
          </c:val>
        </c:ser>
        <c:axId val="43122050"/>
        <c:axId val="52554131"/>
      </c:radarChart>
      <c:catAx>
        <c:axId val="4312205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3366"/>
                </a:solidFill>
                <a:latin typeface="Calibri"/>
                <a:ea typeface="Calibri"/>
                <a:cs typeface="Calibri"/>
              </a:defRPr>
            </a:pPr>
          </a:p>
        </c:txPr>
        <c:crossAx val="52554131"/>
        <c:crosses val="autoZero"/>
        <c:auto val="1"/>
        <c:lblOffset val="100"/>
        <c:tickLblSkip val="1"/>
        <c:noMultiLvlLbl val="0"/>
      </c:catAx>
      <c:valAx>
        <c:axId val="525541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122050"/>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Elaboration de l'avant-projet</a:t>
            </a:r>
          </a:p>
        </c:rich>
      </c:tx>
      <c:layout>
        <c:manualLayout>
          <c:xMode val="factor"/>
          <c:yMode val="factor"/>
          <c:x val="0.0075"/>
          <c:y val="-0.01825"/>
        </c:manualLayout>
      </c:layout>
      <c:spPr>
        <a:noFill/>
        <a:ln w="3175">
          <a:noFill/>
        </a:ln>
      </c:spPr>
    </c:title>
    <c:plotArea>
      <c:layout>
        <c:manualLayout>
          <c:xMode val="edge"/>
          <c:yMode val="edge"/>
          <c:x val="0.239"/>
          <c:y val="0.2295"/>
          <c:w val="0.49525"/>
          <c:h val="0.677"/>
        </c:manualLayout>
      </c:layout>
      <c:radarChart>
        <c:radarStyle val="filled"/>
        <c:varyColors val="0"/>
        <c:ser>
          <c:idx val="1"/>
          <c:order val="0"/>
          <c:tx>
            <c:v>Moy+ET</c:v>
          </c:tx>
          <c:spPr>
            <a:solidFill>
              <a:srgbClr val="F7964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Résultat!$A$14:$A$17</c:f>
              <c:strCache>
                <c:ptCount val="4"/>
                <c:pt idx="0">
                  <c:v>A.1. Vision &amp; objectifs</c:v>
                </c:pt>
                <c:pt idx="1">
                  <c:v>A.2. Identification des risques</c:v>
                </c:pt>
                <c:pt idx="2">
                  <c:v>A.3. Etude de faisabilité</c:v>
                </c:pt>
                <c:pt idx="3">
                  <c:v>A.4. Approbation de l’avant projet</c:v>
                </c:pt>
              </c:strCache>
            </c:strRef>
          </c:cat>
          <c:val>
            <c:numRef>
              <c:f>Résultat!$Z$14:$Z$17</c:f>
              <c:numCache>
                <c:ptCount val="4"/>
                <c:pt idx="0">
                  <c:v>0</c:v>
                </c:pt>
                <c:pt idx="1">
                  <c:v>0</c:v>
                </c:pt>
                <c:pt idx="2">
                  <c:v>0</c:v>
                </c:pt>
                <c:pt idx="3">
                  <c:v>0</c:v>
                </c:pt>
              </c:numCache>
            </c:numRef>
          </c:val>
        </c:ser>
        <c:ser>
          <c:idx val="0"/>
          <c:order val="1"/>
          <c:tx>
            <c:v>Moyenne</c:v>
          </c:tx>
          <c:spPr>
            <a:solidFill>
              <a:srgbClr val="CC7B3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Résultat!$A$14:$A$17</c:f>
              <c:strCache>
                <c:ptCount val="4"/>
                <c:pt idx="0">
                  <c:v>A.1. Vision &amp; objectifs</c:v>
                </c:pt>
                <c:pt idx="1">
                  <c:v>A.2. Identification des risques</c:v>
                </c:pt>
                <c:pt idx="2">
                  <c:v>A.3. Etude de faisabilité</c:v>
                </c:pt>
                <c:pt idx="3">
                  <c:v>A.4. Approbation de l’avant projet</c:v>
                </c:pt>
              </c:strCache>
            </c:strRef>
          </c:cat>
          <c:val>
            <c:numRef>
              <c:f>Résultat!$X$14:$X$17</c:f>
              <c:numCache>
                <c:ptCount val="4"/>
                <c:pt idx="0">
                  <c:v>0.7555555555555555</c:v>
                </c:pt>
                <c:pt idx="1">
                  <c:v>0.4666666666666667</c:v>
                </c:pt>
                <c:pt idx="2">
                  <c:v>0.6300000000000001</c:v>
                </c:pt>
                <c:pt idx="3">
                  <c:v>0.6666666666666666</c:v>
                </c:pt>
              </c:numCache>
            </c:numRef>
          </c:val>
        </c:ser>
        <c:ser>
          <c:idx val="2"/>
          <c:order val="2"/>
          <c:tx>
            <c:v>Moy-ET</c:v>
          </c:tx>
          <c:spPr>
            <a:solidFill>
              <a:srgbClr val="FAC3A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val>
            <c:numRef>
              <c:f>Résultat!$AA$14:$AA$17</c:f>
              <c:numCache>
                <c:ptCount val="4"/>
                <c:pt idx="0">
                  <c:v>0</c:v>
                </c:pt>
                <c:pt idx="1">
                  <c:v>0</c:v>
                </c:pt>
                <c:pt idx="2">
                  <c:v>0</c:v>
                </c:pt>
                <c:pt idx="3">
                  <c:v>0</c:v>
                </c:pt>
              </c:numCache>
            </c:numRef>
          </c:val>
        </c:ser>
        <c:axId val="3225132"/>
        <c:axId val="29026189"/>
      </c:radarChart>
      <c:catAx>
        <c:axId val="322513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026189"/>
        <c:crosses val="autoZero"/>
        <c:auto val="1"/>
        <c:lblOffset val="100"/>
        <c:tickLblSkip val="1"/>
        <c:noMultiLvlLbl val="0"/>
      </c:catAx>
      <c:valAx>
        <c:axId val="290261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251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Montage du projet</a:t>
            </a:r>
          </a:p>
        </c:rich>
      </c:tx>
      <c:layout>
        <c:manualLayout>
          <c:xMode val="factor"/>
          <c:yMode val="factor"/>
          <c:x val="0.0075"/>
          <c:y val="-0.018"/>
        </c:manualLayout>
      </c:layout>
      <c:spPr>
        <a:noFill/>
        <a:ln w="3175">
          <a:noFill/>
        </a:ln>
      </c:spPr>
    </c:title>
    <c:plotArea>
      <c:layout>
        <c:manualLayout>
          <c:xMode val="edge"/>
          <c:yMode val="edge"/>
          <c:x val="0.24"/>
          <c:y val="0.23075"/>
          <c:w val="0.49625"/>
          <c:h val="0.67425"/>
        </c:manualLayout>
      </c:layout>
      <c:radarChart>
        <c:radarStyle val="filled"/>
        <c:varyColors val="0"/>
        <c:ser>
          <c:idx val="1"/>
          <c:order val="0"/>
          <c:tx>
            <c:v>Moy+ET</c:v>
          </c:tx>
          <c:spPr>
            <a:solidFill>
              <a:srgbClr val="4F81BD"/>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Résultat!$Z$18:$Z$20</c:f>
              <c:numCache>
                <c:ptCount val="3"/>
                <c:pt idx="0">
                  <c:v>0</c:v>
                </c:pt>
                <c:pt idx="1">
                  <c:v>0</c:v>
                </c:pt>
                <c:pt idx="2">
                  <c:v>0</c:v>
                </c:pt>
              </c:numCache>
            </c:numRef>
          </c:val>
        </c:ser>
        <c:ser>
          <c:idx val="0"/>
          <c:order val="1"/>
          <c:tx>
            <c:v>Moyenne</c:v>
          </c:tx>
          <c:spPr>
            <a:solidFill>
              <a:srgbClr val="40699C"/>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Résultat!$X$18:$X$20</c:f>
              <c:numCache>
                <c:ptCount val="3"/>
                <c:pt idx="0">
                  <c:v>0.6</c:v>
                </c:pt>
                <c:pt idx="1">
                  <c:v>0.6</c:v>
                </c:pt>
                <c:pt idx="2">
                  <c:v>0.6666666666666667</c:v>
                </c:pt>
              </c:numCache>
            </c:numRef>
          </c:val>
        </c:ser>
        <c:ser>
          <c:idx val="2"/>
          <c:order val="2"/>
          <c:tx>
            <c:v>Moy-ET</c:v>
          </c:tx>
          <c:spPr>
            <a:solidFill>
              <a:srgbClr val="AABAD7"/>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Résultat!$AA$18:$AA$20</c:f>
              <c:numCache>
                <c:ptCount val="3"/>
                <c:pt idx="0">
                  <c:v>0</c:v>
                </c:pt>
                <c:pt idx="1">
                  <c:v>0</c:v>
                </c:pt>
                <c:pt idx="2">
                  <c:v>0</c:v>
                </c:pt>
              </c:numCache>
            </c:numRef>
          </c:val>
        </c:ser>
        <c:axId val="59909110"/>
        <c:axId val="2311079"/>
      </c:radarChart>
      <c:catAx>
        <c:axId val="5990911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11079"/>
        <c:crosses val="autoZero"/>
        <c:auto val="1"/>
        <c:lblOffset val="100"/>
        <c:tickLblSkip val="1"/>
        <c:noMultiLvlLbl val="0"/>
      </c:catAx>
      <c:valAx>
        <c:axId val="231107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9091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Réalisation du projet</a:t>
            </a:r>
          </a:p>
        </c:rich>
      </c:tx>
      <c:layout>
        <c:manualLayout>
          <c:xMode val="factor"/>
          <c:yMode val="factor"/>
          <c:x val="0.0075"/>
          <c:y val="-0.01825"/>
        </c:manualLayout>
      </c:layout>
      <c:spPr>
        <a:noFill/>
        <a:ln w="3175">
          <a:noFill/>
        </a:ln>
      </c:spPr>
    </c:title>
    <c:plotArea>
      <c:layout>
        <c:manualLayout>
          <c:xMode val="edge"/>
          <c:yMode val="edge"/>
          <c:x val="0.24"/>
          <c:y val="0.23125"/>
          <c:w val="0.49475"/>
          <c:h val="0.67525"/>
        </c:manualLayout>
      </c:layout>
      <c:radarChart>
        <c:radarStyle val="filled"/>
        <c:varyColors val="0"/>
        <c:ser>
          <c:idx val="1"/>
          <c:order val="0"/>
          <c:tx>
            <c:v>Moy+ET</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Résultat!$Z$21:$Z$24</c:f>
              <c:numCache>
                <c:ptCount val="4"/>
                <c:pt idx="0">
                  <c:v>0</c:v>
                </c:pt>
                <c:pt idx="1">
                  <c:v>0</c:v>
                </c:pt>
                <c:pt idx="2">
                  <c:v>0</c:v>
                </c:pt>
                <c:pt idx="3">
                  <c:v>0</c:v>
                </c:pt>
              </c:numCache>
            </c:numRef>
          </c:val>
        </c:ser>
        <c:ser>
          <c:idx val="0"/>
          <c:order val="1"/>
          <c:tx>
            <c:v>Moyenne</c:v>
          </c:tx>
          <c:spPr>
            <a:solidFill>
              <a:srgbClr val="7F9A4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Résultat!$X$21:$X$24</c:f>
              <c:numCache>
                <c:ptCount val="4"/>
                <c:pt idx="0">
                  <c:v>0.6</c:v>
                </c:pt>
                <c:pt idx="1">
                  <c:v>0.4666666666666666</c:v>
                </c:pt>
                <c:pt idx="2">
                  <c:v>0.5714285714285714</c:v>
                </c:pt>
                <c:pt idx="3">
                  <c:v>0.8</c:v>
                </c:pt>
              </c:numCache>
            </c:numRef>
          </c:val>
        </c:ser>
        <c:ser>
          <c:idx val="2"/>
          <c:order val="2"/>
          <c:tx>
            <c:v>Moy-ET</c:v>
          </c:tx>
          <c:spPr>
            <a:solidFill>
              <a:srgbClr val="C6D6A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Résultat!$AA$21:$AA$24</c:f>
              <c:numCache>
                <c:ptCount val="4"/>
                <c:pt idx="0">
                  <c:v>0</c:v>
                </c:pt>
                <c:pt idx="1">
                  <c:v>0</c:v>
                </c:pt>
                <c:pt idx="2">
                  <c:v>0</c:v>
                </c:pt>
                <c:pt idx="3">
                  <c:v>0</c:v>
                </c:pt>
              </c:numCache>
            </c:numRef>
          </c:val>
        </c:ser>
        <c:axId val="20799712"/>
        <c:axId val="52979681"/>
      </c:radarChart>
      <c:catAx>
        <c:axId val="2079971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3366"/>
                </a:solidFill>
                <a:latin typeface="Calibri"/>
                <a:ea typeface="Calibri"/>
                <a:cs typeface="Calibri"/>
              </a:defRPr>
            </a:pPr>
          </a:p>
        </c:txPr>
        <c:crossAx val="52979681"/>
        <c:crosses val="autoZero"/>
        <c:auto val="1"/>
        <c:lblOffset val="100"/>
        <c:tickLblSkip val="1"/>
        <c:noMultiLvlLbl val="0"/>
      </c:catAx>
      <c:valAx>
        <c:axId val="529796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799712"/>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Bilan global et amélioration</a:t>
            </a:r>
          </a:p>
        </c:rich>
      </c:tx>
      <c:layout>
        <c:manualLayout>
          <c:xMode val="factor"/>
          <c:yMode val="factor"/>
          <c:x val="0.0075"/>
          <c:y val="-0.01825"/>
        </c:manualLayout>
      </c:layout>
      <c:spPr>
        <a:noFill/>
        <a:ln w="3175">
          <a:noFill/>
        </a:ln>
      </c:spPr>
    </c:title>
    <c:plotArea>
      <c:layout>
        <c:manualLayout>
          <c:xMode val="edge"/>
          <c:yMode val="edge"/>
          <c:x val="0.24"/>
          <c:y val="0.23275"/>
          <c:w val="0.4725"/>
          <c:h val="0.6445"/>
        </c:manualLayout>
      </c:layout>
      <c:radarChart>
        <c:radarStyle val="filled"/>
        <c:varyColors val="0"/>
        <c:ser>
          <c:idx val="1"/>
          <c:order val="0"/>
          <c:tx>
            <c:v>Moy+ET</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Résultat!$Z$25:$Z$28</c:f>
              <c:numCache>
                <c:ptCount val="4"/>
                <c:pt idx="0">
                  <c:v>0</c:v>
                </c:pt>
                <c:pt idx="1">
                  <c:v>0</c:v>
                </c:pt>
                <c:pt idx="2">
                  <c:v>0</c:v>
                </c:pt>
                <c:pt idx="3">
                  <c:v>0</c:v>
                </c:pt>
              </c:numCache>
            </c:numRef>
          </c:val>
        </c:ser>
        <c:ser>
          <c:idx val="0"/>
          <c:order val="1"/>
          <c:tx>
            <c:v>Moyenne</c:v>
          </c:tx>
          <c:spPr>
            <a:solidFill>
              <a:srgbClr val="40699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Résultat!$X$25:$X$28</c:f>
              <c:numCache>
                <c:ptCount val="4"/>
                <c:pt idx="0">
                  <c:v>0.7333333333333333</c:v>
                </c:pt>
                <c:pt idx="1">
                  <c:v>0.7</c:v>
                </c:pt>
                <c:pt idx="2">
                  <c:v>0.5636363636363637</c:v>
                </c:pt>
                <c:pt idx="3">
                  <c:v>0.64</c:v>
                </c:pt>
              </c:numCache>
            </c:numRef>
          </c:val>
        </c:ser>
        <c:ser>
          <c:idx val="2"/>
          <c:order val="2"/>
          <c:tx>
            <c:v>Moy-ET</c:v>
          </c:tx>
          <c:spPr>
            <a:solidFill>
              <a:srgbClr val="AABA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Résultat!$AA$25:$AA$28</c:f>
              <c:numCache>
                <c:ptCount val="4"/>
                <c:pt idx="0">
                  <c:v>0</c:v>
                </c:pt>
                <c:pt idx="1">
                  <c:v>0</c:v>
                </c:pt>
                <c:pt idx="2">
                  <c:v>0</c:v>
                </c:pt>
                <c:pt idx="3">
                  <c:v>0</c:v>
                </c:pt>
              </c:numCache>
            </c:numRef>
          </c:val>
        </c:ser>
        <c:axId val="7055082"/>
        <c:axId val="63495739"/>
      </c:radarChart>
      <c:catAx>
        <c:axId val="705508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495739"/>
        <c:crosses val="autoZero"/>
        <c:auto val="1"/>
        <c:lblOffset val="100"/>
        <c:tickLblSkip val="1"/>
        <c:noMultiLvlLbl val="0"/>
      </c:catAx>
      <c:valAx>
        <c:axId val="634957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05508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des sous - processus : 
</a:t>
            </a:r>
            <a:r>
              <a:rPr lang="en-US" cap="none" sz="1800" b="1" i="0" u="none" baseline="0">
                <a:solidFill>
                  <a:srgbClr val="000000"/>
                </a:solidFill>
                <a:latin typeface="Calibri"/>
                <a:ea typeface="Calibri"/>
                <a:cs typeface="Calibri"/>
              </a:rPr>
              <a:t>moyennes et écarts-types des % de véracité évalués</a:t>
            </a:r>
          </a:p>
        </c:rich>
      </c:tx>
      <c:layout>
        <c:manualLayout>
          <c:xMode val="factor"/>
          <c:yMode val="factor"/>
          <c:x val="0.06875"/>
          <c:y val="-0.01175"/>
        </c:manualLayout>
      </c:layout>
      <c:spPr>
        <a:noFill/>
        <a:ln w="3175">
          <a:noFill/>
        </a:ln>
      </c:spPr>
    </c:title>
    <c:plotArea>
      <c:layout>
        <c:manualLayout>
          <c:xMode val="edge"/>
          <c:yMode val="edge"/>
          <c:x val="0.2665"/>
          <c:y val="0.2165"/>
          <c:w val="0.4635"/>
          <c:h val="0.692"/>
        </c:manualLayout>
      </c:layout>
      <c:radarChart>
        <c:radarStyle val="filled"/>
        <c:varyColors val="0"/>
        <c:ser>
          <c:idx val="1"/>
          <c:order val="0"/>
          <c:tx>
            <c:v>Moy+ET</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Résultat!$Z$14:$Z$28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0"/>
          <c:order val="1"/>
          <c:tx>
            <c:v>Moyenne</c:v>
          </c:tx>
          <c:spPr>
            <a:solidFill>
              <a:srgbClr val="7F9A4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Résultat!$X$14:$X$28</c:f>
              <c:numCache>
                <c:ptCount val="15"/>
                <c:pt idx="0">
                  <c:v>0.7555555555555555</c:v>
                </c:pt>
                <c:pt idx="1">
                  <c:v>0.4666666666666667</c:v>
                </c:pt>
                <c:pt idx="2">
                  <c:v>0.6300000000000001</c:v>
                </c:pt>
                <c:pt idx="3">
                  <c:v>0.6666666666666666</c:v>
                </c:pt>
                <c:pt idx="4">
                  <c:v>0.6</c:v>
                </c:pt>
                <c:pt idx="5">
                  <c:v>0.6</c:v>
                </c:pt>
                <c:pt idx="6">
                  <c:v>0.6666666666666667</c:v>
                </c:pt>
                <c:pt idx="7">
                  <c:v>0.6</c:v>
                </c:pt>
                <c:pt idx="8">
                  <c:v>0.4666666666666666</c:v>
                </c:pt>
                <c:pt idx="9">
                  <c:v>0.5714285714285714</c:v>
                </c:pt>
                <c:pt idx="10">
                  <c:v>0.8</c:v>
                </c:pt>
                <c:pt idx="11">
                  <c:v>0.7333333333333333</c:v>
                </c:pt>
                <c:pt idx="12">
                  <c:v>0.7</c:v>
                </c:pt>
                <c:pt idx="13">
                  <c:v>0.5636363636363637</c:v>
                </c:pt>
                <c:pt idx="14">
                  <c:v>0.64</c:v>
                </c:pt>
              </c:numCache>
            </c:numRef>
          </c:val>
        </c:ser>
        <c:ser>
          <c:idx val="2"/>
          <c:order val="2"/>
          <c:tx>
            <c:v>Moy-ET</c:v>
          </c:tx>
          <c:spPr>
            <a:solidFill>
              <a:srgbClr val="C6D6AC"/>
            </a:solidFill>
            <a:ln w="381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Résultat!$AA$14:$AA$28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4590740"/>
        <c:axId val="42881205"/>
      </c:radarChart>
      <c:catAx>
        <c:axId val="3459074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881205"/>
        <c:crosses val="autoZero"/>
        <c:auto val="1"/>
        <c:lblOffset val="100"/>
        <c:tickLblSkip val="1"/>
        <c:noMultiLvlLbl val="0"/>
      </c:catAx>
      <c:valAx>
        <c:axId val="4288120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590740"/>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34</xdr:row>
      <xdr:rowOff>66675</xdr:rowOff>
    </xdr:from>
    <xdr:to>
      <xdr:col>7</xdr:col>
      <xdr:colOff>0</xdr:colOff>
      <xdr:row>54</xdr:row>
      <xdr:rowOff>180975</xdr:rowOff>
    </xdr:to>
    <xdr:pic>
      <xdr:nvPicPr>
        <xdr:cNvPr id="1" name="Picture 2"/>
        <xdr:cNvPicPr preferRelativeResize="1">
          <a:picLocks noChangeAspect="1"/>
        </xdr:cNvPicPr>
      </xdr:nvPicPr>
      <xdr:blipFill>
        <a:blip r:embed="rId1"/>
        <a:stretch>
          <a:fillRect/>
        </a:stretch>
      </xdr:blipFill>
      <xdr:spPr>
        <a:xfrm>
          <a:off x="57150" y="6896100"/>
          <a:ext cx="5133975" cy="3924300"/>
        </a:xfrm>
        <a:prstGeom prst="rect">
          <a:avLst/>
        </a:prstGeom>
        <a:noFill/>
        <a:ln w="9525" cmpd="sng">
          <a:noFill/>
        </a:ln>
      </xdr:spPr>
    </xdr:pic>
    <xdr:clientData/>
  </xdr:twoCellAnchor>
  <xdr:twoCellAnchor editAs="oneCell">
    <xdr:from>
      <xdr:col>7</xdr:col>
      <xdr:colOff>85725</xdr:colOff>
      <xdr:row>33</xdr:row>
      <xdr:rowOff>133350</xdr:rowOff>
    </xdr:from>
    <xdr:to>
      <xdr:col>10</xdr:col>
      <xdr:colOff>733425</xdr:colOff>
      <xdr:row>61</xdr:row>
      <xdr:rowOff>180975</xdr:rowOff>
    </xdr:to>
    <xdr:pic>
      <xdr:nvPicPr>
        <xdr:cNvPr id="2" name="Picture 4"/>
        <xdr:cNvPicPr preferRelativeResize="1">
          <a:picLocks noChangeAspect="1"/>
        </xdr:cNvPicPr>
      </xdr:nvPicPr>
      <xdr:blipFill>
        <a:blip r:embed="rId2"/>
        <a:stretch>
          <a:fillRect/>
        </a:stretch>
      </xdr:blipFill>
      <xdr:spPr>
        <a:xfrm>
          <a:off x="5276850" y="6772275"/>
          <a:ext cx="2933700" cy="5391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9</xdr:row>
      <xdr:rowOff>219075</xdr:rowOff>
    </xdr:from>
    <xdr:to>
      <xdr:col>12</xdr:col>
      <xdr:colOff>342900</xdr:colOff>
      <xdr:row>11</xdr:row>
      <xdr:rowOff>0</xdr:rowOff>
    </xdr:to>
    <xdr:sp>
      <xdr:nvSpPr>
        <xdr:cNvPr id="1" name="Flèche vers la droite 1"/>
        <xdr:cNvSpPr>
          <a:spLocks/>
        </xdr:cNvSpPr>
      </xdr:nvSpPr>
      <xdr:spPr>
        <a:xfrm>
          <a:off x="9277350" y="2190750"/>
          <a:ext cx="342900" cy="238125"/>
        </a:xfrm>
        <a:prstGeom prst="rightArrow">
          <a:avLst>
            <a:gd name="adj" fmla="val 15277"/>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xdr:row>
      <xdr:rowOff>0</xdr:rowOff>
    </xdr:from>
    <xdr:to>
      <xdr:col>12</xdr:col>
      <xdr:colOff>352425</xdr:colOff>
      <xdr:row>8</xdr:row>
      <xdr:rowOff>38100</xdr:rowOff>
    </xdr:to>
    <xdr:sp>
      <xdr:nvSpPr>
        <xdr:cNvPr id="2" name="Flèche vers la droite 1"/>
        <xdr:cNvSpPr>
          <a:spLocks/>
        </xdr:cNvSpPr>
      </xdr:nvSpPr>
      <xdr:spPr>
        <a:xfrm>
          <a:off x="9277350" y="15144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xdr:row>
      <xdr:rowOff>219075</xdr:rowOff>
    </xdr:from>
    <xdr:to>
      <xdr:col>12</xdr:col>
      <xdr:colOff>352425</xdr:colOff>
      <xdr:row>9</xdr:row>
      <xdr:rowOff>28575</xdr:rowOff>
    </xdr:to>
    <xdr:sp>
      <xdr:nvSpPr>
        <xdr:cNvPr id="3" name="Flèche vers la droite 1"/>
        <xdr:cNvSpPr>
          <a:spLocks/>
        </xdr:cNvSpPr>
      </xdr:nvSpPr>
      <xdr:spPr>
        <a:xfrm>
          <a:off x="9277350" y="17335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8</xdr:row>
      <xdr:rowOff>219075</xdr:rowOff>
    </xdr:from>
    <xdr:to>
      <xdr:col>12</xdr:col>
      <xdr:colOff>352425</xdr:colOff>
      <xdr:row>10</xdr:row>
      <xdr:rowOff>28575</xdr:rowOff>
    </xdr:to>
    <xdr:sp>
      <xdr:nvSpPr>
        <xdr:cNvPr id="4" name="Flèche vers la droite 1"/>
        <xdr:cNvSpPr>
          <a:spLocks/>
        </xdr:cNvSpPr>
      </xdr:nvSpPr>
      <xdr:spPr>
        <a:xfrm>
          <a:off x="9277350" y="1962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12</xdr:row>
      <xdr:rowOff>209550</xdr:rowOff>
    </xdr:from>
    <xdr:to>
      <xdr:col>12</xdr:col>
      <xdr:colOff>352425</xdr:colOff>
      <xdr:row>14</xdr:row>
      <xdr:rowOff>19050</xdr:rowOff>
    </xdr:to>
    <xdr:sp>
      <xdr:nvSpPr>
        <xdr:cNvPr id="5" name="Flèche vers la droite 1"/>
        <xdr:cNvSpPr>
          <a:spLocks/>
        </xdr:cNvSpPr>
      </xdr:nvSpPr>
      <xdr:spPr>
        <a:xfrm>
          <a:off x="9277350" y="286702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14</xdr:row>
      <xdr:rowOff>0</xdr:rowOff>
    </xdr:from>
    <xdr:to>
      <xdr:col>12</xdr:col>
      <xdr:colOff>352425</xdr:colOff>
      <xdr:row>15</xdr:row>
      <xdr:rowOff>38100</xdr:rowOff>
    </xdr:to>
    <xdr:sp>
      <xdr:nvSpPr>
        <xdr:cNvPr id="6" name="Flèche vers la droite 1"/>
        <xdr:cNvSpPr>
          <a:spLocks/>
        </xdr:cNvSpPr>
      </xdr:nvSpPr>
      <xdr:spPr>
        <a:xfrm>
          <a:off x="9277350" y="31146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14</xdr:row>
      <xdr:rowOff>219075</xdr:rowOff>
    </xdr:from>
    <xdr:to>
      <xdr:col>12</xdr:col>
      <xdr:colOff>352425</xdr:colOff>
      <xdr:row>16</xdr:row>
      <xdr:rowOff>28575</xdr:rowOff>
    </xdr:to>
    <xdr:sp>
      <xdr:nvSpPr>
        <xdr:cNvPr id="7" name="Flèche vers la droite 1"/>
        <xdr:cNvSpPr>
          <a:spLocks/>
        </xdr:cNvSpPr>
      </xdr:nvSpPr>
      <xdr:spPr>
        <a:xfrm>
          <a:off x="9277350" y="33337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15</xdr:row>
      <xdr:rowOff>219075</xdr:rowOff>
    </xdr:from>
    <xdr:to>
      <xdr:col>12</xdr:col>
      <xdr:colOff>352425</xdr:colOff>
      <xdr:row>17</xdr:row>
      <xdr:rowOff>28575</xdr:rowOff>
    </xdr:to>
    <xdr:sp>
      <xdr:nvSpPr>
        <xdr:cNvPr id="8" name="Flèche vers la droite 1"/>
        <xdr:cNvSpPr>
          <a:spLocks/>
        </xdr:cNvSpPr>
      </xdr:nvSpPr>
      <xdr:spPr>
        <a:xfrm>
          <a:off x="9277350" y="35623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16</xdr:row>
      <xdr:rowOff>219075</xdr:rowOff>
    </xdr:from>
    <xdr:to>
      <xdr:col>12</xdr:col>
      <xdr:colOff>352425</xdr:colOff>
      <xdr:row>18</xdr:row>
      <xdr:rowOff>28575</xdr:rowOff>
    </xdr:to>
    <xdr:sp>
      <xdr:nvSpPr>
        <xdr:cNvPr id="9" name="Flèche vers la droite 1"/>
        <xdr:cNvSpPr>
          <a:spLocks/>
        </xdr:cNvSpPr>
      </xdr:nvSpPr>
      <xdr:spPr>
        <a:xfrm>
          <a:off x="9277350" y="37909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17</xdr:row>
      <xdr:rowOff>200025</xdr:rowOff>
    </xdr:from>
    <xdr:to>
      <xdr:col>12</xdr:col>
      <xdr:colOff>352425</xdr:colOff>
      <xdr:row>19</xdr:row>
      <xdr:rowOff>9525</xdr:rowOff>
    </xdr:to>
    <xdr:sp>
      <xdr:nvSpPr>
        <xdr:cNvPr id="10" name="Flèche vers la droite 1"/>
        <xdr:cNvSpPr>
          <a:spLocks/>
        </xdr:cNvSpPr>
      </xdr:nvSpPr>
      <xdr:spPr>
        <a:xfrm>
          <a:off x="9277350" y="40005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18</xdr:row>
      <xdr:rowOff>219075</xdr:rowOff>
    </xdr:from>
    <xdr:to>
      <xdr:col>12</xdr:col>
      <xdr:colOff>352425</xdr:colOff>
      <xdr:row>20</xdr:row>
      <xdr:rowOff>28575</xdr:rowOff>
    </xdr:to>
    <xdr:sp>
      <xdr:nvSpPr>
        <xdr:cNvPr id="11" name="Flèche vers la droite 1"/>
        <xdr:cNvSpPr>
          <a:spLocks/>
        </xdr:cNvSpPr>
      </xdr:nvSpPr>
      <xdr:spPr>
        <a:xfrm>
          <a:off x="9277350" y="4248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19</xdr:row>
      <xdr:rowOff>219075</xdr:rowOff>
    </xdr:from>
    <xdr:to>
      <xdr:col>12</xdr:col>
      <xdr:colOff>352425</xdr:colOff>
      <xdr:row>21</xdr:row>
      <xdr:rowOff>28575</xdr:rowOff>
    </xdr:to>
    <xdr:sp>
      <xdr:nvSpPr>
        <xdr:cNvPr id="12" name="Flèche vers la droite 1"/>
        <xdr:cNvSpPr>
          <a:spLocks/>
        </xdr:cNvSpPr>
      </xdr:nvSpPr>
      <xdr:spPr>
        <a:xfrm>
          <a:off x="9277350" y="44767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21</xdr:row>
      <xdr:rowOff>9525</xdr:rowOff>
    </xdr:from>
    <xdr:to>
      <xdr:col>12</xdr:col>
      <xdr:colOff>352425</xdr:colOff>
      <xdr:row>22</xdr:row>
      <xdr:rowOff>47625</xdr:rowOff>
    </xdr:to>
    <xdr:sp>
      <xdr:nvSpPr>
        <xdr:cNvPr id="13" name="Flèche vers la droite 1"/>
        <xdr:cNvSpPr>
          <a:spLocks/>
        </xdr:cNvSpPr>
      </xdr:nvSpPr>
      <xdr:spPr>
        <a:xfrm>
          <a:off x="9277350" y="47244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22</xdr:row>
      <xdr:rowOff>0</xdr:rowOff>
    </xdr:from>
    <xdr:to>
      <xdr:col>12</xdr:col>
      <xdr:colOff>352425</xdr:colOff>
      <xdr:row>23</xdr:row>
      <xdr:rowOff>38100</xdr:rowOff>
    </xdr:to>
    <xdr:sp>
      <xdr:nvSpPr>
        <xdr:cNvPr id="14" name="Flèche vers la droite 1"/>
        <xdr:cNvSpPr>
          <a:spLocks/>
        </xdr:cNvSpPr>
      </xdr:nvSpPr>
      <xdr:spPr>
        <a:xfrm>
          <a:off x="9277350" y="49434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23</xdr:row>
      <xdr:rowOff>9525</xdr:rowOff>
    </xdr:from>
    <xdr:to>
      <xdr:col>12</xdr:col>
      <xdr:colOff>352425</xdr:colOff>
      <xdr:row>24</xdr:row>
      <xdr:rowOff>47625</xdr:rowOff>
    </xdr:to>
    <xdr:sp>
      <xdr:nvSpPr>
        <xdr:cNvPr id="15" name="Flèche vers la droite 1"/>
        <xdr:cNvSpPr>
          <a:spLocks/>
        </xdr:cNvSpPr>
      </xdr:nvSpPr>
      <xdr:spPr>
        <a:xfrm>
          <a:off x="9277350" y="51816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23</xdr:row>
      <xdr:rowOff>219075</xdr:rowOff>
    </xdr:from>
    <xdr:to>
      <xdr:col>12</xdr:col>
      <xdr:colOff>352425</xdr:colOff>
      <xdr:row>25</xdr:row>
      <xdr:rowOff>28575</xdr:rowOff>
    </xdr:to>
    <xdr:sp>
      <xdr:nvSpPr>
        <xdr:cNvPr id="16" name="Flèche vers la droite 1"/>
        <xdr:cNvSpPr>
          <a:spLocks/>
        </xdr:cNvSpPr>
      </xdr:nvSpPr>
      <xdr:spPr>
        <a:xfrm>
          <a:off x="9277350" y="5391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24</xdr:row>
      <xdr:rowOff>200025</xdr:rowOff>
    </xdr:from>
    <xdr:to>
      <xdr:col>12</xdr:col>
      <xdr:colOff>352425</xdr:colOff>
      <xdr:row>26</xdr:row>
      <xdr:rowOff>9525</xdr:rowOff>
    </xdr:to>
    <xdr:sp>
      <xdr:nvSpPr>
        <xdr:cNvPr id="17" name="Flèche vers la droite 1"/>
        <xdr:cNvSpPr>
          <a:spLocks/>
        </xdr:cNvSpPr>
      </xdr:nvSpPr>
      <xdr:spPr>
        <a:xfrm>
          <a:off x="9277350" y="56007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25</xdr:row>
      <xdr:rowOff>209550</xdr:rowOff>
    </xdr:from>
    <xdr:to>
      <xdr:col>12</xdr:col>
      <xdr:colOff>352425</xdr:colOff>
      <xdr:row>27</xdr:row>
      <xdr:rowOff>19050</xdr:rowOff>
    </xdr:to>
    <xdr:sp>
      <xdr:nvSpPr>
        <xdr:cNvPr id="18" name="Flèche vers la droite 1"/>
        <xdr:cNvSpPr>
          <a:spLocks/>
        </xdr:cNvSpPr>
      </xdr:nvSpPr>
      <xdr:spPr>
        <a:xfrm>
          <a:off x="9277350" y="583882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26</xdr:row>
      <xdr:rowOff>219075</xdr:rowOff>
    </xdr:from>
    <xdr:to>
      <xdr:col>12</xdr:col>
      <xdr:colOff>352425</xdr:colOff>
      <xdr:row>28</xdr:row>
      <xdr:rowOff>28575</xdr:rowOff>
    </xdr:to>
    <xdr:sp>
      <xdr:nvSpPr>
        <xdr:cNvPr id="19" name="Flèche vers la droite 1"/>
        <xdr:cNvSpPr>
          <a:spLocks/>
        </xdr:cNvSpPr>
      </xdr:nvSpPr>
      <xdr:spPr>
        <a:xfrm>
          <a:off x="9277350" y="60769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228600</xdr:colOff>
      <xdr:row>28</xdr:row>
      <xdr:rowOff>28575</xdr:rowOff>
    </xdr:from>
    <xdr:to>
      <xdr:col>11</xdr:col>
      <xdr:colOff>638175</xdr:colOff>
      <xdr:row>31</xdr:row>
      <xdr:rowOff>142875</xdr:rowOff>
    </xdr:to>
    <xdr:sp>
      <xdr:nvSpPr>
        <xdr:cNvPr id="20" name="Flèche vers le haut 2"/>
        <xdr:cNvSpPr>
          <a:spLocks/>
        </xdr:cNvSpPr>
      </xdr:nvSpPr>
      <xdr:spPr>
        <a:xfrm>
          <a:off x="8610600" y="634365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31</xdr:row>
      <xdr:rowOff>142875</xdr:rowOff>
    </xdr:from>
    <xdr:to>
      <xdr:col>22</xdr:col>
      <xdr:colOff>0</xdr:colOff>
      <xdr:row>34</xdr:row>
      <xdr:rowOff>142875</xdr:rowOff>
    </xdr:to>
    <xdr:sp>
      <xdr:nvSpPr>
        <xdr:cNvPr id="21" name="ZoneTexte 3"/>
        <xdr:cNvSpPr txBox="1">
          <a:spLocks noChangeArrowheads="1"/>
        </xdr:cNvSpPr>
      </xdr:nvSpPr>
      <xdr:spPr>
        <a:xfrm>
          <a:off x="8562975" y="7029450"/>
          <a:ext cx="833437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des flèches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200025</xdr:rowOff>
    </xdr:from>
    <xdr:to>
      <xdr:col>10</xdr:col>
      <xdr:colOff>762000</xdr:colOff>
      <xdr:row>31</xdr:row>
      <xdr:rowOff>171450</xdr:rowOff>
    </xdr:to>
    <xdr:graphicFrame>
      <xdr:nvGraphicFramePr>
        <xdr:cNvPr id="1" name="Graphique 2"/>
        <xdr:cNvGraphicFramePr/>
      </xdr:nvGraphicFramePr>
      <xdr:xfrm>
        <a:off x="1524000" y="1362075"/>
        <a:ext cx="685800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200025</xdr:rowOff>
    </xdr:from>
    <xdr:to>
      <xdr:col>10</xdr:col>
      <xdr:colOff>762000</xdr:colOff>
      <xdr:row>30</xdr:row>
      <xdr:rowOff>161925</xdr:rowOff>
    </xdr:to>
    <xdr:graphicFrame>
      <xdr:nvGraphicFramePr>
        <xdr:cNvPr id="1" name="Graphique 1"/>
        <xdr:cNvGraphicFramePr/>
      </xdr:nvGraphicFramePr>
      <xdr:xfrm>
        <a:off x="2324100" y="1381125"/>
        <a:ext cx="6086475" cy="48006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36</xdr:row>
      <xdr:rowOff>190500</xdr:rowOff>
    </xdr:from>
    <xdr:to>
      <xdr:col>10</xdr:col>
      <xdr:colOff>762000</xdr:colOff>
      <xdr:row>61</xdr:row>
      <xdr:rowOff>180975</xdr:rowOff>
    </xdr:to>
    <xdr:graphicFrame>
      <xdr:nvGraphicFramePr>
        <xdr:cNvPr id="2" name="Graphique 2"/>
        <xdr:cNvGraphicFramePr/>
      </xdr:nvGraphicFramePr>
      <xdr:xfrm>
        <a:off x="2314575" y="7581900"/>
        <a:ext cx="6096000" cy="482917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67</xdr:row>
      <xdr:rowOff>200025</xdr:rowOff>
    </xdr:from>
    <xdr:to>
      <xdr:col>10</xdr:col>
      <xdr:colOff>762000</xdr:colOff>
      <xdr:row>92</xdr:row>
      <xdr:rowOff>161925</xdr:rowOff>
    </xdr:to>
    <xdr:graphicFrame>
      <xdr:nvGraphicFramePr>
        <xdr:cNvPr id="3" name="Graphique 4"/>
        <xdr:cNvGraphicFramePr/>
      </xdr:nvGraphicFramePr>
      <xdr:xfrm>
        <a:off x="2324100" y="13801725"/>
        <a:ext cx="6086475" cy="48006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98</xdr:row>
      <xdr:rowOff>200025</xdr:rowOff>
    </xdr:from>
    <xdr:to>
      <xdr:col>10</xdr:col>
      <xdr:colOff>762000</xdr:colOff>
      <xdr:row>123</xdr:row>
      <xdr:rowOff>161925</xdr:rowOff>
    </xdr:to>
    <xdr:graphicFrame>
      <xdr:nvGraphicFramePr>
        <xdr:cNvPr id="4" name="Graphique 5"/>
        <xdr:cNvGraphicFramePr/>
      </xdr:nvGraphicFramePr>
      <xdr:xfrm>
        <a:off x="2324100" y="20012025"/>
        <a:ext cx="6086475" cy="4800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200025</xdr:rowOff>
    </xdr:from>
    <xdr:to>
      <xdr:col>10</xdr:col>
      <xdr:colOff>762000</xdr:colOff>
      <xdr:row>31</xdr:row>
      <xdr:rowOff>171450</xdr:rowOff>
    </xdr:to>
    <xdr:graphicFrame>
      <xdr:nvGraphicFramePr>
        <xdr:cNvPr id="1" name="Graphique 1"/>
        <xdr:cNvGraphicFramePr/>
      </xdr:nvGraphicFramePr>
      <xdr:xfrm>
        <a:off x="1524000" y="1362075"/>
        <a:ext cx="685800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K63"/>
  <sheetViews>
    <sheetView tabSelected="1" zoomScale="39" zoomScaleNormal="39" zoomScalePageLayoutView="60" workbookViewId="0" topLeftCell="A5">
      <selection activeCell="A64" sqref="A64:IV65536"/>
    </sheetView>
  </sheetViews>
  <sheetFormatPr defaultColWidth="0" defaultRowHeight="15" zeroHeight="1"/>
  <cols>
    <col min="1" max="1" width="12.421875" style="0" customWidth="1"/>
    <col min="2" max="2" width="7.28125" style="0" customWidth="1"/>
    <col min="3" max="3" width="12.7109375" style="0" bestFit="1" customWidth="1"/>
    <col min="4" max="4" width="9.7109375" style="0" customWidth="1"/>
    <col min="5" max="5" width="12.8515625" style="0" customWidth="1"/>
    <col min="6" max="11" width="11.421875" style="0" customWidth="1"/>
    <col min="12" max="16384" width="11.421875" style="0" hidden="1" customWidth="1"/>
  </cols>
  <sheetData>
    <row r="1" spans="1:11" ht="23.25" customHeight="1">
      <c r="A1" s="272" t="s">
        <v>31</v>
      </c>
      <c r="B1" s="273"/>
      <c r="C1" s="273"/>
      <c r="D1" s="273"/>
      <c r="E1" s="273"/>
      <c r="F1" s="273"/>
      <c r="G1" s="273"/>
      <c r="H1" s="273"/>
      <c r="I1" s="273"/>
      <c r="J1" s="273"/>
      <c r="K1" s="274"/>
    </row>
    <row r="2" spans="1:11" ht="15" customHeight="1">
      <c r="A2" s="281" t="s">
        <v>33</v>
      </c>
      <c r="B2" s="282"/>
      <c r="C2" s="282"/>
      <c r="D2" s="282"/>
      <c r="E2" s="282"/>
      <c r="F2" s="282"/>
      <c r="G2" s="282"/>
      <c r="H2" s="282"/>
      <c r="I2" s="282"/>
      <c r="J2" s="282"/>
      <c r="K2" s="283"/>
    </row>
    <row r="3" spans="1:11" ht="15" customHeight="1">
      <c r="A3" s="165"/>
      <c r="B3" s="10"/>
      <c r="C3" s="10"/>
      <c r="D3" s="186"/>
      <c r="E3" s="125" t="s">
        <v>100</v>
      </c>
      <c r="F3" s="10"/>
      <c r="G3" s="10"/>
      <c r="H3" s="10"/>
      <c r="I3" s="10"/>
      <c r="J3" s="284" t="s">
        <v>91</v>
      </c>
      <c r="K3" s="285"/>
    </row>
    <row r="4" spans="1:11" ht="15" customHeight="1">
      <c r="A4" s="165"/>
      <c r="B4" s="10"/>
      <c r="C4" s="10"/>
      <c r="D4" s="186"/>
      <c r="E4" s="125" t="s">
        <v>43</v>
      </c>
      <c r="F4" s="10"/>
      <c r="G4" s="10"/>
      <c r="H4" s="10"/>
      <c r="I4" s="10"/>
      <c r="J4" s="143"/>
      <c r="K4" s="123"/>
    </row>
    <row r="5" spans="1:11" ht="15.75">
      <c r="A5" s="166"/>
      <c r="B5" s="167"/>
      <c r="C5" s="167"/>
      <c r="D5" s="187"/>
      <c r="E5" s="188" t="s">
        <v>90</v>
      </c>
      <c r="F5" s="167"/>
      <c r="G5" s="167"/>
      <c r="H5" s="167"/>
      <c r="I5" s="167"/>
      <c r="J5" s="144"/>
      <c r="K5" s="138"/>
    </row>
    <row r="6" spans="1:11" ht="23.25">
      <c r="A6" s="272" t="s">
        <v>112</v>
      </c>
      <c r="B6" s="273"/>
      <c r="C6" s="273"/>
      <c r="D6" s="273"/>
      <c r="E6" s="273"/>
      <c r="F6" s="273"/>
      <c r="G6" s="273"/>
      <c r="H6" s="273"/>
      <c r="I6" s="273"/>
      <c r="J6" s="273"/>
      <c r="K6" s="274"/>
    </row>
    <row r="7" spans="1:11" ht="15">
      <c r="A7" s="197" t="s">
        <v>104</v>
      </c>
      <c r="B7" s="198" t="s">
        <v>109</v>
      </c>
      <c r="C7" s="198"/>
      <c r="D7" s="198"/>
      <c r="E7" s="198"/>
      <c r="F7" s="198"/>
      <c r="G7" s="198"/>
      <c r="H7" s="198"/>
      <c r="I7" s="198"/>
      <c r="J7" s="198"/>
      <c r="K7" s="221"/>
    </row>
    <row r="8" spans="1:11" ht="15">
      <c r="A8" s="199" t="s">
        <v>105</v>
      </c>
      <c r="B8" s="200" t="s">
        <v>110</v>
      </c>
      <c r="C8" s="201"/>
      <c r="D8" s="201"/>
      <c r="E8" s="201"/>
      <c r="F8" s="201"/>
      <c r="G8" s="201"/>
      <c r="H8" s="201"/>
      <c r="I8" s="201"/>
      <c r="J8" s="201"/>
      <c r="K8" s="222"/>
    </row>
    <row r="9" spans="1:11" ht="15">
      <c r="A9" s="202"/>
      <c r="B9" s="200" t="s">
        <v>111</v>
      </c>
      <c r="C9" s="201"/>
      <c r="D9" s="201"/>
      <c r="E9" s="201"/>
      <c r="F9" s="201"/>
      <c r="G9" s="201"/>
      <c r="H9" s="201"/>
      <c r="I9" s="201"/>
      <c r="J9" s="201"/>
      <c r="K9" s="222"/>
    </row>
    <row r="10" spans="1:11" ht="15.75">
      <c r="A10" s="203" t="s">
        <v>106</v>
      </c>
      <c r="B10" s="204" t="s">
        <v>135</v>
      </c>
      <c r="C10" s="201"/>
      <c r="D10" s="201"/>
      <c r="E10" s="201"/>
      <c r="F10" s="201"/>
      <c r="G10" s="201"/>
      <c r="H10" s="201"/>
      <c r="I10" s="201"/>
      <c r="J10" s="201"/>
      <c r="K10" s="222"/>
    </row>
    <row r="11" spans="1:11" ht="15.75">
      <c r="A11" s="205"/>
      <c r="B11" s="206" t="s">
        <v>107</v>
      </c>
      <c r="C11" s="201"/>
      <c r="D11" s="201"/>
      <c r="E11" s="201"/>
      <c r="F11" s="201"/>
      <c r="G11" s="201"/>
      <c r="H11" s="201"/>
      <c r="I11" s="201"/>
      <c r="J11" s="201"/>
      <c r="K11" s="222"/>
    </row>
    <row r="12" spans="1:11" ht="15.75">
      <c r="A12" s="223"/>
      <c r="B12" s="224" t="s">
        <v>108</v>
      </c>
      <c r="C12" s="225"/>
      <c r="D12" s="225"/>
      <c r="E12" s="225"/>
      <c r="F12" s="225"/>
      <c r="G12" s="225"/>
      <c r="H12" s="225"/>
      <c r="I12" s="225"/>
      <c r="J12" s="225"/>
      <c r="K12" s="226"/>
    </row>
    <row r="13" spans="1:11" ht="15">
      <c r="A13" s="195" t="s">
        <v>113</v>
      </c>
      <c r="B13" s="195"/>
      <c r="C13" s="194"/>
      <c r="D13" s="196"/>
      <c r="E13" s="220" t="s">
        <v>118</v>
      </c>
      <c r="F13" s="220"/>
      <c r="G13" s="220"/>
      <c r="H13" s="220"/>
      <c r="I13" s="220"/>
      <c r="J13" s="220"/>
      <c r="K13" s="220"/>
    </row>
    <row r="14" spans="1:11" ht="15" customHeight="1">
      <c r="A14" s="243" t="s">
        <v>120</v>
      </c>
      <c r="B14" s="275" t="s">
        <v>103</v>
      </c>
      <c r="C14" s="276"/>
      <c r="D14" s="277"/>
      <c r="E14" s="275" t="s">
        <v>119</v>
      </c>
      <c r="F14" s="276"/>
      <c r="G14" s="276"/>
      <c r="H14" s="276"/>
      <c r="I14" s="276"/>
      <c r="J14" s="276"/>
      <c r="K14" s="277"/>
    </row>
    <row r="15" spans="1:11" ht="15">
      <c r="A15" s="244"/>
      <c r="B15" s="278"/>
      <c r="C15" s="279"/>
      <c r="D15" s="280"/>
      <c r="E15" s="213" t="s">
        <v>114</v>
      </c>
      <c r="F15" s="214" t="s">
        <v>124</v>
      </c>
      <c r="G15" s="215"/>
      <c r="H15" s="215"/>
      <c r="I15" s="216"/>
      <c r="J15" s="216"/>
      <c r="K15" s="217"/>
    </row>
    <row r="16" spans="1:11" ht="15">
      <c r="A16" s="207" t="s">
        <v>63</v>
      </c>
      <c r="B16" s="208">
        <v>0</v>
      </c>
      <c r="C16" s="209" t="s">
        <v>69</v>
      </c>
      <c r="D16" s="208"/>
      <c r="E16" s="213"/>
      <c r="F16" s="216" t="s">
        <v>122</v>
      </c>
      <c r="G16" s="216"/>
      <c r="H16" s="216"/>
      <c r="I16" s="215"/>
      <c r="J16" s="215"/>
      <c r="K16" s="218"/>
    </row>
    <row r="17" spans="1:11" ht="15">
      <c r="A17" s="207" t="s">
        <v>64</v>
      </c>
      <c r="B17" s="208">
        <v>0.2</v>
      </c>
      <c r="C17" s="209" t="s">
        <v>69</v>
      </c>
      <c r="D17" s="208"/>
      <c r="E17" s="213"/>
      <c r="F17" s="215" t="s">
        <v>127</v>
      </c>
      <c r="G17" s="215"/>
      <c r="H17" s="215"/>
      <c r="I17" s="216"/>
      <c r="J17" s="216"/>
      <c r="K17" s="217"/>
    </row>
    <row r="18" spans="1:11" ht="15">
      <c r="A18" s="207" t="s">
        <v>65</v>
      </c>
      <c r="B18" s="208">
        <v>0.4</v>
      </c>
      <c r="C18" s="209" t="s">
        <v>69</v>
      </c>
      <c r="D18" s="208"/>
      <c r="E18" s="213"/>
      <c r="F18" s="216" t="s">
        <v>125</v>
      </c>
      <c r="G18" s="216"/>
      <c r="H18" s="216"/>
      <c r="I18" s="215"/>
      <c r="J18" s="215"/>
      <c r="K18" s="218"/>
    </row>
    <row r="19" spans="1:11" ht="15" customHeight="1">
      <c r="A19" s="207" t="s">
        <v>66</v>
      </c>
      <c r="B19" s="208">
        <v>0.6</v>
      </c>
      <c r="C19" s="209" t="s">
        <v>69</v>
      </c>
      <c r="D19" s="208"/>
      <c r="E19" s="213"/>
      <c r="F19" s="215" t="s">
        <v>128</v>
      </c>
      <c r="G19" s="215"/>
      <c r="H19" s="215"/>
      <c r="I19" s="216"/>
      <c r="J19" s="216"/>
      <c r="K19" s="217"/>
    </row>
    <row r="20" spans="1:11" ht="15">
      <c r="A20" s="207" t="s">
        <v>67</v>
      </c>
      <c r="B20" s="208">
        <v>0.8</v>
      </c>
      <c r="C20" s="209" t="s">
        <v>69</v>
      </c>
      <c r="D20" s="208"/>
      <c r="E20" s="213"/>
      <c r="F20" s="216" t="s">
        <v>125</v>
      </c>
      <c r="G20" s="216"/>
      <c r="H20" s="216"/>
      <c r="I20" s="215"/>
      <c r="J20" s="215"/>
      <c r="K20" s="218"/>
    </row>
    <row r="21" spans="1:11" ht="15">
      <c r="A21" s="210" t="s">
        <v>68</v>
      </c>
      <c r="B21" s="211">
        <v>1</v>
      </c>
      <c r="C21" s="212" t="s">
        <v>69</v>
      </c>
      <c r="D21" s="211"/>
      <c r="E21" s="213" t="s">
        <v>116</v>
      </c>
      <c r="F21" s="215" t="s">
        <v>129</v>
      </c>
      <c r="G21" s="215"/>
      <c r="H21" s="215"/>
      <c r="I21" s="216"/>
      <c r="J21" s="216"/>
      <c r="K21" s="217"/>
    </row>
    <row r="22" spans="1:11" ht="15">
      <c r="A22" s="246" t="s">
        <v>142</v>
      </c>
      <c r="B22" s="246"/>
      <c r="C22" s="247"/>
      <c r="D22" s="248"/>
      <c r="E22" s="213"/>
      <c r="F22" s="216" t="s">
        <v>125</v>
      </c>
      <c r="G22" s="216"/>
      <c r="H22" s="216"/>
      <c r="I22" s="215"/>
      <c r="J22" s="215"/>
      <c r="K22" s="218"/>
    </row>
    <row r="23" spans="1:11" ht="15">
      <c r="A23" s="259">
        <v>1</v>
      </c>
      <c r="B23" s="250" t="s">
        <v>143</v>
      </c>
      <c r="C23" s="251"/>
      <c r="D23" s="252"/>
      <c r="E23" s="245"/>
      <c r="F23" s="215" t="s">
        <v>130</v>
      </c>
      <c r="G23" s="215"/>
      <c r="H23" s="215"/>
      <c r="I23" s="216"/>
      <c r="J23" s="216"/>
      <c r="K23" s="217"/>
    </row>
    <row r="24" spans="1:11" ht="15">
      <c r="A24" s="260">
        <v>2</v>
      </c>
      <c r="B24" s="253" t="s">
        <v>144</v>
      </c>
      <c r="C24" s="249"/>
      <c r="D24" s="254"/>
      <c r="E24" s="245"/>
      <c r="F24" s="216" t="s">
        <v>125</v>
      </c>
      <c r="G24" s="216"/>
      <c r="H24" s="216"/>
      <c r="I24" s="215"/>
      <c r="J24" s="215"/>
      <c r="K24" s="218"/>
    </row>
    <row r="25" spans="1:11" ht="15">
      <c r="A25" s="260">
        <v>3</v>
      </c>
      <c r="B25" s="253" t="s">
        <v>145</v>
      </c>
      <c r="C25" s="249"/>
      <c r="D25" s="254"/>
      <c r="E25" s="245"/>
      <c r="F25" s="215" t="s">
        <v>131</v>
      </c>
      <c r="G25" s="215"/>
      <c r="H25" s="215"/>
      <c r="I25" s="216"/>
      <c r="J25" s="216"/>
      <c r="K25" s="217"/>
    </row>
    <row r="26" spans="1:11" ht="15">
      <c r="A26" s="260">
        <v>4</v>
      </c>
      <c r="B26" s="253" t="s">
        <v>146</v>
      </c>
      <c r="C26" s="249"/>
      <c r="D26" s="254"/>
      <c r="E26" s="245"/>
      <c r="F26" s="216" t="s">
        <v>125</v>
      </c>
      <c r="G26" s="216"/>
      <c r="H26" s="216"/>
      <c r="I26" s="215"/>
      <c r="J26" s="215"/>
      <c r="K26" s="218"/>
    </row>
    <row r="27" spans="1:11" ht="15">
      <c r="A27" s="260">
        <v>5</v>
      </c>
      <c r="B27" s="253" t="s">
        <v>147</v>
      </c>
      <c r="C27" s="249"/>
      <c r="D27" s="254"/>
      <c r="E27" s="245" t="s">
        <v>117</v>
      </c>
      <c r="F27" s="214" t="s">
        <v>126</v>
      </c>
      <c r="G27" s="215"/>
      <c r="H27" s="215"/>
      <c r="I27" s="216"/>
      <c r="J27" s="216"/>
      <c r="K27" s="217"/>
    </row>
    <row r="28" spans="1:11" ht="15">
      <c r="A28" s="260">
        <v>6</v>
      </c>
      <c r="B28" s="253" t="s">
        <v>148</v>
      </c>
      <c r="C28" s="249"/>
      <c r="D28" s="254"/>
      <c r="E28" s="245"/>
      <c r="F28" s="216" t="s">
        <v>125</v>
      </c>
      <c r="G28" s="216"/>
      <c r="H28" s="216"/>
      <c r="I28" s="215"/>
      <c r="J28" s="215"/>
      <c r="K28" s="218"/>
    </row>
    <row r="29" spans="1:11" ht="15">
      <c r="A29" s="255">
        <v>7</v>
      </c>
      <c r="B29" s="256" t="s">
        <v>149</v>
      </c>
      <c r="C29" s="257"/>
      <c r="D29" s="258"/>
      <c r="E29" s="215"/>
      <c r="F29" s="215" t="s">
        <v>121</v>
      </c>
      <c r="G29" s="215"/>
      <c r="H29" s="215"/>
      <c r="I29" s="216"/>
      <c r="J29" s="216"/>
      <c r="K29" s="217"/>
    </row>
    <row r="30" spans="5:11" ht="15">
      <c r="E30" s="219"/>
      <c r="F30" s="216" t="s">
        <v>125</v>
      </c>
      <c r="G30" s="216"/>
      <c r="H30" s="216"/>
      <c r="I30" s="216"/>
      <c r="J30" s="216"/>
      <c r="K30" s="218"/>
    </row>
    <row r="31" spans="1:11" ht="15">
      <c r="A31" s="286" t="s">
        <v>123</v>
      </c>
      <c r="B31" s="286"/>
      <c r="C31" s="286"/>
      <c r="D31" s="287"/>
      <c r="E31" s="193"/>
      <c r="F31" s="191" t="s">
        <v>115</v>
      </c>
      <c r="G31" s="191"/>
      <c r="H31" s="191"/>
      <c r="I31" s="191"/>
      <c r="J31" s="191"/>
      <c r="K31" s="192"/>
    </row>
    <row r="32" spans="1:11" ht="23.25">
      <c r="A32" s="272" t="s">
        <v>31</v>
      </c>
      <c r="B32" s="273"/>
      <c r="C32" s="273"/>
      <c r="D32" s="273"/>
      <c r="E32" s="273"/>
      <c r="F32" s="273"/>
      <c r="G32" s="273"/>
      <c r="H32" s="273"/>
      <c r="I32" s="273"/>
      <c r="J32" s="273"/>
      <c r="K32" s="274"/>
    </row>
    <row r="33" spans="5:11" ht="15">
      <c r="E33" s="190"/>
      <c r="F33" s="189"/>
      <c r="G33" s="189"/>
      <c r="H33" s="189"/>
      <c r="I33" s="189"/>
      <c r="J33" s="189"/>
      <c r="K33" s="189"/>
    </row>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75">
      <c r="B57" s="228" t="s">
        <v>132</v>
      </c>
    </row>
    <row r="58" ht="15">
      <c r="B58" s="229"/>
    </row>
    <row r="59" ht="15">
      <c r="B59" s="229"/>
    </row>
    <row r="60" ht="15"/>
    <row r="61" ht="15"/>
    <row r="62" ht="15">
      <c r="I62" t="s">
        <v>133</v>
      </c>
    </row>
    <row r="63" ht="15.75">
      <c r="H63" s="227" t="s">
        <v>134</v>
      </c>
    </row>
  </sheetData>
  <sheetProtection/>
  <mergeCells count="8">
    <mergeCell ref="A32:K32"/>
    <mergeCell ref="E14:K14"/>
    <mergeCell ref="B14:D15"/>
    <mergeCell ref="A1:K1"/>
    <mergeCell ref="A2:K2"/>
    <mergeCell ref="J3:K3"/>
    <mergeCell ref="A31:D31"/>
    <mergeCell ref="A6:K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T139"/>
  <sheetViews>
    <sheetView zoomScale="40" zoomScaleNormal="40" zoomScalePageLayoutView="82" workbookViewId="0" topLeftCell="A1">
      <selection activeCell="V1" sqref="V1:IV65536"/>
    </sheetView>
  </sheetViews>
  <sheetFormatPr defaultColWidth="11.421875" defaultRowHeight="15"/>
  <cols>
    <col min="1" max="1" width="8.00390625" style="0" customWidth="1"/>
    <col min="2" max="2" width="76.57421875" style="0" customWidth="1"/>
    <col min="3" max="3" width="20.28125" style="0" customWidth="1"/>
    <col min="4" max="4" width="16.7109375" style="0" customWidth="1"/>
    <col min="5" max="5" width="20.421875" style="0" customWidth="1"/>
    <col min="7" max="14" width="11.421875" style="0" hidden="1" customWidth="1"/>
    <col min="15" max="15" width="15.57421875" style="0" hidden="1" customWidth="1"/>
    <col min="16" max="16" width="21.57421875" style="0" hidden="1" customWidth="1"/>
    <col min="17" max="17" width="15.140625" style="0" hidden="1" customWidth="1"/>
    <col min="18" max="18" width="18.7109375" style="269" hidden="1" customWidth="1"/>
    <col min="19" max="19" width="14.8515625" style="269" hidden="1" customWidth="1"/>
    <col min="20" max="20" width="14.7109375" style="269" hidden="1" customWidth="1"/>
    <col min="21" max="21" width="0" style="0" hidden="1" customWidth="1"/>
  </cols>
  <sheetData>
    <row r="1" spans="1:20" ht="30.75" customHeight="1">
      <c r="A1" s="297" t="s">
        <v>30</v>
      </c>
      <c r="B1" s="298"/>
      <c r="C1" s="298"/>
      <c r="D1" s="298"/>
      <c r="E1" s="299"/>
      <c r="H1" s="36"/>
      <c r="I1" s="37"/>
      <c r="J1" s="37"/>
      <c r="K1" s="38" t="s">
        <v>34</v>
      </c>
      <c r="L1" s="37"/>
      <c r="M1" s="37"/>
      <c r="N1" s="39"/>
      <c r="O1" s="288" t="s">
        <v>55</v>
      </c>
      <c r="P1" s="40" t="s">
        <v>56</v>
      </c>
      <c r="Q1" s="288" t="s">
        <v>55</v>
      </c>
      <c r="R1" s="40" t="s">
        <v>56</v>
      </c>
      <c r="S1" s="288" t="s">
        <v>55</v>
      </c>
      <c r="T1" s="41" t="s">
        <v>56</v>
      </c>
    </row>
    <row r="2" spans="1:20" ht="27" customHeight="1">
      <c r="A2" s="300" t="s">
        <v>31</v>
      </c>
      <c r="B2" s="301"/>
      <c r="C2" s="301"/>
      <c r="D2" s="301"/>
      <c r="E2" s="302"/>
      <c r="G2" s="4"/>
      <c r="H2" s="321" t="s">
        <v>57</v>
      </c>
      <c r="I2" s="322"/>
      <c r="J2" s="322"/>
      <c r="K2" s="322"/>
      <c r="L2" s="322"/>
      <c r="M2" s="322"/>
      <c r="N2" s="323"/>
      <c r="O2" s="289"/>
      <c r="P2" s="42" t="s">
        <v>58</v>
      </c>
      <c r="Q2" s="289"/>
      <c r="R2" s="42" t="s">
        <v>58</v>
      </c>
      <c r="S2" s="289"/>
      <c r="T2" s="42" t="s">
        <v>58</v>
      </c>
    </row>
    <row r="3" spans="1:20" s="2" customFormat="1" ht="24" customHeight="1">
      <c r="A3" s="318" t="s">
        <v>27</v>
      </c>
      <c r="B3" s="319"/>
      <c r="C3" s="319"/>
      <c r="D3" s="319"/>
      <c r="E3" s="320"/>
      <c r="G3" s="315" t="s">
        <v>35</v>
      </c>
      <c r="H3" s="59"/>
      <c r="I3" s="60"/>
      <c r="J3" s="60"/>
      <c r="K3" s="61" t="s">
        <v>36</v>
      </c>
      <c r="L3" s="60"/>
      <c r="M3" s="60"/>
      <c r="N3" s="62"/>
      <c r="O3" s="64" t="s">
        <v>54</v>
      </c>
      <c r="P3" s="292" t="s">
        <v>71</v>
      </c>
      <c r="Q3" s="35" t="s">
        <v>54</v>
      </c>
      <c r="R3" s="261" t="s">
        <v>59</v>
      </c>
      <c r="S3" s="34" t="s">
        <v>54</v>
      </c>
      <c r="T3" s="43" t="s">
        <v>60</v>
      </c>
    </row>
    <row r="4" spans="1:20" s="2" customFormat="1" ht="15.75" customHeight="1">
      <c r="A4" s="318" t="s">
        <v>33</v>
      </c>
      <c r="B4" s="319"/>
      <c r="C4" s="319"/>
      <c r="D4" s="319"/>
      <c r="E4" s="320"/>
      <c r="G4" s="316"/>
      <c r="H4" s="44" t="str">
        <f>Contexte!A16</f>
        <v>Faux unanime</v>
      </c>
      <c r="I4" s="44" t="str">
        <f>Contexte!A17</f>
        <v>Faux </v>
      </c>
      <c r="J4" s="44" t="str">
        <f>Contexte!A18</f>
        <v>Plutôt faux</v>
      </c>
      <c r="K4" s="44" t="str">
        <f>Contexte!A19</f>
        <v>Plutôt vrai</v>
      </c>
      <c r="L4" s="44" t="str">
        <f>Contexte!A20</f>
        <v>Vrai </v>
      </c>
      <c r="M4" s="44" t="str">
        <f>Contexte!A21</f>
        <v>Vrai unanime</v>
      </c>
      <c r="N4" s="313" t="s">
        <v>37</v>
      </c>
      <c r="O4" s="290" t="s">
        <v>39</v>
      </c>
      <c r="P4" s="293"/>
      <c r="Q4" s="311" t="s">
        <v>39</v>
      </c>
      <c r="R4" s="262" t="s">
        <v>38</v>
      </c>
      <c r="S4" s="309" t="s">
        <v>39</v>
      </c>
      <c r="T4" s="46" t="s">
        <v>38</v>
      </c>
    </row>
    <row r="5" spans="1:20" ht="16.5" customHeight="1">
      <c r="A5" s="6"/>
      <c r="B5" s="7" t="s">
        <v>100</v>
      </c>
      <c r="C5" s="10"/>
      <c r="D5" s="12"/>
      <c r="E5" s="133" t="s">
        <v>91</v>
      </c>
      <c r="G5" s="317"/>
      <c r="H5" s="56">
        <f>Contexte!B16</f>
        <v>0</v>
      </c>
      <c r="I5" s="56">
        <f>Contexte!B17</f>
        <v>0.2</v>
      </c>
      <c r="J5" s="56">
        <f>Contexte!B18</f>
        <v>0.4</v>
      </c>
      <c r="K5" s="56">
        <f>Contexte!B19</f>
        <v>0.6</v>
      </c>
      <c r="L5" s="56">
        <f>Contexte!B20</f>
        <v>0.8</v>
      </c>
      <c r="M5" s="56">
        <f>Contexte!B21</f>
        <v>1</v>
      </c>
      <c r="N5" s="314"/>
      <c r="O5" s="291"/>
      <c r="P5" s="294"/>
      <c r="Q5" s="312"/>
      <c r="R5" s="263" t="s">
        <v>40</v>
      </c>
      <c r="S5" s="310"/>
      <c r="T5" s="47" t="s">
        <v>41</v>
      </c>
    </row>
    <row r="6" spans="1:20" ht="16.5" customHeight="1">
      <c r="A6" s="6"/>
      <c r="B6" s="7" t="s">
        <v>43</v>
      </c>
      <c r="C6" s="10"/>
      <c r="D6" s="12"/>
      <c r="E6" s="134"/>
      <c r="G6" s="13"/>
      <c r="H6" s="48"/>
      <c r="I6" s="48"/>
      <c r="J6" s="48"/>
      <c r="K6" s="48"/>
      <c r="L6" s="48"/>
      <c r="M6" s="48"/>
      <c r="N6" s="63"/>
      <c r="O6" s="65"/>
      <c r="P6" s="45"/>
      <c r="Q6" s="49"/>
      <c r="R6" s="262"/>
      <c r="S6" s="264"/>
      <c r="T6" s="47"/>
    </row>
    <row r="7" spans="1:20" ht="18" customHeight="1">
      <c r="A7" s="8"/>
      <c r="B7" s="9" t="s">
        <v>42</v>
      </c>
      <c r="C7" s="167"/>
      <c r="D7" s="167"/>
      <c r="E7" s="135"/>
      <c r="G7" s="5"/>
      <c r="H7" s="50"/>
      <c r="I7" s="50"/>
      <c r="J7" s="50"/>
      <c r="K7" s="50"/>
      <c r="L7" s="50"/>
      <c r="M7" s="50"/>
      <c r="N7" s="51"/>
      <c r="O7" s="66" t="s">
        <v>61</v>
      </c>
      <c r="P7" s="53"/>
      <c r="Q7" s="52" t="s">
        <v>61</v>
      </c>
      <c r="R7" s="53"/>
      <c r="S7" s="54" t="s">
        <v>62</v>
      </c>
      <c r="T7" s="55"/>
    </row>
    <row r="8" spans="1:5" ht="31.5" customHeight="1" thickBot="1">
      <c r="A8" s="333" t="s">
        <v>0</v>
      </c>
      <c r="B8" s="334"/>
      <c r="C8" s="1" t="s">
        <v>32</v>
      </c>
      <c r="D8" s="1" t="s">
        <v>28</v>
      </c>
      <c r="E8" s="1" t="s">
        <v>29</v>
      </c>
    </row>
    <row r="9" spans="1:20" s="15" customFormat="1" ht="30" customHeight="1" thickBot="1">
      <c r="A9" s="335" t="s">
        <v>233</v>
      </c>
      <c r="B9" s="336"/>
      <c r="C9" s="336"/>
      <c r="D9" s="336"/>
      <c r="E9" s="337"/>
      <c r="G9" s="26"/>
      <c r="H9" s="26"/>
      <c r="I9" s="26"/>
      <c r="J9" s="26"/>
      <c r="K9" s="26"/>
      <c r="L9" s="26"/>
      <c r="M9" s="26"/>
      <c r="N9" s="26"/>
      <c r="O9" s="26"/>
      <c r="P9" s="26"/>
      <c r="Q9" s="26"/>
      <c r="R9" s="11" t="s">
        <v>72</v>
      </c>
      <c r="S9" s="87">
        <f>S10+S25+S31+S46</f>
        <v>1</v>
      </c>
      <c r="T9" s="90">
        <f>T10+T25+T31+T46</f>
        <v>0</v>
      </c>
    </row>
    <row r="10" spans="1:20" s="15" customFormat="1" ht="30" customHeight="1">
      <c r="A10" s="295" t="s">
        <v>1</v>
      </c>
      <c r="B10" s="296"/>
      <c r="C10" s="18" t="s">
        <v>32</v>
      </c>
      <c r="D10" s="18" t="s">
        <v>28</v>
      </c>
      <c r="E10" s="18" t="s">
        <v>29</v>
      </c>
      <c r="G10" s="29"/>
      <c r="H10" s="29"/>
      <c r="I10" s="29"/>
      <c r="J10" s="29"/>
      <c r="K10" s="29"/>
      <c r="L10" s="29"/>
      <c r="M10" s="29"/>
      <c r="N10" s="29"/>
      <c r="O10" s="29"/>
      <c r="P10" s="80" t="s">
        <v>72</v>
      </c>
      <c r="Q10" s="80">
        <f>Q11+Q15+Q20</f>
        <v>1</v>
      </c>
      <c r="R10" s="267">
        <f>R11+R15+R20</f>
        <v>0</v>
      </c>
      <c r="S10" s="268">
        <f>1/4</f>
        <v>0.25</v>
      </c>
      <c r="T10" s="89">
        <f>R10*S10</f>
        <v>0</v>
      </c>
    </row>
    <row r="11" spans="1:20" s="15" customFormat="1" ht="30" customHeight="1">
      <c r="A11" s="328" t="s">
        <v>2</v>
      </c>
      <c r="B11" s="330"/>
      <c r="C11" s="22"/>
      <c r="D11" s="14"/>
      <c r="E11" s="14"/>
      <c r="N11" s="69" t="s">
        <v>72</v>
      </c>
      <c r="O11" s="70">
        <f>SUM(O12:O14)</f>
        <v>1</v>
      </c>
      <c r="P11" s="81">
        <f>SUM(P12:P14)</f>
        <v>0</v>
      </c>
      <c r="Q11" s="82">
        <f>1/3</f>
        <v>0.3333333333333333</v>
      </c>
      <c r="R11" s="83">
        <f>P11*Q11</f>
        <v>0</v>
      </c>
      <c r="S11" s="270"/>
      <c r="T11" s="271"/>
    </row>
    <row r="12" spans="1:20" s="15" customFormat="1" ht="30" customHeight="1">
      <c r="A12" s="16">
        <v>1</v>
      </c>
      <c r="B12" s="17" t="s">
        <v>150</v>
      </c>
      <c r="C12" s="22"/>
      <c r="D12" s="14"/>
      <c r="E12" s="14"/>
      <c r="G12" s="105">
        <v>1</v>
      </c>
      <c r="H12" s="58">
        <f>IF(G12=1,$H$5,"")</f>
        <v>0</v>
      </c>
      <c r="I12" s="58">
        <f>IF(G12=2,$I$5,"")</f>
      </c>
      <c r="J12" s="58">
        <f>IF(G12=3,$J$5,"")</f>
      </c>
      <c r="K12" s="58">
        <f>IF(G12=4,$K$5,"")</f>
      </c>
      <c r="L12" s="58">
        <f>IF(G12=5,$L$5,"")</f>
      </c>
      <c r="M12" s="58">
        <f>IF(G12=6,$M$5,"")</f>
      </c>
      <c r="N12" s="91">
        <f>SUM(H12:M12)</f>
        <v>0</v>
      </c>
      <c r="O12" s="92">
        <f>1/3</f>
        <v>0.3333333333333333</v>
      </c>
      <c r="P12" s="79">
        <f>N12*O12</f>
        <v>0</v>
      </c>
      <c r="R12" s="270"/>
      <c r="S12" s="270"/>
      <c r="T12" s="271"/>
    </row>
    <row r="13" spans="1:20" s="15" customFormat="1" ht="30" customHeight="1">
      <c r="A13" s="16">
        <f>A12+1</f>
        <v>2</v>
      </c>
      <c r="B13" s="17" t="s">
        <v>232</v>
      </c>
      <c r="C13" s="22"/>
      <c r="D13" s="14"/>
      <c r="E13" s="14"/>
      <c r="G13" s="105">
        <v>1</v>
      </c>
      <c r="H13" s="58">
        <f aca="true" t="shared" si="0" ref="H13:H75">IF(G13=1,$H$5,"")</f>
        <v>0</v>
      </c>
      <c r="I13" s="58">
        <f aca="true" t="shared" si="1" ref="I13:I75">IF(G13=2,$I$5,"")</f>
      </c>
      <c r="J13" s="58">
        <f aca="true" t="shared" si="2" ref="J13:J75">IF(G13=3,$J$5,"")</f>
      </c>
      <c r="K13" s="58">
        <f aca="true" t="shared" si="3" ref="K13:K75">IF(G13=4,$K$5,"")</f>
      </c>
      <c r="L13" s="58">
        <f aca="true" t="shared" si="4" ref="L13:L75">IF(G13=5,$L$5,"")</f>
      </c>
      <c r="M13" s="58">
        <f aca="true" t="shared" si="5" ref="M13:M75">IF(G13=6,$M$5,"")</f>
      </c>
      <c r="N13" s="91">
        <f>SUM(H13:M13)</f>
        <v>0</v>
      </c>
      <c r="O13" s="92">
        <f>O12</f>
        <v>0.3333333333333333</v>
      </c>
      <c r="P13" s="78">
        <f>N13*O13</f>
        <v>0</v>
      </c>
      <c r="R13" s="270"/>
      <c r="S13" s="270"/>
      <c r="T13" s="271"/>
    </row>
    <row r="14" spans="1:20" s="15" customFormat="1" ht="30" customHeight="1">
      <c r="A14" s="16">
        <f>A13+1</f>
        <v>3</v>
      </c>
      <c r="B14" s="3" t="s">
        <v>212</v>
      </c>
      <c r="C14" s="22"/>
      <c r="D14" s="14"/>
      <c r="E14" s="14"/>
      <c r="G14" s="105">
        <v>1</v>
      </c>
      <c r="H14" s="58">
        <f t="shared" si="0"/>
        <v>0</v>
      </c>
      <c r="I14" s="58">
        <f t="shared" si="1"/>
      </c>
      <c r="J14" s="58">
        <f t="shared" si="2"/>
      </c>
      <c r="K14" s="58">
        <f t="shared" si="3"/>
      </c>
      <c r="L14" s="58">
        <f t="shared" si="4"/>
      </c>
      <c r="M14" s="58">
        <f t="shared" si="5"/>
      </c>
      <c r="N14" s="91">
        <f>SUM(H14:M14)</f>
        <v>0</v>
      </c>
      <c r="O14" s="92">
        <f>O13</f>
        <v>0.3333333333333333</v>
      </c>
      <c r="P14" s="78">
        <f>N14*O14</f>
        <v>0</v>
      </c>
      <c r="R14" s="270"/>
      <c r="S14" s="270"/>
      <c r="T14" s="271"/>
    </row>
    <row r="15" spans="1:20" s="15" customFormat="1" ht="30" customHeight="1">
      <c r="A15" s="328" t="s">
        <v>152</v>
      </c>
      <c r="B15" s="330"/>
      <c r="C15" s="22"/>
      <c r="D15" s="14"/>
      <c r="E15" s="14"/>
      <c r="G15" s="105">
        <v>1</v>
      </c>
      <c r="N15" s="69" t="s">
        <v>72</v>
      </c>
      <c r="O15" s="70">
        <f>SUM(O16:O19)</f>
        <v>1</v>
      </c>
      <c r="P15" s="77">
        <f>SUM(P16:P19)</f>
        <v>0</v>
      </c>
      <c r="Q15" s="82">
        <f>Q11</f>
        <v>0.3333333333333333</v>
      </c>
      <c r="R15" s="83">
        <f>P15*Q15</f>
        <v>0</v>
      </c>
      <c r="S15" s="270"/>
      <c r="T15" s="271"/>
    </row>
    <row r="16" spans="1:20" s="15" customFormat="1" ht="30" customHeight="1">
      <c r="A16" s="16">
        <v>4</v>
      </c>
      <c r="B16" s="17" t="s">
        <v>154</v>
      </c>
      <c r="C16" s="22"/>
      <c r="D16" s="14"/>
      <c r="E16" s="14"/>
      <c r="G16" s="105">
        <v>1</v>
      </c>
      <c r="H16" s="58">
        <f t="shared" si="0"/>
        <v>0</v>
      </c>
      <c r="I16" s="58">
        <f t="shared" si="1"/>
      </c>
      <c r="J16" s="58">
        <f t="shared" si="2"/>
      </c>
      <c r="K16" s="58">
        <f t="shared" si="3"/>
      </c>
      <c r="L16" s="58">
        <f t="shared" si="4"/>
      </c>
      <c r="M16" s="58">
        <f t="shared" si="5"/>
      </c>
      <c r="N16" s="91">
        <f>SUM(H16:M16)</f>
        <v>0</v>
      </c>
      <c r="O16" s="92">
        <f>1/4</f>
        <v>0.25</v>
      </c>
      <c r="P16" s="78">
        <f>N16*O16</f>
        <v>0</v>
      </c>
      <c r="R16" s="270"/>
      <c r="S16" s="270"/>
      <c r="T16" s="271"/>
    </row>
    <row r="17" spans="1:20" s="15" customFormat="1" ht="30" customHeight="1">
      <c r="A17" s="16">
        <f>A16+1</f>
        <v>5</v>
      </c>
      <c r="B17" s="17" t="s">
        <v>3</v>
      </c>
      <c r="C17" s="22"/>
      <c r="D17" s="14"/>
      <c r="E17" s="14"/>
      <c r="G17" s="105">
        <v>1</v>
      </c>
      <c r="H17" s="58">
        <f t="shared" si="0"/>
        <v>0</v>
      </c>
      <c r="I17" s="58">
        <f t="shared" si="1"/>
      </c>
      <c r="J17" s="58">
        <f t="shared" si="2"/>
      </c>
      <c r="K17" s="58">
        <f t="shared" si="3"/>
      </c>
      <c r="L17" s="58">
        <f t="shared" si="4"/>
      </c>
      <c r="M17" s="58">
        <f t="shared" si="5"/>
      </c>
      <c r="N17" s="91">
        <f>SUM(H17:M17)</f>
        <v>0</v>
      </c>
      <c r="O17" s="92">
        <f>O16</f>
        <v>0.25</v>
      </c>
      <c r="P17" s="78">
        <f>N17*O17</f>
        <v>0</v>
      </c>
      <c r="R17" s="270"/>
      <c r="S17" s="270"/>
      <c r="T17" s="271"/>
    </row>
    <row r="18" spans="1:20" s="15" customFormat="1" ht="30" customHeight="1">
      <c r="A18" s="16">
        <f>A17+1</f>
        <v>6</v>
      </c>
      <c r="B18" s="17" t="s">
        <v>153</v>
      </c>
      <c r="C18" s="22"/>
      <c r="D18" s="14"/>
      <c r="E18" s="14"/>
      <c r="G18" s="105">
        <v>1</v>
      </c>
      <c r="H18" s="58">
        <f t="shared" si="0"/>
        <v>0</v>
      </c>
      <c r="I18" s="58">
        <f t="shared" si="1"/>
      </c>
      <c r="J18" s="58">
        <f t="shared" si="2"/>
      </c>
      <c r="K18" s="58">
        <f t="shared" si="3"/>
      </c>
      <c r="L18" s="58">
        <f t="shared" si="4"/>
      </c>
      <c r="M18" s="58">
        <f t="shared" si="5"/>
      </c>
      <c r="N18" s="91">
        <f>SUM(H18:M18)</f>
        <v>0</v>
      </c>
      <c r="O18" s="92">
        <f>O17</f>
        <v>0.25</v>
      </c>
      <c r="P18" s="78">
        <f>N18*O18</f>
        <v>0</v>
      </c>
      <c r="R18" s="270"/>
      <c r="S18" s="270"/>
      <c r="T18" s="271"/>
    </row>
    <row r="19" spans="1:20" s="15" customFormat="1" ht="30" customHeight="1">
      <c r="A19" s="16">
        <f>A18+1</f>
        <v>7</v>
      </c>
      <c r="B19" s="17" t="s">
        <v>151</v>
      </c>
      <c r="C19" s="22"/>
      <c r="D19" s="14"/>
      <c r="E19" s="14"/>
      <c r="G19" s="105">
        <v>1</v>
      </c>
      <c r="H19" s="58">
        <f t="shared" si="0"/>
        <v>0</v>
      </c>
      <c r="I19" s="58">
        <f t="shared" si="1"/>
      </c>
      <c r="J19" s="58">
        <f t="shared" si="2"/>
      </c>
      <c r="K19" s="58">
        <f t="shared" si="3"/>
      </c>
      <c r="L19" s="58">
        <f t="shared" si="4"/>
      </c>
      <c r="M19" s="58">
        <f t="shared" si="5"/>
      </c>
      <c r="N19" s="91">
        <f>SUM(H19:M19)</f>
        <v>0</v>
      </c>
      <c r="O19" s="92">
        <f>O18</f>
        <v>0.25</v>
      </c>
      <c r="P19" s="78">
        <f>N19*O19</f>
        <v>0</v>
      </c>
      <c r="R19" s="270"/>
      <c r="S19" s="270"/>
      <c r="T19" s="271"/>
    </row>
    <row r="20" spans="1:20" s="15" customFormat="1" ht="30" customHeight="1">
      <c r="A20" s="328" t="s">
        <v>4</v>
      </c>
      <c r="B20" s="330"/>
      <c r="C20" s="22"/>
      <c r="D20" s="14"/>
      <c r="E20" s="14"/>
      <c r="G20" s="105">
        <v>1</v>
      </c>
      <c r="N20" s="69" t="s">
        <v>72</v>
      </c>
      <c r="O20" s="70">
        <f>SUM(O21:O24)</f>
        <v>1</v>
      </c>
      <c r="P20" s="77">
        <f>SUM(P21:P24)</f>
        <v>0</v>
      </c>
      <c r="Q20" s="82">
        <f>Q15</f>
        <v>0.3333333333333333</v>
      </c>
      <c r="R20" s="83">
        <f>P20*Q20</f>
        <v>0</v>
      </c>
      <c r="S20" s="270"/>
      <c r="T20" s="271"/>
    </row>
    <row r="21" spans="1:20" s="15" customFormat="1" ht="38.25">
      <c r="A21" s="16">
        <v>8</v>
      </c>
      <c r="B21" s="17" t="s">
        <v>7</v>
      </c>
      <c r="C21" s="22"/>
      <c r="D21" s="14"/>
      <c r="E21" s="14"/>
      <c r="G21" s="105">
        <v>1</v>
      </c>
      <c r="H21" s="58">
        <f>IF(G21=1,$H$5,"")</f>
        <v>0</v>
      </c>
      <c r="I21" s="58">
        <f>IF(G21=2,$I$5,"")</f>
      </c>
      <c r="J21" s="58">
        <f>IF(G21=3,$J$5,"")</f>
      </c>
      <c r="K21" s="58">
        <f>IF(G21=4,$K$5,"")</f>
      </c>
      <c r="L21" s="58">
        <f>IF(G21=5,$L$5,"")</f>
      </c>
      <c r="M21" s="58">
        <f>IF(G21=6,$M$5,"")</f>
      </c>
      <c r="N21" s="68">
        <f>SUM(H21:M21)</f>
        <v>0</v>
      </c>
      <c r="O21" s="67">
        <f>1/4</f>
        <v>0.25</v>
      </c>
      <c r="P21" s="78">
        <f>N21*O21</f>
        <v>0</v>
      </c>
      <c r="Q21" s="82">
        <f>1/6</f>
        <v>0.16666666666666666</v>
      </c>
      <c r="R21" s="83">
        <f>P21*Q21</f>
        <v>0</v>
      </c>
      <c r="S21" s="270"/>
      <c r="T21" s="271"/>
    </row>
    <row r="22" spans="1:20" s="15" customFormat="1" ht="30" customHeight="1">
      <c r="A22" s="16">
        <f>A21+1</f>
        <v>9</v>
      </c>
      <c r="B22" s="17" t="s">
        <v>155</v>
      </c>
      <c r="C22" s="22"/>
      <c r="D22" s="14"/>
      <c r="E22" s="14"/>
      <c r="G22" s="105">
        <v>1</v>
      </c>
      <c r="H22" s="58">
        <f t="shared" si="0"/>
        <v>0</v>
      </c>
      <c r="I22" s="58">
        <f t="shared" si="1"/>
      </c>
      <c r="J22" s="58">
        <f t="shared" si="2"/>
      </c>
      <c r="K22" s="58">
        <f t="shared" si="3"/>
      </c>
      <c r="L22" s="58">
        <f t="shared" si="4"/>
      </c>
      <c r="M22" s="58">
        <f t="shared" si="5"/>
      </c>
      <c r="N22" s="68">
        <f>SUM(H22:M22)</f>
        <v>0</v>
      </c>
      <c r="O22" s="67">
        <f>1/4</f>
        <v>0.25</v>
      </c>
      <c r="P22" s="78">
        <f aca="true" t="shared" si="6" ref="P22:P30">N22*O22</f>
        <v>0</v>
      </c>
      <c r="R22" s="270"/>
      <c r="S22" s="270"/>
      <c r="T22" s="271"/>
    </row>
    <row r="23" spans="1:20" s="15" customFormat="1" ht="30" customHeight="1">
      <c r="A23" s="16">
        <f>A22+1</f>
        <v>10</v>
      </c>
      <c r="B23" s="17" t="s">
        <v>5</v>
      </c>
      <c r="C23" s="22"/>
      <c r="D23" s="14"/>
      <c r="E23" s="14"/>
      <c r="G23" s="105">
        <v>1</v>
      </c>
      <c r="H23" s="58">
        <f t="shared" si="0"/>
        <v>0</v>
      </c>
      <c r="I23" s="58">
        <f t="shared" si="1"/>
      </c>
      <c r="J23" s="58">
        <f t="shared" si="2"/>
      </c>
      <c r="K23" s="58">
        <f t="shared" si="3"/>
      </c>
      <c r="L23" s="58">
        <f t="shared" si="4"/>
      </c>
      <c r="M23" s="58">
        <f t="shared" si="5"/>
      </c>
      <c r="N23" s="68">
        <f>SUM(H23:M23)</f>
        <v>0</v>
      </c>
      <c r="O23" s="67">
        <f>1/4</f>
        <v>0.25</v>
      </c>
      <c r="P23" s="78">
        <f t="shared" si="6"/>
        <v>0</v>
      </c>
      <c r="R23" s="270"/>
      <c r="S23" s="270"/>
      <c r="T23" s="271"/>
    </row>
    <row r="24" spans="1:20" s="15" customFormat="1" ht="30" customHeight="1">
      <c r="A24" s="16">
        <f>A23+1</f>
        <v>11</v>
      </c>
      <c r="B24" s="17" t="s">
        <v>156</v>
      </c>
      <c r="C24" s="22"/>
      <c r="D24" s="14"/>
      <c r="E24" s="14"/>
      <c r="G24" s="105">
        <v>1</v>
      </c>
      <c r="H24" s="58">
        <f t="shared" si="0"/>
        <v>0</v>
      </c>
      <c r="I24" s="58">
        <f t="shared" si="1"/>
      </c>
      <c r="J24" s="58">
        <f t="shared" si="2"/>
      </c>
      <c r="K24" s="58">
        <f t="shared" si="3"/>
      </c>
      <c r="L24" s="58">
        <f t="shared" si="4"/>
      </c>
      <c r="M24" s="58">
        <f t="shared" si="5"/>
      </c>
      <c r="N24" s="68">
        <f>SUM(H24:M24)</f>
        <v>0</v>
      </c>
      <c r="O24" s="67">
        <f>1/4</f>
        <v>0.25</v>
      </c>
      <c r="P24" s="78">
        <f t="shared" si="6"/>
        <v>0</v>
      </c>
      <c r="R24" s="270"/>
      <c r="S24" s="270"/>
      <c r="T24" s="271"/>
    </row>
    <row r="25" spans="1:20" s="15" customFormat="1" ht="30" customHeight="1">
      <c r="A25" s="295" t="s">
        <v>6</v>
      </c>
      <c r="B25" s="296"/>
      <c r="C25" s="18" t="s">
        <v>32</v>
      </c>
      <c r="D25" s="18" t="s">
        <v>28</v>
      </c>
      <c r="E25" s="18" t="s">
        <v>29</v>
      </c>
      <c r="G25" s="104"/>
      <c r="H25" s="29">
        <f t="shared" si="0"/>
      </c>
      <c r="I25" s="29">
        <f t="shared" si="1"/>
      </c>
      <c r="J25" s="29">
        <f t="shared" si="2"/>
      </c>
      <c r="K25" s="29">
        <f t="shared" si="3"/>
      </c>
      <c r="L25" s="29">
        <f t="shared" si="4"/>
      </c>
      <c r="M25" s="29">
        <f t="shared" si="5"/>
      </c>
      <c r="N25" s="71"/>
      <c r="O25" s="71"/>
      <c r="P25" s="80" t="s">
        <v>72</v>
      </c>
      <c r="Q25" s="80">
        <f>SUM(Q26:Q30)</f>
        <v>1</v>
      </c>
      <c r="R25" s="267">
        <f>SUM(R26:R30)</f>
        <v>0</v>
      </c>
      <c r="S25" s="267">
        <f>S10</f>
        <v>0.25</v>
      </c>
      <c r="T25" s="88">
        <f>R25*S25</f>
        <v>0</v>
      </c>
    </row>
    <row r="26" spans="1:20" s="15" customFormat="1" ht="30" customHeight="1">
      <c r="A26" s="16">
        <v>12</v>
      </c>
      <c r="B26" s="17" t="s">
        <v>213</v>
      </c>
      <c r="C26" s="22"/>
      <c r="D26" s="14"/>
      <c r="E26" s="14"/>
      <c r="G26" s="13">
        <v>1</v>
      </c>
      <c r="H26" s="58">
        <f t="shared" si="0"/>
        <v>0</v>
      </c>
      <c r="I26" s="58">
        <f t="shared" si="1"/>
      </c>
      <c r="J26" s="58">
        <f t="shared" si="2"/>
      </c>
      <c r="K26" s="58">
        <f t="shared" si="3"/>
      </c>
      <c r="L26" s="58">
        <f t="shared" si="4"/>
      </c>
      <c r="M26" s="58">
        <f t="shared" si="5"/>
      </c>
      <c r="N26" s="68">
        <f>SUM(H26:M26)</f>
        <v>0</v>
      </c>
      <c r="O26" s="67">
        <v>1</v>
      </c>
      <c r="P26" s="78">
        <f t="shared" si="6"/>
        <v>0</v>
      </c>
      <c r="Q26" s="82">
        <f>1/5</f>
        <v>0.2</v>
      </c>
      <c r="R26" s="83">
        <f>P26*Q26</f>
        <v>0</v>
      </c>
      <c r="S26" s="270"/>
      <c r="T26" s="271"/>
    </row>
    <row r="27" spans="1:20" s="15" customFormat="1" ht="38.25">
      <c r="A27" s="16">
        <f>A26+1</f>
        <v>13</v>
      </c>
      <c r="B27" s="17" t="s">
        <v>214</v>
      </c>
      <c r="C27" s="22"/>
      <c r="D27" s="14"/>
      <c r="E27" s="14"/>
      <c r="G27" s="13">
        <v>1</v>
      </c>
      <c r="H27" s="58">
        <f t="shared" si="0"/>
        <v>0</v>
      </c>
      <c r="I27" s="58">
        <f t="shared" si="1"/>
      </c>
      <c r="J27" s="58">
        <f t="shared" si="2"/>
      </c>
      <c r="K27" s="58">
        <f t="shared" si="3"/>
      </c>
      <c r="L27" s="58">
        <f t="shared" si="4"/>
      </c>
      <c r="M27" s="58">
        <f t="shared" si="5"/>
      </c>
      <c r="N27" s="68">
        <f>SUM(H27:M27)</f>
        <v>0</v>
      </c>
      <c r="O27" s="67">
        <v>1</v>
      </c>
      <c r="P27" s="78">
        <f t="shared" si="6"/>
        <v>0</v>
      </c>
      <c r="Q27" s="82">
        <f>1/5</f>
        <v>0.2</v>
      </c>
      <c r="R27" s="83">
        <f>P27*Q27</f>
        <v>0</v>
      </c>
      <c r="S27" s="270"/>
      <c r="T27" s="271"/>
    </row>
    <row r="28" spans="1:20" s="15" customFormat="1" ht="30" customHeight="1">
      <c r="A28" s="16">
        <f>A27+1</f>
        <v>14</v>
      </c>
      <c r="B28" s="17" t="s">
        <v>23</v>
      </c>
      <c r="C28" s="22"/>
      <c r="D28" s="14"/>
      <c r="E28" s="14"/>
      <c r="G28" s="13">
        <v>1</v>
      </c>
      <c r="H28" s="58">
        <f>IF(G28=1,$H$5,"")</f>
        <v>0</v>
      </c>
      <c r="I28" s="58">
        <f>IF(G28=2,$I$5,"")</f>
      </c>
      <c r="J28" s="58">
        <f>IF(G28=3,$J$5,"")</f>
      </c>
      <c r="K28" s="58">
        <f>IF(G28=4,$K$5,"")</f>
      </c>
      <c r="L28" s="58">
        <f>IF(G28=5,$L$5,"")</f>
      </c>
      <c r="M28" s="58">
        <f>IF(G28=6,$M$5,"")</f>
      </c>
      <c r="N28" s="68">
        <f>SUM(H28:M28)</f>
        <v>0</v>
      </c>
      <c r="O28" s="92">
        <v>1</v>
      </c>
      <c r="P28" s="78">
        <f>N28*O28</f>
        <v>0</v>
      </c>
      <c r="Q28" s="82">
        <f>1/5</f>
        <v>0.2</v>
      </c>
      <c r="R28" s="84">
        <f>P28*Q28</f>
        <v>0</v>
      </c>
      <c r="S28" s="270"/>
      <c r="T28" s="270"/>
    </row>
    <row r="29" spans="1:20" s="15" customFormat="1" ht="30" customHeight="1">
      <c r="A29" s="16">
        <f>A28+1</f>
        <v>15</v>
      </c>
      <c r="B29" s="17" t="s">
        <v>215</v>
      </c>
      <c r="C29" s="22"/>
      <c r="D29" s="14"/>
      <c r="E29" s="14"/>
      <c r="G29" s="13">
        <v>1</v>
      </c>
      <c r="H29" s="58">
        <f t="shared" si="0"/>
        <v>0</v>
      </c>
      <c r="I29" s="58">
        <f t="shared" si="1"/>
      </c>
      <c r="J29" s="58">
        <f t="shared" si="2"/>
      </c>
      <c r="K29" s="58">
        <f t="shared" si="3"/>
      </c>
      <c r="L29" s="58">
        <f t="shared" si="4"/>
      </c>
      <c r="M29" s="58">
        <f t="shared" si="5"/>
      </c>
      <c r="N29" s="68">
        <f>SUM(H29:M29)</f>
        <v>0</v>
      </c>
      <c r="O29" s="67">
        <v>1</v>
      </c>
      <c r="P29" s="78">
        <f t="shared" si="6"/>
        <v>0</v>
      </c>
      <c r="Q29" s="82">
        <f>1/5</f>
        <v>0.2</v>
      </c>
      <c r="R29" s="83">
        <f>P29*Q29</f>
        <v>0</v>
      </c>
      <c r="S29" s="270"/>
      <c r="T29" s="271"/>
    </row>
    <row r="30" spans="1:20" s="15" customFormat="1" ht="30" customHeight="1">
      <c r="A30" s="16">
        <f>A29+1</f>
        <v>16</v>
      </c>
      <c r="B30" s="17" t="s">
        <v>216</v>
      </c>
      <c r="C30" s="22"/>
      <c r="D30" s="14"/>
      <c r="E30" s="14"/>
      <c r="G30" s="13">
        <v>1</v>
      </c>
      <c r="H30" s="58">
        <f t="shared" si="0"/>
        <v>0</v>
      </c>
      <c r="I30" s="58">
        <f t="shared" si="1"/>
      </c>
      <c r="J30" s="58">
        <f t="shared" si="2"/>
      </c>
      <c r="K30" s="58">
        <f t="shared" si="3"/>
      </c>
      <c r="L30" s="58">
        <f t="shared" si="4"/>
      </c>
      <c r="M30" s="58">
        <f t="shared" si="5"/>
      </c>
      <c r="N30" s="68">
        <f>SUM(H30:M30)</f>
        <v>0</v>
      </c>
      <c r="O30" s="92">
        <v>1</v>
      </c>
      <c r="P30" s="78">
        <f t="shared" si="6"/>
        <v>0</v>
      </c>
      <c r="Q30" s="82">
        <f>1/5</f>
        <v>0.2</v>
      </c>
      <c r="R30" s="83">
        <f>P30*Q30</f>
        <v>0</v>
      </c>
      <c r="S30" s="270"/>
      <c r="T30" s="271"/>
    </row>
    <row r="31" spans="1:20" s="15" customFormat="1" ht="30" customHeight="1">
      <c r="A31" s="295" t="s">
        <v>8</v>
      </c>
      <c r="B31" s="296"/>
      <c r="C31" s="18" t="s">
        <v>32</v>
      </c>
      <c r="D31" s="18" t="s">
        <v>28</v>
      </c>
      <c r="E31" s="18" t="s">
        <v>29</v>
      </c>
      <c r="G31" s="104"/>
      <c r="H31" s="29">
        <f t="shared" si="0"/>
      </c>
      <c r="I31" s="29">
        <f t="shared" si="1"/>
      </c>
      <c r="J31" s="29">
        <f t="shared" si="2"/>
      </c>
      <c r="K31" s="29">
        <f t="shared" si="3"/>
      </c>
      <c r="L31" s="29">
        <f t="shared" si="4"/>
      </c>
      <c r="M31" s="29">
        <f t="shared" si="5"/>
      </c>
      <c r="N31" s="71"/>
      <c r="O31" s="71"/>
      <c r="P31" s="80" t="s">
        <v>72</v>
      </c>
      <c r="Q31" s="80">
        <f>Q32+Q37</f>
        <v>1</v>
      </c>
      <c r="R31" s="268">
        <f>R32+R37</f>
        <v>0</v>
      </c>
      <c r="S31" s="267">
        <f>S25</f>
        <v>0.25</v>
      </c>
      <c r="T31" s="88">
        <f>R31*S31</f>
        <v>0</v>
      </c>
    </row>
    <row r="32" spans="1:20" s="15" customFormat="1" ht="30" customHeight="1">
      <c r="A32" s="328" t="s">
        <v>46</v>
      </c>
      <c r="B32" s="329"/>
      <c r="C32" s="22"/>
      <c r="D32" s="14"/>
      <c r="E32" s="14"/>
      <c r="G32" s="103"/>
      <c r="N32" s="69" t="s">
        <v>72</v>
      </c>
      <c r="O32" s="70">
        <f>SUM(O33:O36)</f>
        <v>1</v>
      </c>
      <c r="P32" s="77">
        <f>SUM(P33:P36)</f>
        <v>0</v>
      </c>
      <c r="Q32" s="82">
        <f>0.5</f>
        <v>0.5</v>
      </c>
      <c r="R32" s="83">
        <f>P32*Q32</f>
        <v>0</v>
      </c>
      <c r="S32" s="270"/>
      <c r="T32" s="271"/>
    </row>
    <row r="33" spans="1:20" s="15" customFormat="1" ht="51">
      <c r="A33" s="16">
        <v>17</v>
      </c>
      <c r="B33" s="17" t="s">
        <v>157</v>
      </c>
      <c r="C33" s="22"/>
      <c r="D33" s="14"/>
      <c r="E33" s="14"/>
      <c r="G33" s="13">
        <v>1</v>
      </c>
      <c r="H33" s="58">
        <f t="shared" si="0"/>
        <v>0</v>
      </c>
      <c r="I33" s="58">
        <f t="shared" si="1"/>
      </c>
      <c r="J33" s="58">
        <f t="shared" si="2"/>
      </c>
      <c r="K33" s="58">
        <f t="shared" si="3"/>
      </c>
      <c r="L33" s="58">
        <f t="shared" si="4"/>
      </c>
      <c r="M33" s="58">
        <f t="shared" si="5"/>
      </c>
      <c r="N33" s="91">
        <f>SUM(H33:M33)</f>
        <v>0</v>
      </c>
      <c r="O33" s="67">
        <f>1/4</f>
        <v>0.25</v>
      </c>
      <c r="P33" s="78">
        <f>O33*N33</f>
        <v>0</v>
      </c>
      <c r="R33" s="270"/>
      <c r="S33" s="270"/>
      <c r="T33" s="271"/>
    </row>
    <row r="34" spans="1:20" s="15" customFormat="1" ht="30" customHeight="1">
      <c r="A34" s="16">
        <f>A33+1</f>
        <v>18</v>
      </c>
      <c r="B34" s="17" t="s">
        <v>9</v>
      </c>
      <c r="C34" s="22"/>
      <c r="D34" s="14"/>
      <c r="E34" s="14"/>
      <c r="G34" s="13">
        <v>1</v>
      </c>
      <c r="H34" s="58">
        <f t="shared" si="0"/>
        <v>0</v>
      </c>
      <c r="I34" s="58">
        <f t="shared" si="1"/>
      </c>
      <c r="J34" s="58">
        <f t="shared" si="2"/>
      </c>
      <c r="K34" s="58">
        <f t="shared" si="3"/>
      </c>
      <c r="L34" s="58">
        <f t="shared" si="4"/>
      </c>
      <c r="M34" s="58">
        <f t="shared" si="5"/>
      </c>
      <c r="N34" s="68">
        <f>SUM(H34:M34)</f>
        <v>0</v>
      </c>
      <c r="O34" s="67">
        <f>O33</f>
        <v>0.25</v>
      </c>
      <c r="P34" s="78">
        <f>O34*N34</f>
        <v>0</v>
      </c>
      <c r="R34" s="270"/>
      <c r="S34" s="270"/>
      <c r="T34" s="271"/>
    </row>
    <row r="35" spans="1:20" s="15" customFormat="1" ht="30" customHeight="1">
      <c r="A35" s="16">
        <f>A34+1</f>
        <v>19</v>
      </c>
      <c r="B35" s="17" t="s">
        <v>158</v>
      </c>
      <c r="C35" s="22"/>
      <c r="D35" s="14"/>
      <c r="E35" s="14"/>
      <c r="G35" s="13">
        <v>1</v>
      </c>
      <c r="H35" s="58">
        <f t="shared" si="0"/>
        <v>0</v>
      </c>
      <c r="I35" s="58">
        <f t="shared" si="1"/>
      </c>
      <c r="J35" s="58">
        <f t="shared" si="2"/>
      </c>
      <c r="K35" s="58">
        <f t="shared" si="3"/>
      </c>
      <c r="L35" s="58">
        <f t="shared" si="4"/>
      </c>
      <c r="M35" s="58">
        <f t="shared" si="5"/>
      </c>
      <c r="N35" s="68">
        <f>SUM(H35:M35)</f>
        <v>0</v>
      </c>
      <c r="O35" s="67">
        <f>O34</f>
        <v>0.25</v>
      </c>
      <c r="P35" s="78">
        <f>O35*N35</f>
        <v>0</v>
      </c>
      <c r="R35" s="270"/>
      <c r="S35" s="270"/>
      <c r="T35" s="271"/>
    </row>
    <row r="36" spans="1:20" s="15" customFormat="1" ht="30" customHeight="1">
      <c r="A36" s="16">
        <f>A35+1</f>
        <v>20</v>
      </c>
      <c r="B36" s="17" t="s">
        <v>10</v>
      </c>
      <c r="C36" s="22"/>
      <c r="D36" s="14"/>
      <c r="E36" s="14"/>
      <c r="G36" s="13">
        <v>1</v>
      </c>
      <c r="H36" s="58">
        <f t="shared" si="0"/>
        <v>0</v>
      </c>
      <c r="I36" s="58">
        <f t="shared" si="1"/>
      </c>
      <c r="J36" s="58">
        <f t="shared" si="2"/>
      </c>
      <c r="K36" s="58">
        <f t="shared" si="3"/>
      </c>
      <c r="L36" s="58">
        <f t="shared" si="4"/>
      </c>
      <c r="M36" s="58">
        <f t="shared" si="5"/>
      </c>
      <c r="N36" s="68">
        <f>SUM(H36:M36)</f>
        <v>0</v>
      </c>
      <c r="O36" s="67">
        <f>O35</f>
        <v>0.25</v>
      </c>
      <c r="P36" s="78">
        <f>O36*N36</f>
        <v>0</v>
      </c>
      <c r="R36" s="270"/>
      <c r="S36" s="270"/>
      <c r="T36" s="271"/>
    </row>
    <row r="37" spans="1:20" s="15" customFormat="1" ht="30" customHeight="1">
      <c r="A37" s="328" t="s">
        <v>70</v>
      </c>
      <c r="B37" s="330"/>
      <c r="D37" s="14"/>
      <c r="E37" s="14"/>
      <c r="N37" s="69" t="s">
        <v>72</v>
      </c>
      <c r="O37" s="70">
        <f>SUM(O38:O45)</f>
        <v>1</v>
      </c>
      <c r="P37" s="77">
        <f>SUM(P38:P45)</f>
        <v>0</v>
      </c>
      <c r="Q37" s="82">
        <f>0.5</f>
        <v>0.5</v>
      </c>
      <c r="R37" s="83">
        <f>P37*Q37</f>
        <v>0</v>
      </c>
      <c r="S37" s="270"/>
      <c r="T37" s="271"/>
    </row>
    <row r="38" spans="1:20" s="15" customFormat="1" ht="30" customHeight="1">
      <c r="A38" s="16">
        <v>21</v>
      </c>
      <c r="B38" s="17" t="s">
        <v>11</v>
      </c>
      <c r="C38" s="22"/>
      <c r="D38" s="14"/>
      <c r="E38" s="14"/>
      <c r="G38" s="13">
        <v>1</v>
      </c>
      <c r="H38" s="58">
        <f t="shared" si="0"/>
        <v>0</v>
      </c>
      <c r="I38" s="58">
        <f t="shared" si="1"/>
      </c>
      <c r="J38" s="58">
        <f t="shared" si="2"/>
      </c>
      <c r="K38" s="58">
        <f t="shared" si="3"/>
      </c>
      <c r="L38" s="58">
        <f t="shared" si="4"/>
      </c>
      <c r="M38" s="58">
        <f t="shared" si="5"/>
      </c>
      <c r="N38" s="68">
        <f aca="true" t="shared" si="7" ref="N38:N45">SUM(H38:M38)</f>
        <v>0</v>
      </c>
      <c r="O38" s="67">
        <f>1/8</f>
        <v>0.125</v>
      </c>
      <c r="P38" s="78">
        <f aca="true" t="shared" si="8" ref="P38:P99">N38*O38</f>
        <v>0</v>
      </c>
      <c r="R38" s="270"/>
      <c r="S38" s="270"/>
      <c r="T38" s="271"/>
    </row>
    <row r="39" spans="1:20" s="15" customFormat="1" ht="30" customHeight="1">
      <c r="A39" s="16">
        <f>A38+1</f>
        <v>22</v>
      </c>
      <c r="B39" s="17" t="s">
        <v>12</v>
      </c>
      <c r="C39" s="22"/>
      <c r="D39" s="14"/>
      <c r="E39" s="14"/>
      <c r="G39" s="13">
        <v>1</v>
      </c>
      <c r="H39" s="58">
        <f t="shared" si="0"/>
        <v>0</v>
      </c>
      <c r="I39" s="58">
        <f t="shared" si="1"/>
      </c>
      <c r="J39" s="58">
        <f t="shared" si="2"/>
      </c>
      <c r="K39" s="58">
        <f t="shared" si="3"/>
      </c>
      <c r="L39" s="58">
        <f t="shared" si="4"/>
      </c>
      <c r="M39" s="58">
        <f t="shared" si="5"/>
      </c>
      <c r="N39" s="68">
        <f t="shared" si="7"/>
        <v>0</v>
      </c>
      <c r="O39" s="67">
        <f aca="true" t="shared" si="9" ref="O39:O45">1/8</f>
        <v>0.125</v>
      </c>
      <c r="P39" s="78">
        <f t="shared" si="8"/>
        <v>0</v>
      </c>
      <c r="R39" s="270"/>
      <c r="S39" s="270"/>
      <c r="T39" s="271"/>
    </row>
    <row r="40" spans="1:20" s="15" customFormat="1" ht="30" customHeight="1">
      <c r="A40" s="16">
        <f>A39+1</f>
        <v>23</v>
      </c>
      <c r="B40" s="17" t="s">
        <v>13</v>
      </c>
      <c r="C40" s="22"/>
      <c r="D40" s="14"/>
      <c r="E40" s="14"/>
      <c r="G40" s="13">
        <v>1</v>
      </c>
      <c r="H40" s="58">
        <f t="shared" si="0"/>
        <v>0</v>
      </c>
      <c r="I40" s="58">
        <f t="shared" si="1"/>
      </c>
      <c r="J40" s="58">
        <f t="shared" si="2"/>
      </c>
      <c r="K40" s="58">
        <f t="shared" si="3"/>
      </c>
      <c r="L40" s="58">
        <f t="shared" si="4"/>
      </c>
      <c r="M40" s="58">
        <f t="shared" si="5"/>
      </c>
      <c r="N40" s="68">
        <f t="shared" si="7"/>
        <v>0</v>
      </c>
      <c r="O40" s="67">
        <f t="shared" si="9"/>
        <v>0.125</v>
      </c>
      <c r="P40" s="78">
        <f t="shared" si="8"/>
        <v>0</v>
      </c>
      <c r="R40" s="270"/>
      <c r="S40" s="270"/>
      <c r="T40" s="271"/>
    </row>
    <row r="41" spans="1:20" s="15" customFormat="1" ht="30" customHeight="1">
      <c r="A41" s="16">
        <f>A40+1</f>
        <v>24</v>
      </c>
      <c r="B41" s="17" t="s">
        <v>14</v>
      </c>
      <c r="C41" s="22"/>
      <c r="D41" s="14"/>
      <c r="E41" s="14"/>
      <c r="G41" s="13">
        <v>1</v>
      </c>
      <c r="H41" s="58">
        <f t="shared" si="0"/>
        <v>0</v>
      </c>
      <c r="I41" s="58">
        <f t="shared" si="1"/>
      </c>
      <c r="J41" s="58">
        <f t="shared" si="2"/>
      </c>
      <c r="K41" s="58">
        <f t="shared" si="3"/>
      </c>
      <c r="L41" s="58">
        <f t="shared" si="4"/>
      </c>
      <c r="M41" s="58">
        <f t="shared" si="5"/>
      </c>
      <c r="N41" s="68">
        <f t="shared" si="7"/>
        <v>0</v>
      </c>
      <c r="O41" s="67">
        <f t="shared" si="9"/>
        <v>0.125</v>
      </c>
      <c r="P41" s="78">
        <f t="shared" si="8"/>
        <v>0</v>
      </c>
      <c r="R41" s="270"/>
      <c r="S41" s="270"/>
      <c r="T41" s="271"/>
    </row>
    <row r="42" spans="1:20" s="15" customFormat="1" ht="51.75" customHeight="1">
      <c r="A42" s="16">
        <f>A41+1</f>
        <v>25</v>
      </c>
      <c r="B42" s="17" t="s">
        <v>217</v>
      </c>
      <c r="C42" s="22"/>
      <c r="D42" s="265" t="s">
        <v>159</v>
      </c>
      <c r="E42" s="14"/>
      <c r="G42" s="13">
        <v>1</v>
      </c>
      <c r="H42" s="58">
        <f t="shared" si="0"/>
        <v>0</v>
      </c>
      <c r="I42" s="58">
        <f t="shared" si="1"/>
      </c>
      <c r="J42" s="58">
        <f t="shared" si="2"/>
      </c>
      <c r="K42" s="58">
        <f t="shared" si="3"/>
      </c>
      <c r="L42" s="58">
        <f t="shared" si="4"/>
      </c>
      <c r="M42" s="58">
        <f t="shared" si="5"/>
      </c>
      <c r="N42" s="68">
        <f t="shared" si="7"/>
        <v>0</v>
      </c>
      <c r="O42" s="67">
        <f t="shared" si="9"/>
        <v>0.125</v>
      </c>
      <c r="P42" s="78">
        <f t="shared" si="8"/>
        <v>0</v>
      </c>
      <c r="R42" s="270"/>
      <c r="S42" s="270"/>
      <c r="T42" s="271"/>
    </row>
    <row r="43" spans="1:20" s="15" customFormat="1" ht="25.5">
      <c r="A43" s="16">
        <f>A42+1</f>
        <v>26</v>
      </c>
      <c r="B43" s="17" t="s">
        <v>218</v>
      </c>
      <c r="C43" s="22"/>
      <c r="D43" s="14"/>
      <c r="E43" s="14"/>
      <c r="G43" s="13">
        <v>1</v>
      </c>
      <c r="H43" s="58">
        <f t="shared" si="0"/>
        <v>0</v>
      </c>
      <c r="I43" s="58">
        <f t="shared" si="1"/>
      </c>
      <c r="J43" s="58">
        <f t="shared" si="2"/>
      </c>
      <c r="K43" s="58">
        <f t="shared" si="3"/>
      </c>
      <c r="L43" s="58">
        <f t="shared" si="4"/>
      </c>
      <c r="M43" s="58">
        <f t="shared" si="5"/>
      </c>
      <c r="N43" s="68">
        <f t="shared" si="7"/>
        <v>0</v>
      </c>
      <c r="O43" s="67">
        <f t="shared" si="9"/>
        <v>0.125</v>
      </c>
      <c r="P43" s="78">
        <f t="shared" si="8"/>
        <v>0</v>
      </c>
      <c r="R43" s="270"/>
      <c r="S43" s="270"/>
      <c r="T43" s="271"/>
    </row>
    <row r="44" spans="1:20" s="15" customFormat="1" ht="30" customHeight="1">
      <c r="A44" s="16">
        <f>A43+1</f>
        <v>27</v>
      </c>
      <c r="B44" s="17" t="s">
        <v>219</v>
      </c>
      <c r="C44" s="22"/>
      <c r="D44" s="14"/>
      <c r="E44" s="14"/>
      <c r="G44" s="13">
        <v>1</v>
      </c>
      <c r="H44" s="58">
        <f t="shared" si="0"/>
        <v>0</v>
      </c>
      <c r="I44" s="58">
        <f t="shared" si="1"/>
      </c>
      <c r="J44" s="58">
        <f t="shared" si="2"/>
      </c>
      <c r="K44" s="58">
        <f t="shared" si="3"/>
      </c>
      <c r="L44" s="58">
        <f t="shared" si="4"/>
      </c>
      <c r="M44" s="58">
        <f t="shared" si="5"/>
      </c>
      <c r="N44" s="68">
        <f t="shared" si="7"/>
        <v>0</v>
      </c>
      <c r="O44" s="67">
        <f t="shared" si="9"/>
        <v>0.125</v>
      </c>
      <c r="P44" s="78">
        <f t="shared" si="8"/>
        <v>0</v>
      </c>
      <c r="R44" s="270"/>
      <c r="S44" s="270"/>
      <c r="T44" s="271"/>
    </row>
    <row r="45" spans="1:20" s="15" customFormat="1" ht="30" customHeight="1">
      <c r="A45" s="16">
        <f>A44+1</f>
        <v>28</v>
      </c>
      <c r="B45" s="3" t="s">
        <v>15</v>
      </c>
      <c r="C45" s="22"/>
      <c r="D45" s="14"/>
      <c r="E45" s="14"/>
      <c r="G45" s="13">
        <v>1</v>
      </c>
      <c r="H45" s="58">
        <f t="shared" si="0"/>
        <v>0</v>
      </c>
      <c r="I45" s="58">
        <f t="shared" si="1"/>
      </c>
      <c r="J45" s="58">
        <f t="shared" si="2"/>
      </c>
      <c r="K45" s="58">
        <f t="shared" si="3"/>
      </c>
      <c r="L45" s="58">
        <f t="shared" si="4"/>
      </c>
      <c r="M45" s="58">
        <f t="shared" si="5"/>
      </c>
      <c r="N45" s="68">
        <f t="shared" si="7"/>
        <v>0</v>
      </c>
      <c r="O45" s="67">
        <f t="shared" si="9"/>
        <v>0.125</v>
      </c>
      <c r="P45" s="78">
        <f t="shared" si="8"/>
        <v>0</v>
      </c>
      <c r="R45" s="270"/>
      <c r="S45" s="270"/>
      <c r="T45" s="271"/>
    </row>
    <row r="46" spans="1:20" s="15" customFormat="1" ht="30" customHeight="1">
      <c r="A46" s="331" t="s">
        <v>45</v>
      </c>
      <c r="B46" s="332"/>
      <c r="C46" s="18" t="s">
        <v>32</v>
      </c>
      <c r="D46" s="18" t="s">
        <v>28</v>
      </c>
      <c r="E46" s="18" t="s">
        <v>29</v>
      </c>
      <c r="G46" s="29"/>
      <c r="H46" s="29">
        <f t="shared" si="0"/>
      </c>
      <c r="I46" s="29">
        <f t="shared" si="1"/>
      </c>
      <c r="J46" s="29">
        <f t="shared" si="2"/>
      </c>
      <c r="K46" s="29">
        <f t="shared" si="3"/>
      </c>
      <c r="L46" s="29">
        <f t="shared" si="4"/>
      </c>
      <c r="M46" s="29">
        <f t="shared" si="5"/>
      </c>
      <c r="N46" s="71"/>
      <c r="O46" s="71"/>
      <c r="P46" s="80" t="s">
        <v>72</v>
      </c>
      <c r="Q46" s="80">
        <f>SUM(Q47:Q50)</f>
        <v>1</v>
      </c>
      <c r="R46" s="267">
        <f>SUM(R47:R50)</f>
        <v>0</v>
      </c>
      <c r="S46" s="267">
        <f>S31</f>
        <v>0.25</v>
      </c>
      <c r="T46" s="88">
        <f>R46*S46</f>
        <v>0</v>
      </c>
    </row>
    <row r="47" spans="1:20" s="15" customFormat="1" ht="30" customHeight="1">
      <c r="A47" s="16">
        <v>29</v>
      </c>
      <c r="B47" s="17" t="s">
        <v>160</v>
      </c>
      <c r="C47" s="22"/>
      <c r="D47" s="14"/>
      <c r="E47" s="14"/>
      <c r="G47" s="13">
        <v>1</v>
      </c>
      <c r="H47" s="58">
        <f t="shared" si="0"/>
        <v>0</v>
      </c>
      <c r="I47" s="58">
        <f t="shared" si="1"/>
      </c>
      <c r="J47" s="58">
        <f t="shared" si="2"/>
      </c>
      <c r="K47" s="58">
        <f t="shared" si="3"/>
      </c>
      <c r="L47" s="58">
        <f t="shared" si="4"/>
      </c>
      <c r="M47" s="58">
        <f t="shared" si="5"/>
      </c>
      <c r="N47" s="91">
        <f>SUM(H47:M47)</f>
        <v>0</v>
      </c>
      <c r="O47" s="67">
        <v>1</v>
      </c>
      <c r="P47" s="78">
        <f t="shared" si="8"/>
        <v>0</v>
      </c>
      <c r="Q47" s="82">
        <f>1/4</f>
        <v>0.25</v>
      </c>
      <c r="R47" s="83">
        <f>P47*Q47</f>
        <v>0</v>
      </c>
      <c r="S47" s="270"/>
      <c r="T47" s="271"/>
    </row>
    <row r="48" spans="1:20" s="15" customFormat="1" ht="43.5" customHeight="1">
      <c r="A48" s="16">
        <f>A47+1</f>
        <v>30</v>
      </c>
      <c r="B48" s="17" t="s">
        <v>161</v>
      </c>
      <c r="C48" s="22"/>
      <c r="D48" s="14"/>
      <c r="E48" s="14"/>
      <c r="G48" s="13">
        <v>1</v>
      </c>
      <c r="H48" s="58">
        <f t="shared" si="0"/>
        <v>0</v>
      </c>
      <c r="I48" s="58">
        <f t="shared" si="1"/>
      </c>
      <c r="J48" s="58">
        <f t="shared" si="2"/>
      </c>
      <c r="K48" s="58">
        <f t="shared" si="3"/>
      </c>
      <c r="L48" s="58">
        <f t="shared" si="4"/>
      </c>
      <c r="M48" s="58">
        <f t="shared" si="5"/>
      </c>
      <c r="N48" s="68">
        <f>SUM(H48:M48)</f>
        <v>0</v>
      </c>
      <c r="O48" s="67">
        <v>1</v>
      </c>
      <c r="P48" s="78">
        <f t="shared" si="8"/>
        <v>0</v>
      </c>
      <c r="Q48" s="82">
        <f>1/4</f>
        <v>0.25</v>
      </c>
      <c r="R48" s="83">
        <f>P48*Q48</f>
        <v>0</v>
      </c>
      <c r="S48" s="270"/>
      <c r="T48" s="271"/>
    </row>
    <row r="49" spans="1:20" s="15" customFormat="1" ht="30" customHeight="1">
      <c r="A49" s="16">
        <f>A48+1</f>
        <v>31</v>
      </c>
      <c r="B49" s="17" t="s">
        <v>220</v>
      </c>
      <c r="C49" s="22"/>
      <c r="D49" s="14"/>
      <c r="E49" s="14"/>
      <c r="G49" s="13">
        <v>1</v>
      </c>
      <c r="H49" s="58">
        <f t="shared" si="0"/>
        <v>0</v>
      </c>
      <c r="I49" s="58">
        <f t="shared" si="1"/>
      </c>
      <c r="J49" s="58">
        <f t="shared" si="2"/>
      </c>
      <c r="K49" s="58">
        <f t="shared" si="3"/>
      </c>
      <c r="L49" s="58">
        <f t="shared" si="4"/>
      </c>
      <c r="M49" s="58">
        <f t="shared" si="5"/>
      </c>
      <c r="N49" s="68">
        <f>SUM(H49:M49)</f>
        <v>0</v>
      </c>
      <c r="O49" s="67">
        <v>1</v>
      </c>
      <c r="P49" s="78">
        <f t="shared" si="8"/>
        <v>0</v>
      </c>
      <c r="Q49" s="82">
        <f>1/4</f>
        <v>0.25</v>
      </c>
      <c r="R49" s="83">
        <f>P49*Q49</f>
        <v>0</v>
      </c>
      <c r="S49" s="270"/>
      <c r="T49" s="271"/>
    </row>
    <row r="50" spans="1:20" s="15" customFormat="1" ht="30" customHeight="1" thickBot="1">
      <c r="A50" s="16">
        <f>A49+1</f>
        <v>32</v>
      </c>
      <c r="B50" s="17" t="s">
        <v>162</v>
      </c>
      <c r="C50" s="22"/>
      <c r="D50" s="14"/>
      <c r="E50" s="14"/>
      <c r="G50" s="13">
        <v>1</v>
      </c>
      <c r="H50" s="58">
        <f t="shared" si="0"/>
        <v>0</v>
      </c>
      <c r="I50" s="58">
        <f t="shared" si="1"/>
      </c>
      <c r="J50" s="58">
        <f t="shared" si="2"/>
      </c>
      <c r="K50" s="58">
        <f t="shared" si="3"/>
      </c>
      <c r="L50" s="58">
        <f t="shared" si="4"/>
      </c>
      <c r="M50" s="58">
        <f t="shared" si="5"/>
      </c>
      <c r="N50" s="68">
        <f>SUM(H50:M50)</f>
        <v>0</v>
      </c>
      <c r="O50" s="67">
        <v>1</v>
      </c>
      <c r="P50" s="78">
        <f t="shared" si="8"/>
        <v>0</v>
      </c>
      <c r="Q50" s="82">
        <f>1/4</f>
        <v>0.25</v>
      </c>
      <c r="R50" s="83">
        <f>P50*Q50</f>
        <v>0</v>
      </c>
      <c r="S50" s="270"/>
      <c r="T50" s="271"/>
    </row>
    <row r="51" spans="1:20" s="15" customFormat="1" ht="30" customHeight="1" thickBot="1">
      <c r="A51" s="306" t="s">
        <v>234</v>
      </c>
      <c r="B51" s="307"/>
      <c r="C51" s="307"/>
      <c r="D51" s="307"/>
      <c r="E51" s="308"/>
      <c r="G51" s="27"/>
      <c r="H51" s="27">
        <f t="shared" si="0"/>
      </c>
      <c r="I51" s="27">
        <f t="shared" si="1"/>
      </c>
      <c r="J51" s="27">
        <f t="shared" si="2"/>
      </c>
      <c r="K51" s="27">
        <f t="shared" si="3"/>
      </c>
      <c r="L51" s="27">
        <f t="shared" si="4"/>
      </c>
      <c r="M51" s="27">
        <f t="shared" si="5"/>
      </c>
      <c r="N51" s="72"/>
      <c r="O51" s="72"/>
      <c r="P51" s="27"/>
      <c r="Q51" s="27"/>
      <c r="R51" s="11" t="s">
        <v>72</v>
      </c>
      <c r="S51" s="94">
        <f>S52+S62+S66</f>
        <v>1</v>
      </c>
      <c r="T51" s="96">
        <f>T52+T62+T66</f>
        <v>0</v>
      </c>
    </row>
    <row r="52" spans="1:20" s="15" customFormat="1" ht="30" customHeight="1">
      <c r="A52" s="326" t="s">
        <v>47</v>
      </c>
      <c r="B52" s="327"/>
      <c r="C52" s="19" t="s">
        <v>32</v>
      </c>
      <c r="D52" s="19" t="s">
        <v>28</v>
      </c>
      <c r="E52" s="19" t="s">
        <v>29</v>
      </c>
      <c r="G52" s="28"/>
      <c r="H52" s="28">
        <f t="shared" si="0"/>
      </c>
      <c r="I52" s="28">
        <f t="shared" si="1"/>
      </c>
      <c r="J52" s="28">
        <f t="shared" si="2"/>
      </c>
      <c r="K52" s="28">
        <f t="shared" si="3"/>
      </c>
      <c r="L52" s="28">
        <f t="shared" si="4"/>
      </c>
      <c r="M52" s="28">
        <f t="shared" si="5"/>
      </c>
      <c r="N52" s="73"/>
      <c r="O52" s="73"/>
      <c r="P52" s="80" t="s">
        <v>72</v>
      </c>
      <c r="Q52" s="80">
        <f>SUM(Q53:Q61)</f>
        <v>1.0000000000000002</v>
      </c>
      <c r="R52" s="85">
        <f>SUM(R53:R61)</f>
        <v>0</v>
      </c>
      <c r="S52" s="85">
        <f>1/3</f>
        <v>0.3333333333333333</v>
      </c>
      <c r="T52" s="95">
        <f>R52*S52</f>
        <v>0</v>
      </c>
    </row>
    <row r="53" spans="1:20" s="15" customFormat="1" ht="30" customHeight="1">
      <c r="A53" s="16">
        <v>33</v>
      </c>
      <c r="B53" s="17" t="s">
        <v>221</v>
      </c>
      <c r="C53" s="22"/>
      <c r="D53" s="14"/>
      <c r="E53" s="14"/>
      <c r="G53" s="13">
        <v>1</v>
      </c>
      <c r="H53" s="58">
        <f t="shared" si="0"/>
        <v>0</v>
      </c>
      <c r="I53" s="58">
        <f t="shared" si="1"/>
      </c>
      <c r="J53" s="58">
        <f t="shared" si="2"/>
      </c>
      <c r="K53" s="58">
        <f t="shared" si="3"/>
      </c>
      <c r="L53" s="58">
        <f t="shared" si="4"/>
      </c>
      <c r="M53" s="58">
        <f t="shared" si="5"/>
      </c>
      <c r="N53" s="91">
        <f>SUM(H53:M53)</f>
        <v>0</v>
      </c>
      <c r="O53" s="67">
        <v>1</v>
      </c>
      <c r="P53" s="78">
        <f t="shared" si="8"/>
        <v>0</v>
      </c>
      <c r="Q53" s="82">
        <f>1/9</f>
        <v>0.1111111111111111</v>
      </c>
      <c r="R53" s="83">
        <f>P53*Q53</f>
        <v>0</v>
      </c>
      <c r="S53" s="270"/>
      <c r="T53" s="271"/>
    </row>
    <row r="54" spans="1:20" s="15" customFormat="1" ht="30" customHeight="1">
      <c r="A54" s="16">
        <f>A53+1</f>
        <v>34</v>
      </c>
      <c r="B54" s="17" t="s">
        <v>222</v>
      </c>
      <c r="C54" s="22"/>
      <c r="D54" s="14"/>
      <c r="E54" s="14"/>
      <c r="G54" s="13">
        <v>1</v>
      </c>
      <c r="H54" s="58">
        <f t="shared" si="0"/>
        <v>0</v>
      </c>
      <c r="I54" s="58">
        <f t="shared" si="1"/>
      </c>
      <c r="J54" s="58">
        <f t="shared" si="2"/>
      </c>
      <c r="K54" s="58">
        <f t="shared" si="3"/>
      </c>
      <c r="L54" s="58">
        <f t="shared" si="4"/>
      </c>
      <c r="M54" s="58">
        <f t="shared" si="5"/>
      </c>
      <c r="N54" s="68">
        <f aca="true" t="shared" si="10" ref="N54:N118">SUM(H54:M54)</f>
        <v>0</v>
      </c>
      <c r="O54" s="67">
        <v>1</v>
      </c>
      <c r="P54" s="78">
        <f t="shared" si="8"/>
        <v>0</v>
      </c>
      <c r="Q54" s="82">
        <f aca="true" t="shared" si="11" ref="Q54:Q61">1/9</f>
        <v>0.1111111111111111</v>
      </c>
      <c r="R54" s="83">
        <f aca="true" t="shared" si="12" ref="R54:R61">P54*Q54</f>
        <v>0</v>
      </c>
      <c r="S54" s="270"/>
      <c r="T54" s="271"/>
    </row>
    <row r="55" spans="1:20" s="15" customFormat="1" ht="30" customHeight="1">
      <c r="A55" s="16">
        <f aca="true" t="shared" si="13" ref="A55:A61">A54+1</f>
        <v>35</v>
      </c>
      <c r="B55" s="17" t="s">
        <v>223</v>
      </c>
      <c r="C55" s="22"/>
      <c r="D55" s="14"/>
      <c r="E55" s="14"/>
      <c r="G55" s="13">
        <v>1</v>
      </c>
      <c r="H55" s="58">
        <f t="shared" si="0"/>
        <v>0</v>
      </c>
      <c r="I55" s="58">
        <f t="shared" si="1"/>
      </c>
      <c r="J55" s="58">
        <f t="shared" si="2"/>
      </c>
      <c r="K55" s="58">
        <f t="shared" si="3"/>
      </c>
      <c r="L55" s="58">
        <f t="shared" si="4"/>
      </c>
      <c r="M55" s="58">
        <f t="shared" si="5"/>
      </c>
      <c r="N55" s="68">
        <f t="shared" si="10"/>
        <v>0</v>
      </c>
      <c r="O55" s="67">
        <v>1</v>
      </c>
      <c r="P55" s="78">
        <f t="shared" si="8"/>
        <v>0</v>
      </c>
      <c r="Q55" s="82">
        <f t="shared" si="11"/>
        <v>0.1111111111111111</v>
      </c>
      <c r="R55" s="83">
        <f t="shared" si="12"/>
        <v>0</v>
      </c>
      <c r="S55" s="270"/>
      <c r="T55" s="271"/>
    </row>
    <row r="56" spans="1:20" s="15" customFormat="1" ht="30" customHeight="1">
      <c r="A56" s="16">
        <f t="shared" si="13"/>
        <v>36</v>
      </c>
      <c r="B56" s="17" t="s">
        <v>163</v>
      </c>
      <c r="C56" s="22"/>
      <c r="D56" s="14"/>
      <c r="E56" s="14"/>
      <c r="G56" s="13">
        <v>1</v>
      </c>
      <c r="H56" s="58">
        <f>IF(G56=1,$H$5,"")</f>
        <v>0</v>
      </c>
      <c r="I56" s="58">
        <f>IF(G56=2,$I$5,"")</f>
      </c>
      <c r="J56" s="58">
        <f>IF(G56=3,$J$5,"")</f>
      </c>
      <c r="K56" s="58">
        <f>IF(G56=4,$K$5,"")</f>
      </c>
      <c r="L56" s="58">
        <f>IF(G56=5,$L$5,"")</f>
      </c>
      <c r="M56" s="58">
        <f>IF(G56=6,$M$5,"")</f>
      </c>
      <c r="N56" s="68">
        <f>SUM(H56:M56)</f>
        <v>0</v>
      </c>
      <c r="O56" s="67">
        <v>1</v>
      </c>
      <c r="P56" s="78">
        <f>N56*O56</f>
        <v>0</v>
      </c>
      <c r="Q56" s="82">
        <f t="shared" si="11"/>
        <v>0.1111111111111111</v>
      </c>
      <c r="R56" s="83">
        <f>P56*Q56</f>
        <v>0</v>
      </c>
      <c r="S56" s="270"/>
      <c r="T56" s="271"/>
    </row>
    <row r="57" spans="1:20" s="15" customFormat="1" ht="30" customHeight="1">
      <c r="A57" s="16">
        <f t="shared" si="13"/>
        <v>37</v>
      </c>
      <c r="B57" s="17" t="s">
        <v>16</v>
      </c>
      <c r="C57" s="22"/>
      <c r="D57" s="14"/>
      <c r="E57" s="14"/>
      <c r="G57" s="13">
        <v>1</v>
      </c>
      <c r="H57" s="58">
        <f t="shared" si="0"/>
        <v>0</v>
      </c>
      <c r="I57" s="58">
        <f t="shared" si="1"/>
      </c>
      <c r="J57" s="58">
        <f t="shared" si="2"/>
      </c>
      <c r="K57" s="58">
        <f t="shared" si="3"/>
      </c>
      <c r="L57" s="58">
        <f t="shared" si="4"/>
      </c>
      <c r="M57" s="58">
        <f t="shared" si="5"/>
      </c>
      <c r="N57" s="68">
        <f t="shared" si="10"/>
        <v>0</v>
      </c>
      <c r="O57" s="67">
        <v>1</v>
      </c>
      <c r="P57" s="78">
        <f t="shared" si="8"/>
        <v>0</v>
      </c>
      <c r="Q57" s="82">
        <f t="shared" si="11"/>
        <v>0.1111111111111111</v>
      </c>
      <c r="R57" s="83">
        <f t="shared" si="12"/>
        <v>0</v>
      </c>
      <c r="S57" s="270"/>
      <c r="T57" s="271"/>
    </row>
    <row r="58" spans="1:20" s="15" customFormat="1" ht="30" customHeight="1">
      <c r="A58" s="16">
        <f t="shared" si="13"/>
        <v>38</v>
      </c>
      <c r="B58" s="17" t="s">
        <v>164</v>
      </c>
      <c r="C58" s="22"/>
      <c r="D58" s="14" t="s">
        <v>165</v>
      </c>
      <c r="E58" s="14"/>
      <c r="G58" s="13">
        <v>1</v>
      </c>
      <c r="H58" s="58">
        <f t="shared" si="0"/>
        <v>0</v>
      </c>
      <c r="I58" s="58">
        <f t="shared" si="1"/>
      </c>
      <c r="J58" s="58">
        <f t="shared" si="2"/>
      </c>
      <c r="K58" s="58">
        <f t="shared" si="3"/>
      </c>
      <c r="L58" s="58">
        <f t="shared" si="4"/>
      </c>
      <c r="M58" s="58">
        <f t="shared" si="5"/>
      </c>
      <c r="N58" s="68">
        <f t="shared" si="10"/>
        <v>0</v>
      </c>
      <c r="O58" s="67">
        <v>1</v>
      </c>
      <c r="P58" s="78">
        <f t="shared" si="8"/>
        <v>0</v>
      </c>
      <c r="Q58" s="82">
        <f t="shared" si="11"/>
        <v>0.1111111111111111</v>
      </c>
      <c r="R58" s="83">
        <f t="shared" si="12"/>
        <v>0</v>
      </c>
      <c r="S58" s="270"/>
      <c r="T58" s="271"/>
    </row>
    <row r="59" spans="1:20" s="15" customFormat="1" ht="30" customHeight="1">
      <c r="A59" s="16">
        <f t="shared" si="13"/>
        <v>39</v>
      </c>
      <c r="B59" s="17" t="s">
        <v>224</v>
      </c>
      <c r="C59" s="22"/>
      <c r="D59" s="14" t="s">
        <v>165</v>
      </c>
      <c r="E59" s="14"/>
      <c r="G59" s="13">
        <v>1</v>
      </c>
      <c r="H59" s="58">
        <f>IF(G59=1,$H$5,"")</f>
        <v>0</v>
      </c>
      <c r="I59" s="58">
        <f>IF(G59=2,$I$5,"")</f>
      </c>
      <c r="J59" s="58">
        <f>IF(G59=3,$J$5,"")</f>
      </c>
      <c r="K59" s="58">
        <f>IF(G59=4,$K$5,"")</f>
      </c>
      <c r="L59" s="58">
        <f>IF(G59=5,$L$5,"")</f>
      </c>
      <c r="M59" s="58">
        <f>IF(G59=6,$M$5,"")</f>
      </c>
      <c r="N59" s="68">
        <f>SUM(H59:M59)</f>
        <v>0</v>
      </c>
      <c r="O59" s="92">
        <v>1</v>
      </c>
      <c r="P59" s="78">
        <f>N59*O59</f>
        <v>0</v>
      </c>
      <c r="Q59" s="82">
        <f t="shared" si="11"/>
        <v>0.1111111111111111</v>
      </c>
      <c r="R59" s="83">
        <f>P59*Q59</f>
        <v>0</v>
      </c>
      <c r="S59" s="270"/>
      <c r="T59" s="271"/>
    </row>
    <row r="60" spans="1:20" s="15" customFormat="1" ht="30" customHeight="1">
      <c r="A60" s="16">
        <f t="shared" si="13"/>
        <v>40</v>
      </c>
      <c r="B60" s="17" t="s">
        <v>225</v>
      </c>
      <c r="C60" s="22"/>
      <c r="D60" s="14" t="s">
        <v>165</v>
      </c>
      <c r="E60" s="14"/>
      <c r="G60" s="13">
        <v>1</v>
      </c>
      <c r="H60" s="58">
        <f>IF(G60=1,$H$5,"")</f>
        <v>0</v>
      </c>
      <c r="I60" s="58">
        <f>IF(G60=2,$I$5,"")</f>
      </c>
      <c r="J60" s="58">
        <f>IF(G60=3,$J$5,"")</f>
      </c>
      <c r="K60" s="58">
        <f>IF(G60=4,$K$5,"")</f>
      </c>
      <c r="L60" s="58">
        <f>IF(G60=5,$L$5,"")</f>
      </c>
      <c r="M60" s="58">
        <f>IF(G60=6,$M$5,"")</f>
      </c>
      <c r="N60" s="68">
        <f>SUM(H60:M60)</f>
        <v>0</v>
      </c>
      <c r="O60" s="92">
        <v>1</v>
      </c>
      <c r="P60" s="78">
        <f>N60*O60</f>
        <v>0</v>
      </c>
      <c r="Q60" s="82">
        <f t="shared" si="11"/>
        <v>0.1111111111111111</v>
      </c>
      <c r="R60" s="83">
        <f>P60*Q60</f>
        <v>0</v>
      </c>
      <c r="S60" s="270"/>
      <c r="T60" s="271"/>
    </row>
    <row r="61" spans="1:20" s="15" customFormat="1" ht="30" customHeight="1">
      <c r="A61" s="16">
        <f t="shared" si="13"/>
        <v>41</v>
      </c>
      <c r="B61" s="17" t="s">
        <v>166</v>
      </c>
      <c r="C61" s="22"/>
      <c r="D61" s="14" t="s">
        <v>165</v>
      </c>
      <c r="E61" s="14"/>
      <c r="G61" s="13">
        <v>1</v>
      </c>
      <c r="H61" s="58">
        <f t="shared" si="0"/>
        <v>0</v>
      </c>
      <c r="I61" s="58">
        <f t="shared" si="1"/>
      </c>
      <c r="J61" s="58">
        <f t="shared" si="2"/>
      </c>
      <c r="K61" s="58">
        <f t="shared" si="3"/>
      </c>
      <c r="L61" s="58">
        <f t="shared" si="4"/>
      </c>
      <c r="M61" s="58">
        <f t="shared" si="5"/>
      </c>
      <c r="N61" s="68">
        <f t="shared" si="10"/>
        <v>0</v>
      </c>
      <c r="O61" s="92">
        <v>1</v>
      </c>
      <c r="P61" s="78">
        <f t="shared" si="8"/>
        <v>0</v>
      </c>
      <c r="Q61" s="82">
        <f t="shared" si="11"/>
        <v>0.1111111111111111</v>
      </c>
      <c r="R61" s="83">
        <f t="shared" si="12"/>
        <v>0</v>
      </c>
      <c r="S61" s="270"/>
      <c r="T61" s="271"/>
    </row>
    <row r="62" spans="1:20" s="15" customFormat="1" ht="30" customHeight="1">
      <c r="A62" s="326" t="s">
        <v>48</v>
      </c>
      <c r="B62" s="327"/>
      <c r="C62" s="19" t="s">
        <v>32</v>
      </c>
      <c r="D62" s="19" t="s">
        <v>28</v>
      </c>
      <c r="E62" s="19" t="s">
        <v>29</v>
      </c>
      <c r="G62" s="28"/>
      <c r="H62" s="28">
        <f t="shared" si="0"/>
      </c>
      <c r="I62" s="28">
        <f t="shared" si="1"/>
      </c>
      <c r="J62" s="28">
        <f t="shared" si="2"/>
      </c>
      <c r="K62" s="28">
        <f t="shared" si="3"/>
      </c>
      <c r="L62" s="28">
        <f t="shared" si="4"/>
      </c>
      <c r="M62" s="28">
        <f t="shared" si="5"/>
      </c>
      <c r="N62" s="73"/>
      <c r="O62" s="73"/>
      <c r="P62" s="80" t="s">
        <v>72</v>
      </c>
      <c r="Q62" s="80">
        <f>SUM(Q63:Q65)</f>
        <v>1</v>
      </c>
      <c r="R62" s="85">
        <f>SUM(R63:R65)</f>
        <v>0</v>
      </c>
      <c r="S62" s="85">
        <f>1/3</f>
        <v>0.3333333333333333</v>
      </c>
      <c r="T62" s="95">
        <f>R62*S62</f>
        <v>0</v>
      </c>
    </row>
    <row r="63" spans="1:20" s="15" customFormat="1" ht="30" customHeight="1">
      <c r="A63" s="16">
        <v>42</v>
      </c>
      <c r="B63" s="17" t="s">
        <v>167</v>
      </c>
      <c r="C63" s="22"/>
      <c r="D63" s="14" t="s">
        <v>168</v>
      </c>
      <c r="E63" s="14"/>
      <c r="G63" s="13">
        <v>1</v>
      </c>
      <c r="H63" s="58">
        <f t="shared" si="0"/>
        <v>0</v>
      </c>
      <c r="I63" s="58">
        <f t="shared" si="1"/>
      </c>
      <c r="J63" s="58">
        <f t="shared" si="2"/>
      </c>
      <c r="K63" s="58">
        <f t="shared" si="3"/>
      </c>
      <c r="L63" s="58">
        <f t="shared" si="4"/>
      </c>
      <c r="M63" s="58">
        <f t="shared" si="5"/>
      </c>
      <c r="N63" s="91">
        <f t="shared" si="10"/>
        <v>0</v>
      </c>
      <c r="O63" s="67">
        <v>1</v>
      </c>
      <c r="P63" s="78">
        <f t="shared" si="8"/>
        <v>0</v>
      </c>
      <c r="Q63" s="82">
        <f>1/3</f>
        <v>0.3333333333333333</v>
      </c>
      <c r="R63" s="84">
        <f>P63*Q63</f>
        <v>0</v>
      </c>
      <c r="S63" s="270"/>
      <c r="T63" s="271"/>
    </row>
    <row r="64" spans="1:20" s="15" customFormat="1" ht="30" customHeight="1">
      <c r="A64" s="16">
        <f>A63+1</f>
        <v>43</v>
      </c>
      <c r="B64" s="17" t="s">
        <v>17</v>
      </c>
      <c r="C64" s="22"/>
      <c r="D64" s="14" t="s">
        <v>168</v>
      </c>
      <c r="E64" s="14"/>
      <c r="G64" s="13">
        <v>1</v>
      </c>
      <c r="H64" s="58">
        <f t="shared" si="0"/>
        <v>0</v>
      </c>
      <c r="I64" s="58">
        <f t="shared" si="1"/>
      </c>
      <c r="J64" s="58">
        <f t="shared" si="2"/>
      </c>
      <c r="K64" s="58">
        <f t="shared" si="3"/>
      </c>
      <c r="L64" s="58">
        <f t="shared" si="4"/>
      </c>
      <c r="M64" s="58">
        <f t="shared" si="5"/>
      </c>
      <c r="N64" s="68">
        <f t="shared" si="10"/>
        <v>0</v>
      </c>
      <c r="O64" s="67">
        <v>1</v>
      </c>
      <c r="P64" s="78">
        <f t="shared" si="8"/>
        <v>0</v>
      </c>
      <c r="Q64" s="82">
        <f>1/3</f>
        <v>0.3333333333333333</v>
      </c>
      <c r="R64" s="84">
        <f>P64*Q64</f>
        <v>0</v>
      </c>
      <c r="S64" s="270"/>
      <c r="T64" s="271"/>
    </row>
    <row r="65" spans="1:20" s="15" customFormat="1" ht="30" customHeight="1">
      <c r="A65" s="16">
        <f>A64+1</f>
        <v>44</v>
      </c>
      <c r="B65" s="17" t="s">
        <v>169</v>
      </c>
      <c r="C65" s="22"/>
      <c r="D65" s="14" t="s">
        <v>168</v>
      </c>
      <c r="E65" s="14"/>
      <c r="G65" s="13">
        <v>1</v>
      </c>
      <c r="H65" s="58">
        <f t="shared" si="0"/>
        <v>0</v>
      </c>
      <c r="I65" s="58">
        <f t="shared" si="1"/>
      </c>
      <c r="J65" s="58">
        <f t="shared" si="2"/>
      </c>
      <c r="K65" s="58">
        <f t="shared" si="3"/>
      </c>
      <c r="L65" s="58">
        <f t="shared" si="4"/>
      </c>
      <c r="M65" s="58">
        <f t="shared" si="5"/>
      </c>
      <c r="N65" s="68">
        <f t="shared" si="10"/>
        <v>0</v>
      </c>
      <c r="O65" s="67">
        <v>1</v>
      </c>
      <c r="P65" s="78">
        <f t="shared" si="8"/>
        <v>0</v>
      </c>
      <c r="Q65" s="82">
        <f>1/3</f>
        <v>0.3333333333333333</v>
      </c>
      <c r="R65" s="84">
        <f>P65*Q65</f>
        <v>0</v>
      </c>
      <c r="S65" s="270"/>
      <c r="T65" s="271"/>
    </row>
    <row r="66" spans="1:20" s="15" customFormat="1" ht="30" customHeight="1">
      <c r="A66" s="326" t="s">
        <v>18</v>
      </c>
      <c r="B66" s="327"/>
      <c r="C66" s="19" t="s">
        <v>32</v>
      </c>
      <c r="D66" s="19" t="s">
        <v>28</v>
      </c>
      <c r="E66" s="19" t="s">
        <v>29</v>
      </c>
      <c r="G66" s="73"/>
      <c r="H66" s="73"/>
      <c r="I66" s="73"/>
      <c r="J66" s="73"/>
      <c r="K66" s="73"/>
      <c r="L66" s="73"/>
      <c r="M66" s="73"/>
      <c r="N66" s="73"/>
      <c r="O66" s="73"/>
      <c r="P66" s="80" t="s">
        <v>72</v>
      </c>
      <c r="Q66" s="80">
        <f>SUM(Q67:Q70)</f>
        <v>1</v>
      </c>
      <c r="R66" s="86">
        <f>SUM(R67:R70)</f>
        <v>0</v>
      </c>
      <c r="S66" s="85">
        <f>1/3</f>
        <v>0.3333333333333333</v>
      </c>
      <c r="T66" s="95">
        <f>R66*S66</f>
        <v>0</v>
      </c>
    </row>
    <row r="67" spans="1:20" s="15" customFormat="1" ht="30" customHeight="1">
      <c r="A67" s="16">
        <v>45</v>
      </c>
      <c r="B67" s="3" t="s">
        <v>19</v>
      </c>
      <c r="C67" s="22"/>
      <c r="D67" s="14"/>
      <c r="E67" s="14"/>
      <c r="G67" s="13">
        <v>1</v>
      </c>
      <c r="H67" s="58">
        <f t="shared" si="0"/>
        <v>0</v>
      </c>
      <c r="I67" s="58">
        <f t="shared" si="1"/>
      </c>
      <c r="J67" s="58">
        <f t="shared" si="2"/>
      </c>
      <c r="K67" s="58">
        <f t="shared" si="3"/>
      </c>
      <c r="L67" s="58">
        <f t="shared" si="4"/>
      </c>
      <c r="M67" s="58">
        <f t="shared" si="5"/>
      </c>
      <c r="N67" s="68">
        <f t="shared" si="10"/>
        <v>0</v>
      </c>
      <c r="O67" s="67">
        <v>1</v>
      </c>
      <c r="P67" s="78">
        <f t="shared" si="8"/>
        <v>0</v>
      </c>
      <c r="Q67" s="82">
        <f>1/4</f>
        <v>0.25</v>
      </c>
      <c r="R67" s="84">
        <f>P67*Q67</f>
        <v>0</v>
      </c>
      <c r="S67" s="270"/>
      <c r="T67" s="271"/>
    </row>
    <row r="68" spans="1:20" s="15" customFormat="1" ht="30" customHeight="1">
      <c r="A68" s="16">
        <f>A67+1</f>
        <v>46</v>
      </c>
      <c r="B68" s="17" t="s">
        <v>20</v>
      </c>
      <c r="C68" s="22"/>
      <c r="D68" s="14"/>
      <c r="E68" s="14"/>
      <c r="F68" s="57"/>
      <c r="G68" s="13">
        <v>1</v>
      </c>
      <c r="H68" s="58">
        <f t="shared" si="0"/>
        <v>0</v>
      </c>
      <c r="I68" s="58">
        <f t="shared" si="1"/>
      </c>
      <c r="J68" s="58">
        <f t="shared" si="2"/>
      </c>
      <c r="K68" s="58">
        <f t="shared" si="3"/>
      </c>
      <c r="L68" s="58">
        <f t="shared" si="4"/>
      </c>
      <c r="M68" s="58">
        <f t="shared" si="5"/>
      </c>
      <c r="N68" s="68">
        <f t="shared" si="10"/>
        <v>0</v>
      </c>
      <c r="O68" s="67">
        <v>1</v>
      </c>
      <c r="P68" s="78">
        <f t="shared" si="8"/>
        <v>0</v>
      </c>
      <c r="Q68" s="82">
        <f>1/4</f>
        <v>0.25</v>
      </c>
      <c r="R68" s="84">
        <f>P68*Q68</f>
        <v>0</v>
      </c>
      <c r="S68" s="270"/>
      <c r="T68" s="271"/>
    </row>
    <row r="69" spans="1:20" s="15" customFormat="1" ht="30" customHeight="1">
      <c r="A69" s="16">
        <f>A68+1</f>
        <v>47</v>
      </c>
      <c r="B69" s="17" t="s">
        <v>171</v>
      </c>
      <c r="C69" s="22"/>
      <c r="D69" s="14"/>
      <c r="E69" s="14"/>
      <c r="F69" s="57"/>
      <c r="G69" s="13">
        <v>1</v>
      </c>
      <c r="H69" s="58">
        <f>IF(G69=1,$H$5,"")</f>
        <v>0</v>
      </c>
      <c r="I69" s="58">
        <f>IF(G69=2,$I$5,"")</f>
      </c>
      <c r="J69" s="58">
        <f>IF(G69=3,$J$5,"")</f>
      </c>
      <c r="K69" s="58">
        <f>IF(G69=4,$K$5,"")</f>
      </c>
      <c r="L69" s="58">
        <f>IF(G69=5,$L$5,"")</f>
      </c>
      <c r="M69" s="58">
        <f>IF(G69=6,$M$5,"")</f>
      </c>
      <c r="N69" s="68">
        <f>SUM(H69:M69)</f>
        <v>0</v>
      </c>
      <c r="O69" s="67">
        <v>1</v>
      </c>
      <c r="P69" s="78">
        <f>N69*O69</f>
        <v>0</v>
      </c>
      <c r="Q69" s="82">
        <f>1/4</f>
        <v>0.25</v>
      </c>
      <c r="R69" s="84">
        <f>P69*Q69</f>
        <v>0</v>
      </c>
      <c r="S69" s="270"/>
      <c r="T69" s="271"/>
    </row>
    <row r="70" spans="1:20" s="15" customFormat="1" ht="30" customHeight="1" thickBot="1">
      <c r="A70" s="16">
        <f>A69+1</f>
        <v>48</v>
      </c>
      <c r="B70" s="17" t="s">
        <v>170</v>
      </c>
      <c r="C70" s="22"/>
      <c r="D70" s="14"/>
      <c r="E70" s="14"/>
      <c r="F70" s="57"/>
      <c r="G70" s="13">
        <v>1</v>
      </c>
      <c r="H70" s="58">
        <f t="shared" si="0"/>
        <v>0</v>
      </c>
      <c r="I70" s="58">
        <f t="shared" si="1"/>
      </c>
      <c r="J70" s="58">
        <f t="shared" si="2"/>
      </c>
      <c r="K70" s="58">
        <f t="shared" si="3"/>
      </c>
      <c r="L70" s="58">
        <f t="shared" si="4"/>
      </c>
      <c r="M70" s="58">
        <f t="shared" si="5"/>
      </c>
      <c r="N70" s="68">
        <f t="shared" si="10"/>
        <v>0</v>
      </c>
      <c r="O70" s="67">
        <v>1</v>
      </c>
      <c r="P70" s="78">
        <f t="shared" si="8"/>
        <v>0</v>
      </c>
      <c r="Q70" s="82">
        <f>1/4</f>
        <v>0.25</v>
      </c>
      <c r="R70" s="84">
        <f>P70*Q70</f>
        <v>0</v>
      </c>
      <c r="S70" s="270"/>
      <c r="T70" s="271"/>
    </row>
    <row r="71" spans="1:20" s="15" customFormat="1" ht="30" customHeight="1" thickBot="1">
      <c r="A71" s="303" t="s">
        <v>235</v>
      </c>
      <c r="B71" s="304"/>
      <c r="C71" s="304"/>
      <c r="D71" s="304"/>
      <c r="E71" s="305"/>
      <c r="F71" s="57"/>
      <c r="G71" s="31"/>
      <c r="H71" s="31">
        <f t="shared" si="0"/>
      </c>
      <c r="I71" s="31">
        <f t="shared" si="1"/>
      </c>
      <c r="J71" s="31">
        <f t="shared" si="2"/>
      </c>
      <c r="K71" s="31">
        <f t="shared" si="3"/>
      </c>
      <c r="L71" s="31">
        <f t="shared" si="4"/>
      </c>
      <c r="M71" s="31">
        <f t="shared" si="5"/>
      </c>
      <c r="N71" s="74"/>
      <c r="O71" s="74"/>
      <c r="P71" s="31"/>
      <c r="Q71" s="31"/>
      <c r="R71" s="11" t="s">
        <v>72</v>
      </c>
      <c r="S71" s="87">
        <f>S72+S79+S86+S94</f>
        <v>1</v>
      </c>
      <c r="T71" s="101">
        <f>T72+T79+T86+T94</f>
        <v>0</v>
      </c>
    </row>
    <row r="72" spans="1:20" s="15" customFormat="1" ht="30" customHeight="1">
      <c r="A72" s="338" t="s">
        <v>49</v>
      </c>
      <c r="B72" s="339"/>
      <c r="C72" s="20" t="s">
        <v>32</v>
      </c>
      <c r="D72" s="20" t="s">
        <v>28</v>
      </c>
      <c r="E72" s="20" t="s">
        <v>29</v>
      </c>
      <c r="F72" s="57"/>
      <c r="G72" s="33"/>
      <c r="H72" s="33">
        <f t="shared" si="0"/>
      </c>
      <c r="I72" s="33">
        <f t="shared" si="1"/>
      </c>
      <c r="J72" s="33">
        <f t="shared" si="2"/>
      </c>
      <c r="K72" s="33">
        <f t="shared" si="3"/>
      </c>
      <c r="L72" s="33">
        <f t="shared" si="4"/>
      </c>
      <c r="M72" s="33">
        <f t="shared" si="5"/>
      </c>
      <c r="N72" s="75"/>
      <c r="O72" s="75"/>
      <c r="P72" s="80" t="s">
        <v>72</v>
      </c>
      <c r="Q72" s="80">
        <f>SUM(Q73:Q78)</f>
        <v>0.9999999999999999</v>
      </c>
      <c r="R72" s="93">
        <f>SUM(R73:R78)</f>
        <v>0</v>
      </c>
      <c r="S72" s="93">
        <f>1/4</f>
        <v>0.25</v>
      </c>
      <c r="T72" s="97">
        <f>R72*S72</f>
        <v>0</v>
      </c>
    </row>
    <row r="73" spans="1:20" s="15" customFormat="1" ht="30" customHeight="1">
      <c r="A73" s="16">
        <v>49</v>
      </c>
      <c r="B73" s="24" t="s">
        <v>172</v>
      </c>
      <c r="C73" s="22"/>
      <c r="D73" s="14"/>
      <c r="E73" s="14"/>
      <c r="F73" s="57"/>
      <c r="G73" s="13">
        <v>1</v>
      </c>
      <c r="H73" s="58">
        <f t="shared" si="0"/>
        <v>0</v>
      </c>
      <c r="I73" s="58">
        <f t="shared" si="1"/>
      </c>
      <c r="J73" s="58">
        <f t="shared" si="2"/>
      </c>
      <c r="K73" s="58">
        <f t="shared" si="3"/>
      </c>
      <c r="L73" s="58">
        <f t="shared" si="4"/>
      </c>
      <c r="M73" s="58">
        <f t="shared" si="5"/>
      </c>
      <c r="N73" s="91">
        <f t="shared" si="10"/>
        <v>0</v>
      </c>
      <c r="O73" s="67">
        <v>1</v>
      </c>
      <c r="P73" s="78">
        <f t="shared" si="8"/>
        <v>0</v>
      </c>
      <c r="Q73" s="82">
        <f>1/6</f>
        <v>0.16666666666666666</v>
      </c>
      <c r="R73" s="84">
        <f>P73*Q73</f>
        <v>0</v>
      </c>
      <c r="S73" s="270"/>
      <c r="T73" s="270"/>
    </row>
    <row r="74" spans="1:20" s="15" customFormat="1" ht="30" customHeight="1">
      <c r="A74" s="16">
        <f>A73+1</f>
        <v>50</v>
      </c>
      <c r="B74" s="24" t="s">
        <v>226</v>
      </c>
      <c r="C74" s="22"/>
      <c r="D74" s="14"/>
      <c r="E74" s="14"/>
      <c r="F74" s="57"/>
      <c r="G74" s="13">
        <v>1</v>
      </c>
      <c r="H74" s="58">
        <f t="shared" si="0"/>
        <v>0</v>
      </c>
      <c r="I74" s="58">
        <f t="shared" si="1"/>
      </c>
      <c r="J74" s="58">
        <f t="shared" si="2"/>
      </c>
      <c r="K74" s="58">
        <f t="shared" si="3"/>
      </c>
      <c r="L74" s="58">
        <f t="shared" si="4"/>
      </c>
      <c r="M74" s="58">
        <f t="shared" si="5"/>
      </c>
      <c r="N74" s="68">
        <f t="shared" si="10"/>
        <v>0</v>
      </c>
      <c r="O74" s="67">
        <v>1</v>
      </c>
      <c r="P74" s="78">
        <f t="shared" si="8"/>
        <v>0</v>
      </c>
      <c r="Q74" s="82">
        <f>1/6</f>
        <v>0.16666666666666666</v>
      </c>
      <c r="R74" s="84">
        <f>P74*Q74</f>
        <v>0</v>
      </c>
      <c r="S74" s="270"/>
      <c r="T74" s="270"/>
    </row>
    <row r="75" spans="1:20" s="15" customFormat="1" ht="30" customHeight="1">
      <c r="A75" s="16">
        <f>A74+1</f>
        <v>51</v>
      </c>
      <c r="B75" s="23" t="s">
        <v>227</v>
      </c>
      <c r="C75" s="22"/>
      <c r="D75" s="14"/>
      <c r="E75" s="14"/>
      <c r="F75" s="57"/>
      <c r="G75" s="13">
        <v>1</v>
      </c>
      <c r="H75" s="58">
        <f t="shared" si="0"/>
        <v>0</v>
      </c>
      <c r="I75" s="58">
        <f t="shared" si="1"/>
      </c>
      <c r="J75" s="58">
        <f t="shared" si="2"/>
      </c>
      <c r="K75" s="58">
        <f t="shared" si="3"/>
      </c>
      <c r="L75" s="58">
        <f t="shared" si="4"/>
      </c>
      <c r="M75" s="58">
        <f t="shared" si="5"/>
      </c>
      <c r="N75" s="68">
        <f t="shared" si="10"/>
        <v>0</v>
      </c>
      <c r="O75" s="67">
        <v>1</v>
      </c>
      <c r="P75" s="78">
        <f t="shared" si="8"/>
        <v>0</v>
      </c>
      <c r="Q75" s="82">
        <f>1/6</f>
        <v>0.16666666666666666</v>
      </c>
      <c r="R75" s="84">
        <f>P75*Q75</f>
        <v>0</v>
      </c>
      <c r="S75" s="270"/>
      <c r="T75" s="270"/>
    </row>
    <row r="76" spans="1:20" s="15" customFormat="1" ht="30" customHeight="1">
      <c r="A76" s="16">
        <f>A75+1</f>
        <v>52</v>
      </c>
      <c r="B76" s="23" t="s">
        <v>173</v>
      </c>
      <c r="C76" s="22"/>
      <c r="D76" s="14"/>
      <c r="E76" s="14"/>
      <c r="F76" s="57"/>
      <c r="G76" s="13">
        <v>1</v>
      </c>
      <c r="H76" s="58">
        <f aca="true" t="shared" si="14" ref="H76:H132">IF(G76=1,$H$5,"")</f>
        <v>0</v>
      </c>
      <c r="I76" s="58">
        <f aca="true" t="shared" si="15" ref="I76:I132">IF(G76=2,$I$5,"")</f>
      </c>
      <c r="J76" s="58">
        <f aca="true" t="shared" si="16" ref="J76:J132">IF(G76=3,$J$5,"")</f>
      </c>
      <c r="K76" s="58">
        <f aca="true" t="shared" si="17" ref="K76:K132">IF(G76=4,$K$5,"")</f>
      </c>
      <c r="L76" s="58">
        <f aca="true" t="shared" si="18" ref="L76:L132">IF(G76=5,$L$5,"")</f>
      </c>
      <c r="M76" s="58">
        <f aca="true" t="shared" si="19" ref="M76:M132">IF(G76=6,$M$5,"")</f>
      </c>
      <c r="N76" s="68">
        <f t="shared" si="10"/>
        <v>0</v>
      </c>
      <c r="O76" s="67">
        <v>1</v>
      </c>
      <c r="P76" s="78">
        <f t="shared" si="8"/>
        <v>0</v>
      </c>
      <c r="Q76" s="82">
        <f>1/6</f>
        <v>0.16666666666666666</v>
      </c>
      <c r="R76" s="84">
        <f>P76*Q76</f>
        <v>0</v>
      </c>
      <c r="S76" s="270"/>
      <c r="T76" s="270"/>
    </row>
    <row r="77" spans="1:20" s="15" customFormat="1" ht="51">
      <c r="A77" s="16">
        <f>A76+1</f>
        <v>53</v>
      </c>
      <c r="B77" s="23" t="s">
        <v>228</v>
      </c>
      <c r="C77" s="22"/>
      <c r="D77" s="14"/>
      <c r="E77" s="14"/>
      <c r="F77" s="57"/>
      <c r="G77" s="13">
        <v>1</v>
      </c>
      <c r="H77" s="58">
        <f t="shared" si="14"/>
        <v>0</v>
      </c>
      <c r="I77" s="58">
        <f t="shared" si="15"/>
      </c>
      <c r="J77" s="58">
        <f t="shared" si="16"/>
      </c>
      <c r="K77" s="58">
        <f t="shared" si="17"/>
      </c>
      <c r="L77" s="58">
        <f t="shared" si="18"/>
      </c>
      <c r="M77" s="58">
        <f t="shared" si="19"/>
      </c>
      <c r="N77" s="68">
        <f t="shared" si="10"/>
        <v>0</v>
      </c>
      <c r="O77" s="67">
        <v>1</v>
      </c>
      <c r="P77" s="78">
        <f t="shared" si="8"/>
        <v>0</v>
      </c>
      <c r="Q77" s="82">
        <f>1/6</f>
        <v>0.16666666666666666</v>
      </c>
      <c r="R77" s="84">
        <f>P77*Q77</f>
        <v>0</v>
      </c>
      <c r="S77" s="270"/>
      <c r="T77" s="270"/>
    </row>
    <row r="78" spans="1:20" s="15" customFormat="1" ht="30" customHeight="1">
      <c r="A78" s="16">
        <f>A77+1</f>
        <v>54</v>
      </c>
      <c r="B78" s="23" t="s">
        <v>175</v>
      </c>
      <c r="C78" s="22"/>
      <c r="D78" s="14"/>
      <c r="E78" s="14"/>
      <c r="F78" s="57"/>
      <c r="G78" s="13">
        <v>1</v>
      </c>
      <c r="H78" s="58">
        <f t="shared" si="14"/>
        <v>0</v>
      </c>
      <c r="I78" s="58">
        <f t="shared" si="15"/>
      </c>
      <c r="J78" s="58">
        <f t="shared" si="16"/>
      </c>
      <c r="K78" s="58">
        <f t="shared" si="17"/>
      </c>
      <c r="L78" s="58">
        <f t="shared" si="18"/>
      </c>
      <c r="M78" s="58">
        <f t="shared" si="19"/>
      </c>
      <c r="N78" s="68">
        <f t="shared" si="10"/>
        <v>0</v>
      </c>
      <c r="O78" s="92">
        <v>1</v>
      </c>
      <c r="P78" s="78">
        <f t="shared" si="8"/>
        <v>0</v>
      </c>
      <c r="Q78" s="82">
        <f>1/6</f>
        <v>0.16666666666666666</v>
      </c>
      <c r="R78" s="84">
        <f>P78*Q78</f>
        <v>0</v>
      </c>
      <c r="S78" s="270"/>
      <c r="T78" s="270"/>
    </row>
    <row r="79" spans="1:20" s="15" customFormat="1" ht="30" customHeight="1">
      <c r="A79" s="338" t="s">
        <v>50</v>
      </c>
      <c r="B79" s="339"/>
      <c r="C79" s="20" t="s">
        <v>32</v>
      </c>
      <c r="D79" s="20" t="s">
        <v>28</v>
      </c>
      <c r="E79" s="20" t="s">
        <v>29</v>
      </c>
      <c r="F79" s="57"/>
      <c r="G79" s="33"/>
      <c r="H79" s="33">
        <f t="shared" si="14"/>
      </c>
      <c r="I79" s="33">
        <f t="shared" si="15"/>
      </c>
      <c r="J79" s="33">
        <f t="shared" si="16"/>
      </c>
      <c r="K79" s="33">
        <f t="shared" si="17"/>
      </c>
      <c r="L79" s="33">
        <f t="shared" si="18"/>
      </c>
      <c r="M79" s="33">
        <f t="shared" si="19"/>
      </c>
      <c r="N79" s="75"/>
      <c r="O79" s="75"/>
      <c r="P79" s="80" t="s">
        <v>72</v>
      </c>
      <c r="Q79" s="80">
        <f>SUM(Q80:Q85)</f>
        <v>0.9999999999999999</v>
      </c>
      <c r="R79" s="93">
        <f>SUM(R80:R85)</f>
        <v>0</v>
      </c>
      <c r="S79" s="93">
        <f>1/4</f>
        <v>0.25</v>
      </c>
      <c r="T79" s="97">
        <f>R79*S79</f>
        <v>0</v>
      </c>
    </row>
    <row r="80" spans="1:20" s="15" customFormat="1" ht="30" customHeight="1">
      <c r="A80" s="16">
        <v>55</v>
      </c>
      <c r="B80" s="17" t="s">
        <v>174</v>
      </c>
      <c r="C80" s="22"/>
      <c r="D80" s="14"/>
      <c r="E80" s="14"/>
      <c r="F80" s="57"/>
      <c r="G80" s="13">
        <v>1</v>
      </c>
      <c r="H80" s="58">
        <f t="shared" si="14"/>
        <v>0</v>
      </c>
      <c r="I80" s="58">
        <f t="shared" si="15"/>
      </c>
      <c r="J80" s="58">
        <f t="shared" si="16"/>
      </c>
      <c r="K80" s="58">
        <f t="shared" si="17"/>
      </c>
      <c r="L80" s="58">
        <f t="shared" si="18"/>
      </c>
      <c r="M80" s="58">
        <f t="shared" si="19"/>
      </c>
      <c r="N80" s="91">
        <f t="shared" si="10"/>
        <v>0</v>
      </c>
      <c r="O80" s="67">
        <v>1</v>
      </c>
      <c r="P80" s="78">
        <f t="shared" si="8"/>
        <v>0</v>
      </c>
      <c r="Q80" s="82">
        <f>1/6</f>
        <v>0.16666666666666666</v>
      </c>
      <c r="R80" s="84">
        <f>P80*Q80</f>
        <v>0</v>
      </c>
      <c r="S80" s="270"/>
      <c r="T80" s="270"/>
    </row>
    <row r="81" spans="1:20" s="15" customFormat="1" ht="30" customHeight="1">
      <c r="A81" s="16">
        <f>A80+1</f>
        <v>56</v>
      </c>
      <c r="B81" s="17" t="s">
        <v>21</v>
      </c>
      <c r="C81" s="22"/>
      <c r="D81" s="14"/>
      <c r="E81" s="14"/>
      <c r="F81" s="57"/>
      <c r="G81" s="13">
        <v>1</v>
      </c>
      <c r="H81" s="58">
        <f t="shared" si="14"/>
        <v>0</v>
      </c>
      <c r="I81" s="58">
        <f t="shared" si="15"/>
      </c>
      <c r="J81" s="58">
        <f t="shared" si="16"/>
      </c>
      <c r="K81" s="58">
        <f t="shared" si="17"/>
      </c>
      <c r="L81" s="58">
        <f t="shared" si="18"/>
      </c>
      <c r="M81" s="58">
        <f t="shared" si="19"/>
      </c>
      <c r="N81" s="68">
        <f t="shared" si="10"/>
        <v>0</v>
      </c>
      <c r="O81" s="67">
        <v>1</v>
      </c>
      <c r="P81" s="78">
        <f t="shared" si="8"/>
        <v>0</v>
      </c>
      <c r="Q81" s="82">
        <f>1/6</f>
        <v>0.16666666666666666</v>
      </c>
      <c r="R81" s="84">
        <f>P81*Q81</f>
        <v>0</v>
      </c>
      <c r="S81" s="270"/>
      <c r="T81" s="270"/>
    </row>
    <row r="82" spans="1:20" s="15" customFormat="1" ht="30" customHeight="1">
      <c r="A82" s="16">
        <f>A81+1</f>
        <v>57</v>
      </c>
      <c r="B82" s="17" t="s">
        <v>176</v>
      </c>
      <c r="C82" s="22"/>
      <c r="D82" s="14"/>
      <c r="E82" s="14"/>
      <c r="G82" s="13">
        <v>1</v>
      </c>
      <c r="H82" s="58">
        <f t="shared" si="14"/>
        <v>0</v>
      </c>
      <c r="I82" s="58">
        <f t="shared" si="15"/>
      </c>
      <c r="J82" s="58">
        <f t="shared" si="16"/>
      </c>
      <c r="K82" s="58">
        <f t="shared" si="17"/>
      </c>
      <c r="L82" s="58">
        <f t="shared" si="18"/>
      </c>
      <c r="M82" s="58">
        <f t="shared" si="19"/>
      </c>
      <c r="N82" s="68">
        <f t="shared" si="10"/>
        <v>0</v>
      </c>
      <c r="O82" s="67">
        <v>1</v>
      </c>
      <c r="P82" s="78">
        <f t="shared" si="8"/>
        <v>0</v>
      </c>
      <c r="Q82" s="82">
        <f>1/6</f>
        <v>0.16666666666666666</v>
      </c>
      <c r="R82" s="84">
        <f>P82*Q82</f>
        <v>0</v>
      </c>
      <c r="S82" s="270"/>
      <c r="T82" s="270"/>
    </row>
    <row r="83" spans="1:20" s="15" customFormat="1" ht="30" customHeight="1">
      <c r="A83" s="16">
        <f>A82+1</f>
        <v>58</v>
      </c>
      <c r="B83" s="17" t="s">
        <v>229</v>
      </c>
      <c r="C83" s="22"/>
      <c r="D83" s="14"/>
      <c r="E83" s="14"/>
      <c r="G83" s="13">
        <v>1</v>
      </c>
      <c r="H83" s="58">
        <f t="shared" si="14"/>
        <v>0</v>
      </c>
      <c r="I83" s="58">
        <f t="shared" si="15"/>
      </c>
      <c r="J83" s="58">
        <f t="shared" si="16"/>
      </c>
      <c r="K83" s="58">
        <f t="shared" si="17"/>
      </c>
      <c r="L83" s="58">
        <f t="shared" si="18"/>
      </c>
      <c r="M83" s="58">
        <f t="shared" si="19"/>
      </c>
      <c r="N83" s="68">
        <f t="shared" si="10"/>
        <v>0</v>
      </c>
      <c r="O83" s="67">
        <v>1</v>
      </c>
      <c r="P83" s="78">
        <f t="shared" si="8"/>
        <v>0</v>
      </c>
      <c r="Q83" s="82">
        <f>1/6</f>
        <v>0.16666666666666666</v>
      </c>
      <c r="R83" s="84">
        <f>P83*Q83</f>
        <v>0</v>
      </c>
      <c r="S83" s="270"/>
      <c r="T83" s="270"/>
    </row>
    <row r="84" spans="1:20" s="15" customFormat="1" ht="30" customHeight="1">
      <c r="A84" s="16">
        <f>A83+1</f>
        <v>59</v>
      </c>
      <c r="B84" s="17" t="s">
        <v>230</v>
      </c>
      <c r="C84" s="22"/>
      <c r="D84" s="14"/>
      <c r="E84" s="14"/>
      <c r="G84" s="13">
        <v>1</v>
      </c>
      <c r="H84" s="58">
        <f t="shared" si="14"/>
        <v>0</v>
      </c>
      <c r="I84" s="58">
        <f t="shared" si="15"/>
      </c>
      <c r="J84" s="58">
        <f t="shared" si="16"/>
      </c>
      <c r="K84" s="58">
        <f t="shared" si="17"/>
      </c>
      <c r="L84" s="58">
        <f t="shared" si="18"/>
      </c>
      <c r="M84" s="58">
        <f t="shared" si="19"/>
      </c>
      <c r="N84" s="68">
        <f t="shared" si="10"/>
        <v>0</v>
      </c>
      <c r="O84" s="67">
        <v>1</v>
      </c>
      <c r="P84" s="78">
        <f t="shared" si="8"/>
        <v>0</v>
      </c>
      <c r="Q84" s="82">
        <f>1/6</f>
        <v>0.16666666666666666</v>
      </c>
      <c r="R84" s="84">
        <f>P84*Q84</f>
        <v>0</v>
      </c>
      <c r="S84" s="270"/>
      <c r="T84" s="270"/>
    </row>
    <row r="85" spans="1:20" s="15" customFormat="1" ht="30" customHeight="1">
      <c r="A85" s="16">
        <f>A84+1</f>
        <v>60</v>
      </c>
      <c r="B85" s="17" t="s">
        <v>22</v>
      </c>
      <c r="C85" s="22"/>
      <c r="D85" s="14"/>
      <c r="E85" s="14"/>
      <c r="G85" s="13">
        <v>1</v>
      </c>
      <c r="H85" s="58">
        <f t="shared" si="14"/>
        <v>0</v>
      </c>
      <c r="I85" s="58">
        <f t="shared" si="15"/>
      </c>
      <c r="J85" s="58">
        <f t="shared" si="16"/>
      </c>
      <c r="K85" s="58">
        <f t="shared" si="17"/>
      </c>
      <c r="L85" s="58">
        <f t="shared" si="18"/>
      </c>
      <c r="M85" s="58">
        <f t="shared" si="19"/>
      </c>
      <c r="N85" s="68">
        <f t="shared" si="10"/>
        <v>0</v>
      </c>
      <c r="O85" s="67">
        <v>1</v>
      </c>
      <c r="P85" s="78">
        <f t="shared" si="8"/>
        <v>0</v>
      </c>
      <c r="Q85" s="82">
        <f>1/6</f>
        <v>0.16666666666666666</v>
      </c>
      <c r="R85" s="84">
        <f>P85*Q85</f>
        <v>0</v>
      </c>
      <c r="S85" s="270"/>
      <c r="T85" s="270"/>
    </row>
    <row r="86" spans="1:20" s="15" customFormat="1" ht="30" customHeight="1">
      <c r="A86" s="338" t="s">
        <v>51</v>
      </c>
      <c r="B86" s="339"/>
      <c r="C86" s="20" t="s">
        <v>32</v>
      </c>
      <c r="D86" s="20" t="s">
        <v>28</v>
      </c>
      <c r="E86" s="20" t="s">
        <v>29</v>
      </c>
      <c r="F86" s="57"/>
      <c r="G86" s="33"/>
      <c r="H86" s="33">
        <f t="shared" si="14"/>
      </c>
      <c r="I86" s="33">
        <f t="shared" si="15"/>
      </c>
      <c r="J86" s="33">
        <f t="shared" si="16"/>
      </c>
      <c r="K86" s="33">
        <f t="shared" si="17"/>
      </c>
      <c r="L86" s="33">
        <f t="shared" si="18"/>
      </c>
      <c r="M86" s="33">
        <f t="shared" si="19"/>
      </c>
      <c r="N86" s="33"/>
      <c r="O86" s="33"/>
      <c r="P86" s="80" t="s">
        <v>72</v>
      </c>
      <c r="Q86" s="80">
        <f>SUM(Q87:Q93)</f>
        <v>0.9999999999999998</v>
      </c>
      <c r="R86" s="93">
        <f>SUM(R87:R93)</f>
        <v>0</v>
      </c>
      <c r="S86" s="93">
        <f>1/4</f>
        <v>0.25</v>
      </c>
      <c r="T86" s="97">
        <f>R86*S86</f>
        <v>0</v>
      </c>
    </row>
    <row r="87" spans="1:20" s="15" customFormat="1" ht="38.25">
      <c r="A87" s="16">
        <v>61</v>
      </c>
      <c r="B87" s="17" t="s">
        <v>177</v>
      </c>
      <c r="C87" s="22"/>
      <c r="D87" s="14"/>
      <c r="E87" s="14"/>
      <c r="G87" s="13">
        <v>1</v>
      </c>
      <c r="H87" s="58">
        <f t="shared" si="14"/>
        <v>0</v>
      </c>
      <c r="I87" s="58">
        <f t="shared" si="15"/>
      </c>
      <c r="J87" s="58">
        <f t="shared" si="16"/>
      </c>
      <c r="K87" s="58">
        <f t="shared" si="17"/>
      </c>
      <c r="L87" s="58">
        <f t="shared" si="18"/>
      </c>
      <c r="M87" s="58">
        <f t="shared" si="19"/>
      </c>
      <c r="N87" s="91">
        <f t="shared" si="10"/>
        <v>0</v>
      </c>
      <c r="O87" s="67">
        <v>1</v>
      </c>
      <c r="P87" s="78">
        <f t="shared" si="8"/>
        <v>0</v>
      </c>
      <c r="Q87" s="82">
        <f>1/7</f>
        <v>0.14285714285714285</v>
      </c>
      <c r="R87" s="84">
        <f>P87*Q87</f>
        <v>0</v>
      </c>
      <c r="S87" s="270"/>
      <c r="T87" s="270"/>
    </row>
    <row r="88" spans="1:20" s="15" customFormat="1" ht="30" customHeight="1">
      <c r="A88" s="16">
        <f>A87+1</f>
        <v>62</v>
      </c>
      <c r="B88" s="17" t="s">
        <v>178</v>
      </c>
      <c r="C88" s="22"/>
      <c r="D88" s="14"/>
      <c r="E88" s="14"/>
      <c r="G88" s="13">
        <v>1</v>
      </c>
      <c r="H88" s="58">
        <f t="shared" si="14"/>
        <v>0</v>
      </c>
      <c r="I88" s="58">
        <f t="shared" si="15"/>
      </c>
      <c r="J88" s="58">
        <f t="shared" si="16"/>
      </c>
      <c r="K88" s="58">
        <f t="shared" si="17"/>
      </c>
      <c r="L88" s="58">
        <f t="shared" si="18"/>
      </c>
      <c r="M88" s="58">
        <f t="shared" si="19"/>
      </c>
      <c r="N88" s="68">
        <f t="shared" si="10"/>
        <v>0</v>
      </c>
      <c r="O88" s="67">
        <v>1</v>
      </c>
      <c r="P88" s="78">
        <f t="shared" si="8"/>
        <v>0</v>
      </c>
      <c r="Q88" s="82">
        <f aca="true" t="shared" si="20" ref="Q88:Q93">1/7</f>
        <v>0.14285714285714285</v>
      </c>
      <c r="R88" s="84">
        <f aca="true" t="shared" si="21" ref="R88:R93">P88*Q88</f>
        <v>0</v>
      </c>
      <c r="S88" s="270"/>
      <c r="T88" s="270"/>
    </row>
    <row r="89" spans="1:20" s="15" customFormat="1" ht="30" customHeight="1">
      <c r="A89" s="16">
        <f>A88+1</f>
        <v>63</v>
      </c>
      <c r="B89" s="17" t="s">
        <v>24</v>
      </c>
      <c r="C89" s="22"/>
      <c r="D89" s="14"/>
      <c r="E89" s="14"/>
      <c r="G89" s="13">
        <v>1</v>
      </c>
      <c r="H89" s="58">
        <f t="shared" si="14"/>
        <v>0</v>
      </c>
      <c r="I89" s="58">
        <f t="shared" si="15"/>
      </c>
      <c r="J89" s="58">
        <f t="shared" si="16"/>
      </c>
      <c r="K89" s="58">
        <f t="shared" si="17"/>
      </c>
      <c r="L89" s="58">
        <f t="shared" si="18"/>
      </c>
      <c r="M89" s="58">
        <f t="shared" si="19"/>
      </c>
      <c r="N89" s="68">
        <f t="shared" si="10"/>
        <v>0</v>
      </c>
      <c r="O89" s="67">
        <v>1</v>
      </c>
      <c r="P89" s="78">
        <f t="shared" si="8"/>
        <v>0</v>
      </c>
      <c r="Q89" s="82">
        <f t="shared" si="20"/>
        <v>0.14285714285714285</v>
      </c>
      <c r="R89" s="84">
        <f t="shared" si="21"/>
        <v>0</v>
      </c>
      <c r="S89" s="270"/>
      <c r="T89" s="270"/>
    </row>
    <row r="90" spans="1:20" s="15" customFormat="1" ht="30" customHeight="1">
      <c r="A90" s="16">
        <f>A89+1</f>
        <v>64</v>
      </c>
      <c r="B90" s="17" t="s">
        <v>25</v>
      </c>
      <c r="C90" s="22"/>
      <c r="D90" s="14"/>
      <c r="E90" s="14"/>
      <c r="G90" s="13">
        <v>1</v>
      </c>
      <c r="H90" s="58">
        <f t="shared" si="14"/>
        <v>0</v>
      </c>
      <c r="I90" s="58">
        <f t="shared" si="15"/>
      </c>
      <c r="J90" s="58">
        <f t="shared" si="16"/>
      </c>
      <c r="K90" s="58">
        <f t="shared" si="17"/>
      </c>
      <c r="L90" s="58">
        <f t="shared" si="18"/>
      </c>
      <c r="M90" s="58">
        <f t="shared" si="19"/>
      </c>
      <c r="N90" s="68">
        <f t="shared" si="10"/>
        <v>0</v>
      </c>
      <c r="O90" s="67">
        <v>1</v>
      </c>
      <c r="P90" s="78">
        <f t="shared" si="8"/>
        <v>0</v>
      </c>
      <c r="Q90" s="82">
        <f t="shared" si="20"/>
        <v>0.14285714285714285</v>
      </c>
      <c r="R90" s="84">
        <f t="shared" si="21"/>
        <v>0</v>
      </c>
      <c r="S90" s="270"/>
      <c r="T90" s="270"/>
    </row>
    <row r="91" spans="1:20" s="15" customFormat="1" ht="30" customHeight="1">
      <c r="A91" s="16">
        <f>A90+1</f>
        <v>65</v>
      </c>
      <c r="B91" s="17" t="s">
        <v>179</v>
      </c>
      <c r="C91" s="22"/>
      <c r="D91" s="14"/>
      <c r="E91" s="14"/>
      <c r="G91" s="13">
        <v>1</v>
      </c>
      <c r="H91" s="58">
        <f t="shared" si="14"/>
        <v>0</v>
      </c>
      <c r="I91" s="58">
        <f t="shared" si="15"/>
      </c>
      <c r="J91" s="58">
        <f t="shared" si="16"/>
      </c>
      <c r="K91" s="58">
        <f t="shared" si="17"/>
      </c>
      <c r="L91" s="58">
        <f t="shared" si="18"/>
      </c>
      <c r="M91" s="58">
        <f t="shared" si="19"/>
      </c>
      <c r="N91" s="68">
        <f t="shared" si="10"/>
        <v>0</v>
      </c>
      <c r="O91" s="67">
        <v>1</v>
      </c>
      <c r="P91" s="78">
        <f t="shared" si="8"/>
        <v>0</v>
      </c>
      <c r="Q91" s="82">
        <f t="shared" si="20"/>
        <v>0.14285714285714285</v>
      </c>
      <c r="R91" s="84">
        <f t="shared" si="21"/>
        <v>0</v>
      </c>
      <c r="S91" s="270"/>
      <c r="T91" s="270"/>
    </row>
    <row r="92" spans="1:20" s="15" customFormat="1" ht="30" customHeight="1">
      <c r="A92" s="16">
        <f>A91+1</f>
        <v>66</v>
      </c>
      <c r="B92" s="17" t="s">
        <v>180</v>
      </c>
      <c r="C92" s="22"/>
      <c r="D92" s="14"/>
      <c r="E92" s="14"/>
      <c r="G92" s="13">
        <v>1</v>
      </c>
      <c r="H92" s="58">
        <f t="shared" si="14"/>
        <v>0</v>
      </c>
      <c r="I92" s="58">
        <f t="shared" si="15"/>
      </c>
      <c r="J92" s="58">
        <f t="shared" si="16"/>
      </c>
      <c r="K92" s="58">
        <f t="shared" si="17"/>
      </c>
      <c r="L92" s="58">
        <f t="shared" si="18"/>
      </c>
      <c r="M92" s="58">
        <f t="shared" si="19"/>
      </c>
      <c r="N92" s="68">
        <f t="shared" si="10"/>
        <v>0</v>
      </c>
      <c r="O92" s="67">
        <v>1</v>
      </c>
      <c r="P92" s="78">
        <f t="shared" si="8"/>
        <v>0</v>
      </c>
      <c r="Q92" s="82">
        <f t="shared" si="20"/>
        <v>0.14285714285714285</v>
      </c>
      <c r="R92" s="84">
        <f t="shared" si="21"/>
        <v>0</v>
      </c>
      <c r="S92" s="270"/>
      <c r="T92" s="270"/>
    </row>
    <row r="93" spans="1:20" s="15" customFormat="1" ht="38.25">
      <c r="A93" s="16">
        <f>A92+1</f>
        <v>67</v>
      </c>
      <c r="B93" s="3" t="s">
        <v>181</v>
      </c>
      <c r="C93" s="22"/>
      <c r="D93" s="14"/>
      <c r="E93" s="14"/>
      <c r="G93" s="13">
        <v>1</v>
      </c>
      <c r="H93" s="58">
        <f t="shared" si="14"/>
        <v>0</v>
      </c>
      <c r="I93" s="58">
        <f t="shared" si="15"/>
      </c>
      <c r="J93" s="58">
        <f t="shared" si="16"/>
      </c>
      <c r="K93" s="58">
        <f t="shared" si="17"/>
      </c>
      <c r="L93" s="58">
        <f t="shared" si="18"/>
      </c>
      <c r="M93" s="58">
        <f t="shared" si="19"/>
      </c>
      <c r="N93" s="68">
        <f t="shared" si="10"/>
        <v>0</v>
      </c>
      <c r="O93" s="92">
        <v>1</v>
      </c>
      <c r="P93" s="78">
        <f t="shared" si="8"/>
        <v>0</v>
      </c>
      <c r="Q93" s="82">
        <f t="shared" si="20"/>
        <v>0.14285714285714285</v>
      </c>
      <c r="R93" s="84">
        <f t="shared" si="21"/>
        <v>0</v>
      </c>
      <c r="S93" s="270"/>
      <c r="T93" s="270"/>
    </row>
    <row r="94" spans="1:20" s="15" customFormat="1" ht="30" customHeight="1">
      <c r="A94" s="338" t="s">
        <v>52</v>
      </c>
      <c r="B94" s="339"/>
      <c r="C94" s="20" t="s">
        <v>32</v>
      </c>
      <c r="D94" s="20" t="s">
        <v>28</v>
      </c>
      <c r="E94" s="20" t="s">
        <v>29</v>
      </c>
      <c r="F94" s="57"/>
      <c r="G94" s="33"/>
      <c r="H94" s="33">
        <f t="shared" si="14"/>
      </c>
      <c r="I94" s="33">
        <f t="shared" si="15"/>
      </c>
      <c r="J94" s="33">
        <f t="shared" si="16"/>
      </c>
      <c r="K94" s="33">
        <f t="shared" si="17"/>
      </c>
      <c r="L94" s="33">
        <f t="shared" si="18"/>
      </c>
      <c r="M94" s="33">
        <f t="shared" si="19"/>
      </c>
      <c r="N94" s="33"/>
      <c r="O94" s="33"/>
      <c r="P94" s="80" t="s">
        <v>72</v>
      </c>
      <c r="Q94" s="80">
        <f>SUM(Q95:Q99)</f>
        <v>1</v>
      </c>
      <c r="R94" s="93">
        <f>SUM(R95:R99)</f>
        <v>0</v>
      </c>
      <c r="S94" s="93">
        <f>1/4</f>
        <v>0.25</v>
      </c>
      <c r="T94" s="97">
        <f>R94*S94</f>
        <v>0</v>
      </c>
    </row>
    <row r="95" spans="1:20" s="15" customFormat="1" ht="30" customHeight="1">
      <c r="A95" s="16">
        <v>68</v>
      </c>
      <c r="B95" s="17" t="s">
        <v>26</v>
      </c>
      <c r="C95" s="22"/>
      <c r="D95" s="14"/>
      <c r="E95" s="14"/>
      <c r="G95" s="13">
        <v>1</v>
      </c>
      <c r="H95" s="58">
        <f t="shared" si="14"/>
        <v>0</v>
      </c>
      <c r="I95" s="58">
        <f t="shared" si="15"/>
      </c>
      <c r="J95" s="58">
        <f t="shared" si="16"/>
      </c>
      <c r="K95" s="58">
        <f t="shared" si="17"/>
      </c>
      <c r="L95" s="58">
        <f t="shared" si="18"/>
      </c>
      <c r="M95" s="58">
        <f t="shared" si="19"/>
      </c>
      <c r="N95" s="91">
        <f t="shared" si="10"/>
        <v>0</v>
      </c>
      <c r="O95" s="67">
        <v>1</v>
      </c>
      <c r="P95" s="78">
        <f t="shared" si="8"/>
        <v>0</v>
      </c>
      <c r="Q95" s="82">
        <f>1/5</f>
        <v>0.2</v>
      </c>
      <c r="R95" s="84">
        <f>P95*Q95</f>
        <v>0</v>
      </c>
      <c r="S95" s="270"/>
      <c r="T95" s="270"/>
    </row>
    <row r="96" spans="1:20" s="15" customFormat="1" ht="51">
      <c r="A96" s="16">
        <f>A95+1</f>
        <v>69</v>
      </c>
      <c r="B96" s="17" t="s">
        <v>182</v>
      </c>
      <c r="C96" s="22"/>
      <c r="D96" s="14"/>
      <c r="E96" s="14"/>
      <c r="G96" s="13">
        <v>1</v>
      </c>
      <c r="H96" s="58">
        <f t="shared" si="14"/>
        <v>0</v>
      </c>
      <c r="I96" s="58">
        <f t="shared" si="15"/>
      </c>
      <c r="J96" s="58">
        <f t="shared" si="16"/>
      </c>
      <c r="K96" s="58">
        <f t="shared" si="17"/>
      </c>
      <c r="L96" s="58">
        <f t="shared" si="18"/>
      </c>
      <c r="M96" s="58">
        <f t="shared" si="19"/>
      </c>
      <c r="N96" s="68">
        <f t="shared" si="10"/>
        <v>0</v>
      </c>
      <c r="O96" s="67">
        <v>1</v>
      </c>
      <c r="P96" s="78">
        <f t="shared" si="8"/>
        <v>0</v>
      </c>
      <c r="Q96" s="82">
        <f>1/5</f>
        <v>0.2</v>
      </c>
      <c r="R96" s="84">
        <f>P96*Q96</f>
        <v>0</v>
      </c>
      <c r="S96" s="270"/>
      <c r="T96" s="270"/>
    </row>
    <row r="97" spans="1:20" s="15" customFormat="1" ht="30" customHeight="1">
      <c r="A97" s="16">
        <f>A96+1</f>
        <v>70</v>
      </c>
      <c r="B97" s="266" t="s">
        <v>183</v>
      </c>
      <c r="C97" s="22"/>
      <c r="D97" s="14"/>
      <c r="E97" s="14"/>
      <c r="G97" s="13">
        <v>1</v>
      </c>
      <c r="H97" s="58">
        <f t="shared" si="14"/>
        <v>0</v>
      </c>
      <c r="I97" s="58">
        <f t="shared" si="15"/>
      </c>
      <c r="J97" s="58">
        <f t="shared" si="16"/>
      </c>
      <c r="K97" s="58">
        <f t="shared" si="17"/>
      </c>
      <c r="L97" s="58">
        <f t="shared" si="18"/>
      </c>
      <c r="M97" s="58">
        <f t="shared" si="19"/>
      </c>
      <c r="N97" s="68">
        <f t="shared" si="10"/>
        <v>0</v>
      </c>
      <c r="O97" s="67">
        <v>1</v>
      </c>
      <c r="P97" s="78">
        <f t="shared" si="8"/>
        <v>0</v>
      </c>
      <c r="Q97" s="82">
        <f>1/5</f>
        <v>0.2</v>
      </c>
      <c r="R97" s="84">
        <f>P97*Q97</f>
        <v>0</v>
      </c>
      <c r="S97" s="270"/>
      <c r="T97" s="270"/>
    </row>
    <row r="98" spans="1:20" s="15" customFormat="1" ht="30" customHeight="1">
      <c r="A98" s="16">
        <f>A97+1</f>
        <v>71</v>
      </c>
      <c r="B98" s="266" t="s">
        <v>184</v>
      </c>
      <c r="C98" s="22"/>
      <c r="D98" s="14"/>
      <c r="E98" s="14"/>
      <c r="G98" s="13">
        <v>1</v>
      </c>
      <c r="H98" s="58">
        <f t="shared" si="14"/>
        <v>0</v>
      </c>
      <c r="I98" s="58">
        <f t="shared" si="15"/>
      </c>
      <c r="J98" s="58">
        <f t="shared" si="16"/>
      </c>
      <c r="K98" s="58">
        <f t="shared" si="17"/>
      </c>
      <c r="L98" s="58">
        <f t="shared" si="18"/>
      </c>
      <c r="M98" s="58">
        <f t="shared" si="19"/>
      </c>
      <c r="N98" s="68">
        <f t="shared" si="10"/>
        <v>0</v>
      </c>
      <c r="O98" s="67">
        <v>1</v>
      </c>
      <c r="P98" s="78">
        <f t="shared" si="8"/>
        <v>0</v>
      </c>
      <c r="Q98" s="82">
        <f>1/5</f>
        <v>0.2</v>
      </c>
      <c r="R98" s="84">
        <f>P98*Q98</f>
        <v>0</v>
      </c>
      <c r="S98" s="270"/>
      <c r="T98" s="270"/>
    </row>
    <row r="99" spans="1:20" s="15" customFormat="1" ht="30" customHeight="1" thickBot="1">
      <c r="A99" s="16">
        <f>A98+1</f>
        <v>72</v>
      </c>
      <c r="B99" s="266" t="s">
        <v>185</v>
      </c>
      <c r="C99" s="22"/>
      <c r="D99" s="14"/>
      <c r="E99" s="14"/>
      <c r="G99" s="13">
        <v>1</v>
      </c>
      <c r="H99" s="58">
        <f t="shared" si="14"/>
        <v>0</v>
      </c>
      <c r="I99" s="58">
        <f t="shared" si="15"/>
      </c>
      <c r="J99" s="58">
        <f t="shared" si="16"/>
      </c>
      <c r="K99" s="58">
        <f t="shared" si="17"/>
      </c>
      <c r="L99" s="58">
        <f t="shared" si="18"/>
      </c>
      <c r="M99" s="58">
        <f t="shared" si="19"/>
      </c>
      <c r="N99" s="68">
        <f t="shared" si="10"/>
        <v>0</v>
      </c>
      <c r="O99" s="92">
        <v>1</v>
      </c>
      <c r="P99" s="78">
        <f t="shared" si="8"/>
        <v>0</v>
      </c>
      <c r="Q99" s="82">
        <f>1/5</f>
        <v>0.2</v>
      </c>
      <c r="R99" s="84">
        <f>P99*Q99</f>
        <v>0</v>
      </c>
      <c r="S99" s="270"/>
      <c r="T99" s="270"/>
    </row>
    <row r="100" spans="1:20" s="15" customFormat="1" ht="30" customHeight="1" thickBot="1">
      <c r="A100" s="340" t="s">
        <v>236</v>
      </c>
      <c r="B100" s="341"/>
      <c r="C100" s="341"/>
      <c r="D100" s="341"/>
      <c r="E100" s="342"/>
      <c r="G100" s="32"/>
      <c r="H100" s="32">
        <f t="shared" si="14"/>
      </c>
      <c r="I100" s="32">
        <f t="shared" si="15"/>
      </c>
      <c r="J100" s="32">
        <f t="shared" si="16"/>
      </c>
      <c r="K100" s="32">
        <f t="shared" si="17"/>
      </c>
      <c r="L100" s="32">
        <f t="shared" si="18"/>
      </c>
      <c r="M100" s="32">
        <f t="shared" si="19"/>
      </c>
      <c r="N100" s="32"/>
      <c r="O100" s="32"/>
      <c r="P100" s="32"/>
      <c r="Q100" s="32"/>
      <c r="R100" s="11" t="s">
        <v>72</v>
      </c>
      <c r="S100" s="87">
        <f>S101+S108+S115+S127</f>
        <v>1</v>
      </c>
      <c r="T100" s="100">
        <f>T101+T108+T115+T127</f>
        <v>0</v>
      </c>
    </row>
    <row r="101" spans="1:20" s="15" customFormat="1" ht="30" customHeight="1">
      <c r="A101" s="324" t="s">
        <v>76</v>
      </c>
      <c r="B101" s="325"/>
      <c r="C101" s="21" t="s">
        <v>32</v>
      </c>
      <c r="D101" s="21" t="s">
        <v>28</v>
      </c>
      <c r="E101" s="21" t="s">
        <v>29</v>
      </c>
      <c r="G101" s="30"/>
      <c r="H101" s="30">
        <f t="shared" si="14"/>
      </c>
      <c r="I101" s="30">
        <f t="shared" si="15"/>
      </c>
      <c r="J101" s="30">
        <f t="shared" si="16"/>
      </c>
      <c r="K101" s="30">
        <f t="shared" si="17"/>
      </c>
      <c r="L101" s="30">
        <f t="shared" si="18"/>
      </c>
      <c r="M101" s="30">
        <f t="shared" si="19"/>
      </c>
      <c r="N101" s="30"/>
      <c r="O101" s="30"/>
      <c r="P101" s="80" t="s">
        <v>72</v>
      </c>
      <c r="Q101" s="80">
        <f>SUM(Q102:Q107)</f>
        <v>0.9999999999999999</v>
      </c>
      <c r="R101" s="98">
        <f>SUM(R102:R107)</f>
        <v>0</v>
      </c>
      <c r="S101" s="98">
        <f>1/4</f>
        <v>0.25</v>
      </c>
      <c r="T101" s="99">
        <f>R101*S101</f>
        <v>0</v>
      </c>
    </row>
    <row r="102" spans="1:20" s="15" customFormat="1" ht="30" customHeight="1">
      <c r="A102" s="16">
        <v>73</v>
      </c>
      <c r="B102" s="266" t="s">
        <v>189</v>
      </c>
      <c r="C102" s="22"/>
      <c r="D102" s="14"/>
      <c r="E102" s="14"/>
      <c r="G102" s="13">
        <v>1</v>
      </c>
      <c r="H102" s="58">
        <f t="shared" si="14"/>
        <v>0</v>
      </c>
      <c r="I102" s="58">
        <f t="shared" si="15"/>
      </c>
      <c r="J102" s="58">
        <f t="shared" si="16"/>
      </c>
      <c r="K102" s="58">
        <f t="shared" si="17"/>
      </c>
      <c r="L102" s="58">
        <f t="shared" si="18"/>
      </c>
      <c r="M102" s="58">
        <f t="shared" si="19"/>
      </c>
      <c r="N102" s="91">
        <f t="shared" si="10"/>
        <v>0</v>
      </c>
      <c r="O102" s="67">
        <v>1</v>
      </c>
      <c r="P102" s="78">
        <f aca="true" t="shared" si="22" ref="P102:P132">N102*O102</f>
        <v>0</v>
      </c>
      <c r="Q102" s="82">
        <f>1/6</f>
        <v>0.16666666666666666</v>
      </c>
      <c r="R102" s="84">
        <f>P102*Q102</f>
        <v>0</v>
      </c>
      <c r="S102" s="270"/>
      <c r="T102" s="270"/>
    </row>
    <row r="103" spans="1:20" s="15" customFormat="1" ht="30" customHeight="1">
      <c r="A103" s="16">
        <f>A102+1</f>
        <v>74</v>
      </c>
      <c r="B103" s="266" t="s">
        <v>231</v>
      </c>
      <c r="C103" s="22"/>
      <c r="D103" s="14"/>
      <c r="E103" s="14"/>
      <c r="G103" s="13">
        <v>1</v>
      </c>
      <c r="H103" s="58">
        <f t="shared" si="14"/>
        <v>0</v>
      </c>
      <c r="I103" s="58">
        <f t="shared" si="15"/>
      </c>
      <c r="J103" s="58">
        <f t="shared" si="16"/>
      </c>
      <c r="K103" s="58">
        <f t="shared" si="17"/>
      </c>
      <c r="L103" s="58">
        <f t="shared" si="18"/>
      </c>
      <c r="M103" s="58">
        <f t="shared" si="19"/>
      </c>
      <c r="N103" s="68">
        <f t="shared" si="10"/>
        <v>0</v>
      </c>
      <c r="O103" s="67">
        <v>1</v>
      </c>
      <c r="P103" s="78">
        <f t="shared" si="22"/>
        <v>0</v>
      </c>
      <c r="Q103" s="82">
        <f>1/6</f>
        <v>0.16666666666666666</v>
      </c>
      <c r="R103" s="84">
        <f>P103*Q103</f>
        <v>0</v>
      </c>
      <c r="S103" s="270"/>
      <c r="T103" s="270"/>
    </row>
    <row r="104" spans="1:20" s="15" customFormat="1" ht="30" customHeight="1">
      <c r="A104" s="16">
        <f>A103+1</f>
        <v>75</v>
      </c>
      <c r="B104" s="266" t="s">
        <v>188</v>
      </c>
      <c r="C104" s="22"/>
      <c r="D104" s="14"/>
      <c r="E104" s="14"/>
      <c r="G104" s="13">
        <v>1</v>
      </c>
      <c r="H104" s="58">
        <f t="shared" si="14"/>
        <v>0</v>
      </c>
      <c r="I104" s="58">
        <f t="shared" si="15"/>
      </c>
      <c r="J104" s="58">
        <f t="shared" si="16"/>
      </c>
      <c r="K104" s="58">
        <f t="shared" si="17"/>
      </c>
      <c r="L104" s="58">
        <f t="shared" si="18"/>
      </c>
      <c r="M104" s="58">
        <f t="shared" si="19"/>
      </c>
      <c r="N104" s="68">
        <f t="shared" si="10"/>
        <v>0</v>
      </c>
      <c r="O104" s="67">
        <v>1</v>
      </c>
      <c r="P104" s="78">
        <f t="shared" si="22"/>
        <v>0</v>
      </c>
      <c r="Q104" s="82">
        <f>1/6</f>
        <v>0.16666666666666666</v>
      </c>
      <c r="R104" s="84">
        <f>P104*Q104</f>
        <v>0</v>
      </c>
      <c r="S104" s="270"/>
      <c r="T104" s="270"/>
    </row>
    <row r="105" spans="1:20" s="15" customFormat="1" ht="30" customHeight="1">
      <c r="A105" s="16">
        <f>A104+1</f>
        <v>76</v>
      </c>
      <c r="B105" s="266" t="s">
        <v>186</v>
      </c>
      <c r="C105" s="22"/>
      <c r="D105" s="14"/>
      <c r="E105" s="14"/>
      <c r="G105" s="13">
        <v>1</v>
      </c>
      <c r="H105" s="58">
        <f t="shared" si="14"/>
        <v>0</v>
      </c>
      <c r="I105" s="58">
        <f t="shared" si="15"/>
      </c>
      <c r="J105" s="58">
        <f t="shared" si="16"/>
      </c>
      <c r="K105" s="58">
        <f t="shared" si="17"/>
      </c>
      <c r="L105" s="58">
        <f t="shared" si="18"/>
      </c>
      <c r="M105" s="58">
        <f t="shared" si="19"/>
      </c>
      <c r="N105" s="68">
        <f t="shared" si="10"/>
        <v>0</v>
      </c>
      <c r="O105" s="67">
        <v>1</v>
      </c>
      <c r="P105" s="78">
        <f t="shared" si="22"/>
        <v>0</v>
      </c>
      <c r="Q105" s="82">
        <f>1/6</f>
        <v>0.16666666666666666</v>
      </c>
      <c r="R105" s="84">
        <f>P105*Q105</f>
        <v>0</v>
      </c>
      <c r="S105" s="270"/>
      <c r="T105" s="270"/>
    </row>
    <row r="106" spans="1:20" s="15" customFormat="1" ht="30" customHeight="1">
      <c r="A106" s="16">
        <f>A105+1</f>
        <v>77</v>
      </c>
      <c r="B106" s="266" t="s">
        <v>187</v>
      </c>
      <c r="C106" s="22"/>
      <c r="D106" s="14"/>
      <c r="E106" s="14"/>
      <c r="G106" s="13">
        <v>1</v>
      </c>
      <c r="H106" s="58">
        <f t="shared" si="14"/>
        <v>0</v>
      </c>
      <c r="I106" s="58">
        <f t="shared" si="15"/>
      </c>
      <c r="J106" s="58">
        <f t="shared" si="16"/>
      </c>
      <c r="K106" s="58">
        <f t="shared" si="17"/>
      </c>
      <c r="L106" s="58">
        <f t="shared" si="18"/>
      </c>
      <c r="M106" s="58">
        <f t="shared" si="19"/>
      </c>
      <c r="N106" s="68">
        <f t="shared" si="10"/>
        <v>0</v>
      </c>
      <c r="O106" s="67">
        <v>1</v>
      </c>
      <c r="P106" s="78">
        <f t="shared" si="22"/>
        <v>0</v>
      </c>
      <c r="Q106" s="82">
        <f>1/6</f>
        <v>0.16666666666666666</v>
      </c>
      <c r="R106" s="84">
        <f>P106*Q106</f>
        <v>0</v>
      </c>
      <c r="S106" s="270"/>
      <c r="T106" s="270"/>
    </row>
    <row r="107" spans="1:20" s="15" customFormat="1" ht="30" customHeight="1">
      <c r="A107" s="16">
        <f>A106+1</f>
        <v>78</v>
      </c>
      <c r="B107" s="25" t="s">
        <v>53</v>
      </c>
      <c r="C107" s="22"/>
      <c r="D107" s="14"/>
      <c r="E107" s="14"/>
      <c r="G107" s="13">
        <v>1</v>
      </c>
      <c r="H107" s="58">
        <f t="shared" si="14"/>
        <v>0</v>
      </c>
      <c r="I107" s="58">
        <f t="shared" si="15"/>
      </c>
      <c r="J107" s="58">
        <f t="shared" si="16"/>
      </c>
      <c r="K107" s="58">
        <f t="shared" si="17"/>
      </c>
      <c r="L107" s="58">
        <f t="shared" si="18"/>
      </c>
      <c r="M107" s="58">
        <f t="shared" si="19"/>
      </c>
      <c r="N107" s="68">
        <f t="shared" si="10"/>
        <v>0</v>
      </c>
      <c r="O107" s="92">
        <v>1</v>
      </c>
      <c r="P107" s="78">
        <f t="shared" si="22"/>
        <v>0</v>
      </c>
      <c r="Q107" s="82">
        <f>1/6</f>
        <v>0.16666666666666666</v>
      </c>
      <c r="R107" s="84">
        <f>P107*Q107</f>
        <v>0</v>
      </c>
      <c r="S107" s="270"/>
      <c r="T107" s="270"/>
    </row>
    <row r="108" spans="1:20" s="15" customFormat="1" ht="30" customHeight="1">
      <c r="A108" s="324" t="s">
        <v>77</v>
      </c>
      <c r="B108" s="325"/>
      <c r="C108" s="21" t="s">
        <v>32</v>
      </c>
      <c r="D108" s="21" t="s">
        <v>28</v>
      </c>
      <c r="E108" s="21" t="s">
        <v>29</v>
      </c>
      <c r="G108" s="30">
        <v>3</v>
      </c>
      <c r="H108" s="30">
        <f t="shared" si="14"/>
      </c>
      <c r="I108" s="30">
        <f t="shared" si="15"/>
      </c>
      <c r="J108" s="30">
        <f t="shared" si="16"/>
        <v>0.4</v>
      </c>
      <c r="K108" s="30">
        <f t="shared" si="17"/>
      </c>
      <c r="L108" s="30">
        <f t="shared" si="18"/>
      </c>
      <c r="M108" s="30">
        <f t="shared" si="19"/>
      </c>
      <c r="N108" s="30"/>
      <c r="O108" s="30"/>
      <c r="P108" s="80" t="s">
        <v>72</v>
      </c>
      <c r="Q108" s="80">
        <f>SUM(Q109:Q114)</f>
        <v>0.9999999999999999</v>
      </c>
      <c r="R108" s="98">
        <f>SUM(R109:R114)</f>
        <v>0</v>
      </c>
      <c r="S108" s="98">
        <f>1/4</f>
        <v>0.25</v>
      </c>
      <c r="T108" s="99">
        <f>R108*S108</f>
        <v>0</v>
      </c>
    </row>
    <row r="109" spans="1:20" s="15" customFormat="1" ht="30" customHeight="1">
      <c r="A109" s="16">
        <v>77</v>
      </c>
      <c r="B109" s="266" t="s">
        <v>190</v>
      </c>
      <c r="C109" s="22"/>
      <c r="D109" s="14"/>
      <c r="E109" s="14"/>
      <c r="G109" s="13">
        <v>1</v>
      </c>
      <c r="H109" s="58">
        <f t="shared" si="14"/>
        <v>0</v>
      </c>
      <c r="I109" s="58">
        <f t="shared" si="15"/>
      </c>
      <c r="J109" s="58">
        <f t="shared" si="16"/>
      </c>
      <c r="K109" s="58">
        <f t="shared" si="17"/>
      </c>
      <c r="L109" s="58">
        <f t="shared" si="18"/>
      </c>
      <c r="M109" s="58">
        <f t="shared" si="19"/>
      </c>
      <c r="N109" s="91">
        <f t="shared" si="10"/>
        <v>0</v>
      </c>
      <c r="O109" s="67">
        <v>1</v>
      </c>
      <c r="P109" s="78">
        <f t="shared" si="22"/>
        <v>0</v>
      </c>
      <c r="Q109" s="82">
        <f>1/6</f>
        <v>0.16666666666666666</v>
      </c>
      <c r="R109" s="84">
        <f>P109*Q109</f>
        <v>0</v>
      </c>
      <c r="S109" s="270"/>
      <c r="T109" s="270"/>
    </row>
    <row r="110" spans="1:20" s="15" customFormat="1" ht="30" customHeight="1">
      <c r="A110" s="16">
        <f>A109+1</f>
        <v>78</v>
      </c>
      <c r="B110" s="266" t="s">
        <v>191</v>
      </c>
      <c r="C110" s="22"/>
      <c r="D110" s="14"/>
      <c r="E110" s="14"/>
      <c r="G110" s="13">
        <v>1</v>
      </c>
      <c r="H110" s="58">
        <f t="shared" si="14"/>
        <v>0</v>
      </c>
      <c r="I110" s="58">
        <f t="shared" si="15"/>
      </c>
      <c r="J110" s="58">
        <f t="shared" si="16"/>
      </c>
      <c r="K110" s="58">
        <f t="shared" si="17"/>
      </c>
      <c r="L110" s="58">
        <f t="shared" si="18"/>
      </c>
      <c r="M110" s="58">
        <f t="shared" si="19"/>
      </c>
      <c r="N110" s="68">
        <f t="shared" si="10"/>
        <v>0</v>
      </c>
      <c r="O110" s="67">
        <v>1</v>
      </c>
      <c r="P110" s="78">
        <f t="shared" si="22"/>
        <v>0</v>
      </c>
      <c r="Q110" s="82">
        <f>1/6</f>
        <v>0.16666666666666666</v>
      </c>
      <c r="R110" s="84">
        <f>P110*Q110</f>
        <v>0</v>
      </c>
      <c r="S110" s="270"/>
      <c r="T110" s="270"/>
    </row>
    <row r="111" spans="1:20" s="15" customFormat="1" ht="30" customHeight="1">
      <c r="A111" s="16">
        <f>A110+1</f>
        <v>79</v>
      </c>
      <c r="B111" s="266" t="s">
        <v>192</v>
      </c>
      <c r="C111" s="22"/>
      <c r="D111" s="14"/>
      <c r="E111" s="14"/>
      <c r="G111" s="13">
        <v>1</v>
      </c>
      <c r="H111" s="58">
        <f t="shared" si="14"/>
        <v>0</v>
      </c>
      <c r="I111" s="58">
        <f t="shared" si="15"/>
      </c>
      <c r="J111" s="58">
        <f t="shared" si="16"/>
      </c>
      <c r="K111" s="58">
        <f t="shared" si="17"/>
      </c>
      <c r="L111" s="58">
        <f t="shared" si="18"/>
      </c>
      <c r="M111" s="58">
        <f t="shared" si="19"/>
      </c>
      <c r="N111" s="68">
        <f t="shared" si="10"/>
        <v>0</v>
      </c>
      <c r="O111" s="67">
        <v>1</v>
      </c>
      <c r="P111" s="78">
        <f t="shared" si="22"/>
        <v>0</v>
      </c>
      <c r="Q111" s="82">
        <f>1/6</f>
        <v>0.16666666666666666</v>
      </c>
      <c r="R111" s="84">
        <f>P111*Q111</f>
        <v>0</v>
      </c>
      <c r="S111" s="270"/>
      <c r="T111" s="270"/>
    </row>
    <row r="112" spans="1:20" s="15" customFormat="1" ht="30" customHeight="1">
      <c r="A112" s="16">
        <f>A111+1</f>
        <v>80</v>
      </c>
      <c r="B112" s="266" t="s">
        <v>193</v>
      </c>
      <c r="C112" s="22"/>
      <c r="D112" s="14"/>
      <c r="E112" s="14"/>
      <c r="G112" s="13">
        <v>1</v>
      </c>
      <c r="H112" s="58">
        <f t="shared" si="14"/>
        <v>0</v>
      </c>
      <c r="I112" s="58">
        <f t="shared" si="15"/>
      </c>
      <c r="J112" s="58">
        <f t="shared" si="16"/>
      </c>
      <c r="K112" s="58">
        <f t="shared" si="17"/>
      </c>
      <c r="L112" s="58">
        <f t="shared" si="18"/>
      </c>
      <c r="M112" s="58">
        <f t="shared" si="19"/>
      </c>
      <c r="N112" s="68">
        <f t="shared" si="10"/>
        <v>0</v>
      </c>
      <c r="O112" s="67">
        <v>1</v>
      </c>
      <c r="P112" s="78">
        <f t="shared" si="22"/>
        <v>0</v>
      </c>
      <c r="Q112" s="82">
        <f>1/6</f>
        <v>0.16666666666666666</v>
      </c>
      <c r="R112" s="84">
        <f>P112*Q112</f>
        <v>0</v>
      </c>
      <c r="S112" s="270"/>
      <c r="T112" s="270"/>
    </row>
    <row r="113" spans="1:20" s="15" customFormat="1" ht="30" customHeight="1">
      <c r="A113" s="16">
        <f>A112+1</f>
        <v>81</v>
      </c>
      <c r="B113" s="266" t="s">
        <v>194</v>
      </c>
      <c r="C113" s="22"/>
      <c r="D113" s="14"/>
      <c r="E113" s="14"/>
      <c r="G113" s="13">
        <v>1</v>
      </c>
      <c r="H113" s="58">
        <f t="shared" si="14"/>
        <v>0</v>
      </c>
      <c r="I113" s="58">
        <f t="shared" si="15"/>
      </c>
      <c r="J113" s="58">
        <f t="shared" si="16"/>
      </c>
      <c r="K113" s="58">
        <f t="shared" si="17"/>
      </c>
      <c r="L113" s="58">
        <f t="shared" si="18"/>
      </c>
      <c r="M113" s="58">
        <f t="shared" si="19"/>
      </c>
      <c r="N113" s="68">
        <f t="shared" si="10"/>
        <v>0</v>
      </c>
      <c r="O113" s="67">
        <v>1</v>
      </c>
      <c r="P113" s="78">
        <f t="shared" si="22"/>
        <v>0</v>
      </c>
      <c r="Q113" s="82">
        <f>1/6</f>
        <v>0.16666666666666666</v>
      </c>
      <c r="R113" s="84">
        <f>P113*Q113</f>
        <v>0</v>
      </c>
      <c r="S113" s="270"/>
      <c r="T113" s="270"/>
    </row>
    <row r="114" spans="1:20" s="15" customFormat="1" ht="30" customHeight="1">
      <c r="A114" s="16">
        <f>A113+1</f>
        <v>82</v>
      </c>
      <c r="B114" s="266" t="s">
        <v>195</v>
      </c>
      <c r="C114" s="22"/>
      <c r="D114" s="14"/>
      <c r="E114" s="14"/>
      <c r="G114" s="13">
        <v>1</v>
      </c>
      <c r="H114" s="58">
        <f t="shared" si="14"/>
        <v>0</v>
      </c>
      <c r="I114" s="58">
        <f t="shared" si="15"/>
      </c>
      <c r="J114" s="58">
        <f t="shared" si="16"/>
      </c>
      <c r="K114" s="58">
        <f t="shared" si="17"/>
      </c>
      <c r="L114" s="58">
        <f t="shared" si="18"/>
      </c>
      <c r="M114" s="58">
        <f t="shared" si="19"/>
      </c>
      <c r="N114" s="68">
        <f t="shared" si="10"/>
        <v>0</v>
      </c>
      <c r="O114" s="67">
        <v>1</v>
      </c>
      <c r="P114" s="78">
        <f t="shared" si="22"/>
        <v>0</v>
      </c>
      <c r="Q114" s="82">
        <f>1/6</f>
        <v>0.16666666666666666</v>
      </c>
      <c r="R114" s="84">
        <f>P114*Q114</f>
        <v>0</v>
      </c>
      <c r="S114" s="270"/>
      <c r="T114" s="270"/>
    </row>
    <row r="115" spans="1:20" s="15" customFormat="1" ht="30" customHeight="1">
      <c r="A115" s="324" t="s">
        <v>78</v>
      </c>
      <c r="B115" s="325"/>
      <c r="C115" s="21" t="s">
        <v>32</v>
      </c>
      <c r="D115" s="21" t="s">
        <v>28</v>
      </c>
      <c r="E115" s="21" t="s">
        <v>29</v>
      </c>
      <c r="G115" s="30"/>
      <c r="H115" s="30">
        <f t="shared" si="14"/>
      </c>
      <c r="I115" s="30">
        <f t="shared" si="15"/>
      </c>
      <c r="J115" s="30">
        <f t="shared" si="16"/>
      </c>
      <c r="K115" s="30">
        <f t="shared" si="17"/>
      </c>
      <c r="L115" s="30">
        <f t="shared" si="18"/>
      </c>
      <c r="M115" s="30">
        <f t="shared" si="19"/>
      </c>
      <c r="N115" s="30"/>
      <c r="O115" s="30"/>
      <c r="P115" s="80" t="s">
        <v>72</v>
      </c>
      <c r="Q115" s="80">
        <f>SUM(Q116:Q126)</f>
        <v>1.0000000000000002</v>
      </c>
      <c r="R115" s="98">
        <f>SUM(R116:R126)</f>
        <v>0</v>
      </c>
      <c r="S115" s="98">
        <f>1/4</f>
        <v>0.25</v>
      </c>
      <c r="T115" s="99">
        <f>R115*S115</f>
        <v>0</v>
      </c>
    </row>
    <row r="116" spans="1:20" s="15" customFormat="1" ht="30" customHeight="1">
      <c r="A116" s="16">
        <v>85</v>
      </c>
      <c r="B116" s="266" t="s">
        <v>199</v>
      </c>
      <c r="C116" s="22"/>
      <c r="D116" s="14"/>
      <c r="E116" s="14"/>
      <c r="G116" s="13">
        <v>1</v>
      </c>
      <c r="H116" s="58">
        <f t="shared" si="14"/>
        <v>0</v>
      </c>
      <c r="I116" s="58">
        <f t="shared" si="15"/>
      </c>
      <c r="J116" s="58">
        <f t="shared" si="16"/>
      </c>
      <c r="K116" s="58">
        <f t="shared" si="17"/>
      </c>
      <c r="L116" s="58">
        <f t="shared" si="18"/>
      </c>
      <c r="M116" s="58">
        <f t="shared" si="19"/>
      </c>
      <c r="N116" s="91">
        <f t="shared" si="10"/>
        <v>0</v>
      </c>
      <c r="O116" s="67">
        <v>1</v>
      </c>
      <c r="P116" s="78">
        <f t="shared" si="22"/>
        <v>0</v>
      </c>
      <c r="Q116" s="82">
        <f>1/11</f>
        <v>0.09090909090909091</v>
      </c>
      <c r="R116" s="84">
        <f>P116*Q116</f>
        <v>0</v>
      </c>
      <c r="S116" s="270"/>
      <c r="T116" s="270"/>
    </row>
    <row r="117" spans="1:20" s="15" customFormat="1" ht="30" customHeight="1">
      <c r="A117" s="16">
        <f>A116+1</f>
        <v>86</v>
      </c>
      <c r="B117" s="266" t="s">
        <v>196</v>
      </c>
      <c r="C117" s="22"/>
      <c r="D117" s="14"/>
      <c r="E117" s="14"/>
      <c r="G117" s="13">
        <v>1</v>
      </c>
      <c r="H117" s="58">
        <f t="shared" si="14"/>
        <v>0</v>
      </c>
      <c r="I117" s="58">
        <f t="shared" si="15"/>
      </c>
      <c r="J117" s="58">
        <f t="shared" si="16"/>
      </c>
      <c r="K117" s="58">
        <f t="shared" si="17"/>
      </c>
      <c r="L117" s="58">
        <f t="shared" si="18"/>
      </c>
      <c r="M117" s="58">
        <f t="shared" si="19"/>
      </c>
      <c r="N117" s="68">
        <f t="shared" si="10"/>
        <v>0</v>
      </c>
      <c r="O117" s="67">
        <v>1</v>
      </c>
      <c r="P117" s="78">
        <f t="shared" si="22"/>
        <v>0</v>
      </c>
      <c r="Q117" s="82">
        <f aca="true" t="shared" si="23" ref="Q117:Q126">1/11</f>
        <v>0.09090909090909091</v>
      </c>
      <c r="R117" s="84">
        <f>P117*Q117</f>
        <v>0</v>
      </c>
      <c r="S117" s="270"/>
      <c r="T117" s="270"/>
    </row>
    <row r="118" spans="1:20" s="15" customFormat="1" ht="30" customHeight="1">
      <c r="A118" s="16">
        <f aca="true" t="shared" si="24" ref="A118:A126">A117+1</f>
        <v>87</v>
      </c>
      <c r="B118" s="266" t="s">
        <v>200</v>
      </c>
      <c r="C118" s="22"/>
      <c r="D118" s="14"/>
      <c r="E118" s="14"/>
      <c r="G118" s="13">
        <v>1</v>
      </c>
      <c r="H118" s="58">
        <f t="shared" si="14"/>
        <v>0</v>
      </c>
      <c r="I118" s="58">
        <f t="shared" si="15"/>
      </c>
      <c r="J118" s="58">
        <f t="shared" si="16"/>
      </c>
      <c r="K118" s="58">
        <f t="shared" si="17"/>
      </c>
      <c r="L118" s="58">
        <f t="shared" si="18"/>
      </c>
      <c r="M118" s="58">
        <f t="shared" si="19"/>
      </c>
      <c r="N118" s="68">
        <f t="shared" si="10"/>
        <v>0</v>
      </c>
      <c r="O118" s="67">
        <v>1</v>
      </c>
      <c r="P118" s="78">
        <f t="shared" si="22"/>
        <v>0</v>
      </c>
      <c r="Q118" s="82">
        <f t="shared" si="23"/>
        <v>0.09090909090909091</v>
      </c>
      <c r="R118" s="84">
        <f>P118*Q118</f>
        <v>0</v>
      </c>
      <c r="S118" s="270"/>
      <c r="T118" s="270"/>
    </row>
    <row r="119" spans="1:20" s="15" customFormat="1" ht="30" customHeight="1">
      <c r="A119" s="16">
        <f t="shared" si="24"/>
        <v>88</v>
      </c>
      <c r="B119" s="266" t="s">
        <v>201</v>
      </c>
      <c r="C119" s="22"/>
      <c r="D119" s="14"/>
      <c r="E119" s="14"/>
      <c r="G119" s="13">
        <v>1</v>
      </c>
      <c r="H119" s="58">
        <f t="shared" si="14"/>
        <v>0</v>
      </c>
      <c r="I119" s="58">
        <f t="shared" si="15"/>
      </c>
      <c r="J119" s="58">
        <f t="shared" si="16"/>
      </c>
      <c r="K119" s="58">
        <f t="shared" si="17"/>
      </c>
      <c r="L119" s="58">
        <f t="shared" si="18"/>
      </c>
      <c r="M119" s="58">
        <f t="shared" si="19"/>
      </c>
      <c r="N119" s="68">
        <f aca="true" t="shared" si="25" ref="N119:N132">SUM(H119:M119)</f>
        <v>0</v>
      </c>
      <c r="O119" s="67">
        <v>1</v>
      </c>
      <c r="P119" s="78">
        <f t="shared" si="22"/>
        <v>0</v>
      </c>
      <c r="Q119" s="82">
        <f t="shared" si="23"/>
        <v>0.09090909090909091</v>
      </c>
      <c r="R119" s="84">
        <f>P119*Q119</f>
        <v>0</v>
      </c>
      <c r="S119" s="270"/>
      <c r="T119" s="270"/>
    </row>
    <row r="120" spans="1:20" s="15" customFormat="1" ht="30" customHeight="1">
      <c r="A120" s="16">
        <f t="shared" si="24"/>
        <v>89</v>
      </c>
      <c r="B120" s="266" t="s">
        <v>202</v>
      </c>
      <c r="C120" s="22"/>
      <c r="D120" s="14"/>
      <c r="E120" s="14"/>
      <c r="G120" s="13">
        <v>1</v>
      </c>
      <c r="H120" s="58">
        <f t="shared" si="14"/>
        <v>0</v>
      </c>
      <c r="I120" s="58">
        <f t="shared" si="15"/>
      </c>
      <c r="J120" s="58">
        <f t="shared" si="16"/>
      </c>
      <c r="K120" s="58">
        <f t="shared" si="17"/>
      </c>
      <c r="L120" s="58">
        <f t="shared" si="18"/>
      </c>
      <c r="M120" s="58">
        <f t="shared" si="19"/>
      </c>
      <c r="N120" s="68">
        <f t="shared" si="25"/>
        <v>0</v>
      </c>
      <c r="O120" s="67">
        <v>1</v>
      </c>
      <c r="P120" s="78">
        <f t="shared" si="22"/>
        <v>0</v>
      </c>
      <c r="Q120" s="82">
        <f t="shared" si="23"/>
        <v>0.09090909090909091</v>
      </c>
      <c r="R120" s="84">
        <f>P120*Q120</f>
        <v>0</v>
      </c>
      <c r="S120" s="270"/>
      <c r="T120" s="270"/>
    </row>
    <row r="121" spans="1:20" s="15" customFormat="1" ht="30" customHeight="1">
      <c r="A121" s="16">
        <f t="shared" si="24"/>
        <v>90</v>
      </c>
      <c r="B121" s="266" t="s">
        <v>203</v>
      </c>
      <c r="C121" s="22"/>
      <c r="D121" s="14"/>
      <c r="E121" s="14"/>
      <c r="G121" s="13">
        <v>1</v>
      </c>
      <c r="H121" s="58">
        <f t="shared" si="14"/>
        <v>0</v>
      </c>
      <c r="I121" s="58">
        <f t="shared" si="15"/>
      </c>
      <c r="J121" s="58">
        <f t="shared" si="16"/>
      </c>
      <c r="K121" s="58">
        <f t="shared" si="17"/>
      </c>
      <c r="L121" s="58">
        <f t="shared" si="18"/>
      </c>
      <c r="M121" s="58">
        <f t="shared" si="19"/>
      </c>
      <c r="N121" s="68">
        <f t="shared" si="25"/>
        <v>0</v>
      </c>
      <c r="O121" s="67">
        <v>1</v>
      </c>
      <c r="P121" s="78">
        <f t="shared" si="22"/>
        <v>0</v>
      </c>
      <c r="Q121" s="82">
        <f t="shared" si="23"/>
        <v>0.09090909090909091</v>
      </c>
      <c r="R121" s="84">
        <f>P121*Q121</f>
        <v>0</v>
      </c>
      <c r="S121" s="270"/>
      <c r="T121" s="270"/>
    </row>
    <row r="122" spans="1:20" s="15" customFormat="1" ht="30" customHeight="1">
      <c r="A122" s="16">
        <f t="shared" si="24"/>
        <v>91</v>
      </c>
      <c r="B122" s="266" t="s">
        <v>204</v>
      </c>
      <c r="C122" s="22"/>
      <c r="D122" s="14"/>
      <c r="E122" s="14"/>
      <c r="G122" s="13">
        <v>1</v>
      </c>
      <c r="H122" s="58">
        <f t="shared" si="14"/>
        <v>0</v>
      </c>
      <c r="I122" s="58">
        <f t="shared" si="15"/>
      </c>
      <c r="J122" s="58">
        <f t="shared" si="16"/>
      </c>
      <c r="K122" s="58">
        <f t="shared" si="17"/>
      </c>
      <c r="L122" s="58">
        <f t="shared" si="18"/>
      </c>
      <c r="M122" s="58">
        <f t="shared" si="19"/>
      </c>
      <c r="N122" s="68">
        <f t="shared" si="25"/>
        <v>0</v>
      </c>
      <c r="O122" s="67">
        <v>1</v>
      </c>
      <c r="P122" s="78">
        <f t="shared" si="22"/>
        <v>0</v>
      </c>
      <c r="Q122" s="82">
        <f t="shared" si="23"/>
        <v>0.09090909090909091</v>
      </c>
      <c r="R122" s="84">
        <f>P122*Q122</f>
        <v>0</v>
      </c>
      <c r="S122" s="270"/>
      <c r="T122" s="270"/>
    </row>
    <row r="123" spans="1:20" s="15" customFormat="1" ht="30" customHeight="1">
      <c r="A123" s="16">
        <f t="shared" si="24"/>
        <v>92</v>
      </c>
      <c r="B123" s="266" t="s">
        <v>197</v>
      </c>
      <c r="C123" s="22"/>
      <c r="D123" s="14"/>
      <c r="E123" s="14"/>
      <c r="G123" s="13">
        <v>1</v>
      </c>
      <c r="H123" s="58">
        <f t="shared" si="14"/>
        <v>0</v>
      </c>
      <c r="I123" s="58">
        <f t="shared" si="15"/>
      </c>
      <c r="J123" s="58">
        <f t="shared" si="16"/>
      </c>
      <c r="K123" s="58">
        <f t="shared" si="17"/>
      </c>
      <c r="L123" s="58">
        <f t="shared" si="18"/>
      </c>
      <c r="M123" s="58">
        <f t="shared" si="19"/>
      </c>
      <c r="N123" s="68">
        <f t="shared" si="25"/>
        <v>0</v>
      </c>
      <c r="O123" s="67">
        <v>1</v>
      </c>
      <c r="P123" s="78">
        <f t="shared" si="22"/>
        <v>0</v>
      </c>
      <c r="Q123" s="82">
        <f t="shared" si="23"/>
        <v>0.09090909090909091</v>
      </c>
      <c r="R123" s="84">
        <f>P123*Q123</f>
        <v>0</v>
      </c>
      <c r="S123" s="270"/>
      <c r="T123" s="270"/>
    </row>
    <row r="124" spans="1:20" s="15" customFormat="1" ht="30" customHeight="1">
      <c r="A124" s="16">
        <f t="shared" si="24"/>
        <v>93</v>
      </c>
      <c r="B124" s="266" t="s">
        <v>205</v>
      </c>
      <c r="C124" s="22"/>
      <c r="D124" s="14"/>
      <c r="E124" s="14"/>
      <c r="G124" s="13">
        <v>1</v>
      </c>
      <c r="H124" s="58">
        <f t="shared" si="14"/>
        <v>0</v>
      </c>
      <c r="I124" s="58">
        <f t="shared" si="15"/>
      </c>
      <c r="J124" s="58">
        <f t="shared" si="16"/>
      </c>
      <c r="K124" s="58">
        <f t="shared" si="17"/>
      </c>
      <c r="L124" s="58">
        <f t="shared" si="18"/>
      </c>
      <c r="M124" s="58">
        <f t="shared" si="19"/>
      </c>
      <c r="N124" s="68">
        <f t="shared" si="25"/>
        <v>0</v>
      </c>
      <c r="O124" s="67">
        <v>1</v>
      </c>
      <c r="P124" s="78">
        <f t="shared" si="22"/>
        <v>0</v>
      </c>
      <c r="Q124" s="82">
        <f t="shared" si="23"/>
        <v>0.09090909090909091</v>
      </c>
      <c r="R124" s="84">
        <f>P124*Q124</f>
        <v>0</v>
      </c>
      <c r="S124" s="270"/>
      <c r="T124" s="270"/>
    </row>
    <row r="125" spans="1:20" s="15" customFormat="1" ht="30" customHeight="1">
      <c r="A125" s="16">
        <f t="shared" si="24"/>
        <v>94</v>
      </c>
      <c r="B125" s="266" t="s">
        <v>206</v>
      </c>
      <c r="C125" s="22"/>
      <c r="D125" s="14"/>
      <c r="E125" s="14"/>
      <c r="G125" s="13">
        <v>1</v>
      </c>
      <c r="H125" s="58">
        <f t="shared" si="14"/>
        <v>0</v>
      </c>
      <c r="I125" s="58">
        <f t="shared" si="15"/>
      </c>
      <c r="J125" s="58">
        <f t="shared" si="16"/>
      </c>
      <c r="K125" s="58">
        <f t="shared" si="17"/>
      </c>
      <c r="L125" s="58">
        <f t="shared" si="18"/>
      </c>
      <c r="M125" s="58">
        <f t="shared" si="19"/>
      </c>
      <c r="N125" s="68">
        <f t="shared" si="25"/>
        <v>0</v>
      </c>
      <c r="O125" s="67">
        <v>1</v>
      </c>
      <c r="P125" s="78">
        <f t="shared" si="22"/>
        <v>0</v>
      </c>
      <c r="Q125" s="82">
        <f t="shared" si="23"/>
        <v>0.09090909090909091</v>
      </c>
      <c r="R125" s="84">
        <f>P125*Q125</f>
        <v>0</v>
      </c>
      <c r="S125" s="270"/>
      <c r="T125" s="270"/>
    </row>
    <row r="126" spans="1:20" s="15" customFormat="1" ht="30" customHeight="1">
      <c r="A126" s="16">
        <f t="shared" si="24"/>
        <v>95</v>
      </c>
      <c r="B126" s="266" t="s">
        <v>198</v>
      </c>
      <c r="C126" s="22"/>
      <c r="D126" s="14"/>
      <c r="E126" s="14"/>
      <c r="G126" s="13">
        <v>1</v>
      </c>
      <c r="H126" s="58">
        <f t="shared" si="14"/>
        <v>0</v>
      </c>
      <c r="I126" s="58">
        <f t="shared" si="15"/>
      </c>
      <c r="J126" s="58">
        <f t="shared" si="16"/>
      </c>
      <c r="K126" s="58">
        <f t="shared" si="17"/>
      </c>
      <c r="L126" s="58">
        <f t="shared" si="18"/>
      </c>
      <c r="M126" s="58">
        <f t="shared" si="19"/>
      </c>
      <c r="N126" s="68">
        <f t="shared" si="25"/>
        <v>0</v>
      </c>
      <c r="O126" s="92">
        <v>1</v>
      </c>
      <c r="P126" s="78">
        <f t="shared" si="22"/>
        <v>0</v>
      </c>
      <c r="Q126" s="82">
        <f t="shared" si="23"/>
        <v>0.09090909090909091</v>
      </c>
      <c r="R126" s="84">
        <f>P126*Q126</f>
        <v>0</v>
      </c>
      <c r="S126" s="270"/>
      <c r="T126" s="270"/>
    </row>
    <row r="127" spans="1:20" s="15" customFormat="1" ht="30" customHeight="1">
      <c r="A127" s="324" t="s">
        <v>79</v>
      </c>
      <c r="B127" s="325"/>
      <c r="C127" s="21" t="s">
        <v>32</v>
      </c>
      <c r="D127" s="21" t="s">
        <v>28</v>
      </c>
      <c r="E127" s="21" t="s">
        <v>29</v>
      </c>
      <c r="G127" s="30"/>
      <c r="H127" s="30">
        <f t="shared" si="14"/>
      </c>
      <c r="I127" s="30">
        <f t="shared" si="15"/>
      </c>
      <c r="J127" s="30">
        <f t="shared" si="16"/>
      </c>
      <c r="K127" s="30">
        <f t="shared" si="17"/>
      </c>
      <c r="L127" s="30">
        <f t="shared" si="18"/>
      </c>
      <c r="M127" s="30">
        <f t="shared" si="19"/>
      </c>
      <c r="N127" s="30"/>
      <c r="O127" s="30"/>
      <c r="P127" s="80" t="s">
        <v>72</v>
      </c>
      <c r="Q127" s="80">
        <f>SUM(Q128:Q137)</f>
        <v>1</v>
      </c>
      <c r="R127" s="98">
        <f>SUM(R128:R132)</f>
        <v>0</v>
      </c>
      <c r="S127" s="98">
        <f>1/4</f>
        <v>0.25</v>
      </c>
      <c r="T127" s="99">
        <f>R127*S127</f>
        <v>0</v>
      </c>
    </row>
    <row r="128" spans="1:20" s="15" customFormat="1" ht="30" customHeight="1">
      <c r="A128" s="16">
        <v>96</v>
      </c>
      <c r="B128" s="266" t="s">
        <v>207</v>
      </c>
      <c r="C128" s="22"/>
      <c r="D128" s="14"/>
      <c r="E128" s="14"/>
      <c r="G128" s="13">
        <v>1</v>
      </c>
      <c r="H128" s="58">
        <f t="shared" si="14"/>
        <v>0</v>
      </c>
      <c r="I128" s="58">
        <f t="shared" si="15"/>
      </c>
      <c r="J128" s="58">
        <f t="shared" si="16"/>
      </c>
      <c r="K128" s="58">
        <f t="shared" si="17"/>
      </c>
      <c r="L128" s="58">
        <f t="shared" si="18"/>
      </c>
      <c r="M128" s="58">
        <f t="shared" si="19"/>
      </c>
      <c r="N128" s="91">
        <f t="shared" si="25"/>
        <v>0</v>
      </c>
      <c r="O128" s="67">
        <v>1</v>
      </c>
      <c r="P128" s="78">
        <f t="shared" si="22"/>
        <v>0</v>
      </c>
      <c r="Q128" s="82">
        <f>1/5</f>
        <v>0.2</v>
      </c>
      <c r="R128" s="84">
        <f>P128*Q128</f>
        <v>0</v>
      </c>
      <c r="S128" s="270"/>
      <c r="T128" s="270"/>
    </row>
    <row r="129" spans="1:20" s="15" customFormat="1" ht="30" customHeight="1">
      <c r="A129" s="16">
        <f>A128+1</f>
        <v>97</v>
      </c>
      <c r="B129" s="266" t="s">
        <v>208</v>
      </c>
      <c r="C129" s="22"/>
      <c r="D129" s="14"/>
      <c r="E129" s="14"/>
      <c r="G129" s="13">
        <v>1</v>
      </c>
      <c r="H129" s="58">
        <f t="shared" si="14"/>
        <v>0</v>
      </c>
      <c r="I129" s="58">
        <f t="shared" si="15"/>
      </c>
      <c r="J129" s="58">
        <f t="shared" si="16"/>
      </c>
      <c r="K129" s="58">
        <f t="shared" si="17"/>
      </c>
      <c r="L129" s="58">
        <f t="shared" si="18"/>
      </c>
      <c r="M129" s="58">
        <f t="shared" si="19"/>
      </c>
      <c r="N129" s="68">
        <f t="shared" si="25"/>
        <v>0</v>
      </c>
      <c r="O129" s="67">
        <v>1</v>
      </c>
      <c r="P129" s="78">
        <f t="shared" si="22"/>
        <v>0</v>
      </c>
      <c r="Q129" s="82">
        <f>1/5</f>
        <v>0.2</v>
      </c>
      <c r="R129" s="84">
        <f>P129*Q129</f>
        <v>0</v>
      </c>
      <c r="S129" s="270"/>
      <c r="T129" s="270"/>
    </row>
    <row r="130" spans="1:20" s="15" customFormat="1" ht="30" customHeight="1">
      <c r="A130" s="16">
        <f>A129+1</f>
        <v>98</v>
      </c>
      <c r="B130" s="266" t="s">
        <v>209</v>
      </c>
      <c r="C130" s="22"/>
      <c r="D130" s="14"/>
      <c r="E130" s="14"/>
      <c r="G130" s="13">
        <v>1</v>
      </c>
      <c r="H130" s="58">
        <f t="shared" si="14"/>
        <v>0</v>
      </c>
      <c r="I130" s="58">
        <f t="shared" si="15"/>
      </c>
      <c r="J130" s="58">
        <f t="shared" si="16"/>
      </c>
      <c r="K130" s="58">
        <f t="shared" si="17"/>
      </c>
      <c r="L130" s="58">
        <f t="shared" si="18"/>
      </c>
      <c r="M130" s="58">
        <f t="shared" si="19"/>
      </c>
      <c r="N130" s="68">
        <f t="shared" si="25"/>
        <v>0</v>
      </c>
      <c r="O130" s="67">
        <v>1</v>
      </c>
      <c r="P130" s="78">
        <f t="shared" si="22"/>
        <v>0</v>
      </c>
      <c r="Q130" s="82">
        <f>1/5</f>
        <v>0.2</v>
      </c>
      <c r="R130" s="84">
        <f>P130*Q130</f>
        <v>0</v>
      </c>
      <c r="S130" s="270"/>
      <c r="T130" s="270"/>
    </row>
    <row r="131" spans="1:20" s="15" customFormat="1" ht="30" customHeight="1">
      <c r="A131" s="16">
        <f>A130+1</f>
        <v>99</v>
      </c>
      <c r="B131" s="266" t="s">
        <v>210</v>
      </c>
      <c r="C131" s="22"/>
      <c r="D131" s="14"/>
      <c r="E131" s="14"/>
      <c r="G131" s="13">
        <v>1</v>
      </c>
      <c r="H131" s="58">
        <f t="shared" si="14"/>
        <v>0</v>
      </c>
      <c r="I131" s="58">
        <f t="shared" si="15"/>
      </c>
      <c r="J131" s="58">
        <f t="shared" si="16"/>
      </c>
      <c r="K131" s="58">
        <f t="shared" si="17"/>
      </c>
      <c r="L131" s="58">
        <f t="shared" si="18"/>
      </c>
      <c r="M131" s="58">
        <f t="shared" si="19"/>
      </c>
      <c r="N131" s="68">
        <f t="shared" si="25"/>
        <v>0</v>
      </c>
      <c r="O131" s="67">
        <v>1</v>
      </c>
      <c r="P131" s="78">
        <f t="shared" si="22"/>
        <v>0</v>
      </c>
      <c r="Q131" s="82">
        <f>1/5</f>
        <v>0.2</v>
      </c>
      <c r="R131" s="84">
        <f>P131*Q131</f>
        <v>0</v>
      </c>
      <c r="S131" s="270"/>
      <c r="T131" s="270"/>
    </row>
    <row r="132" spans="1:20" s="15" customFormat="1" ht="30" customHeight="1">
      <c r="A132" s="16">
        <f>A131+1</f>
        <v>100</v>
      </c>
      <c r="B132" s="266" t="s">
        <v>211</v>
      </c>
      <c r="C132" s="22"/>
      <c r="D132" s="14"/>
      <c r="E132" s="14"/>
      <c r="G132" s="13">
        <v>1</v>
      </c>
      <c r="H132" s="58">
        <f t="shared" si="14"/>
        <v>0</v>
      </c>
      <c r="I132" s="58">
        <f t="shared" si="15"/>
      </c>
      <c r="J132" s="58">
        <f t="shared" si="16"/>
      </c>
      <c r="K132" s="58">
        <f t="shared" si="17"/>
      </c>
      <c r="L132" s="58">
        <f t="shared" si="18"/>
      </c>
      <c r="M132" s="58">
        <f t="shared" si="19"/>
      </c>
      <c r="N132" s="68">
        <f t="shared" si="25"/>
        <v>0</v>
      </c>
      <c r="O132" s="92">
        <v>1</v>
      </c>
      <c r="P132" s="102">
        <f t="shared" si="22"/>
        <v>0</v>
      </c>
      <c r="Q132" s="82">
        <f>1/5</f>
        <v>0.2</v>
      </c>
      <c r="R132" s="84">
        <f>P132*Q132</f>
        <v>0</v>
      </c>
      <c r="S132" s="270"/>
      <c r="T132" s="270"/>
    </row>
    <row r="133" spans="14:15" ht="15">
      <c r="N133" s="76"/>
      <c r="O133" s="76"/>
    </row>
    <row r="134" spans="14:15" ht="15">
      <c r="N134" s="76"/>
      <c r="O134" s="76"/>
    </row>
    <row r="135" spans="14:15" ht="15">
      <c r="N135" s="76"/>
      <c r="O135" s="76"/>
    </row>
    <row r="136" spans="14:15" ht="15">
      <c r="N136" s="76"/>
      <c r="O136" s="76"/>
    </row>
    <row r="137" spans="14:15" ht="15">
      <c r="N137" s="76"/>
      <c r="O137" s="76"/>
    </row>
    <row r="138" spans="14:15" ht="15">
      <c r="N138" s="76"/>
      <c r="O138" s="76"/>
    </row>
    <row r="139" spans="14:15" ht="15">
      <c r="N139" s="76"/>
      <c r="O139" s="76"/>
    </row>
  </sheetData>
  <sheetProtection/>
  <mergeCells count="39">
    <mergeCell ref="A127:B127"/>
    <mergeCell ref="A72:B72"/>
    <mergeCell ref="A79:B79"/>
    <mergeCell ref="A94:B94"/>
    <mergeCell ref="A101:B101"/>
    <mergeCell ref="A86:B86"/>
    <mergeCell ref="A100:E100"/>
    <mergeCell ref="Q1:Q2"/>
    <mergeCell ref="S1:S2"/>
    <mergeCell ref="H2:N2"/>
    <mergeCell ref="A108:B108"/>
    <mergeCell ref="A115:B115"/>
    <mergeCell ref="A52:B52"/>
    <mergeCell ref="A62:B62"/>
    <mergeCell ref="A66:B66"/>
    <mergeCell ref="A32:B32"/>
    <mergeCell ref="A37:B37"/>
    <mergeCell ref="A46:B46"/>
    <mergeCell ref="A8:B8"/>
    <mergeCell ref="A11:B11"/>
    <mergeCell ref="A15:B15"/>
    <mergeCell ref="A20:B20"/>
    <mergeCell ref="A9:E9"/>
    <mergeCell ref="A71:E71"/>
    <mergeCell ref="A51:E51"/>
    <mergeCell ref="S4:S5"/>
    <mergeCell ref="Q4:Q5"/>
    <mergeCell ref="N4:N5"/>
    <mergeCell ref="G3:G5"/>
    <mergeCell ref="A4:E4"/>
    <mergeCell ref="A3:E3"/>
    <mergeCell ref="A10:B10"/>
    <mergeCell ref="O1:O2"/>
    <mergeCell ref="O4:O5"/>
    <mergeCell ref="P3:P5"/>
    <mergeCell ref="A25:B25"/>
    <mergeCell ref="A31:B31"/>
    <mergeCell ref="A1:E1"/>
    <mergeCell ref="A2:E2"/>
  </mergeCells>
  <printOptions/>
  <pageMargins left="0.7" right="0.7" top="0.75" bottom="0.75" header="0.3" footer="0.3"/>
  <pageSetup horizontalDpi="600" verticalDpi="600" orientation="landscape" paperSize="9" scale="90" r:id="rId3"/>
  <headerFooter>
    <oddHeader>&amp;LUTC - Master Qualité 2009-2010&amp;CFiches de la grille d'évaluation &amp;R(8 pages A4 en recto-verso)</oddHeader>
    <oddFooter xml:space="preserve">&amp;LVersion du &amp;D&amp;CGroupe 3&amp;RPage &amp;P </oddFooter>
  </headerFooter>
  <rowBreaks count="4" manualBreakCount="4">
    <brk id="19" max="255" man="1"/>
    <brk id="70" max="255" man="1"/>
    <brk id="99" max="255" man="1"/>
    <brk id="114" max="255" man="1"/>
  </rowBreaks>
  <colBreaks count="1" manualBreakCount="1">
    <brk id="5" max="65535" man="1"/>
  </colBreaks>
  <legacyDrawing r:id="rId2"/>
</worksheet>
</file>

<file path=xl/worksheets/sheet3.xml><?xml version="1.0" encoding="utf-8"?>
<worksheet xmlns="http://schemas.openxmlformats.org/spreadsheetml/2006/main" xmlns:r="http://schemas.openxmlformats.org/officeDocument/2006/relationships">
  <sheetPr codeName="Feuil4"/>
  <dimension ref="A1:AA29"/>
  <sheetViews>
    <sheetView view="pageLayout" zoomScale="55" zoomScalePageLayoutView="55" workbookViewId="0" topLeftCell="A1">
      <selection activeCell="A1" sqref="A1:K1"/>
    </sheetView>
  </sheetViews>
  <sheetFormatPr defaultColWidth="0" defaultRowHeight="15" zeroHeight="1"/>
  <cols>
    <col min="1" max="11" width="11.421875" style="0" customWidth="1"/>
    <col min="12" max="12" width="13.421875" style="0" customWidth="1"/>
    <col min="13" max="33" width="11.421875" style="0" customWidth="1"/>
    <col min="34" max="16384" width="11.421875" style="0" hidden="1" customWidth="1"/>
  </cols>
  <sheetData>
    <row r="1" spans="1:27" ht="23.25">
      <c r="A1" s="272" t="s">
        <v>31</v>
      </c>
      <c r="B1" s="273"/>
      <c r="C1" s="273"/>
      <c r="D1" s="273"/>
      <c r="E1" s="273"/>
      <c r="F1" s="273"/>
      <c r="G1" s="273"/>
      <c r="H1" s="273"/>
      <c r="I1" s="273"/>
      <c r="J1" s="273"/>
      <c r="K1" s="274"/>
      <c r="N1" s="126"/>
      <c r="O1" s="345" t="s">
        <v>80</v>
      </c>
      <c r="P1" s="346"/>
      <c r="Q1" s="346"/>
      <c r="R1" s="346"/>
      <c r="S1" s="346"/>
      <c r="T1" s="346"/>
      <c r="U1" s="346"/>
      <c r="V1" s="347"/>
      <c r="X1" s="158" t="s">
        <v>93</v>
      </c>
      <c r="Y1" s="159"/>
      <c r="Z1" s="159"/>
      <c r="AA1" s="160"/>
    </row>
    <row r="2" spans="1:27" ht="15" customHeight="1">
      <c r="A2" s="281" t="s">
        <v>33</v>
      </c>
      <c r="B2" s="282"/>
      <c r="C2" s="282"/>
      <c r="D2" s="282"/>
      <c r="E2" s="282"/>
      <c r="F2" s="282"/>
      <c r="G2" s="282"/>
      <c r="H2" s="282"/>
      <c r="I2" s="282"/>
      <c r="J2" s="282"/>
      <c r="K2" s="283"/>
      <c r="M2" s="7"/>
      <c r="N2" s="7" t="s">
        <v>81</v>
      </c>
      <c r="O2" s="127">
        <v>1</v>
      </c>
      <c r="P2" s="127">
        <v>2</v>
      </c>
      <c r="Q2" s="127">
        <v>3</v>
      </c>
      <c r="R2" s="127">
        <v>4</v>
      </c>
      <c r="S2" s="127">
        <v>5</v>
      </c>
      <c r="T2" s="127">
        <v>6</v>
      </c>
      <c r="U2" s="127">
        <v>7</v>
      </c>
      <c r="V2" s="127">
        <v>8</v>
      </c>
      <c r="X2" s="161" t="s">
        <v>94</v>
      </c>
      <c r="Y2" s="162"/>
      <c r="Z2" s="162"/>
      <c r="AA2" s="163"/>
    </row>
    <row r="3" spans="1:27" ht="15.75">
      <c r="A3" s="165"/>
      <c r="B3" s="10"/>
      <c r="C3" s="10"/>
      <c r="D3" s="10"/>
      <c r="E3" s="7" t="s">
        <v>100</v>
      </c>
      <c r="F3" s="10"/>
      <c r="G3" s="10"/>
      <c r="H3" s="10"/>
      <c r="I3" s="10"/>
      <c r="J3" s="142" t="s">
        <v>91</v>
      </c>
      <c r="K3" s="133"/>
      <c r="M3" s="7"/>
      <c r="N3" s="7" t="s">
        <v>44</v>
      </c>
      <c r="O3" s="128" t="s">
        <v>82</v>
      </c>
      <c r="P3" s="128" t="s">
        <v>83</v>
      </c>
      <c r="Q3" s="128" t="s">
        <v>84</v>
      </c>
      <c r="R3" s="128" t="s">
        <v>85</v>
      </c>
      <c r="S3" s="128" t="s">
        <v>86</v>
      </c>
      <c r="T3" s="128" t="s">
        <v>87</v>
      </c>
      <c r="U3" s="128" t="s">
        <v>88</v>
      </c>
      <c r="V3" s="128" t="s">
        <v>89</v>
      </c>
      <c r="X3" s="128" t="s">
        <v>95</v>
      </c>
      <c r="Y3" s="128" t="s">
        <v>98</v>
      </c>
      <c r="Z3" s="128" t="s">
        <v>96</v>
      </c>
      <c r="AA3" s="128" t="s">
        <v>97</v>
      </c>
    </row>
    <row r="4" spans="1:22" ht="15.75">
      <c r="A4" s="165"/>
      <c r="B4" s="10"/>
      <c r="C4" s="10"/>
      <c r="D4" s="10"/>
      <c r="E4" s="7" t="s">
        <v>43</v>
      </c>
      <c r="F4" s="10"/>
      <c r="G4" s="10"/>
      <c r="H4" s="10"/>
      <c r="I4" s="10"/>
      <c r="J4" s="143"/>
      <c r="K4" s="123"/>
      <c r="L4" s="348" t="s">
        <v>75</v>
      </c>
      <c r="M4" s="7"/>
      <c r="N4" s="7" t="s">
        <v>43</v>
      </c>
      <c r="O4" s="129"/>
      <c r="P4" s="129"/>
      <c r="Q4" s="129"/>
      <c r="R4" s="129"/>
      <c r="S4" s="129"/>
      <c r="T4" s="129"/>
      <c r="U4" s="129"/>
      <c r="V4" s="129"/>
    </row>
    <row r="5" spans="1:22" ht="15.75" customHeight="1">
      <c r="A5" s="166"/>
      <c r="B5" s="167"/>
      <c r="C5" s="167"/>
      <c r="D5" s="167"/>
      <c r="E5" s="9" t="s">
        <v>42</v>
      </c>
      <c r="F5" s="167"/>
      <c r="G5" s="167"/>
      <c r="H5" s="167"/>
      <c r="I5" s="167"/>
      <c r="J5" s="144"/>
      <c r="K5" s="138"/>
      <c r="L5" s="348"/>
      <c r="M5" s="7"/>
      <c r="N5" s="7" t="s">
        <v>90</v>
      </c>
      <c r="O5" s="129"/>
      <c r="P5" s="129"/>
      <c r="Q5" s="129"/>
      <c r="R5" s="129"/>
      <c r="S5" s="129"/>
      <c r="T5" s="129"/>
      <c r="U5" s="129"/>
      <c r="V5" s="129"/>
    </row>
    <row r="6" spans="1:12" ht="15.75" customHeight="1">
      <c r="A6" s="130"/>
      <c r="B6" s="131"/>
      <c r="C6" s="132"/>
      <c r="D6" s="132"/>
      <c r="E6" s="132"/>
      <c r="L6" s="349"/>
    </row>
    <row r="7" spans="1:12" ht="18" customHeight="1">
      <c r="A7" s="118" t="s">
        <v>73</v>
      </c>
      <c r="B7" s="118"/>
      <c r="C7" s="118"/>
      <c r="D7" s="118"/>
      <c r="E7" s="118"/>
      <c r="F7" s="118"/>
      <c r="G7" s="118"/>
      <c r="H7" s="119" t="s">
        <v>75</v>
      </c>
      <c r="I7" s="119"/>
      <c r="J7" s="343" t="s">
        <v>92</v>
      </c>
      <c r="K7" s="344"/>
      <c r="L7" s="153"/>
    </row>
    <row r="8" spans="1:27" ht="18" customHeight="1">
      <c r="A8" s="120" t="str">
        <f>'Grille d''autodiagnostic'!A9:E9</f>
        <v>Phase A :  ELABORATION DE L'AVANT PROJET</v>
      </c>
      <c r="B8" s="120"/>
      <c r="C8" s="120"/>
      <c r="D8" s="120"/>
      <c r="E8" s="120"/>
      <c r="F8" s="120"/>
      <c r="G8" s="120"/>
      <c r="H8" s="112">
        <f>X8</f>
        <v>0.6297222222222223</v>
      </c>
      <c r="I8" s="112"/>
      <c r="J8" s="145"/>
      <c r="K8" s="146"/>
      <c r="L8" s="154">
        <f>'Grille d''autodiagnostic'!T9</f>
        <v>0</v>
      </c>
      <c r="O8" s="156">
        <v>0.6297222222222223</v>
      </c>
      <c r="P8" s="156"/>
      <c r="Q8" s="156"/>
      <c r="R8" s="156"/>
      <c r="S8" s="156"/>
      <c r="T8" s="156"/>
      <c r="U8" s="156"/>
      <c r="V8" s="156"/>
      <c r="X8" s="164">
        <f>IF(SUM(O8:V8)=0,'Grille d''autodiagnostic'!T9,AVERAGE(O8:V8))</f>
        <v>0.6297222222222223</v>
      </c>
      <c r="Y8" s="164" t="e">
        <f>IF(SUM(O8:V8)=0,0,STDEV(O8:V8))</f>
        <v>#DIV/0!</v>
      </c>
      <c r="Z8" s="164" t="e">
        <f>X8+Y8</f>
        <v>#DIV/0!</v>
      </c>
      <c r="AA8" s="164" t="e">
        <f>X8-Y8</f>
        <v>#DIV/0!</v>
      </c>
    </row>
    <row r="9" spans="1:27" ht="18" customHeight="1">
      <c r="A9" s="120" t="str">
        <f>'Grille d''autodiagnostic'!A51:E51</f>
        <v>Phase B :  MONTAGE DU PROJET</v>
      </c>
      <c r="B9" s="120"/>
      <c r="C9" s="120"/>
      <c r="D9" s="120"/>
      <c r="E9" s="120"/>
      <c r="F9" s="120"/>
      <c r="G9" s="120"/>
      <c r="H9" s="112">
        <f>X9</f>
        <v>0.6222222222222222</v>
      </c>
      <c r="I9" s="112"/>
      <c r="J9" s="145"/>
      <c r="K9" s="146"/>
      <c r="L9" s="155">
        <f>'Grille d''autodiagnostic'!T51</f>
        <v>0</v>
      </c>
      <c r="O9" s="156">
        <v>0.6222222222222222</v>
      </c>
      <c r="P9" s="156"/>
      <c r="Q9" s="156"/>
      <c r="R9" s="156"/>
      <c r="S9" s="156"/>
      <c r="T9" s="156"/>
      <c r="U9" s="156"/>
      <c r="V9" s="156"/>
      <c r="X9" s="164">
        <f>IF(SUM(O9:V9)=0,'Grille d''autodiagnostic'!T51,AVERAGE(O9:V9))</f>
        <v>0.6222222222222222</v>
      </c>
      <c r="Y9" s="164" t="e">
        <f>IF(SUM(O9:V9)=0,0,STDEV(O9:V9))</f>
        <v>#DIV/0!</v>
      </c>
      <c r="Z9" s="164" t="e">
        <f>X9+Y9</f>
        <v>#DIV/0!</v>
      </c>
      <c r="AA9" s="164" t="e">
        <f>X9-Y9</f>
        <v>#DIV/0!</v>
      </c>
    </row>
    <row r="10" spans="1:27" ht="18" customHeight="1">
      <c r="A10" s="120" t="str">
        <f>'Grille d''autodiagnostic'!A71:E71</f>
        <v>Phase C :  REALISATION DU PROJET</v>
      </c>
      <c r="B10" s="120"/>
      <c r="C10" s="120"/>
      <c r="D10" s="120"/>
      <c r="E10" s="120"/>
      <c r="F10" s="120"/>
      <c r="G10" s="120"/>
      <c r="H10" s="112">
        <f>X10</f>
        <v>0.6095238095238096</v>
      </c>
      <c r="I10" s="112"/>
      <c r="J10" s="145"/>
      <c r="K10" s="146"/>
      <c r="L10" s="155">
        <f>'Grille d''autodiagnostic'!T71</f>
        <v>0</v>
      </c>
      <c r="O10" s="156">
        <v>0.6095238095238096</v>
      </c>
      <c r="P10" s="156"/>
      <c r="Q10" s="156"/>
      <c r="R10" s="156"/>
      <c r="S10" s="156"/>
      <c r="T10" s="156"/>
      <c r="U10" s="156"/>
      <c r="V10" s="156"/>
      <c r="X10" s="164">
        <f>IF(SUM(O10:V10)=0,'Grille d''autodiagnostic'!T71,AVERAGE(O10:V10))</f>
        <v>0.6095238095238096</v>
      </c>
      <c r="Y10" s="164" t="e">
        <f>IF(SUM(O10:V10)=0,0,STDEV(O10:V10))</f>
        <v>#DIV/0!</v>
      </c>
      <c r="Z10" s="164" t="e">
        <f>X10+Y10</f>
        <v>#DIV/0!</v>
      </c>
      <c r="AA10" s="164" t="e">
        <f>X10-Y10</f>
        <v>#DIV/0!</v>
      </c>
    </row>
    <row r="11" spans="1:27" ht="18" customHeight="1">
      <c r="A11" s="120" t="str">
        <f>'Grille d''autodiagnostic'!A100:E100</f>
        <v>Phase D: BILAN GLOBAL ET AMELIORATION</v>
      </c>
      <c r="B11" s="120"/>
      <c r="C11" s="120"/>
      <c r="D11" s="120"/>
      <c r="E11" s="120"/>
      <c r="F11" s="120"/>
      <c r="G11" s="120"/>
      <c r="H11" s="112">
        <f>X11</f>
        <v>0.6592424242424242</v>
      </c>
      <c r="I11" s="112"/>
      <c r="J11" s="145"/>
      <c r="K11" s="146"/>
      <c r="L11" s="155">
        <f>'Grille d''autodiagnostic'!T100</f>
        <v>0</v>
      </c>
      <c r="O11" s="156">
        <v>0.6592424242424242</v>
      </c>
      <c r="P11" s="156"/>
      <c r="Q11" s="156"/>
      <c r="R11" s="156"/>
      <c r="S11" s="156"/>
      <c r="T11" s="156"/>
      <c r="U11" s="156"/>
      <c r="V11" s="156"/>
      <c r="X11" s="164">
        <f>IF(SUM(O11:V11)=0,'Grille d''autodiagnostic'!T100,AVERAGE(O11:V11))</f>
        <v>0.6592424242424242</v>
      </c>
      <c r="Y11" s="164" t="e">
        <f>IF(SUM(O11:V11)=0,0,STDEV(O11:V11))</f>
        <v>#DIV/0!</v>
      </c>
      <c r="Z11" s="164" t="e">
        <f>X11+Y11</f>
        <v>#DIV/0!</v>
      </c>
      <c r="AA11" s="164" t="e">
        <f>X11-Y11</f>
        <v>#DIV/0!</v>
      </c>
    </row>
    <row r="12" spans="1:27" ht="18" customHeight="1">
      <c r="A12" s="121"/>
      <c r="D12" s="124"/>
      <c r="E12" s="124"/>
      <c r="H12" s="122"/>
      <c r="J12" s="147"/>
      <c r="K12" s="148"/>
      <c r="O12" s="157"/>
      <c r="P12" s="157"/>
      <c r="Q12" s="157"/>
      <c r="R12" s="157"/>
      <c r="S12" s="157"/>
      <c r="T12" s="157"/>
      <c r="U12" s="157"/>
      <c r="V12" s="157"/>
      <c r="X12" s="106"/>
      <c r="Y12" s="106"/>
      <c r="Z12" s="106"/>
      <c r="AA12" s="106"/>
    </row>
    <row r="13" spans="1:27" ht="18" customHeight="1">
      <c r="A13" s="118" t="s">
        <v>74</v>
      </c>
      <c r="B13" s="118"/>
      <c r="C13" s="118"/>
      <c r="D13" s="118"/>
      <c r="E13" s="118"/>
      <c r="F13" s="118"/>
      <c r="G13" s="118"/>
      <c r="H13" s="119" t="s">
        <v>75</v>
      </c>
      <c r="I13" s="119"/>
      <c r="J13" s="149"/>
      <c r="K13" s="150"/>
      <c r="O13" s="157"/>
      <c r="P13" s="157"/>
      <c r="Q13" s="157"/>
      <c r="R13" s="157"/>
      <c r="S13" s="157"/>
      <c r="T13" s="157"/>
      <c r="U13" s="157"/>
      <c r="V13" s="157"/>
      <c r="X13" s="106"/>
      <c r="Y13" s="106"/>
      <c r="Z13" s="106"/>
      <c r="AA13" s="106"/>
    </row>
    <row r="14" spans="1:27" ht="18" customHeight="1">
      <c r="A14" s="110" t="str">
        <f>'Grille d''autodiagnostic'!A10:B10</f>
        <v>A.1. Vision &amp; objectifs</v>
      </c>
      <c r="B14" s="110"/>
      <c r="C14" s="110"/>
      <c r="D14" s="110"/>
      <c r="E14" s="110"/>
      <c r="F14" s="110"/>
      <c r="G14" s="110"/>
      <c r="H14" s="111">
        <f>X14</f>
        <v>0.7555555555555555</v>
      </c>
      <c r="I14" s="111"/>
      <c r="J14" s="145"/>
      <c r="K14" s="146"/>
      <c r="L14" s="154">
        <f>'Grille d''autodiagnostic'!R10</f>
        <v>0</v>
      </c>
      <c r="O14" s="156">
        <v>0.7555555555555555</v>
      </c>
      <c r="P14" s="156"/>
      <c r="Q14" s="156"/>
      <c r="R14" s="156"/>
      <c r="S14" s="156"/>
      <c r="T14" s="156"/>
      <c r="U14" s="156"/>
      <c r="V14" s="156"/>
      <c r="X14" s="164">
        <f>IF(SUM(O14:V14)=0,'Grille d''autodiagnostic'!R10,AVERAGE(O14:V14))</f>
        <v>0.7555555555555555</v>
      </c>
      <c r="Y14" s="164" t="e">
        <f>IF(SUM(O14:V14)=0,0,STDEV(O14:V14))</f>
        <v>#DIV/0!</v>
      </c>
      <c r="Z14" s="164" t="e">
        <f>X14+Y14</f>
        <v>#DIV/0!</v>
      </c>
      <c r="AA14" s="164" t="e">
        <f aca="true" t="shared" si="0" ref="AA14:AA28">X14-Y14</f>
        <v>#DIV/0!</v>
      </c>
    </row>
    <row r="15" spans="1:27" ht="18" customHeight="1">
      <c r="A15" s="110" t="str">
        <f>'Grille d''autodiagnostic'!A25:B25</f>
        <v>A.2. Identification des risques</v>
      </c>
      <c r="B15" s="110"/>
      <c r="C15" s="110"/>
      <c r="D15" s="110"/>
      <c r="E15" s="110"/>
      <c r="F15" s="110"/>
      <c r="G15" s="110"/>
      <c r="H15" s="111">
        <f aca="true" t="shared" si="1" ref="H15:H28">X15</f>
        <v>0.4666666666666667</v>
      </c>
      <c r="I15" s="111"/>
      <c r="J15" s="145"/>
      <c r="K15" s="146"/>
      <c r="L15" s="155">
        <f>'Grille d''autodiagnostic'!R25</f>
        <v>0</v>
      </c>
      <c r="O15" s="156">
        <v>0.4666666666666667</v>
      </c>
      <c r="P15" s="156"/>
      <c r="Q15" s="156"/>
      <c r="R15" s="156"/>
      <c r="S15" s="156"/>
      <c r="T15" s="156"/>
      <c r="U15" s="156"/>
      <c r="V15" s="156"/>
      <c r="X15" s="164">
        <f>IF(SUM(O15:V15)=0,'Grille d''autodiagnostic'!R25,AVERAGE(O15:V15))</f>
        <v>0.4666666666666667</v>
      </c>
      <c r="Y15" s="164" t="e">
        <f aca="true" t="shared" si="2" ref="Y15:Y28">IF(SUM(O15:V15)=0,0,STDEV(O15:V15))</f>
        <v>#DIV/0!</v>
      </c>
      <c r="Z15" s="164" t="e">
        <f aca="true" t="shared" si="3" ref="Z15:Z28">X15+Y15</f>
        <v>#DIV/0!</v>
      </c>
      <c r="AA15" s="164" t="e">
        <f t="shared" si="0"/>
        <v>#DIV/0!</v>
      </c>
    </row>
    <row r="16" spans="1:27" ht="18" customHeight="1">
      <c r="A16" s="110" t="str">
        <f>'Grille d''autodiagnostic'!A31:B31</f>
        <v>A.3. Etude de faisabilité</v>
      </c>
      <c r="B16" s="110"/>
      <c r="C16" s="110"/>
      <c r="D16" s="110"/>
      <c r="E16" s="110"/>
      <c r="F16" s="110"/>
      <c r="G16" s="110"/>
      <c r="H16" s="111">
        <f t="shared" si="1"/>
        <v>0.6300000000000001</v>
      </c>
      <c r="I16" s="111"/>
      <c r="J16" s="145"/>
      <c r="K16" s="146"/>
      <c r="L16" s="155">
        <f>'Grille d''autodiagnostic'!R31</f>
        <v>0</v>
      </c>
      <c r="O16" s="156">
        <v>0.6300000000000001</v>
      </c>
      <c r="P16" s="156"/>
      <c r="Q16" s="156"/>
      <c r="R16" s="156"/>
      <c r="S16" s="156"/>
      <c r="T16" s="156"/>
      <c r="U16" s="156"/>
      <c r="V16" s="156"/>
      <c r="X16" s="164">
        <f>IF(SUM(O16:V16)=0,'Grille d''autodiagnostic'!R31,AVERAGE(O16:V16))</f>
        <v>0.6300000000000001</v>
      </c>
      <c r="Y16" s="164" t="e">
        <f t="shared" si="2"/>
        <v>#DIV/0!</v>
      </c>
      <c r="Z16" s="164" t="e">
        <f t="shared" si="3"/>
        <v>#DIV/0!</v>
      </c>
      <c r="AA16" s="164" t="e">
        <f t="shared" si="0"/>
        <v>#DIV/0!</v>
      </c>
    </row>
    <row r="17" spans="1:27" ht="18" customHeight="1">
      <c r="A17" s="110" t="str">
        <f>'Grille d''autodiagnostic'!A46:B46</f>
        <v>A.4. Approbation de l’avant projet</v>
      </c>
      <c r="B17" s="110"/>
      <c r="C17" s="110"/>
      <c r="D17" s="110"/>
      <c r="E17" s="110"/>
      <c r="F17" s="110"/>
      <c r="G17" s="110"/>
      <c r="H17" s="111">
        <f t="shared" si="1"/>
        <v>0.6666666666666666</v>
      </c>
      <c r="I17" s="111"/>
      <c r="J17" s="145"/>
      <c r="K17" s="146"/>
      <c r="L17" s="155">
        <f>'Grille d''autodiagnostic'!R46</f>
        <v>0</v>
      </c>
      <c r="O17" s="156">
        <v>0.6666666666666666</v>
      </c>
      <c r="P17" s="156"/>
      <c r="Q17" s="156"/>
      <c r="R17" s="156"/>
      <c r="S17" s="156"/>
      <c r="T17" s="156"/>
      <c r="U17" s="156"/>
      <c r="V17" s="156"/>
      <c r="X17" s="164">
        <f>IF(SUM(O17:V17)=0,'Grille d''autodiagnostic'!R46,AVERAGE(O17:V17))</f>
        <v>0.6666666666666666</v>
      </c>
      <c r="Y17" s="164" t="e">
        <f t="shared" si="2"/>
        <v>#DIV/0!</v>
      </c>
      <c r="Z17" s="164" t="e">
        <f t="shared" si="3"/>
        <v>#DIV/0!</v>
      </c>
      <c r="AA17" s="164" t="e">
        <f t="shared" si="0"/>
        <v>#DIV/0!</v>
      </c>
    </row>
    <row r="18" spans="1:27" ht="18" customHeight="1">
      <c r="A18" s="115" t="str">
        <f>'Grille d''autodiagnostic'!A52:B52</f>
        <v>B.1. Organisation du projet</v>
      </c>
      <c r="B18" s="115"/>
      <c r="C18" s="115"/>
      <c r="D18" s="115"/>
      <c r="E18" s="115"/>
      <c r="F18" s="115"/>
      <c r="G18" s="115"/>
      <c r="H18" s="107">
        <f t="shared" si="1"/>
        <v>0.6</v>
      </c>
      <c r="I18" s="107"/>
      <c r="J18" s="145"/>
      <c r="K18" s="146"/>
      <c r="L18" s="154">
        <f>'Grille d''autodiagnostic'!R52</f>
        <v>0</v>
      </c>
      <c r="O18" s="156">
        <v>0.6</v>
      </c>
      <c r="P18" s="156"/>
      <c r="Q18" s="156"/>
      <c r="R18" s="156"/>
      <c r="S18" s="156"/>
      <c r="T18" s="156"/>
      <c r="U18" s="156"/>
      <c r="V18" s="156"/>
      <c r="X18" s="164">
        <f>IF(SUM(O18:V18)=0,'Grille d''autodiagnostic'!R52,AVERAGE(O18:V18))</f>
        <v>0.6</v>
      </c>
      <c r="Y18" s="164" t="e">
        <f t="shared" si="2"/>
        <v>#DIV/0!</v>
      </c>
      <c r="Z18" s="164" t="e">
        <f t="shared" si="3"/>
        <v>#DIV/0!</v>
      </c>
      <c r="AA18" s="164" t="e">
        <f t="shared" si="0"/>
        <v>#DIV/0!</v>
      </c>
    </row>
    <row r="19" spans="1:27" ht="18" customHeight="1">
      <c r="A19" s="115" t="str">
        <f>'Grille d''autodiagnostic'!A62:B62</f>
        <v>B.2 Dispositif d’évaluation du pilotage et de la réalisation du projet</v>
      </c>
      <c r="B19" s="115"/>
      <c r="C19" s="115"/>
      <c r="D19" s="115"/>
      <c r="E19" s="115"/>
      <c r="F19" s="115"/>
      <c r="G19" s="115"/>
      <c r="H19" s="107">
        <f t="shared" si="1"/>
        <v>0.6</v>
      </c>
      <c r="I19" s="107"/>
      <c r="J19" s="145"/>
      <c r="K19" s="146"/>
      <c r="L19" s="155">
        <f>'Grille d''autodiagnostic'!R62</f>
        <v>0</v>
      </c>
      <c r="O19" s="156">
        <v>0.6</v>
      </c>
      <c r="P19" s="156"/>
      <c r="Q19" s="156"/>
      <c r="R19" s="156"/>
      <c r="S19" s="156"/>
      <c r="T19" s="156"/>
      <c r="U19" s="156"/>
      <c r="V19" s="156"/>
      <c r="X19" s="164">
        <f>IF(SUM(O19:V19)=0,'Grille d''autodiagnostic'!R62,AVERAGE(O19:V19))</f>
        <v>0.6</v>
      </c>
      <c r="Y19" s="164" t="e">
        <f t="shared" si="2"/>
        <v>#DIV/0!</v>
      </c>
      <c r="Z19" s="164" t="e">
        <f t="shared" si="3"/>
        <v>#DIV/0!</v>
      </c>
      <c r="AA19" s="164" t="e">
        <f t="shared" si="0"/>
        <v>#DIV/0!</v>
      </c>
    </row>
    <row r="20" spans="1:27" ht="18" customHeight="1">
      <c r="A20" s="115" t="str">
        <f>'Grille d''autodiagnostic'!A66:B66</f>
        <v>B.3. Approbation du projet détaillé</v>
      </c>
      <c r="B20" s="115"/>
      <c r="C20" s="115"/>
      <c r="D20" s="115"/>
      <c r="E20" s="115"/>
      <c r="F20" s="115"/>
      <c r="G20" s="115"/>
      <c r="H20" s="107">
        <f t="shared" si="1"/>
        <v>0.6666666666666667</v>
      </c>
      <c r="I20" s="107"/>
      <c r="J20" s="145"/>
      <c r="K20" s="146"/>
      <c r="L20" s="155">
        <f>'Grille d''autodiagnostic'!R66</f>
        <v>0</v>
      </c>
      <c r="O20" s="156">
        <v>0.6666666666666667</v>
      </c>
      <c r="P20" s="156"/>
      <c r="Q20" s="156"/>
      <c r="R20" s="156"/>
      <c r="S20" s="156"/>
      <c r="T20" s="156"/>
      <c r="U20" s="156"/>
      <c r="V20" s="156"/>
      <c r="X20" s="164">
        <f>IF(SUM(O20:V20)=0,'Grille d''autodiagnostic'!R66,AVERAGE(O20:V20))</f>
        <v>0.6666666666666667</v>
      </c>
      <c r="Y20" s="164" t="e">
        <f t="shared" si="2"/>
        <v>#DIV/0!</v>
      </c>
      <c r="Z20" s="164" t="e">
        <f t="shared" si="3"/>
        <v>#DIV/0!</v>
      </c>
      <c r="AA20" s="164" t="e">
        <f t="shared" si="0"/>
        <v>#DIV/0!</v>
      </c>
    </row>
    <row r="21" spans="1:27" ht="18" customHeight="1">
      <c r="A21" s="113" t="str">
        <f>'Grille d''autodiagnostic'!A72:B72</f>
        <v>C.1. Système d’information</v>
      </c>
      <c r="B21" s="113"/>
      <c r="C21" s="113"/>
      <c r="D21" s="113"/>
      <c r="E21" s="113"/>
      <c r="F21" s="113"/>
      <c r="G21" s="113"/>
      <c r="H21" s="114">
        <f t="shared" si="1"/>
        <v>0.6</v>
      </c>
      <c r="I21" s="114"/>
      <c r="J21" s="145"/>
      <c r="K21" s="146"/>
      <c r="L21" s="155">
        <f>'Grille d''autodiagnostic'!R72</f>
        <v>0</v>
      </c>
      <c r="O21" s="156">
        <v>0.6</v>
      </c>
      <c r="P21" s="156"/>
      <c r="Q21" s="156"/>
      <c r="R21" s="156"/>
      <c r="S21" s="156"/>
      <c r="T21" s="156"/>
      <c r="U21" s="156"/>
      <c r="V21" s="156"/>
      <c r="X21" s="164">
        <f>IF(SUM(O21:V21)=0,'Grille d''autodiagnostic'!R72,AVERAGE(O21:V21))</f>
        <v>0.6</v>
      </c>
      <c r="Y21" s="164" t="e">
        <f t="shared" si="2"/>
        <v>#DIV/0!</v>
      </c>
      <c r="Z21" s="164" t="e">
        <f t="shared" si="3"/>
        <v>#DIV/0!</v>
      </c>
      <c r="AA21" s="164" t="e">
        <f t="shared" si="0"/>
        <v>#DIV/0!</v>
      </c>
    </row>
    <row r="22" spans="1:27" ht="18" customHeight="1">
      <c r="A22" s="113" t="str">
        <f>'Grille d''autodiagnostic'!A79:B79</f>
        <v>C.2. Pilotage de projet</v>
      </c>
      <c r="B22" s="113"/>
      <c r="C22" s="113"/>
      <c r="D22" s="113"/>
      <c r="E22" s="113"/>
      <c r="F22" s="113"/>
      <c r="G22" s="113"/>
      <c r="H22" s="114">
        <f t="shared" si="1"/>
        <v>0.4666666666666666</v>
      </c>
      <c r="I22" s="114"/>
      <c r="J22" s="145"/>
      <c r="K22" s="146"/>
      <c r="L22" s="154">
        <f>'Grille d''autodiagnostic'!R79</f>
        <v>0</v>
      </c>
      <c r="O22" s="156">
        <v>0.4666666666666666</v>
      </c>
      <c r="P22" s="156"/>
      <c r="Q22" s="156"/>
      <c r="R22" s="156"/>
      <c r="S22" s="156"/>
      <c r="T22" s="156"/>
      <c r="U22" s="156"/>
      <c r="V22" s="156"/>
      <c r="X22" s="164">
        <f>IF(SUM(O22:V22)=0,'Grille d''autodiagnostic'!R79,AVERAGE(O22:V22))</f>
        <v>0.4666666666666666</v>
      </c>
      <c r="Y22" s="164" t="e">
        <f t="shared" si="2"/>
        <v>#DIV/0!</v>
      </c>
      <c r="Z22" s="164" t="e">
        <f t="shared" si="3"/>
        <v>#DIV/0!</v>
      </c>
      <c r="AA22" s="164" t="e">
        <f t="shared" si="0"/>
        <v>#DIV/0!</v>
      </c>
    </row>
    <row r="23" spans="1:27" ht="18" customHeight="1">
      <c r="A23" s="113" t="str">
        <f>'Grille d''autodiagnostic'!A86:B86</f>
        <v>C.3. Recueil des résultats</v>
      </c>
      <c r="B23" s="113"/>
      <c r="C23" s="113"/>
      <c r="D23" s="113"/>
      <c r="E23" s="113"/>
      <c r="F23" s="113"/>
      <c r="G23" s="113"/>
      <c r="H23" s="114">
        <f t="shared" si="1"/>
        <v>0.5714285714285714</v>
      </c>
      <c r="I23" s="114"/>
      <c r="J23" s="145"/>
      <c r="K23" s="146"/>
      <c r="L23" s="155">
        <f>'Grille d''autodiagnostic'!R86</f>
        <v>0</v>
      </c>
      <c r="O23" s="156">
        <v>0.5714285714285714</v>
      </c>
      <c r="P23" s="156"/>
      <c r="Q23" s="156"/>
      <c r="R23" s="156"/>
      <c r="S23" s="156"/>
      <c r="T23" s="156"/>
      <c r="U23" s="156"/>
      <c r="V23" s="156"/>
      <c r="X23" s="164">
        <f>IF(SUM(O23:V23)=0,'Grille d''autodiagnostic'!R86,AVERAGE(O23:V23))</f>
        <v>0.5714285714285714</v>
      </c>
      <c r="Y23" s="164" t="e">
        <f t="shared" si="2"/>
        <v>#DIV/0!</v>
      </c>
      <c r="Z23" s="164" t="e">
        <f t="shared" si="3"/>
        <v>#DIV/0!</v>
      </c>
      <c r="AA23" s="164" t="e">
        <f t="shared" si="0"/>
        <v>#DIV/0!</v>
      </c>
    </row>
    <row r="24" spans="1:27" ht="18" customHeight="1">
      <c r="A24" s="113" t="str">
        <f>'Grille d''autodiagnostic'!A94:B94</f>
        <v>C.4. Clôture du projet</v>
      </c>
      <c r="B24" s="113"/>
      <c r="C24" s="113"/>
      <c r="D24" s="113"/>
      <c r="E24" s="113"/>
      <c r="F24" s="113"/>
      <c r="G24" s="113"/>
      <c r="H24" s="114">
        <f t="shared" si="1"/>
        <v>0.8</v>
      </c>
      <c r="I24" s="114"/>
      <c r="J24" s="145"/>
      <c r="K24" s="146"/>
      <c r="L24" s="155">
        <f>'Grille d''autodiagnostic'!R94</f>
        <v>0</v>
      </c>
      <c r="O24" s="156">
        <v>0.8</v>
      </c>
      <c r="P24" s="156"/>
      <c r="Q24" s="156"/>
      <c r="R24" s="156"/>
      <c r="S24" s="156"/>
      <c r="T24" s="156"/>
      <c r="U24" s="156"/>
      <c r="V24" s="156"/>
      <c r="X24" s="164">
        <f>IF(SUM(O24:V24)=0,'Grille d''autodiagnostic'!R94,AVERAGE(O24:V24))</f>
        <v>0.8</v>
      </c>
      <c r="Y24" s="164" t="e">
        <f t="shared" si="2"/>
        <v>#DIV/0!</v>
      </c>
      <c r="Z24" s="164" t="e">
        <f t="shared" si="3"/>
        <v>#DIV/0!</v>
      </c>
      <c r="AA24" s="164" t="e">
        <f t="shared" si="0"/>
        <v>#DIV/0!</v>
      </c>
    </row>
    <row r="25" spans="1:27" ht="18" customHeight="1">
      <c r="A25" s="116" t="str">
        <f>'Grille d''autodiagnostic'!A101:B101</f>
        <v>D.1. Valorisation et vulgarisation des résultats</v>
      </c>
      <c r="B25" s="116"/>
      <c r="C25" s="116"/>
      <c r="D25" s="116"/>
      <c r="E25" s="116"/>
      <c r="F25" s="116"/>
      <c r="G25" s="116"/>
      <c r="H25" s="117">
        <f t="shared" si="1"/>
        <v>0.7333333333333333</v>
      </c>
      <c r="I25" s="117"/>
      <c r="J25" s="145"/>
      <c r="K25" s="146"/>
      <c r="L25" s="155">
        <f>'Grille d''autodiagnostic'!R101</f>
        <v>0</v>
      </c>
      <c r="O25" s="156">
        <v>0.7333333333333333</v>
      </c>
      <c r="P25" s="156"/>
      <c r="Q25" s="156"/>
      <c r="R25" s="156"/>
      <c r="S25" s="156"/>
      <c r="T25" s="156"/>
      <c r="U25" s="156"/>
      <c r="V25" s="156"/>
      <c r="X25" s="164">
        <f>IF(SUM(O25:V25)=0,'Grille d''autodiagnostic'!R101,AVERAGE(O25:V25))</f>
        <v>0.7333333333333333</v>
      </c>
      <c r="Y25" s="164" t="e">
        <f t="shared" si="2"/>
        <v>#DIV/0!</v>
      </c>
      <c r="Z25" s="164" t="e">
        <f t="shared" si="3"/>
        <v>#DIV/0!</v>
      </c>
      <c r="AA25" s="164" t="e">
        <f t="shared" si="0"/>
        <v>#DIV/0!</v>
      </c>
    </row>
    <row r="26" spans="1:27" ht="18" customHeight="1">
      <c r="A26" s="116" t="str">
        <f>'Grille d''autodiagnostic'!A108:B108</f>
        <v>D.2. Evaluation des résultats intrinsesques au projet</v>
      </c>
      <c r="B26" s="116"/>
      <c r="C26" s="116"/>
      <c r="D26" s="116"/>
      <c r="E26" s="116"/>
      <c r="F26" s="116"/>
      <c r="G26" s="116"/>
      <c r="H26" s="117">
        <f t="shared" si="1"/>
        <v>0.7</v>
      </c>
      <c r="I26" s="117"/>
      <c r="J26" s="145"/>
      <c r="K26" s="146"/>
      <c r="L26" s="154">
        <f>'Grille d''autodiagnostic'!R108</f>
        <v>0</v>
      </c>
      <c r="O26" s="156">
        <v>0.7</v>
      </c>
      <c r="P26" s="156"/>
      <c r="Q26" s="156"/>
      <c r="R26" s="156"/>
      <c r="S26" s="156"/>
      <c r="T26" s="156"/>
      <c r="U26" s="156"/>
      <c r="V26" s="156"/>
      <c r="X26" s="164">
        <f>IF(SUM(O26:V26)=0,'Grille d''autodiagnostic'!R108,AVERAGE(O26:V26))</f>
        <v>0.7</v>
      </c>
      <c r="Y26" s="164" t="e">
        <f t="shared" si="2"/>
        <v>#DIV/0!</v>
      </c>
      <c r="Z26" s="164" t="e">
        <f t="shared" si="3"/>
        <v>#DIV/0!</v>
      </c>
      <c r="AA26" s="164" t="e">
        <f t="shared" si="0"/>
        <v>#DIV/0!</v>
      </c>
    </row>
    <row r="27" spans="1:27" ht="18" customHeight="1">
      <c r="A27" s="116" t="str">
        <f>'Grille d''autodiagnostic'!A115:B115</f>
        <v>D.3. Améliorations des performances, innovation, apprentissage</v>
      </c>
      <c r="B27" s="116"/>
      <c r="C27" s="116"/>
      <c r="D27" s="116"/>
      <c r="E27" s="116"/>
      <c r="F27" s="116"/>
      <c r="G27" s="116"/>
      <c r="H27" s="117">
        <f t="shared" si="1"/>
        <v>0.5636363636363637</v>
      </c>
      <c r="I27" s="117"/>
      <c r="J27" s="145"/>
      <c r="K27" s="146"/>
      <c r="L27" s="155">
        <f>'Grille d''autodiagnostic'!R115</f>
        <v>0</v>
      </c>
      <c r="O27" s="156">
        <v>0.5636363636363637</v>
      </c>
      <c r="P27" s="156"/>
      <c r="Q27" s="156"/>
      <c r="R27" s="156"/>
      <c r="S27" s="156"/>
      <c r="T27" s="156"/>
      <c r="U27" s="156"/>
      <c r="V27" s="156"/>
      <c r="X27" s="164">
        <f>IF(SUM(O27:V27)=0,'Grille d''autodiagnostic'!R115,AVERAGE(O27:V27))</f>
        <v>0.5636363636363637</v>
      </c>
      <c r="Y27" s="164" t="e">
        <f t="shared" si="2"/>
        <v>#DIV/0!</v>
      </c>
      <c r="Z27" s="164" t="e">
        <f t="shared" si="3"/>
        <v>#DIV/0!</v>
      </c>
      <c r="AA27" s="164" t="e">
        <f t="shared" si="0"/>
        <v>#DIV/0!</v>
      </c>
    </row>
    <row r="28" spans="1:27" ht="18" customHeight="1">
      <c r="A28" s="116" t="str">
        <f>'Grille d''autodiagnostic'!A127:B127</f>
        <v>D.4. Perspectives</v>
      </c>
      <c r="B28" s="116"/>
      <c r="C28" s="116"/>
      <c r="D28" s="116"/>
      <c r="E28" s="116"/>
      <c r="F28" s="116"/>
      <c r="G28" s="116"/>
      <c r="H28" s="117">
        <f t="shared" si="1"/>
        <v>0.64</v>
      </c>
      <c r="I28" s="117"/>
      <c r="J28" s="151"/>
      <c r="K28" s="152"/>
      <c r="L28" s="155">
        <f>'Grille d''autodiagnostic'!R127</f>
        <v>0</v>
      </c>
      <c r="O28" s="156">
        <v>0.64</v>
      </c>
      <c r="P28" s="156"/>
      <c r="Q28" s="156"/>
      <c r="R28" s="156"/>
      <c r="S28" s="156"/>
      <c r="T28" s="156"/>
      <c r="U28" s="156"/>
      <c r="V28" s="156"/>
      <c r="X28" s="164">
        <f>IF(SUM(O28:V28)=0,'Grille d''autodiagnostic'!R127,AVERAGE(O28:V28))</f>
        <v>0.64</v>
      </c>
      <c r="Y28" s="164" t="e">
        <f t="shared" si="2"/>
        <v>#DIV/0!</v>
      </c>
      <c r="Z28" s="164" t="e">
        <f t="shared" si="3"/>
        <v>#DIV/0!</v>
      </c>
      <c r="AA28" s="164" t="e">
        <f t="shared" si="0"/>
        <v>#DIV/0!</v>
      </c>
    </row>
    <row r="29" spans="1:2" ht="15">
      <c r="A29" s="109"/>
      <c r="B29" s="108"/>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mergeCells count="5">
    <mergeCell ref="J7:K7"/>
    <mergeCell ref="O1:V1"/>
    <mergeCell ref="L4:L6"/>
    <mergeCell ref="A1:K1"/>
    <mergeCell ref="A2:K2"/>
  </mergeCells>
  <printOptions/>
  <pageMargins left="0.7" right="0.7" top="0.75" bottom="0.75" header="0.3" footer="0.3"/>
  <pageSetup horizontalDpi="600" verticalDpi="600" orientation="landscape" paperSize="9" r:id="rId2"/>
  <headerFooter>
    <oddHeader>&amp;LUTC - Master Qualité 2009-2010&amp;CFiche du résultat &amp;R(1 page A4 en recto)</oddHeader>
    <oddFooter>&amp;LVersion du &amp;D&amp;CGroupe 3&amp;RPage &amp;P</oddFooter>
  </headerFooter>
  <drawing r:id="rId1"/>
</worksheet>
</file>

<file path=xl/worksheets/sheet4.xml><?xml version="1.0" encoding="utf-8"?>
<worksheet xmlns="http://schemas.openxmlformats.org/spreadsheetml/2006/main" xmlns:r="http://schemas.openxmlformats.org/officeDocument/2006/relationships">
  <sheetPr codeName="Feuil5"/>
  <dimension ref="A1:K32"/>
  <sheetViews>
    <sheetView view="pageLayout" zoomScale="80" zoomScalePageLayoutView="80" workbookViewId="0" topLeftCell="A3">
      <selection activeCell="F33" sqref="A33:IV65536"/>
    </sheetView>
  </sheetViews>
  <sheetFormatPr defaultColWidth="0" defaultRowHeight="15" zeroHeight="1"/>
  <cols>
    <col min="1" max="11" width="11.421875" style="0" customWidth="1"/>
    <col min="12" max="16384" width="11.421875" style="0" hidden="1" customWidth="1"/>
  </cols>
  <sheetData>
    <row r="1" spans="1:11" ht="23.25">
      <c r="A1" s="272" t="s">
        <v>99</v>
      </c>
      <c r="B1" s="273"/>
      <c r="C1" s="273"/>
      <c r="D1" s="273"/>
      <c r="E1" s="273"/>
      <c r="F1" s="273"/>
      <c r="G1" s="273"/>
      <c r="H1" s="273"/>
      <c r="I1" s="273"/>
      <c r="J1" s="273"/>
      <c r="K1" s="274"/>
    </row>
    <row r="2" spans="1:11" ht="23.25" customHeight="1">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 customHeight="1">
      <c r="A4" s="165"/>
      <c r="B4" s="10"/>
      <c r="C4" s="10"/>
      <c r="D4" s="10"/>
      <c r="E4" s="7" t="s">
        <v>100</v>
      </c>
      <c r="F4" s="10"/>
      <c r="G4" s="10"/>
      <c r="H4" s="10"/>
      <c r="I4" s="10"/>
      <c r="J4" s="284" t="s">
        <v>91</v>
      </c>
      <c r="K4" s="285"/>
    </row>
    <row r="5" spans="1:11" ht="15" customHeight="1">
      <c r="A5" s="165"/>
      <c r="B5" s="10"/>
      <c r="C5" s="10"/>
      <c r="D5" s="10"/>
      <c r="E5" s="7" t="s">
        <v>43</v>
      </c>
      <c r="F5" s="10"/>
      <c r="G5" s="10"/>
      <c r="H5" s="10"/>
      <c r="I5" s="10"/>
      <c r="J5" s="143"/>
      <c r="K5" s="123"/>
    </row>
    <row r="6" spans="1:11" ht="15.75">
      <c r="A6" s="166"/>
      <c r="B6" s="167"/>
      <c r="C6" s="167"/>
      <c r="D6" s="167"/>
      <c r="E6" s="9" t="s">
        <v>42</v>
      </c>
      <c r="F6" s="167"/>
      <c r="G6" s="167"/>
      <c r="H6" s="167"/>
      <c r="I6" s="167"/>
      <c r="J6" s="144"/>
      <c r="K6" s="138"/>
    </row>
    <row r="7" spans="1:2" ht="20.25">
      <c r="A7" s="350" t="s">
        <v>101</v>
      </c>
      <c r="B7" s="351"/>
    </row>
    <row r="8" spans="1:2" ht="15">
      <c r="A8" s="136"/>
      <c r="B8" s="123"/>
    </row>
    <row r="9" spans="1:2" ht="15">
      <c r="A9" s="136"/>
      <c r="B9" s="123"/>
    </row>
    <row r="10" spans="1:2" ht="15">
      <c r="A10" s="136"/>
      <c r="B10" s="123"/>
    </row>
    <row r="11" spans="1:2" ht="15">
      <c r="A11" s="136"/>
      <c r="B11" s="123"/>
    </row>
    <row r="12" spans="1:2" ht="15">
      <c r="A12" s="136"/>
      <c r="B12" s="123"/>
    </row>
    <row r="13" spans="1:2" ht="15">
      <c r="A13" s="136"/>
      <c r="B13" s="123"/>
    </row>
    <row r="14" spans="1:2" ht="15">
      <c r="A14" s="136"/>
      <c r="B14" s="123"/>
    </row>
    <row r="15" spans="1:2" ht="15">
      <c r="A15" s="136"/>
      <c r="B15" s="123"/>
    </row>
    <row r="16" spans="1:2" ht="15">
      <c r="A16" s="136"/>
      <c r="B16" s="123"/>
    </row>
    <row r="17" spans="1:2" ht="15">
      <c r="A17" s="136"/>
      <c r="B17" s="123"/>
    </row>
    <row r="18" spans="1:2" ht="15">
      <c r="A18" s="136"/>
      <c r="B18" s="123"/>
    </row>
    <row r="19" spans="1:2" ht="15">
      <c r="A19" s="136"/>
      <c r="B19" s="123"/>
    </row>
    <row r="20" spans="1:2" ht="15">
      <c r="A20" s="136"/>
      <c r="B20" s="123"/>
    </row>
    <row r="21" spans="1:2" ht="15">
      <c r="A21" s="136"/>
      <c r="B21" s="123"/>
    </row>
    <row r="22" spans="1:2" ht="15">
      <c r="A22" s="136"/>
      <c r="B22" s="123"/>
    </row>
    <row r="23" spans="1:2" ht="15">
      <c r="A23" s="136"/>
      <c r="B23" s="123"/>
    </row>
    <row r="24" spans="1:2" ht="15">
      <c r="A24" s="136"/>
      <c r="B24" s="123"/>
    </row>
    <row r="25" spans="1:2" ht="15">
      <c r="A25" s="136"/>
      <c r="B25" s="123"/>
    </row>
    <row r="26" spans="1:2" ht="15">
      <c r="A26" s="136"/>
      <c r="B26" s="123"/>
    </row>
    <row r="27" spans="1:2" ht="15">
      <c r="A27" s="136"/>
      <c r="B27" s="123"/>
    </row>
    <row r="28" spans="1:2" ht="15">
      <c r="A28" s="136"/>
      <c r="B28" s="123"/>
    </row>
    <row r="29" spans="1:2" ht="15">
      <c r="A29" s="136"/>
      <c r="B29" s="123"/>
    </row>
    <row r="30" spans="1:2" ht="15">
      <c r="A30" s="136"/>
      <c r="B30" s="123"/>
    </row>
    <row r="31" spans="1:2" ht="15">
      <c r="A31" s="136"/>
      <c r="B31" s="123"/>
    </row>
    <row r="32" spans="1:2" ht="15">
      <c r="A32" s="137"/>
      <c r="B32" s="138"/>
    </row>
  </sheetData>
  <sheetProtection/>
  <mergeCells count="5">
    <mergeCell ref="A2:K2"/>
    <mergeCell ref="A3:K3"/>
    <mergeCell ref="A1:K1"/>
    <mergeCell ref="J4:K4"/>
    <mergeCell ref="A7:B7"/>
  </mergeCells>
  <printOptions/>
  <pageMargins left="0.7" right="0.7" top="0.75" bottom="0.75" header="0.3" footer="0.3"/>
  <pageSetup horizontalDpi="600" verticalDpi="600" orientation="landscape" paperSize="9" r:id="rId2"/>
  <headerFooter>
    <oddHeader>&amp;LUTC-Master Qualité 2009-2010&amp;CFiche de la cartographie des évaluations sur les 4 processus majeurs&amp;R(1 page A4 en recto)</oddHeader>
    <oddFooter>&amp;LVersion du &amp;D&amp;CGroupe 3&amp;RPage &amp;P</oddFooter>
  </headerFooter>
  <drawing r:id="rId1"/>
</worksheet>
</file>

<file path=xl/worksheets/sheet5.xml><?xml version="1.0" encoding="utf-8"?>
<worksheet xmlns="http://schemas.openxmlformats.org/spreadsheetml/2006/main" xmlns:r="http://schemas.openxmlformats.org/officeDocument/2006/relationships">
  <sheetPr codeName="Feuil7"/>
  <dimension ref="A1:K124"/>
  <sheetViews>
    <sheetView view="pageLayout" zoomScale="25" zoomScalePageLayoutView="25" workbookViewId="0" topLeftCell="A34">
      <selection activeCell="A125" sqref="A125:IV65536"/>
    </sheetView>
  </sheetViews>
  <sheetFormatPr defaultColWidth="0" defaultRowHeight="15" zeroHeight="1"/>
  <cols>
    <col min="1" max="1" width="11.421875" style="0" customWidth="1"/>
    <col min="2" max="2" width="14.421875" style="0" customWidth="1"/>
    <col min="3" max="3" width="8.8515625" style="0" customWidth="1"/>
    <col min="4" max="11" width="11.421875" style="0" customWidth="1"/>
    <col min="12" max="16384" width="11.421875" style="0" hidden="1" customWidth="1"/>
  </cols>
  <sheetData>
    <row r="1" spans="1:11" ht="23.25">
      <c r="A1" s="272" t="s">
        <v>102</v>
      </c>
      <c r="B1" s="273"/>
      <c r="C1" s="273"/>
      <c r="D1" s="273"/>
      <c r="E1" s="273"/>
      <c r="F1" s="273"/>
      <c r="G1" s="273"/>
      <c r="H1" s="273"/>
      <c r="I1" s="273"/>
      <c r="J1" s="273"/>
      <c r="K1" s="274"/>
    </row>
    <row r="2" spans="1:11" ht="23.25">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75">
      <c r="A4" s="165"/>
      <c r="B4" s="10"/>
      <c r="C4" s="10"/>
      <c r="D4" s="10"/>
      <c r="E4" s="7" t="s">
        <v>100</v>
      </c>
      <c r="F4" s="10"/>
      <c r="G4" s="10"/>
      <c r="H4" s="10"/>
      <c r="I4" s="10"/>
      <c r="J4" s="284" t="s">
        <v>91</v>
      </c>
      <c r="K4" s="285"/>
    </row>
    <row r="5" spans="1:11" ht="15.75">
      <c r="A5" s="165"/>
      <c r="B5" s="10"/>
      <c r="C5" s="10"/>
      <c r="D5" s="10"/>
      <c r="E5" s="7" t="s">
        <v>43</v>
      </c>
      <c r="F5" s="10"/>
      <c r="G5" s="10"/>
      <c r="H5" s="10"/>
      <c r="I5" s="10"/>
      <c r="J5" s="143"/>
      <c r="K5" s="123"/>
    </row>
    <row r="6" spans="1:11" ht="15.75">
      <c r="A6" s="165"/>
      <c r="B6" s="10"/>
      <c r="C6" s="10"/>
      <c r="D6" s="167"/>
      <c r="E6" s="9" t="s">
        <v>42</v>
      </c>
      <c r="F6" s="167"/>
      <c r="G6" s="167"/>
      <c r="H6" s="167"/>
      <c r="I6" s="167"/>
      <c r="J6" s="144"/>
      <c r="K6" s="138"/>
    </row>
    <row r="7" spans="1:3" ht="15">
      <c r="A7" s="359" t="str">
        <f>'Grille d''autodiagnostic'!A9:E9</f>
        <v>Phase A :  ELABORATION DE L'AVANT PROJET</v>
      </c>
      <c r="B7" s="360"/>
      <c r="C7" s="361"/>
    </row>
    <row r="8" spans="1:3" ht="15">
      <c r="A8" s="169" t="str">
        <f>'Grille d''autodiagnostic'!A10:B10</f>
        <v>A.1. Vision &amp; objectifs</v>
      </c>
      <c r="B8" s="168"/>
      <c r="C8" s="170">
        <f>Résultat!H14</f>
        <v>0.7555555555555555</v>
      </c>
    </row>
    <row r="9" spans="1:3" ht="15">
      <c r="A9" s="169" t="str">
        <f>'Grille d''autodiagnostic'!A25:B25</f>
        <v>A.2. Identification des risques</v>
      </c>
      <c r="B9" s="168"/>
      <c r="C9" s="170">
        <f>Résultat!H15</f>
        <v>0.4666666666666667</v>
      </c>
    </row>
    <row r="10" spans="1:3" ht="15">
      <c r="A10" s="169" t="str">
        <f>'Grille d''autodiagnostic'!A31:B31</f>
        <v>A.3. Etude de faisabilité</v>
      </c>
      <c r="B10" s="168"/>
      <c r="C10" s="170">
        <f>Résultat!H16</f>
        <v>0.6300000000000001</v>
      </c>
    </row>
    <row r="11" spans="1:3" ht="15">
      <c r="A11" s="171" t="str">
        <f>'Grille d''autodiagnostic'!A46:B46</f>
        <v>A.4. Approbation de l’avant projet</v>
      </c>
      <c r="B11" s="172"/>
      <c r="C11" s="173">
        <f>Résultat!H17</f>
        <v>0.6666666666666666</v>
      </c>
    </row>
    <row r="12" spans="1:3" ht="20.25">
      <c r="A12" s="350" t="s">
        <v>101</v>
      </c>
      <c r="B12" s="352"/>
      <c r="C12" s="351"/>
    </row>
    <row r="13" spans="1:3" ht="15">
      <c r="A13" s="136"/>
      <c r="B13" s="124"/>
      <c r="C13" s="123"/>
    </row>
    <row r="14" spans="1:3" ht="15">
      <c r="A14" s="136"/>
      <c r="B14" s="124"/>
      <c r="C14" s="123"/>
    </row>
    <row r="15" spans="1:3" ht="15">
      <c r="A15" s="136"/>
      <c r="B15" s="124"/>
      <c r="C15" s="123"/>
    </row>
    <row r="16" spans="1:3" ht="15">
      <c r="A16" s="136"/>
      <c r="B16" s="124"/>
      <c r="C16" s="123"/>
    </row>
    <row r="17" spans="1:3" ht="15">
      <c r="A17" s="136"/>
      <c r="B17" s="124"/>
      <c r="C17" s="123"/>
    </row>
    <row r="18" spans="1:3" ht="15">
      <c r="A18" s="136"/>
      <c r="B18" s="124"/>
      <c r="C18" s="123"/>
    </row>
    <row r="19" spans="1:3" ht="15">
      <c r="A19" s="136"/>
      <c r="B19" s="124"/>
      <c r="C19" s="123"/>
    </row>
    <row r="20" spans="1:3" ht="15">
      <c r="A20" s="136"/>
      <c r="B20" s="124"/>
      <c r="C20" s="123"/>
    </row>
    <row r="21" spans="1:3" ht="15">
      <c r="A21" s="136"/>
      <c r="B21" s="124"/>
      <c r="C21" s="123"/>
    </row>
    <row r="22" spans="1:3" ht="15">
      <c r="A22" s="136"/>
      <c r="B22" s="124"/>
      <c r="C22" s="123"/>
    </row>
    <row r="23" spans="1:3" ht="15">
      <c r="A23" s="136"/>
      <c r="B23" s="124"/>
      <c r="C23" s="123"/>
    </row>
    <row r="24" spans="1:3" ht="15">
      <c r="A24" s="136"/>
      <c r="B24" s="124"/>
      <c r="C24" s="123"/>
    </row>
    <row r="25" spans="1:3" ht="15">
      <c r="A25" s="136"/>
      <c r="B25" s="124"/>
      <c r="C25" s="123"/>
    </row>
    <row r="26" spans="1:3" ht="15">
      <c r="A26" s="136"/>
      <c r="B26" s="124"/>
      <c r="C26" s="123"/>
    </row>
    <row r="27" spans="1:3" ht="15">
      <c r="A27" s="136"/>
      <c r="B27" s="124"/>
      <c r="C27" s="123"/>
    </row>
    <row r="28" spans="1:3" ht="15">
      <c r="A28" s="136"/>
      <c r="B28" s="124"/>
      <c r="C28" s="123"/>
    </row>
    <row r="29" spans="1:3" ht="15">
      <c r="A29" s="136"/>
      <c r="B29" s="124"/>
      <c r="C29" s="123"/>
    </row>
    <row r="30" spans="1:3" ht="15">
      <c r="A30" s="136"/>
      <c r="B30" s="124"/>
      <c r="C30" s="123"/>
    </row>
    <row r="31" spans="1:3" ht="15">
      <c r="A31" s="137"/>
      <c r="B31" s="141"/>
      <c r="C31" s="138"/>
    </row>
    <row r="32" spans="1:11" ht="23.25">
      <c r="A32" s="272" t="s">
        <v>102</v>
      </c>
      <c r="B32" s="273"/>
      <c r="C32" s="273"/>
      <c r="D32" s="273"/>
      <c r="E32" s="273"/>
      <c r="F32" s="273"/>
      <c r="G32" s="273"/>
      <c r="H32" s="273"/>
      <c r="I32" s="273"/>
      <c r="J32" s="273"/>
      <c r="K32" s="274"/>
    </row>
    <row r="33" spans="1:11" ht="23.25">
      <c r="A33" s="300" t="s">
        <v>31</v>
      </c>
      <c r="B33" s="301"/>
      <c r="C33" s="301"/>
      <c r="D33" s="301"/>
      <c r="E33" s="301"/>
      <c r="F33" s="301"/>
      <c r="G33" s="301"/>
      <c r="H33" s="301"/>
      <c r="I33" s="301"/>
      <c r="J33" s="301"/>
      <c r="K33" s="302"/>
    </row>
    <row r="34" spans="1:11" ht="15">
      <c r="A34" s="281" t="s">
        <v>33</v>
      </c>
      <c r="B34" s="282"/>
      <c r="C34" s="282"/>
      <c r="D34" s="282"/>
      <c r="E34" s="282"/>
      <c r="F34" s="282"/>
      <c r="G34" s="282"/>
      <c r="H34" s="282"/>
      <c r="I34" s="282"/>
      <c r="J34" s="282"/>
      <c r="K34" s="283"/>
    </row>
    <row r="35" spans="1:11" ht="15.75">
      <c r="A35" s="165"/>
      <c r="B35" s="10"/>
      <c r="C35" s="10"/>
      <c r="D35" s="10"/>
      <c r="E35" s="7" t="s">
        <v>100</v>
      </c>
      <c r="F35" s="10"/>
      <c r="G35" s="10"/>
      <c r="H35" s="10"/>
      <c r="I35" s="10"/>
      <c r="J35" s="284" t="s">
        <v>91</v>
      </c>
      <c r="K35" s="285"/>
    </row>
    <row r="36" spans="1:11" ht="15.75">
      <c r="A36" s="165"/>
      <c r="B36" s="10"/>
      <c r="C36" s="10"/>
      <c r="D36" s="10"/>
      <c r="E36" s="7" t="s">
        <v>43</v>
      </c>
      <c r="F36" s="10"/>
      <c r="G36" s="10"/>
      <c r="H36" s="10"/>
      <c r="I36" s="10"/>
      <c r="J36" s="143"/>
      <c r="K36" s="123"/>
    </row>
    <row r="37" spans="1:11" ht="15.75">
      <c r="A37" s="165"/>
      <c r="B37" s="10"/>
      <c r="C37" s="10"/>
      <c r="D37" s="167"/>
      <c r="E37" s="9" t="s">
        <v>42</v>
      </c>
      <c r="F37" s="167"/>
      <c r="G37" s="167"/>
      <c r="H37" s="167"/>
      <c r="I37" s="167"/>
      <c r="J37" s="144"/>
      <c r="K37" s="138"/>
    </row>
    <row r="38" spans="1:3" ht="15">
      <c r="A38" s="362" t="str">
        <f>Résultat!A9</f>
        <v>Phase B :  MONTAGE DU PROJET</v>
      </c>
      <c r="B38" s="363"/>
      <c r="C38" s="364"/>
    </row>
    <row r="39" spans="1:3" ht="15">
      <c r="A39" s="174" t="str">
        <f>Résultat!A18</f>
        <v>B.1. Organisation du projet</v>
      </c>
      <c r="B39" s="175"/>
      <c r="C39" s="176">
        <f>Résultat!H18</f>
        <v>0.6</v>
      </c>
    </row>
    <row r="40" spans="1:3" ht="15">
      <c r="A40" s="174" t="str">
        <f>Résultat!A19</f>
        <v>B.2 Dispositif d’évaluation du pilotage et de la réalisation du projet</v>
      </c>
      <c r="B40" s="175"/>
      <c r="C40" s="176">
        <f>Résultat!H19</f>
        <v>0.6</v>
      </c>
    </row>
    <row r="41" spans="1:3" ht="15">
      <c r="A41" s="174" t="str">
        <f>Résultat!A20</f>
        <v>B.3. Approbation du projet détaillé</v>
      </c>
      <c r="B41" s="175"/>
      <c r="C41" s="176">
        <f>Résultat!H20</f>
        <v>0.6666666666666667</v>
      </c>
    </row>
    <row r="42" spans="1:3" ht="20.25">
      <c r="A42" s="350" t="s">
        <v>101</v>
      </c>
      <c r="B42" s="352"/>
      <c r="C42" s="351"/>
    </row>
    <row r="43" spans="1:3" ht="15">
      <c r="A43" s="136"/>
      <c r="B43" s="124"/>
      <c r="C43" s="123"/>
    </row>
    <row r="44" spans="1:3" ht="15">
      <c r="A44" s="136"/>
      <c r="B44" s="124"/>
      <c r="C44" s="123"/>
    </row>
    <row r="45" spans="1:3" ht="15">
      <c r="A45" s="136"/>
      <c r="B45" s="124"/>
      <c r="C45" s="123"/>
    </row>
    <row r="46" spans="1:3" ht="15">
      <c r="A46" s="136"/>
      <c r="B46" s="124"/>
      <c r="C46" s="123"/>
    </row>
    <row r="47" spans="1:3" ht="15">
      <c r="A47" s="136"/>
      <c r="B47" s="124"/>
      <c r="C47" s="123"/>
    </row>
    <row r="48" spans="1:3" ht="15">
      <c r="A48" s="136"/>
      <c r="B48" s="124"/>
      <c r="C48" s="123"/>
    </row>
    <row r="49" spans="1:3" ht="15">
      <c r="A49" s="136"/>
      <c r="B49" s="124"/>
      <c r="C49" s="123"/>
    </row>
    <row r="50" spans="1:3" ht="15">
      <c r="A50" s="136"/>
      <c r="B50" s="124"/>
      <c r="C50" s="123"/>
    </row>
    <row r="51" spans="1:3" ht="15">
      <c r="A51" s="136"/>
      <c r="B51" s="124"/>
      <c r="C51" s="123"/>
    </row>
    <row r="52" spans="1:3" ht="15">
      <c r="A52" s="136"/>
      <c r="B52" s="124"/>
      <c r="C52" s="123"/>
    </row>
    <row r="53" spans="1:3" ht="15">
      <c r="A53" s="136"/>
      <c r="B53" s="124"/>
      <c r="C53" s="123"/>
    </row>
    <row r="54" spans="1:3" ht="15">
      <c r="A54" s="136"/>
      <c r="B54" s="124"/>
      <c r="C54" s="123"/>
    </row>
    <row r="55" spans="1:3" ht="15">
      <c r="A55" s="136"/>
      <c r="B55" s="124"/>
      <c r="C55" s="123"/>
    </row>
    <row r="56" spans="1:3" ht="15">
      <c r="A56" s="136"/>
      <c r="B56" s="124"/>
      <c r="C56" s="123"/>
    </row>
    <row r="57" spans="1:3" ht="15">
      <c r="A57" s="136"/>
      <c r="B57" s="124"/>
      <c r="C57" s="123"/>
    </row>
    <row r="58" spans="1:3" ht="15">
      <c r="A58" s="136"/>
      <c r="B58" s="124"/>
      <c r="C58" s="123"/>
    </row>
    <row r="59" spans="1:3" ht="15">
      <c r="A59" s="136"/>
      <c r="B59" s="124"/>
      <c r="C59" s="123"/>
    </row>
    <row r="60" spans="1:3" ht="15">
      <c r="A60" s="136"/>
      <c r="B60" s="124"/>
      <c r="C60" s="123"/>
    </row>
    <row r="61" spans="1:3" ht="15">
      <c r="A61" s="136"/>
      <c r="B61" s="124"/>
      <c r="C61" s="123"/>
    </row>
    <row r="62" spans="1:3" ht="15">
      <c r="A62" s="137"/>
      <c r="B62" s="141"/>
      <c r="C62" s="138"/>
    </row>
    <row r="63" spans="1:11" ht="23.25">
      <c r="A63" s="272" t="s">
        <v>102</v>
      </c>
      <c r="B63" s="273"/>
      <c r="C63" s="273"/>
      <c r="D63" s="273"/>
      <c r="E63" s="273"/>
      <c r="F63" s="273"/>
      <c r="G63" s="273"/>
      <c r="H63" s="273"/>
      <c r="I63" s="273"/>
      <c r="J63" s="273"/>
      <c r="K63" s="274"/>
    </row>
    <row r="64" spans="1:11" ht="23.25">
      <c r="A64" s="300" t="s">
        <v>31</v>
      </c>
      <c r="B64" s="301"/>
      <c r="C64" s="301"/>
      <c r="D64" s="301"/>
      <c r="E64" s="301"/>
      <c r="F64" s="301"/>
      <c r="G64" s="301"/>
      <c r="H64" s="301"/>
      <c r="I64" s="301"/>
      <c r="J64" s="301"/>
      <c r="K64" s="302"/>
    </row>
    <row r="65" spans="1:11" ht="15">
      <c r="A65" s="281" t="s">
        <v>33</v>
      </c>
      <c r="B65" s="282"/>
      <c r="C65" s="282"/>
      <c r="D65" s="282"/>
      <c r="E65" s="282"/>
      <c r="F65" s="282"/>
      <c r="G65" s="282"/>
      <c r="H65" s="282"/>
      <c r="I65" s="282"/>
      <c r="J65" s="282"/>
      <c r="K65" s="283"/>
    </row>
    <row r="66" spans="1:11" ht="15.75">
      <c r="A66" s="165"/>
      <c r="B66" s="10"/>
      <c r="C66" s="10"/>
      <c r="D66" s="10"/>
      <c r="E66" s="7" t="s">
        <v>100</v>
      </c>
      <c r="F66" s="10"/>
      <c r="G66" s="10"/>
      <c r="H66" s="10"/>
      <c r="I66" s="10"/>
      <c r="J66" s="284" t="s">
        <v>91</v>
      </c>
      <c r="K66" s="285"/>
    </row>
    <row r="67" spans="1:11" ht="15.75">
      <c r="A67" s="165"/>
      <c r="B67" s="10"/>
      <c r="C67" s="10"/>
      <c r="D67" s="10"/>
      <c r="E67" s="7" t="s">
        <v>43</v>
      </c>
      <c r="F67" s="10"/>
      <c r="G67" s="10"/>
      <c r="H67" s="10"/>
      <c r="I67" s="10"/>
      <c r="J67" s="143"/>
      <c r="K67" s="123"/>
    </row>
    <row r="68" spans="1:11" ht="15.75">
      <c r="A68" s="165"/>
      <c r="B68" s="10"/>
      <c r="C68" s="10"/>
      <c r="D68" s="167"/>
      <c r="E68" s="9" t="s">
        <v>42</v>
      </c>
      <c r="F68" s="167"/>
      <c r="G68" s="167"/>
      <c r="H68" s="167"/>
      <c r="I68" s="167"/>
      <c r="J68" s="144"/>
      <c r="K68" s="138"/>
    </row>
    <row r="69" spans="1:3" ht="15">
      <c r="A69" s="356" t="str">
        <f>Résultat!A10</f>
        <v>Phase C :  REALISATION DU PROJET</v>
      </c>
      <c r="B69" s="357"/>
      <c r="C69" s="358"/>
    </row>
    <row r="70" spans="1:3" ht="15">
      <c r="A70" s="177" t="str">
        <f>Résultat!A21</f>
        <v>C.1. Système d’information</v>
      </c>
      <c r="B70" s="178"/>
      <c r="C70" s="179">
        <f>Résultat!H21</f>
        <v>0.6</v>
      </c>
    </row>
    <row r="71" spans="1:3" ht="15">
      <c r="A71" s="177" t="str">
        <f>Résultat!A22</f>
        <v>C.2. Pilotage de projet</v>
      </c>
      <c r="B71" s="178"/>
      <c r="C71" s="179">
        <f>Résultat!H22</f>
        <v>0.4666666666666666</v>
      </c>
    </row>
    <row r="72" spans="1:3" ht="15">
      <c r="A72" s="177" t="str">
        <f>Résultat!A23</f>
        <v>C.3. Recueil des résultats</v>
      </c>
      <c r="B72" s="178"/>
      <c r="C72" s="179">
        <f>Résultat!H23</f>
        <v>0.5714285714285714</v>
      </c>
    </row>
    <row r="73" spans="1:3" ht="15">
      <c r="A73" s="180" t="str">
        <f>Résultat!A24</f>
        <v>C.4. Clôture du projet</v>
      </c>
      <c r="B73" s="181"/>
      <c r="C73" s="179">
        <f>Résultat!H24</f>
        <v>0.8</v>
      </c>
    </row>
    <row r="74" spans="1:3" ht="20.25">
      <c r="A74" s="350" t="s">
        <v>101</v>
      </c>
      <c r="B74" s="352"/>
      <c r="C74" s="351"/>
    </row>
    <row r="75" spans="1:3" ht="15">
      <c r="A75" s="136"/>
      <c r="B75" s="124"/>
      <c r="C75" s="123"/>
    </row>
    <row r="76" spans="1:3" ht="15">
      <c r="A76" s="136"/>
      <c r="B76" s="124"/>
      <c r="C76" s="123"/>
    </row>
    <row r="77" spans="1:3" ht="15">
      <c r="A77" s="136"/>
      <c r="B77" s="124"/>
      <c r="C77" s="123"/>
    </row>
    <row r="78" spans="1:3" ht="15">
      <c r="A78" s="136"/>
      <c r="B78" s="124"/>
      <c r="C78" s="123"/>
    </row>
    <row r="79" spans="1:3" ht="15">
      <c r="A79" s="136"/>
      <c r="B79" s="124"/>
      <c r="C79" s="123"/>
    </row>
    <row r="80" spans="1:3" ht="15">
      <c r="A80" s="136"/>
      <c r="B80" s="124"/>
      <c r="C80" s="123"/>
    </row>
    <row r="81" spans="1:3" ht="15">
      <c r="A81" s="136"/>
      <c r="B81" s="124"/>
      <c r="C81" s="123"/>
    </row>
    <row r="82" spans="1:3" ht="15">
      <c r="A82" s="136"/>
      <c r="B82" s="124"/>
      <c r="C82" s="123"/>
    </row>
    <row r="83" spans="1:3" ht="15">
      <c r="A83" s="136"/>
      <c r="B83" s="124"/>
      <c r="C83" s="123"/>
    </row>
    <row r="84" spans="1:3" ht="15">
      <c r="A84" s="136"/>
      <c r="B84" s="124"/>
      <c r="C84" s="123"/>
    </row>
    <row r="85" spans="1:3" ht="15">
      <c r="A85" s="136"/>
      <c r="B85" s="124"/>
      <c r="C85" s="123"/>
    </row>
    <row r="86" spans="1:3" ht="15">
      <c r="A86" s="136"/>
      <c r="B86" s="124"/>
      <c r="C86" s="123"/>
    </row>
    <row r="87" spans="1:3" ht="15">
      <c r="A87" s="136"/>
      <c r="B87" s="124"/>
      <c r="C87" s="123"/>
    </row>
    <row r="88" spans="1:3" ht="15">
      <c r="A88" s="136"/>
      <c r="B88" s="124"/>
      <c r="C88" s="123"/>
    </row>
    <row r="89" spans="1:3" ht="15">
      <c r="A89" s="136"/>
      <c r="B89" s="124"/>
      <c r="C89" s="123"/>
    </row>
    <row r="90" spans="1:3" ht="15">
      <c r="A90" s="136"/>
      <c r="B90" s="124"/>
      <c r="C90" s="123"/>
    </row>
    <row r="91" spans="1:3" ht="15">
      <c r="A91" s="136"/>
      <c r="B91" s="124"/>
      <c r="C91" s="123"/>
    </row>
    <row r="92" spans="1:3" ht="15">
      <c r="A92" s="136"/>
      <c r="B92" s="124"/>
      <c r="C92" s="123"/>
    </row>
    <row r="93" spans="1:3" ht="15">
      <c r="A93" s="137"/>
      <c r="B93" s="141"/>
      <c r="C93" s="138"/>
    </row>
    <row r="94" spans="1:11" ht="23.25">
      <c r="A94" s="272" t="s">
        <v>102</v>
      </c>
      <c r="B94" s="273"/>
      <c r="C94" s="273"/>
      <c r="D94" s="273"/>
      <c r="E94" s="273"/>
      <c r="F94" s="273"/>
      <c r="G94" s="273"/>
      <c r="H94" s="273"/>
      <c r="I94" s="273"/>
      <c r="J94" s="273"/>
      <c r="K94" s="274"/>
    </row>
    <row r="95" spans="1:11" ht="23.25">
      <c r="A95" s="300" t="s">
        <v>31</v>
      </c>
      <c r="B95" s="301"/>
      <c r="C95" s="301"/>
      <c r="D95" s="301"/>
      <c r="E95" s="301"/>
      <c r="F95" s="301"/>
      <c r="G95" s="301"/>
      <c r="H95" s="301"/>
      <c r="I95" s="301"/>
      <c r="J95" s="301"/>
      <c r="K95" s="302"/>
    </row>
    <row r="96" spans="1:11" ht="15">
      <c r="A96" s="281" t="s">
        <v>33</v>
      </c>
      <c r="B96" s="282"/>
      <c r="C96" s="282"/>
      <c r="D96" s="282"/>
      <c r="E96" s="282"/>
      <c r="F96" s="282"/>
      <c r="G96" s="282"/>
      <c r="H96" s="282"/>
      <c r="I96" s="282"/>
      <c r="J96" s="282"/>
      <c r="K96" s="283"/>
    </row>
    <row r="97" spans="1:11" ht="15.75">
      <c r="A97" s="165"/>
      <c r="B97" s="10"/>
      <c r="C97" s="10"/>
      <c r="D97" s="10"/>
      <c r="E97" s="7" t="s">
        <v>100</v>
      </c>
      <c r="F97" s="10"/>
      <c r="G97" s="10"/>
      <c r="H97" s="10"/>
      <c r="I97" s="10"/>
      <c r="J97" s="284" t="s">
        <v>91</v>
      </c>
      <c r="K97" s="285"/>
    </row>
    <row r="98" spans="1:11" ht="15.75">
      <c r="A98" s="165"/>
      <c r="B98" s="10"/>
      <c r="C98" s="10"/>
      <c r="D98" s="10"/>
      <c r="E98" s="7" t="s">
        <v>43</v>
      </c>
      <c r="F98" s="10"/>
      <c r="G98" s="10"/>
      <c r="H98" s="10"/>
      <c r="I98" s="10"/>
      <c r="J98" s="143"/>
      <c r="K98" s="123"/>
    </row>
    <row r="99" spans="1:11" ht="15.75">
      <c r="A99" s="165"/>
      <c r="B99" s="10"/>
      <c r="C99" s="10"/>
      <c r="D99" s="167"/>
      <c r="E99" s="9" t="s">
        <v>42</v>
      </c>
      <c r="F99" s="167"/>
      <c r="G99" s="167"/>
      <c r="H99" s="167"/>
      <c r="I99" s="167"/>
      <c r="J99" s="144"/>
      <c r="K99" s="138"/>
    </row>
    <row r="100" spans="1:3" ht="15">
      <c r="A100" s="353" t="str">
        <f>Résultat!A11</f>
        <v>Phase D: BILAN GLOBAL ET AMELIORATION</v>
      </c>
      <c r="B100" s="354"/>
      <c r="C100" s="355"/>
    </row>
    <row r="101" spans="1:3" ht="15">
      <c r="A101" s="182" t="str">
        <f>Résultat!A25</f>
        <v>D.1. Valorisation et vulgarisation des résultats</v>
      </c>
      <c r="B101" s="183"/>
      <c r="C101" s="184">
        <f>Résultat!H25</f>
        <v>0.7333333333333333</v>
      </c>
    </row>
    <row r="102" spans="1:3" ht="15">
      <c r="A102" s="182" t="str">
        <f>Résultat!A26</f>
        <v>D.2. Evaluation des résultats intrinsesques au projet</v>
      </c>
      <c r="B102" s="183"/>
      <c r="C102" s="184">
        <f>Résultat!H26</f>
        <v>0.7</v>
      </c>
    </row>
    <row r="103" spans="1:3" ht="15">
      <c r="A103" s="182" t="str">
        <f>Résultat!A27</f>
        <v>D.3. Améliorations des performances, innovation, apprentissage</v>
      </c>
      <c r="B103" s="183"/>
      <c r="C103" s="184">
        <f>Résultat!H27</f>
        <v>0.5636363636363637</v>
      </c>
    </row>
    <row r="104" spans="1:3" ht="15">
      <c r="A104" s="182" t="str">
        <f>Résultat!A28</f>
        <v>D.4. Perspectives</v>
      </c>
      <c r="B104" s="185"/>
      <c r="C104" s="184">
        <f>Résultat!H28</f>
        <v>0.64</v>
      </c>
    </row>
    <row r="105" spans="1:3" ht="20.25">
      <c r="A105" s="350" t="s">
        <v>101</v>
      </c>
      <c r="B105" s="352"/>
      <c r="C105" s="351"/>
    </row>
    <row r="106" spans="1:3" ht="15">
      <c r="A106" s="136"/>
      <c r="B106" s="124"/>
      <c r="C106" s="123"/>
    </row>
    <row r="107" spans="1:3" ht="15">
      <c r="A107" s="136"/>
      <c r="B107" s="124"/>
      <c r="C107" s="123"/>
    </row>
    <row r="108" spans="1:3" ht="15">
      <c r="A108" s="136"/>
      <c r="B108" s="124"/>
      <c r="C108" s="123"/>
    </row>
    <row r="109" spans="1:3" ht="15">
      <c r="A109" s="136"/>
      <c r="B109" s="124"/>
      <c r="C109" s="123"/>
    </row>
    <row r="110" spans="1:3" ht="15">
      <c r="A110" s="136"/>
      <c r="B110" s="124"/>
      <c r="C110" s="123"/>
    </row>
    <row r="111" spans="1:3" ht="15">
      <c r="A111" s="136"/>
      <c r="B111" s="124"/>
      <c r="C111" s="123"/>
    </row>
    <row r="112" spans="1:3" ht="15">
      <c r="A112" s="136"/>
      <c r="B112" s="124"/>
      <c r="C112" s="123"/>
    </row>
    <row r="113" spans="1:3" ht="15">
      <c r="A113" s="136"/>
      <c r="B113" s="124"/>
      <c r="C113" s="123"/>
    </row>
    <row r="114" spans="1:3" ht="15">
      <c r="A114" s="136"/>
      <c r="B114" s="124"/>
      <c r="C114" s="123"/>
    </row>
    <row r="115" spans="1:3" ht="15">
      <c r="A115" s="136"/>
      <c r="B115" s="124"/>
      <c r="C115" s="123"/>
    </row>
    <row r="116" spans="1:3" ht="15">
      <c r="A116" s="136"/>
      <c r="B116" s="124"/>
      <c r="C116" s="123"/>
    </row>
    <row r="117" spans="1:3" ht="15">
      <c r="A117" s="136"/>
      <c r="B117" s="124"/>
      <c r="C117" s="123"/>
    </row>
    <row r="118" spans="1:3" ht="15">
      <c r="A118" s="136"/>
      <c r="B118" s="124"/>
      <c r="C118" s="123"/>
    </row>
    <row r="119" spans="1:3" ht="15">
      <c r="A119" s="136"/>
      <c r="B119" s="124"/>
      <c r="C119" s="123"/>
    </row>
    <row r="120" spans="1:3" ht="15">
      <c r="A120" s="136"/>
      <c r="B120" s="124"/>
      <c r="C120" s="123"/>
    </row>
    <row r="121" spans="1:3" ht="15">
      <c r="A121" s="136"/>
      <c r="B121" s="124"/>
      <c r="C121" s="123"/>
    </row>
    <row r="122" spans="1:3" ht="15">
      <c r="A122" s="136"/>
      <c r="B122" s="124"/>
      <c r="C122" s="123"/>
    </row>
    <row r="123" spans="1:3" ht="15">
      <c r="A123" s="136"/>
      <c r="B123" s="124"/>
      <c r="C123" s="123"/>
    </row>
    <row r="124" spans="1:3" ht="15">
      <c r="A124" s="137"/>
      <c r="B124" s="141"/>
      <c r="C124" s="138"/>
    </row>
  </sheetData>
  <sheetProtection/>
  <mergeCells count="24">
    <mergeCell ref="A42:C42"/>
    <mergeCell ref="A1:K1"/>
    <mergeCell ref="A2:K2"/>
    <mergeCell ref="A3:K3"/>
    <mergeCell ref="J4:K4"/>
    <mergeCell ref="A12:C12"/>
    <mergeCell ref="A7:C7"/>
    <mergeCell ref="A32:K32"/>
    <mergeCell ref="A33:K33"/>
    <mergeCell ref="A34:K34"/>
    <mergeCell ref="J35:K35"/>
    <mergeCell ref="A38:C38"/>
    <mergeCell ref="A63:K63"/>
    <mergeCell ref="A64:K64"/>
    <mergeCell ref="A65:K65"/>
    <mergeCell ref="J66:K66"/>
    <mergeCell ref="A69:C69"/>
    <mergeCell ref="A105:C105"/>
    <mergeCell ref="A74:C74"/>
    <mergeCell ref="A94:K94"/>
    <mergeCell ref="A95:K95"/>
    <mergeCell ref="A96:K96"/>
    <mergeCell ref="J97:K97"/>
    <mergeCell ref="A100:C100"/>
  </mergeCells>
  <printOptions/>
  <pageMargins left="0.7" right="0.7" top="0.75" bottom="0.75" header="0.3" footer="0.3"/>
  <pageSetup horizontalDpi="600" verticalDpi="600" orientation="landscape" paperSize="9" r:id="rId2"/>
  <headerFooter>
    <oddHeader>&amp;LUTC - Master Qualité 2009-2010&amp;CFiche de la synthèse du résultat&amp;R4 pages en recto - vecso
</oddHeader>
    <oddFooter>&amp;LVersion du &amp;D&amp;CGroupe 3&amp;RPage &amp;P</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K32"/>
  <sheetViews>
    <sheetView view="pageLayout" zoomScale="40" zoomScalePageLayoutView="40" workbookViewId="0" topLeftCell="A1">
      <selection activeCell="L1" sqref="L1:IV65536"/>
    </sheetView>
  </sheetViews>
  <sheetFormatPr defaultColWidth="0" defaultRowHeight="15"/>
  <cols>
    <col min="1" max="11" width="11.421875" style="0" customWidth="1"/>
    <col min="12" max="16384" width="11.421875" style="0" hidden="1" customWidth="1"/>
  </cols>
  <sheetData>
    <row r="1" spans="1:11" ht="23.25">
      <c r="A1" s="272" t="s">
        <v>102</v>
      </c>
      <c r="B1" s="273"/>
      <c r="C1" s="273"/>
      <c r="D1" s="273"/>
      <c r="E1" s="273"/>
      <c r="F1" s="273"/>
      <c r="G1" s="273"/>
      <c r="H1" s="273"/>
      <c r="I1" s="273"/>
      <c r="J1" s="273"/>
      <c r="K1" s="274"/>
    </row>
    <row r="2" spans="1:11" ht="23.25" customHeight="1">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 customHeight="1">
      <c r="A4" s="165"/>
      <c r="B4" s="10"/>
      <c r="C4" s="10"/>
      <c r="D4" s="10"/>
      <c r="E4" s="7" t="s">
        <v>100</v>
      </c>
      <c r="F4" s="10"/>
      <c r="G4" s="10"/>
      <c r="H4" s="10"/>
      <c r="I4" s="10"/>
      <c r="J4" s="284" t="s">
        <v>91</v>
      </c>
      <c r="K4" s="285"/>
    </row>
    <row r="5" spans="1:11" ht="15" customHeight="1">
      <c r="A5" s="165"/>
      <c r="B5" s="10"/>
      <c r="C5" s="10"/>
      <c r="D5" s="10"/>
      <c r="E5" s="7" t="s">
        <v>43</v>
      </c>
      <c r="F5" s="10"/>
      <c r="G5" s="10"/>
      <c r="H5" s="10"/>
      <c r="I5" s="10"/>
      <c r="J5" s="143"/>
      <c r="K5" s="123"/>
    </row>
    <row r="6" spans="1:11" ht="15.75">
      <c r="A6" s="166"/>
      <c r="B6" s="167"/>
      <c r="C6" s="167"/>
      <c r="D6" s="167"/>
      <c r="E6" s="9" t="s">
        <v>42</v>
      </c>
      <c r="F6" s="167"/>
      <c r="G6" s="167"/>
      <c r="H6" s="167"/>
      <c r="I6" s="167"/>
      <c r="J6" s="144"/>
      <c r="K6" s="138"/>
    </row>
    <row r="7" spans="1:2" ht="20.25">
      <c r="A7" s="350" t="s">
        <v>101</v>
      </c>
      <c r="B7" s="351"/>
    </row>
    <row r="8" spans="1:2" ht="15">
      <c r="A8" s="136"/>
      <c r="B8" s="123"/>
    </row>
    <row r="9" spans="1:2" ht="15">
      <c r="A9" s="136"/>
      <c r="B9" s="123"/>
    </row>
    <row r="10" spans="1:2" ht="15">
      <c r="A10" s="136"/>
      <c r="B10" s="123"/>
    </row>
    <row r="11" spans="1:2" ht="15">
      <c r="A11" s="136"/>
      <c r="B11" s="123"/>
    </row>
    <row r="12" spans="1:2" ht="15">
      <c r="A12" s="136"/>
      <c r="B12" s="123"/>
    </row>
    <row r="13" spans="1:2" ht="15">
      <c r="A13" s="136"/>
      <c r="B13" s="123"/>
    </row>
    <row r="14" spans="1:2" ht="15">
      <c r="A14" s="136"/>
      <c r="B14" s="123"/>
    </row>
    <row r="15" spans="1:2" ht="15">
      <c r="A15" s="136"/>
      <c r="B15" s="123"/>
    </row>
    <row r="16" spans="1:2" ht="15">
      <c r="A16" s="136"/>
      <c r="B16" s="123"/>
    </row>
    <row r="17" spans="1:2" ht="15">
      <c r="A17" s="136"/>
      <c r="B17" s="123"/>
    </row>
    <row r="18" spans="1:2" ht="15">
      <c r="A18" s="136"/>
      <c r="B18" s="123"/>
    </row>
    <row r="19" spans="1:2" ht="15">
      <c r="A19" s="136"/>
      <c r="B19" s="123"/>
    </row>
    <row r="20" spans="1:2" ht="15">
      <c r="A20" s="136"/>
      <c r="B20" s="123"/>
    </row>
    <row r="21" spans="1:2" ht="15">
      <c r="A21" s="136"/>
      <c r="B21" s="123"/>
    </row>
    <row r="22" spans="1:2" ht="15">
      <c r="A22" s="136"/>
      <c r="B22" s="123"/>
    </row>
    <row r="23" spans="1:2" ht="15">
      <c r="A23" s="136"/>
      <c r="B23" s="123"/>
    </row>
    <row r="24" spans="1:2" ht="15">
      <c r="A24" s="136"/>
      <c r="B24" s="123"/>
    </row>
    <row r="25" spans="1:2" ht="15">
      <c r="A25" s="136"/>
      <c r="B25" s="123"/>
    </row>
    <row r="26" spans="1:2" ht="15">
      <c r="A26" s="136"/>
      <c r="B26" s="123"/>
    </row>
    <row r="27" spans="1:2" ht="15">
      <c r="A27" s="136"/>
      <c r="B27" s="123"/>
    </row>
    <row r="28" spans="1:2" ht="15">
      <c r="A28" s="136"/>
      <c r="B28" s="123"/>
    </row>
    <row r="29" spans="1:2" ht="15">
      <c r="A29" s="136"/>
      <c r="B29" s="123"/>
    </row>
    <row r="30" spans="1:2" ht="15">
      <c r="A30" s="136"/>
      <c r="B30" s="123"/>
    </row>
    <row r="31" spans="1:2" ht="15">
      <c r="A31" s="136"/>
      <c r="B31" s="123"/>
    </row>
    <row r="32" spans="1:2" ht="15">
      <c r="A32" s="137"/>
      <c r="B32" s="138"/>
    </row>
  </sheetData>
  <sheetProtection/>
  <mergeCells count="5">
    <mergeCell ref="A1:K1"/>
    <mergeCell ref="A2:K2"/>
    <mergeCell ref="A3:K3"/>
    <mergeCell ref="J4:K4"/>
    <mergeCell ref="A7:B7"/>
  </mergeCells>
  <printOptions/>
  <pageMargins left="0.7" right="0.7" top="0.75" bottom="0.75" header="0.3" footer="0.3"/>
  <pageSetup horizontalDpi="600" verticalDpi="600" orientation="landscape" paperSize="9" r:id="rId2"/>
  <headerFooter>
    <oddHeader>&amp;LUTC - Master Qualité 2009-2010&amp;CFiche du résultat détaillé&amp;R1 Page en recto</oddHeader>
    <oddFooter>&amp;LVerison du &amp;D&amp;CGroupe 3&amp;RPage &amp;P</oddFooter>
  </headerFooter>
  <drawing r:id="rId1"/>
</worksheet>
</file>

<file path=xl/worksheets/sheet7.xml><?xml version="1.0" encoding="utf-8"?>
<worksheet xmlns="http://schemas.openxmlformats.org/spreadsheetml/2006/main" xmlns:r="http://schemas.openxmlformats.org/officeDocument/2006/relationships">
  <sheetPr codeName="Feuil8"/>
  <dimension ref="A1:G50"/>
  <sheetViews>
    <sheetView view="pageLayout" workbookViewId="0" topLeftCell="C1">
      <selection activeCell="H1" sqref="H1:IV65536"/>
    </sheetView>
  </sheetViews>
  <sheetFormatPr defaultColWidth="0" defaultRowHeight="15"/>
  <cols>
    <col min="1" max="1" width="15.28125" style="0" customWidth="1"/>
    <col min="2" max="7" width="11.421875" style="0" customWidth="1"/>
    <col min="8" max="16384" width="11.421875" style="0" hidden="1" customWidth="1"/>
  </cols>
  <sheetData>
    <row r="1" spans="1:7" ht="18.75">
      <c r="A1" s="365" t="s">
        <v>31</v>
      </c>
      <c r="B1" s="366"/>
      <c r="C1" s="366"/>
      <c r="D1" s="366"/>
      <c r="E1" s="366"/>
      <c r="F1" s="366"/>
      <c r="G1" s="367"/>
    </row>
    <row r="2" spans="1:7" ht="15">
      <c r="A2" s="368" t="s">
        <v>136</v>
      </c>
      <c r="B2" s="369"/>
      <c r="C2" s="369"/>
      <c r="D2" s="369"/>
      <c r="E2" s="369"/>
      <c r="F2" s="369"/>
      <c r="G2" s="370"/>
    </row>
    <row r="3" spans="1:7" ht="15">
      <c r="A3" s="368" t="s">
        <v>137</v>
      </c>
      <c r="B3" s="369"/>
      <c r="C3" s="369"/>
      <c r="D3" s="369"/>
      <c r="E3" s="369"/>
      <c r="F3" s="369"/>
      <c r="G3" s="370"/>
    </row>
    <row r="4" spans="1:7" ht="15">
      <c r="A4" s="232"/>
      <c r="B4" s="230"/>
      <c r="C4" s="234" t="s">
        <v>100</v>
      </c>
      <c r="D4" s="230"/>
      <c r="E4" s="230"/>
      <c r="F4" s="236"/>
      <c r="G4" s="237" t="s">
        <v>91</v>
      </c>
    </row>
    <row r="5" spans="1:7" ht="15">
      <c r="A5" s="232"/>
      <c r="B5" s="230"/>
      <c r="C5" s="234" t="s">
        <v>43</v>
      </c>
      <c r="D5" s="230"/>
      <c r="E5" s="230"/>
      <c r="F5" s="238"/>
      <c r="G5" s="239"/>
    </row>
    <row r="6" spans="1:7" ht="15">
      <c r="A6" s="233"/>
      <c r="B6" s="231"/>
      <c r="C6" s="235" t="s">
        <v>90</v>
      </c>
      <c r="D6" s="231"/>
      <c r="E6" s="231"/>
      <c r="F6" s="240"/>
      <c r="G6" s="241"/>
    </row>
    <row r="7" spans="1:7" ht="15.75">
      <c r="A7" s="242" t="s">
        <v>138</v>
      </c>
      <c r="B7" s="139"/>
      <c r="C7" s="139"/>
      <c r="D7" s="139"/>
      <c r="E7" s="139"/>
      <c r="F7" s="139"/>
      <c r="G7" s="140"/>
    </row>
    <row r="8" spans="1:7" ht="15">
      <c r="A8" s="136"/>
      <c r="B8" s="124"/>
      <c r="C8" s="124"/>
      <c r="D8" s="124"/>
      <c r="E8" s="124"/>
      <c r="F8" s="124"/>
      <c r="G8" s="123"/>
    </row>
    <row r="9" spans="1:7" ht="15">
      <c r="A9" s="136"/>
      <c r="B9" s="124"/>
      <c r="C9" s="124"/>
      <c r="D9" s="124"/>
      <c r="E9" s="124"/>
      <c r="F9" s="124"/>
      <c r="G9" s="123"/>
    </row>
    <row r="10" spans="1:7" ht="15">
      <c r="A10" s="136"/>
      <c r="B10" s="124"/>
      <c r="C10" s="124"/>
      <c r="D10" s="124"/>
      <c r="E10" s="124"/>
      <c r="F10" s="124"/>
      <c r="G10" s="123"/>
    </row>
    <row r="11" spans="1:7" ht="15">
      <c r="A11" s="136"/>
      <c r="B11" s="124"/>
      <c r="C11" s="124"/>
      <c r="D11" s="124"/>
      <c r="E11" s="124"/>
      <c r="F11" s="124"/>
      <c r="G11" s="123"/>
    </row>
    <row r="12" spans="1:7" ht="15">
      <c r="A12" s="136"/>
      <c r="B12" s="124"/>
      <c r="C12" s="124"/>
      <c r="D12" s="124"/>
      <c r="E12" s="124"/>
      <c r="F12" s="124"/>
      <c r="G12" s="123"/>
    </row>
    <row r="13" spans="1:7" ht="15">
      <c r="A13" s="136"/>
      <c r="B13" s="124"/>
      <c r="C13" s="124"/>
      <c r="D13" s="124"/>
      <c r="E13" s="124"/>
      <c r="F13" s="124"/>
      <c r="G13" s="123"/>
    </row>
    <row r="14" spans="1:7" ht="15">
      <c r="A14" s="137"/>
      <c r="B14" s="141"/>
      <c r="C14" s="141"/>
      <c r="D14" s="141"/>
      <c r="E14" s="141"/>
      <c r="F14" s="141"/>
      <c r="G14" s="138"/>
    </row>
    <row r="15" spans="1:7" ht="15.75">
      <c r="A15" s="242" t="s">
        <v>139</v>
      </c>
      <c r="B15" s="124"/>
      <c r="C15" s="124"/>
      <c r="D15" s="124"/>
      <c r="E15" s="124"/>
      <c r="F15" s="124"/>
      <c r="G15" s="123"/>
    </row>
    <row r="16" spans="1:7" ht="15">
      <c r="A16" s="136"/>
      <c r="B16" s="124"/>
      <c r="C16" s="124"/>
      <c r="D16" s="124"/>
      <c r="E16" s="124"/>
      <c r="F16" s="124"/>
      <c r="G16" s="123"/>
    </row>
    <row r="17" spans="1:7" ht="15">
      <c r="A17" s="136"/>
      <c r="B17" s="124"/>
      <c r="C17" s="124"/>
      <c r="D17" s="124"/>
      <c r="E17" s="124"/>
      <c r="F17" s="124"/>
      <c r="G17" s="123"/>
    </row>
    <row r="18" spans="1:7" ht="15">
      <c r="A18" s="136"/>
      <c r="B18" s="124"/>
      <c r="C18" s="124"/>
      <c r="D18" s="124"/>
      <c r="E18" s="124"/>
      <c r="F18" s="124"/>
      <c r="G18" s="123"/>
    </row>
    <row r="19" spans="1:7" ht="15">
      <c r="A19" s="136"/>
      <c r="B19" s="124"/>
      <c r="C19" s="124"/>
      <c r="D19" s="124"/>
      <c r="E19" s="124"/>
      <c r="F19" s="124"/>
      <c r="G19" s="123"/>
    </row>
    <row r="20" spans="1:7" ht="15">
      <c r="A20" s="136"/>
      <c r="B20" s="124"/>
      <c r="C20" s="124"/>
      <c r="D20" s="124"/>
      <c r="E20" s="124"/>
      <c r="F20" s="124"/>
      <c r="G20" s="123"/>
    </row>
    <row r="21" spans="1:7" ht="15">
      <c r="A21" s="136"/>
      <c r="B21" s="124"/>
      <c r="C21" s="124"/>
      <c r="D21" s="124"/>
      <c r="E21" s="124"/>
      <c r="F21" s="124"/>
      <c r="G21" s="123"/>
    </row>
    <row r="22" spans="1:7" ht="15">
      <c r="A22" s="136"/>
      <c r="B22" s="124"/>
      <c r="C22" s="124"/>
      <c r="D22" s="124"/>
      <c r="E22" s="124"/>
      <c r="F22" s="124"/>
      <c r="G22" s="123"/>
    </row>
    <row r="23" spans="1:7" ht="15.75">
      <c r="A23" s="242" t="s">
        <v>140</v>
      </c>
      <c r="B23" s="139"/>
      <c r="C23" s="139"/>
      <c r="D23" s="139"/>
      <c r="E23" s="139"/>
      <c r="F23" s="139"/>
      <c r="G23" s="140"/>
    </row>
    <row r="24" spans="1:7" ht="15">
      <c r="A24" s="136"/>
      <c r="B24" s="124"/>
      <c r="C24" s="124"/>
      <c r="D24" s="124"/>
      <c r="E24" s="124"/>
      <c r="F24" s="124"/>
      <c r="G24" s="123"/>
    </row>
    <row r="25" spans="1:7" ht="15">
      <c r="A25" s="136"/>
      <c r="B25" s="124"/>
      <c r="C25" s="124"/>
      <c r="D25" s="124"/>
      <c r="E25" s="124"/>
      <c r="F25" s="124"/>
      <c r="G25" s="123"/>
    </row>
    <row r="26" spans="1:7" ht="15">
      <c r="A26" s="136"/>
      <c r="B26" s="124"/>
      <c r="C26" s="124"/>
      <c r="D26" s="124"/>
      <c r="E26" s="124"/>
      <c r="F26" s="124"/>
      <c r="G26" s="123"/>
    </row>
    <row r="27" spans="1:7" ht="15">
      <c r="A27" s="136"/>
      <c r="B27" s="124"/>
      <c r="C27" s="124"/>
      <c r="D27" s="124"/>
      <c r="E27" s="124"/>
      <c r="F27" s="124"/>
      <c r="G27" s="123"/>
    </row>
    <row r="28" spans="1:7" ht="15">
      <c r="A28" s="136"/>
      <c r="B28" s="124"/>
      <c r="C28" s="124"/>
      <c r="D28" s="124"/>
      <c r="E28" s="124"/>
      <c r="F28" s="124"/>
      <c r="G28" s="123"/>
    </row>
    <row r="29" spans="1:7" ht="15">
      <c r="A29" s="136"/>
      <c r="B29" s="124"/>
      <c r="C29" s="124"/>
      <c r="D29" s="124"/>
      <c r="E29" s="124"/>
      <c r="F29" s="124"/>
      <c r="G29" s="123"/>
    </row>
    <row r="30" spans="1:7" ht="15">
      <c r="A30" s="136"/>
      <c r="B30" s="124"/>
      <c r="C30" s="124"/>
      <c r="D30" s="124"/>
      <c r="E30" s="124"/>
      <c r="F30" s="124"/>
      <c r="G30" s="123"/>
    </row>
    <row r="31" spans="1:7" ht="15">
      <c r="A31" s="136"/>
      <c r="B31" s="124"/>
      <c r="C31" s="124"/>
      <c r="D31" s="124"/>
      <c r="E31" s="124"/>
      <c r="F31" s="124"/>
      <c r="G31" s="123"/>
    </row>
    <row r="32" spans="1:7" ht="15">
      <c r="A32" s="136"/>
      <c r="B32" s="124"/>
      <c r="C32" s="124"/>
      <c r="D32" s="124"/>
      <c r="E32" s="124"/>
      <c r="F32" s="124"/>
      <c r="G32" s="123"/>
    </row>
    <row r="33" spans="1:7" ht="15">
      <c r="A33" s="136"/>
      <c r="B33" s="124"/>
      <c r="C33" s="124"/>
      <c r="D33" s="124"/>
      <c r="E33" s="124"/>
      <c r="F33" s="124"/>
      <c r="G33" s="123"/>
    </row>
    <row r="34" spans="1:7" ht="15">
      <c r="A34" s="136"/>
      <c r="B34" s="124"/>
      <c r="C34" s="124"/>
      <c r="D34" s="124"/>
      <c r="E34" s="124"/>
      <c r="F34" s="124"/>
      <c r="G34" s="123"/>
    </row>
    <row r="35" spans="1:7" ht="15">
      <c r="A35" s="137"/>
      <c r="B35" s="141"/>
      <c r="C35" s="141"/>
      <c r="D35" s="141"/>
      <c r="E35" s="141"/>
      <c r="F35" s="141"/>
      <c r="G35" s="138"/>
    </row>
    <row r="36" spans="1:7" ht="15.75">
      <c r="A36" s="242" t="s">
        <v>141</v>
      </c>
      <c r="B36" s="124"/>
      <c r="C36" s="124"/>
      <c r="D36" s="124"/>
      <c r="E36" s="124"/>
      <c r="F36" s="124"/>
      <c r="G36" s="123"/>
    </row>
    <row r="37" spans="1:7" ht="15">
      <c r="A37" s="136"/>
      <c r="B37" s="124"/>
      <c r="C37" s="124"/>
      <c r="D37" s="124"/>
      <c r="E37" s="124"/>
      <c r="F37" s="124"/>
      <c r="G37" s="123"/>
    </row>
    <row r="38" spans="1:7" ht="15">
      <c r="A38" s="136"/>
      <c r="B38" s="124"/>
      <c r="C38" s="124"/>
      <c r="D38" s="124"/>
      <c r="E38" s="124"/>
      <c r="F38" s="124"/>
      <c r="G38" s="123"/>
    </row>
    <row r="39" spans="1:7" ht="15">
      <c r="A39" s="136"/>
      <c r="B39" s="124"/>
      <c r="C39" s="124"/>
      <c r="D39" s="124"/>
      <c r="E39" s="124"/>
      <c r="F39" s="124"/>
      <c r="G39" s="123"/>
    </row>
    <row r="40" spans="1:7" ht="15">
      <c r="A40" s="136"/>
      <c r="B40" s="124"/>
      <c r="C40" s="124"/>
      <c r="D40" s="124"/>
      <c r="E40" s="124"/>
      <c r="F40" s="124"/>
      <c r="G40" s="123"/>
    </row>
    <row r="41" spans="1:7" ht="15">
      <c r="A41" s="136"/>
      <c r="B41" s="124"/>
      <c r="C41" s="124"/>
      <c r="D41" s="124"/>
      <c r="E41" s="124"/>
      <c r="F41" s="124"/>
      <c r="G41" s="123"/>
    </row>
    <row r="42" spans="1:7" ht="15">
      <c r="A42" s="136"/>
      <c r="B42" s="124"/>
      <c r="C42" s="124"/>
      <c r="D42" s="124"/>
      <c r="E42" s="124"/>
      <c r="F42" s="124"/>
      <c r="G42" s="123"/>
    </row>
    <row r="43" spans="1:7" ht="15">
      <c r="A43" s="136"/>
      <c r="B43" s="124"/>
      <c r="C43" s="124"/>
      <c r="D43" s="124"/>
      <c r="E43" s="124"/>
      <c r="F43" s="124"/>
      <c r="G43" s="123"/>
    </row>
    <row r="44" spans="1:7" ht="15">
      <c r="A44" s="136"/>
      <c r="B44" s="124"/>
      <c r="C44" s="124"/>
      <c r="D44" s="124"/>
      <c r="E44" s="124"/>
      <c r="F44" s="124"/>
      <c r="G44" s="123"/>
    </row>
    <row r="45" spans="1:7" ht="15">
      <c r="A45" s="136"/>
      <c r="B45" s="124"/>
      <c r="C45" s="124"/>
      <c r="D45" s="124"/>
      <c r="E45" s="124"/>
      <c r="F45" s="124"/>
      <c r="G45" s="123"/>
    </row>
    <row r="46" spans="1:7" ht="15">
      <c r="A46" s="136"/>
      <c r="B46" s="124"/>
      <c r="C46" s="124"/>
      <c r="D46" s="124"/>
      <c r="E46" s="124"/>
      <c r="F46" s="124"/>
      <c r="G46" s="123"/>
    </row>
    <row r="47" spans="1:7" ht="15">
      <c r="A47" s="136"/>
      <c r="B47" s="124"/>
      <c r="C47" s="124"/>
      <c r="D47" s="124"/>
      <c r="E47" s="124"/>
      <c r="F47" s="124"/>
      <c r="G47" s="123"/>
    </row>
    <row r="48" spans="1:7" ht="15">
      <c r="A48" s="136"/>
      <c r="B48" s="124"/>
      <c r="C48" s="124"/>
      <c r="D48" s="124"/>
      <c r="E48" s="124"/>
      <c r="F48" s="124"/>
      <c r="G48" s="123"/>
    </row>
    <row r="49" spans="1:7" ht="15">
      <c r="A49" s="136"/>
      <c r="B49" s="124"/>
      <c r="C49" s="124"/>
      <c r="D49" s="124"/>
      <c r="E49" s="124"/>
      <c r="F49" s="124"/>
      <c r="G49" s="123"/>
    </row>
    <row r="50" spans="1:7" ht="15">
      <c r="A50" s="137"/>
      <c r="B50" s="141"/>
      <c r="C50" s="141"/>
      <c r="D50" s="141"/>
      <c r="E50" s="141"/>
      <c r="F50" s="141"/>
      <c r="G50" s="138"/>
    </row>
  </sheetData>
  <sheetProtection/>
  <mergeCells count="3">
    <mergeCell ref="A1:G1"/>
    <mergeCell ref="A2:G2"/>
    <mergeCell ref="A3:G3"/>
  </mergeCells>
  <printOptions/>
  <pageMargins left="0.7" right="0.7" top="0.75" bottom="0.75" header="0.3" footer="0.3"/>
  <pageSetup horizontalDpi="600" verticalDpi="600" orientation="portrait" paperSize="9" r:id="rId1"/>
  <headerFooter>
    <oddHeader>&amp;LUTC - Master Qualité 2009-2010&amp;CFiche du retour d'expérience&amp;R1 Page  en recto
</oddHeader>
    <oddFooter>&amp;LVersion du &amp;D&amp;CGroupe 3&amp;RPage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HUONGLAN</dc:creator>
  <cp:keywords/>
  <dc:description/>
  <cp:lastModifiedBy>Frank MELIN</cp:lastModifiedBy>
  <cp:lastPrinted>2009-12-02T22:12:32Z</cp:lastPrinted>
  <dcterms:created xsi:type="dcterms:W3CDTF">2009-12-02T18:18:50Z</dcterms:created>
  <dcterms:modified xsi:type="dcterms:W3CDTF">2010-01-21T11:18:42Z</dcterms:modified>
  <cp:category/>
  <cp:version/>
  <cp:contentType/>
  <cp:contentStatus/>
</cp:coreProperties>
</file>