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checkCompatibility="1" autoCompressPictures="0" defaultThemeVersion="124226"/>
  <mc:AlternateContent xmlns:mc="http://schemas.openxmlformats.org/markup-compatibility/2006">
    <mc:Choice Requires="x15">
      <x15ac:absPath xmlns:x15ac="http://schemas.microsoft.com/office/spreadsheetml/2010/11/ac" url="C:\Users\Vero Pich\Desktop\MIMWEB STAGE\"/>
    </mc:Choice>
  </mc:AlternateContent>
  <xr:revisionPtr revIDLastSave="0" documentId="13_ncr:1_{AED23171-7861-4360-8C9A-D892C987F12F}" xr6:coauthVersionLast="33" xr6:coauthVersionMax="33" xr10:uidLastSave="{00000000-0000-0000-0000-000000000000}"/>
  <bookViews>
    <workbookView xWindow="0" yWindow="0" windowWidth="20490" windowHeight="7545" tabRatio="715" firstSheet="1" activeTab="2" xr2:uid="{00000000-000D-0000-FFFF-FFFF00000000}"/>
  </bookViews>
  <sheets>
    <sheet name="Utilitaire ISO 21001" sheetId="16" state="hidden" r:id="rId1"/>
    <sheet name="Page d'accueil" sheetId="27" r:id="rId2"/>
    <sheet name="Glosaire" sheetId="29" r:id="rId3"/>
    <sheet name="Boite à outils" sheetId="30" r:id="rId4"/>
    <sheet name="Mode d'emploi" sheetId="25" r:id="rId5"/>
    <sheet name="Autodiagnostic" sheetId="24" r:id="rId6"/>
    <sheet name="Résultats" sheetId="26" r:id="rId7"/>
    <sheet name="Déclarations ISO 17050" sheetId="28" r:id="rId8"/>
  </sheets>
  <externalReferences>
    <externalReference r:id="rId9"/>
  </externalReferences>
  <definedNames>
    <definedName name="_xlnm._FilterDatabase" localSheetId="5" hidden="1">Autodiagnostic!#REF!</definedName>
    <definedName name="Z_F5161506_EA1E_4A78_8B5B_EEDBF8C7E007_.wvu.Cols" localSheetId="5" hidden="1">Autodiagnostic!$E:$AG</definedName>
    <definedName name="Z_F5161506_EA1E_4A78_8B5B_EEDBF8C7E007_.wvu.Cols" localSheetId="1" hidden="1">'Page d''accueil'!$J:$J</definedName>
    <definedName name="Z_F5161506_EA1E_4A78_8B5B_EEDBF8C7E007_.wvu.FilterData" localSheetId="5" hidden="1">Autodiagnostic!#REF!</definedName>
    <definedName name="Z_F5161506_EA1E_4A78_8B5B_EEDBF8C7E007_.wvu.Rows" localSheetId="5" hidden="1">Autodiagnostic!$19:$20,Autodiagnostic!$23:$29,Autodiagnostic!#REF!,Autodiagnostic!$34:$41,Autodiagnostic!$43:$46,Autodiagnostic!$51:$58,Autodiagnostic!$60:$66,Autodiagnostic!$71:$74,Autodiagnostic!$78:$82,Autodiagnostic!#REF!,Autodiagnostic!$87:$89,Autodiagnostic!$92:$97,Autodiagnostic!$102:$109,Autodiagnostic!$112:$120,Autodiagnostic!$122:$126,Autodiagnostic!$129:$135,Autodiagnostic!$140:$146,Autodiagnostic!$149:$153,Autodiagnostic!$156:$157,Autodiagnostic!$160:$161,Autodiagnostic!#REF!,Autodiagnostic!$165:$169,Autodiagnostic!$172:$173,Autodiagnostic!$175:$177,Autodiagnostic!$180:$183,Autodiagnostic!$192:$197,Autodiagnostic!$200:$204,Autodiagnostic!$207:$213,Autodiagnostic!$219:$219,Autodiagnostic!$231:$232,Autodiagnostic!$235:$237,Autodiagnostic!$240:$244,Autodiagnostic!$246:$247,Autodiagnostic!#REF!,Autodiagnostic!$251:$261,Autodiagnostic!$273:$278,Autodiagnostic!#REF!,Autodiagnostic!#REF!,Autodiagnostic!#REF!,Autodiagnostic!#REF!,Autodiagnostic!#REF!,Autodiagnostic!$281:$281,Autodiagnostic!$285:$285,Autodiagnostic!$288:$299,Autodiagnostic!#REF!,Autodiagnostic!$305:$313,Autodiagnostic!#REF!,Autodiagnostic!$317:$320,Autodiagnostic!$351:$357,Autodiagnostic!$360:$364,Autodiagnostic!$376:$382,Autodiagnostic!$385:$388,Autodiagnostic!#REF!,Autodiagnostic!#REF!,Autodiagnostic!$391:$392,Autodiagnostic!#REF!,Autodiagnostic!$396:$405,Autodiagnostic!#REF!,Autodiagnostic!$416:$421,Autodiagnostic!$439:$443,Autodiagnostic!$446:$448,Autodiagnostic!$451:$455,Autodiagnostic!#REF!,Autodiagnostic!$459:$472,Autodiagnostic!$503:$505,Autodiagnostic!$510:$515,Autodiagnostic!#REF!,Autodiagnostic!#REF!,Autodiagnostic!$519:$523,Autodiagnostic!$527:$527,Autodiagnostic!$529:$536,Autodiagnostic!$553:$563,Autodiagnostic!$567:$568,Autodiagnostic!$571:$581,Autodiagnostic!$584:$587,Autodiagnostic!$591:$595,Autodiagnostic!$598:$605,Autodiagnostic!$607:$609,Autodiagnostic!$612:$614,Autodiagnostic!$616:$617</definedName>
    <definedName name="Z_F5161506_EA1E_4A78_8B5B_EEDBF8C7E007_.wvu.Rows" localSheetId="7" hidden="1">'Déclarations ISO 17050'!$43:$43</definedName>
    <definedName name="_xlnm.Print_Area" localSheetId="5">Autodiagnostic!$A$1:$AH$618</definedName>
  </definedNames>
  <calcPr calcId="179017"/>
  <customWorkbookViews>
    <customWorkbookView name="normal" guid="{F5161506-EA1E-4A78-8B5B-EEDBF8C7E007}" maximized="1" xWindow="-8" yWindow="-8" windowWidth="1382" windowHeight="744" activeSheetId="24"/>
    <customWorkbookView name="projet" guid="{C04EE900-347E-40AF-A329-1A9B259161F0}" includeHiddenRowCol="0" maximized="1" windowWidth="1362" windowHeight="542" activeSheetId="3"/>
  </customWorkbookViews>
</workbook>
</file>

<file path=xl/calcChain.xml><?xml version="1.0" encoding="utf-8"?>
<calcChain xmlns="http://schemas.openxmlformats.org/spreadsheetml/2006/main">
  <c r="J590" i="24" l="1"/>
  <c r="J597" i="24"/>
  <c r="J606" i="24"/>
  <c r="J611" i="24"/>
  <c r="J615" i="24"/>
  <c r="J618" i="24"/>
  <c r="E554" i="24"/>
  <c r="E555" i="24"/>
  <c r="E556" i="24"/>
  <c r="E557" i="24"/>
  <c r="E558" i="24"/>
  <c r="E559" i="24"/>
  <c r="E560" i="24"/>
  <c r="E561" i="24"/>
  <c r="E562" i="24"/>
  <c r="E563" i="24"/>
  <c r="F554" i="24"/>
  <c r="F555" i="24"/>
  <c r="F556" i="24"/>
  <c r="F557" i="24"/>
  <c r="F558" i="24"/>
  <c r="F559" i="24"/>
  <c r="F560" i="24"/>
  <c r="F561" i="24"/>
  <c r="F562" i="24"/>
  <c r="F563" i="24"/>
  <c r="E546" i="24"/>
  <c r="F546" i="24" s="1"/>
  <c r="E547" i="24"/>
  <c r="F547" i="24" s="1"/>
  <c r="E548" i="24"/>
  <c r="F548" i="24" s="1"/>
  <c r="E549" i="24"/>
  <c r="F549" i="24" s="1"/>
  <c r="E550" i="24"/>
  <c r="F550" i="24" s="1"/>
  <c r="E540" i="24"/>
  <c r="F540" i="24" s="1"/>
  <c r="E541" i="24"/>
  <c r="F541" i="24" s="1"/>
  <c r="E542" i="24"/>
  <c r="F542" i="24" s="1"/>
  <c r="E520" i="24"/>
  <c r="F520" i="24" s="1"/>
  <c r="E521" i="24"/>
  <c r="E522" i="24"/>
  <c r="F522" i="24" s="1"/>
  <c r="E523" i="24"/>
  <c r="F523" i="24" s="1"/>
  <c r="E524" i="24"/>
  <c r="F524" i="24" s="1"/>
  <c r="F521" i="24"/>
  <c r="E511" i="24"/>
  <c r="E512" i="24"/>
  <c r="E513" i="24"/>
  <c r="E514" i="24"/>
  <c r="F514" i="24" s="1"/>
  <c r="E515" i="24"/>
  <c r="F515" i="24" s="1"/>
  <c r="E516" i="24"/>
  <c r="F511" i="24"/>
  <c r="F512" i="24"/>
  <c r="F513" i="24"/>
  <c r="F516" i="24"/>
  <c r="E493" i="24"/>
  <c r="E494" i="24"/>
  <c r="E495" i="24"/>
  <c r="F495" i="24" s="1"/>
  <c r="E496" i="24"/>
  <c r="E497" i="24"/>
  <c r="F497" i="24" s="1"/>
  <c r="E498" i="24"/>
  <c r="F498" i="24" s="1"/>
  <c r="E499" i="24"/>
  <c r="F499" i="24" s="1"/>
  <c r="E500" i="24"/>
  <c r="F493" i="24"/>
  <c r="F494" i="24"/>
  <c r="F496" i="24"/>
  <c r="F500" i="24"/>
  <c r="E487" i="24"/>
  <c r="F487" i="24" s="1"/>
  <c r="E488" i="24"/>
  <c r="F488" i="24" s="1"/>
  <c r="E489" i="24"/>
  <c r="F489" i="24" s="1"/>
  <c r="E476" i="24"/>
  <c r="F476" i="24" s="1"/>
  <c r="E477" i="24"/>
  <c r="F477" i="24" s="1"/>
  <c r="E478" i="24"/>
  <c r="F478" i="24" s="1"/>
  <c r="E479" i="24"/>
  <c r="F479" i="24" s="1"/>
  <c r="E480" i="24"/>
  <c r="F480" i="24" s="1"/>
  <c r="E481" i="24"/>
  <c r="F481" i="24" s="1"/>
  <c r="E482" i="24"/>
  <c r="F482" i="24" s="1"/>
  <c r="E483" i="24"/>
  <c r="F483" i="24" s="1"/>
  <c r="E469" i="24"/>
  <c r="E470" i="24"/>
  <c r="F470" i="24" s="1"/>
  <c r="E471" i="24"/>
  <c r="F471" i="24" s="1"/>
  <c r="E472" i="24"/>
  <c r="F472" i="24" s="1"/>
  <c r="E452" i="24"/>
  <c r="F452" i="24" s="1"/>
  <c r="E453" i="24"/>
  <c r="F453" i="24" s="1"/>
  <c r="E454" i="24"/>
  <c r="F454" i="24" s="1"/>
  <c r="E455" i="24"/>
  <c r="F455" i="24" s="1"/>
  <c r="E430" i="24"/>
  <c r="F430" i="24" s="1"/>
  <c r="E431" i="24"/>
  <c r="F431" i="24" s="1"/>
  <c r="E432" i="24"/>
  <c r="F432" i="24" s="1"/>
  <c r="E433" i="24"/>
  <c r="F433" i="24" s="1"/>
  <c r="E434" i="24"/>
  <c r="F434" i="24" s="1"/>
  <c r="E435" i="24"/>
  <c r="F435" i="24" s="1"/>
  <c r="E436" i="24"/>
  <c r="F436" i="24" s="1"/>
  <c r="E417" i="24"/>
  <c r="F417" i="24" s="1"/>
  <c r="E418" i="24"/>
  <c r="F418" i="24" s="1"/>
  <c r="E419" i="24"/>
  <c r="F419" i="24" s="1"/>
  <c r="E420" i="24"/>
  <c r="F420" i="24" s="1"/>
  <c r="E421" i="24"/>
  <c r="F421" i="24" s="1"/>
  <c r="E422" i="24"/>
  <c r="F422" i="24" s="1"/>
  <c r="E423" i="24"/>
  <c r="F423" i="24" s="1"/>
  <c r="E410" i="24"/>
  <c r="F410" i="24" s="1"/>
  <c r="E411" i="24"/>
  <c r="F411" i="24" s="1"/>
  <c r="E412" i="24"/>
  <c r="F412" i="24" s="1"/>
  <c r="E413" i="24"/>
  <c r="F413" i="24" s="1"/>
  <c r="E386" i="24"/>
  <c r="F386" i="24" s="1"/>
  <c r="E387" i="24"/>
  <c r="F387" i="24" s="1"/>
  <c r="E388" i="24"/>
  <c r="F388" i="24" s="1"/>
  <c r="J250" i="24"/>
  <c r="J262" i="24"/>
  <c r="J272" i="24"/>
  <c r="J280" i="24"/>
  <c r="J284" i="24"/>
  <c r="J287" i="24"/>
  <c r="J304" i="24"/>
  <c r="J310" i="24"/>
  <c r="J316" i="24"/>
  <c r="J322" i="24"/>
  <c r="J330" i="24"/>
  <c r="J336" i="24"/>
  <c r="J344" i="24"/>
  <c r="J350" i="24"/>
  <c r="J359" i="24"/>
  <c r="J366" i="24"/>
  <c r="J375" i="24"/>
  <c r="J384" i="24"/>
  <c r="J390" i="24"/>
  <c r="J395" i="24"/>
  <c r="J408" i="24"/>
  <c r="J415" i="24"/>
  <c r="J425" i="24"/>
  <c r="J428" i="24"/>
  <c r="J438" i="24"/>
  <c r="J445" i="24"/>
  <c r="J450" i="24"/>
  <c r="J458" i="24"/>
  <c r="J466" i="24"/>
  <c r="J474" i="24"/>
  <c r="J485" i="24"/>
  <c r="J491" i="24"/>
  <c r="J502" i="24"/>
  <c r="E368" i="24"/>
  <c r="F368" i="24" s="1"/>
  <c r="E369" i="24"/>
  <c r="F369" i="24" s="1"/>
  <c r="E370" i="24"/>
  <c r="F370" i="24" s="1"/>
  <c r="E371" i="24"/>
  <c r="F371" i="24" s="1"/>
  <c r="E372" i="24"/>
  <c r="F372" i="24" s="1"/>
  <c r="E352" i="24"/>
  <c r="F352" i="24" s="1"/>
  <c r="E353" i="24"/>
  <c r="F353" i="24" s="1"/>
  <c r="E354" i="24"/>
  <c r="F354" i="24" s="1"/>
  <c r="E355" i="24"/>
  <c r="F355" i="24" s="1"/>
  <c r="E356" i="24"/>
  <c r="F356" i="24" s="1"/>
  <c r="E357" i="24"/>
  <c r="F357" i="24" s="1"/>
  <c r="E338" i="24"/>
  <c r="F338" i="24" s="1"/>
  <c r="E339" i="24"/>
  <c r="F339" i="24" s="1"/>
  <c r="E340" i="24"/>
  <c r="F340" i="24" s="1"/>
  <c r="E341" i="24"/>
  <c r="F341" i="24" s="1"/>
  <c r="E342" i="24"/>
  <c r="F342" i="24" s="1"/>
  <c r="E332" i="24"/>
  <c r="F332" i="24" s="1"/>
  <c r="E333" i="24"/>
  <c r="F333" i="24" s="1"/>
  <c r="E334" i="24"/>
  <c r="F334" i="24" s="1"/>
  <c r="E335" i="24"/>
  <c r="F335" i="24" s="1"/>
  <c r="E311" i="24"/>
  <c r="F311" i="24" s="1"/>
  <c r="E312" i="24"/>
  <c r="F312" i="24" s="1"/>
  <c r="E306" i="24"/>
  <c r="F306" i="24" s="1"/>
  <c r="E307" i="24"/>
  <c r="F307" i="24" s="1"/>
  <c r="E308" i="24"/>
  <c r="F308" i="24" s="1"/>
  <c r="E309" i="24"/>
  <c r="F309" i="24" s="1"/>
  <c r="E310" i="24"/>
  <c r="E313" i="24"/>
  <c r="F313" i="24" s="1"/>
  <c r="E289" i="24"/>
  <c r="F289" i="24" s="1"/>
  <c r="E290" i="24"/>
  <c r="F290" i="24" s="1"/>
  <c r="E291" i="24"/>
  <c r="F291" i="24" s="1"/>
  <c r="E292" i="24"/>
  <c r="F292" i="24" s="1"/>
  <c r="E293" i="24"/>
  <c r="F293" i="24" s="1"/>
  <c r="E294" i="24"/>
  <c r="F294" i="24" s="1"/>
  <c r="E295" i="24"/>
  <c r="F295" i="24" s="1"/>
  <c r="E296" i="24"/>
  <c r="F296" i="24" s="1"/>
  <c r="E297" i="24"/>
  <c r="F297" i="24" s="1"/>
  <c r="E298" i="24"/>
  <c r="F298" i="24" s="1"/>
  <c r="E299" i="24"/>
  <c r="F299" i="24" s="1"/>
  <c r="E300" i="24"/>
  <c r="F300" i="24" s="1"/>
  <c r="E301" i="24"/>
  <c r="F301" i="24" s="1"/>
  <c r="E302" i="24"/>
  <c r="F302" i="24" s="1"/>
  <c r="E274" i="24"/>
  <c r="F274" i="24" s="1"/>
  <c r="E275" i="24"/>
  <c r="F275" i="24" s="1"/>
  <c r="E276" i="24"/>
  <c r="F276" i="24" s="1"/>
  <c r="E277" i="24"/>
  <c r="F277" i="24" s="1"/>
  <c r="E278" i="24"/>
  <c r="F278" i="24" s="1"/>
  <c r="E264" i="24"/>
  <c r="F264" i="24" s="1"/>
  <c r="E265" i="24"/>
  <c r="F265" i="24" s="1"/>
  <c r="E266" i="24"/>
  <c r="F266" i="24" s="1"/>
  <c r="E267" i="24"/>
  <c r="F267" i="24" s="1"/>
  <c r="E268" i="24"/>
  <c r="F268" i="24" s="1"/>
  <c r="E269" i="24"/>
  <c r="F269" i="24" s="1"/>
  <c r="E263" i="24"/>
  <c r="F263" i="24" s="1"/>
  <c r="E79" i="24"/>
  <c r="F79" i="24" s="1"/>
  <c r="E80" i="24"/>
  <c r="F80" i="24" s="1"/>
  <c r="E81" i="24"/>
  <c r="F81" i="24" s="1"/>
  <c r="E82" i="24"/>
  <c r="F82" i="24" s="1"/>
  <c r="E83" i="24"/>
  <c r="F83" i="24" s="1"/>
  <c r="E84" i="24"/>
  <c r="F84" i="24" s="1"/>
  <c r="E54" i="24"/>
  <c r="F54" i="24" s="1"/>
  <c r="E55" i="24"/>
  <c r="F55" i="24" s="1"/>
  <c r="E56" i="24"/>
  <c r="F56" i="24" s="1"/>
  <c r="E57" i="24"/>
  <c r="F57" i="24" s="1"/>
  <c r="E58" i="24"/>
  <c r="F58" i="24" s="1"/>
  <c r="E65" i="24"/>
  <c r="F65" i="24" s="1"/>
  <c r="E66" i="24"/>
  <c r="F66" i="24" s="1"/>
  <c r="E67" i="24"/>
  <c r="F67" i="24" s="1"/>
  <c r="E68" i="24"/>
  <c r="F68" i="24" s="1"/>
  <c r="E181" i="24"/>
  <c r="F181" i="24" s="1"/>
  <c r="E182" i="24"/>
  <c r="F182" i="24" s="1"/>
  <c r="E183" i="24"/>
  <c r="F183" i="24" s="1"/>
  <c r="E187" i="24"/>
  <c r="F187" i="24" s="1"/>
  <c r="E188" i="24"/>
  <c r="F188" i="24" s="1"/>
  <c r="E189" i="24"/>
  <c r="F189" i="24" s="1"/>
  <c r="E193" i="24"/>
  <c r="F193" i="24" s="1"/>
  <c r="E194" i="24"/>
  <c r="F194" i="24" s="1"/>
  <c r="E195" i="24"/>
  <c r="F195" i="24" s="1"/>
  <c r="E196" i="24"/>
  <c r="F196" i="24" s="1"/>
  <c r="E197" i="24"/>
  <c r="F197" i="24" s="1"/>
  <c r="E208" i="24"/>
  <c r="F208" i="24" s="1"/>
  <c r="E209" i="24"/>
  <c r="F209" i="24" s="1"/>
  <c r="E210" i="24"/>
  <c r="F210" i="24" s="1"/>
  <c r="E211" i="24"/>
  <c r="F211" i="24" s="1"/>
  <c r="E212" i="24"/>
  <c r="F212" i="24" s="1"/>
  <c r="E213" i="24"/>
  <c r="F213" i="24" s="1"/>
  <c r="E216" i="24"/>
  <c r="F216" i="24" s="1"/>
  <c r="E217" i="24"/>
  <c r="F217" i="24" s="1"/>
  <c r="E220" i="24"/>
  <c r="F220" i="24" s="1"/>
  <c r="E221" i="24"/>
  <c r="F221" i="24" s="1"/>
  <c r="E222" i="24"/>
  <c r="F222" i="24" s="1"/>
  <c r="E223" i="24"/>
  <c r="F223" i="24" s="1"/>
  <c r="E224" i="24"/>
  <c r="F224" i="24" s="1"/>
  <c r="E225" i="24"/>
  <c r="F225" i="24" s="1"/>
  <c r="E226" i="24"/>
  <c r="F226" i="24" s="1"/>
  <c r="E227" i="24"/>
  <c r="F227" i="24" s="1"/>
  <c r="J245" i="24"/>
  <c r="J239" i="24"/>
  <c r="J234" i="24"/>
  <c r="J230" i="24"/>
  <c r="J218" i="24"/>
  <c r="J214" i="24"/>
  <c r="J206" i="24"/>
  <c r="J199" i="24"/>
  <c r="J191" i="24"/>
  <c r="J185" i="24"/>
  <c r="J179" i="24"/>
  <c r="J174" i="24"/>
  <c r="J171" i="24"/>
  <c r="J164" i="24"/>
  <c r="J159" i="24"/>
  <c r="J155" i="24"/>
  <c r="J148" i="24"/>
  <c r="E151" i="24"/>
  <c r="F151" i="24" s="1"/>
  <c r="E152" i="24"/>
  <c r="F152" i="24" s="1"/>
  <c r="E153" i="24"/>
  <c r="F153" i="24" s="1"/>
  <c r="E142" i="24"/>
  <c r="F142" i="24" s="1"/>
  <c r="E143" i="24"/>
  <c r="E144" i="24"/>
  <c r="F144" i="24" s="1"/>
  <c r="E145" i="24"/>
  <c r="F145" i="24" s="1"/>
  <c r="E146" i="24"/>
  <c r="F146" i="24" s="1"/>
  <c r="F143" i="24"/>
  <c r="J139" i="24"/>
  <c r="E141" i="24"/>
  <c r="E132" i="24"/>
  <c r="F132" i="24" s="1"/>
  <c r="E133" i="24"/>
  <c r="F133" i="24" s="1"/>
  <c r="E134" i="24"/>
  <c r="F134" i="24" s="1"/>
  <c r="E135" i="24"/>
  <c r="F135" i="24" s="1"/>
  <c r="E96" i="24"/>
  <c r="F96" i="24" s="1"/>
  <c r="E97" i="24"/>
  <c r="F97" i="24" s="1"/>
  <c r="E98" i="24"/>
  <c r="F98" i="24" s="1"/>
  <c r="J91" i="24"/>
  <c r="J86" i="24"/>
  <c r="J77" i="24"/>
  <c r="J70" i="24"/>
  <c r="J59" i="24"/>
  <c r="J50" i="24"/>
  <c r="E619" i="24"/>
  <c r="J42" i="24"/>
  <c r="J22" i="24"/>
  <c r="J18" i="24"/>
  <c r="E30" i="24"/>
  <c r="F30" i="24" s="1"/>
  <c r="E31" i="24"/>
  <c r="F31" i="24" s="1"/>
  <c r="J11" i="24"/>
  <c r="F619" i="24" l="1"/>
  <c r="H619" i="24" l="1"/>
  <c r="E570" i="24" l="1"/>
  <c r="E571" i="24"/>
  <c r="F571" i="24" s="1"/>
  <c r="E572" i="24"/>
  <c r="F572" i="24" s="1"/>
  <c r="E573" i="24"/>
  <c r="F573" i="24" s="1"/>
  <c r="E574" i="24"/>
  <c r="F574" i="24" s="1"/>
  <c r="E575" i="24"/>
  <c r="F575" i="24" s="1"/>
  <c r="E576" i="24"/>
  <c r="F576" i="24" s="1"/>
  <c r="E577" i="24"/>
  <c r="F577" i="24" s="1"/>
  <c r="E578" i="24"/>
  <c r="F578" i="24" s="1"/>
  <c r="E579" i="24"/>
  <c r="F579" i="24" s="1"/>
  <c r="E580" i="24"/>
  <c r="F580" i="24" s="1"/>
  <c r="E581" i="24"/>
  <c r="F581" i="24" s="1"/>
  <c r="E545" i="24"/>
  <c r="F545" i="24" s="1"/>
  <c r="E526" i="24"/>
  <c r="E527" i="24"/>
  <c r="F527" i="24" s="1"/>
  <c r="E544" i="24"/>
  <c r="J544" i="24"/>
  <c r="E539" i="24"/>
  <c r="F539" i="24" s="1"/>
  <c r="E538" i="24"/>
  <c r="J538" i="24"/>
  <c r="E492" i="24"/>
  <c r="F492" i="24" s="1"/>
  <c r="E491" i="24"/>
  <c r="E509" i="24"/>
  <c r="E510" i="24"/>
  <c r="F510" i="24" s="1"/>
  <c r="E518" i="24"/>
  <c r="E519" i="24"/>
  <c r="F519" i="24" s="1"/>
  <c r="E474" i="24"/>
  <c r="E485" i="24"/>
  <c r="E504" i="24"/>
  <c r="F504" i="24" s="1"/>
  <c r="E505" i="24"/>
  <c r="F505" i="24" s="1"/>
  <c r="E486" i="24"/>
  <c r="F486" i="24" s="1"/>
  <c r="E502" i="24"/>
  <c r="E503" i="24"/>
  <c r="F503" i="24" s="1"/>
  <c r="E466" i="24"/>
  <c r="E467" i="24"/>
  <c r="F467" i="24" s="1"/>
  <c r="E468" i="24"/>
  <c r="F468" i="24" s="1"/>
  <c r="F469" i="24"/>
  <c r="E475" i="24"/>
  <c r="F475" i="24" s="1"/>
  <c r="E458" i="24"/>
  <c r="E459" i="24"/>
  <c r="F459" i="24" s="1"/>
  <c r="E460" i="24"/>
  <c r="F460" i="24" s="1"/>
  <c r="E461" i="24"/>
  <c r="F461" i="24" s="1"/>
  <c r="E462" i="24"/>
  <c r="F462" i="24" s="1"/>
  <c r="E463" i="24"/>
  <c r="F463" i="24" s="1"/>
  <c r="E464" i="24"/>
  <c r="F464" i="24" s="1"/>
  <c r="E450" i="24"/>
  <c r="E451" i="24"/>
  <c r="F451" i="24" s="1"/>
  <c r="E429" i="24"/>
  <c r="F429" i="24" s="1"/>
  <c r="E438" i="24"/>
  <c r="E439" i="24"/>
  <c r="F439" i="24" s="1"/>
  <c r="E440" i="24"/>
  <c r="F440" i="24" s="1"/>
  <c r="E441" i="24"/>
  <c r="F441" i="24" s="1"/>
  <c r="E442" i="24"/>
  <c r="F442" i="24" s="1"/>
  <c r="E443" i="24"/>
  <c r="F443" i="24" s="1"/>
  <c r="E428" i="24"/>
  <c r="E426" i="24"/>
  <c r="F426" i="24" s="1"/>
  <c r="E425" i="24"/>
  <c r="E409" i="24"/>
  <c r="F409" i="24" s="1"/>
  <c r="E415" i="24"/>
  <c r="E416" i="24"/>
  <c r="F416" i="24" s="1"/>
  <c r="E408" i="24"/>
  <c r="E367" i="24"/>
  <c r="F367" i="24" s="1"/>
  <c r="E360" i="24"/>
  <c r="F360" i="24" s="1"/>
  <c r="E361" i="24"/>
  <c r="F361" i="24" s="1"/>
  <c r="E362" i="24"/>
  <c r="F362" i="24" s="1"/>
  <c r="E363" i="24"/>
  <c r="F363" i="24" s="1"/>
  <c r="E364" i="24"/>
  <c r="F364" i="24" s="1"/>
  <c r="E359" i="24"/>
  <c r="E366" i="24"/>
  <c r="E375" i="24"/>
  <c r="E376" i="24"/>
  <c r="F376" i="24" s="1"/>
  <c r="E377" i="24"/>
  <c r="F377" i="24" s="1"/>
  <c r="E378" i="24"/>
  <c r="F378" i="24" s="1"/>
  <c r="E379" i="24"/>
  <c r="F379" i="24" s="1"/>
  <c r="E380" i="24"/>
  <c r="F380" i="24" s="1"/>
  <c r="E381" i="24"/>
  <c r="F381" i="24" s="1"/>
  <c r="E382" i="24"/>
  <c r="F382" i="24" s="1"/>
  <c r="E350" i="24"/>
  <c r="E351" i="24"/>
  <c r="F351" i="24" s="1"/>
  <c r="E336" i="24"/>
  <c r="E337" i="24"/>
  <c r="F337" i="24" s="1"/>
  <c r="E344" i="24"/>
  <c r="E345" i="24"/>
  <c r="F345" i="24" s="1"/>
  <c r="E346" i="24"/>
  <c r="F346" i="24" s="1"/>
  <c r="E347" i="24"/>
  <c r="F347" i="24" s="1"/>
  <c r="E348" i="24"/>
  <c r="F348" i="24" s="1"/>
  <c r="E316" i="24"/>
  <c r="E317" i="24"/>
  <c r="F317" i="24" s="1"/>
  <c r="E318" i="24"/>
  <c r="F318" i="24" s="1"/>
  <c r="E319" i="24"/>
  <c r="F319" i="24" s="1"/>
  <c r="E320" i="24"/>
  <c r="F320" i="24" s="1"/>
  <c r="E287" i="24"/>
  <c r="E288" i="24"/>
  <c r="F288" i="24" s="1"/>
  <c r="B3" i="26"/>
  <c r="B2" i="26"/>
  <c r="B4" i="24"/>
  <c r="B3" i="24"/>
  <c r="B2" i="25"/>
  <c r="B1" i="25"/>
  <c r="E331" i="24"/>
  <c r="F331" i="24" s="1"/>
  <c r="E330" i="24"/>
  <c r="E328" i="24"/>
  <c r="F328" i="24" s="1"/>
  <c r="E327" i="24"/>
  <c r="F327" i="24" s="1"/>
  <c r="E326" i="24"/>
  <c r="F326" i="24" s="1"/>
  <c r="E325" i="24"/>
  <c r="F325" i="24" s="1"/>
  <c r="E324" i="24"/>
  <c r="F324" i="24" s="1"/>
  <c r="E323" i="24"/>
  <c r="F323" i="24" s="1"/>
  <c r="E322" i="24"/>
  <c r="E262" i="24"/>
  <c r="E272" i="24"/>
  <c r="E273" i="24"/>
  <c r="F273" i="24" s="1"/>
  <c r="E215" i="24"/>
  <c r="F215" i="24" s="1"/>
  <c r="E218" i="24"/>
  <c r="E219" i="24"/>
  <c r="F219" i="24" s="1"/>
  <c r="E214" i="24"/>
  <c r="E186" i="24"/>
  <c r="F186" i="24" s="1"/>
  <c r="E191" i="24"/>
  <c r="E192" i="24"/>
  <c r="F192" i="24" s="1"/>
  <c r="E185" i="24"/>
  <c r="E169" i="24"/>
  <c r="F169" i="24" s="1"/>
  <c r="E164" i="24"/>
  <c r="E165" i="24"/>
  <c r="F165" i="24" s="1"/>
  <c r="E166" i="24"/>
  <c r="F166" i="24" s="1"/>
  <c r="E167" i="24"/>
  <c r="F167" i="24" s="1"/>
  <c r="E168" i="24"/>
  <c r="F168" i="24" s="1"/>
  <c r="E86" i="24"/>
  <c r="E87" i="24"/>
  <c r="F87" i="24" s="1"/>
  <c r="E88" i="24"/>
  <c r="F88" i="24" s="1"/>
  <c r="E89" i="24"/>
  <c r="F89" i="24" s="1"/>
  <c r="E618" i="24"/>
  <c r="F618" i="24" s="1"/>
  <c r="H618" i="24" s="1"/>
  <c r="I618" i="24" s="1"/>
  <c r="E179" i="24"/>
  <c r="E180" i="24"/>
  <c r="F180" i="24" s="1"/>
  <c r="E11" i="24"/>
  <c r="E12" i="24"/>
  <c r="F12" i="24" s="1"/>
  <c r="E13" i="24"/>
  <c r="F13" i="24" s="1"/>
  <c r="E14" i="24"/>
  <c r="F14" i="24" s="1"/>
  <c r="E15" i="24"/>
  <c r="F15" i="24" s="1"/>
  <c r="E16" i="24"/>
  <c r="F16" i="24" s="1"/>
  <c r="E18" i="24"/>
  <c r="E19" i="24"/>
  <c r="F19" i="24" s="1"/>
  <c r="E20" i="24"/>
  <c r="F20" i="24" s="1"/>
  <c r="E22" i="24"/>
  <c r="E23" i="24"/>
  <c r="F23" i="24" s="1"/>
  <c r="E24" i="24"/>
  <c r="F24" i="24" s="1"/>
  <c r="E25" i="24"/>
  <c r="F25" i="24" s="1"/>
  <c r="E26" i="24"/>
  <c r="F26" i="24" s="1"/>
  <c r="E27" i="24"/>
  <c r="F27" i="24" s="1"/>
  <c r="E28" i="24"/>
  <c r="F28" i="24" s="1"/>
  <c r="E29" i="24"/>
  <c r="F29" i="24" s="1"/>
  <c r="E33" i="24"/>
  <c r="E34" i="24"/>
  <c r="F34" i="24" s="1"/>
  <c r="E35" i="24"/>
  <c r="F35" i="24" s="1"/>
  <c r="E36" i="24"/>
  <c r="F36" i="24" s="1"/>
  <c r="E37" i="24"/>
  <c r="F37" i="24" s="1"/>
  <c r="E38" i="24"/>
  <c r="F38" i="24" s="1"/>
  <c r="E39" i="24"/>
  <c r="F39" i="24" s="1"/>
  <c r="E40" i="24"/>
  <c r="F40" i="24" s="1"/>
  <c r="E41" i="24"/>
  <c r="F41" i="24" s="1"/>
  <c r="E42" i="24"/>
  <c r="E43" i="24"/>
  <c r="F43" i="24" s="1"/>
  <c r="E44" i="24"/>
  <c r="F44" i="24" s="1"/>
  <c r="E45" i="24"/>
  <c r="F45" i="24" s="1"/>
  <c r="E46" i="24"/>
  <c r="F46" i="24" s="1"/>
  <c r="E63" i="24"/>
  <c r="F63" i="24" s="1"/>
  <c r="E59" i="24"/>
  <c r="E60" i="24"/>
  <c r="F60" i="24" s="1"/>
  <c r="E61" i="24"/>
  <c r="F61" i="24" s="1"/>
  <c r="E62" i="24"/>
  <c r="F62" i="24" s="1"/>
  <c r="E64" i="24"/>
  <c r="F64" i="24" s="1"/>
  <c r="E77" i="24"/>
  <c r="E78" i="24"/>
  <c r="F78" i="24" s="1"/>
  <c r="E117" i="24"/>
  <c r="F117" i="24" s="1"/>
  <c r="E111" i="24"/>
  <c r="E112" i="24"/>
  <c r="F112" i="24" s="1"/>
  <c r="E113" i="24"/>
  <c r="F113" i="24" s="1"/>
  <c r="E114" i="24"/>
  <c r="F114" i="24" s="1"/>
  <c r="E115" i="24"/>
  <c r="F115" i="24" s="1"/>
  <c r="E116" i="24"/>
  <c r="F116" i="24" s="1"/>
  <c r="E118" i="24"/>
  <c r="F118" i="24" s="1"/>
  <c r="E119" i="24"/>
  <c r="F119" i="24" s="1"/>
  <c r="E120" i="24"/>
  <c r="F120" i="24" s="1"/>
  <c r="E126" i="24"/>
  <c r="F126" i="24" s="1"/>
  <c r="E121" i="24"/>
  <c r="E122" i="24"/>
  <c r="E123" i="24"/>
  <c r="F123" i="24" s="1"/>
  <c r="E124" i="24"/>
  <c r="F124" i="24" s="1"/>
  <c r="E125" i="24"/>
  <c r="F125" i="24" s="1"/>
  <c r="E150" i="24"/>
  <c r="F150" i="24" s="1"/>
  <c r="E148" i="24"/>
  <c r="E149" i="24"/>
  <c r="F149" i="24" s="1"/>
  <c r="E177" i="24"/>
  <c r="F177" i="24" s="1"/>
  <c r="E174" i="24"/>
  <c r="E175" i="24"/>
  <c r="F175" i="24" s="1"/>
  <c r="E176" i="24"/>
  <c r="F176" i="24" s="1"/>
  <c r="E245" i="24"/>
  <c r="E246" i="24"/>
  <c r="F246" i="24" s="1"/>
  <c r="E247" i="24"/>
  <c r="F247" i="24" s="1"/>
  <c r="E529" i="24"/>
  <c r="F529" i="24" s="1"/>
  <c r="E528" i="24"/>
  <c r="E530" i="24"/>
  <c r="F530" i="24" s="1"/>
  <c r="E531" i="24"/>
  <c r="F531" i="24" s="1"/>
  <c r="E532" i="24"/>
  <c r="F532" i="24" s="1"/>
  <c r="E533" i="24"/>
  <c r="F533" i="24" s="1"/>
  <c r="E534" i="24"/>
  <c r="F534" i="24" s="1"/>
  <c r="E535" i="24"/>
  <c r="F535" i="24" s="1"/>
  <c r="E536" i="24"/>
  <c r="F536" i="24" s="1"/>
  <c r="E553" i="24"/>
  <c r="F553" i="24" s="1"/>
  <c r="E552" i="24"/>
  <c r="E567" i="24"/>
  <c r="F567" i="24" s="1"/>
  <c r="E566" i="24"/>
  <c r="E568" i="24"/>
  <c r="F568" i="24" s="1"/>
  <c r="E584" i="24"/>
  <c r="F584" i="24" s="1"/>
  <c r="E583" i="24"/>
  <c r="E585" i="24"/>
  <c r="F585" i="24" s="1"/>
  <c r="E586" i="24"/>
  <c r="F586" i="24" s="1"/>
  <c r="E587" i="24"/>
  <c r="F587" i="24" s="1"/>
  <c r="E591" i="24"/>
  <c r="F591" i="24" s="1"/>
  <c r="E590" i="24"/>
  <c r="E592" i="24"/>
  <c r="F592" i="24" s="1"/>
  <c r="E593" i="24"/>
  <c r="F593" i="24" s="1"/>
  <c r="E594" i="24"/>
  <c r="F594" i="24" s="1"/>
  <c r="E595" i="24"/>
  <c r="F595" i="24" s="1"/>
  <c r="E598" i="24"/>
  <c r="F598" i="24" s="1"/>
  <c r="E597" i="24"/>
  <c r="E599" i="24"/>
  <c r="F599" i="24" s="1"/>
  <c r="E600" i="24"/>
  <c r="F600" i="24" s="1"/>
  <c r="E601" i="24"/>
  <c r="F601" i="24" s="1"/>
  <c r="E602" i="24"/>
  <c r="F602" i="24" s="1"/>
  <c r="E603" i="24"/>
  <c r="F603" i="24" s="1"/>
  <c r="E604" i="24"/>
  <c r="F604" i="24" s="1"/>
  <c r="E605" i="24"/>
  <c r="F605" i="24" s="1"/>
  <c r="E612" i="24"/>
  <c r="F612" i="24" s="1"/>
  <c r="E611" i="24"/>
  <c r="E613" i="24"/>
  <c r="F613" i="24" s="1"/>
  <c r="E614" i="24"/>
  <c r="F614" i="24" s="1"/>
  <c r="E615" i="24"/>
  <c r="E616" i="24"/>
  <c r="F616" i="24" s="1"/>
  <c r="H616" i="24" s="1"/>
  <c r="E617" i="24"/>
  <c r="F617" i="24" s="1"/>
  <c r="H617" i="24" s="1"/>
  <c r="E92" i="24"/>
  <c r="F92" i="24" s="1"/>
  <c r="E91" i="24"/>
  <c r="E93" i="24"/>
  <c r="F93" i="24" s="1"/>
  <c r="E94" i="24"/>
  <c r="F94" i="24" s="1"/>
  <c r="E95" i="24"/>
  <c r="F95" i="24" s="1"/>
  <c r="F141" i="24"/>
  <c r="E139" i="24"/>
  <c r="E140" i="24"/>
  <c r="F140" i="24" s="1"/>
  <c r="E171" i="24"/>
  <c r="E172" i="24"/>
  <c r="F172" i="24" s="1"/>
  <c r="E173" i="24"/>
  <c r="F173" i="24" s="1"/>
  <c r="E207" i="24"/>
  <c r="F207" i="24" s="1"/>
  <c r="E206" i="24"/>
  <c r="E230" i="24"/>
  <c r="E231" i="24"/>
  <c r="F231" i="24" s="1"/>
  <c r="E232" i="24"/>
  <c r="F232" i="24" s="1"/>
  <c r="E240" i="24"/>
  <c r="F240" i="24" s="1"/>
  <c r="E239" i="24"/>
  <c r="E241" i="24"/>
  <c r="F241" i="24" s="1"/>
  <c r="E242" i="24"/>
  <c r="F242" i="24" s="1"/>
  <c r="E243" i="24"/>
  <c r="F243" i="24" s="1"/>
  <c r="E244" i="24"/>
  <c r="F244" i="24" s="1"/>
  <c r="E250" i="24"/>
  <c r="E251" i="24"/>
  <c r="F251" i="24" s="1"/>
  <c r="E252" i="24"/>
  <c r="F252" i="24" s="1"/>
  <c r="E253" i="24"/>
  <c r="F253" i="24" s="1"/>
  <c r="E254" i="24"/>
  <c r="F254" i="24" s="1"/>
  <c r="E255" i="24"/>
  <c r="F255" i="24" s="1"/>
  <c r="E256" i="24"/>
  <c r="F256" i="24" s="1"/>
  <c r="E257" i="24"/>
  <c r="F257" i="24" s="1"/>
  <c r="E258" i="24"/>
  <c r="F258" i="24" s="1"/>
  <c r="E259" i="24"/>
  <c r="F259" i="24" s="1"/>
  <c r="E260" i="24"/>
  <c r="F260" i="24" s="1"/>
  <c r="E261" i="24"/>
  <c r="F261" i="24" s="1"/>
  <c r="E391" i="24"/>
  <c r="F391" i="24" s="1"/>
  <c r="E390" i="24"/>
  <c r="E392" i="24"/>
  <c r="F392" i="24" s="1"/>
  <c r="E396" i="24"/>
  <c r="F396" i="24" s="1"/>
  <c r="E395" i="24"/>
  <c r="E397" i="24"/>
  <c r="F397" i="24" s="1"/>
  <c r="E398" i="24"/>
  <c r="F398" i="24" s="1"/>
  <c r="E399" i="24"/>
  <c r="F399" i="24" s="1"/>
  <c r="E400" i="24"/>
  <c r="F400" i="24" s="1"/>
  <c r="E401" i="24"/>
  <c r="F401" i="24" s="1"/>
  <c r="E402" i="24"/>
  <c r="F402" i="24" s="1"/>
  <c r="E403" i="24"/>
  <c r="F403" i="24" s="1"/>
  <c r="E404" i="24"/>
  <c r="F404" i="24" s="1"/>
  <c r="E405" i="24"/>
  <c r="F405" i="24" s="1"/>
  <c r="E50" i="24"/>
  <c r="E51" i="24"/>
  <c r="F51" i="24" s="1"/>
  <c r="E52" i="24"/>
  <c r="F52" i="24" s="1"/>
  <c r="E53" i="24"/>
  <c r="F53" i="24" s="1"/>
  <c r="E71" i="24"/>
  <c r="F71" i="24" s="1"/>
  <c r="E70" i="24"/>
  <c r="E72" i="24"/>
  <c r="F72" i="24" s="1"/>
  <c r="E73" i="24"/>
  <c r="F73" i="24" s="1"/>
  <c r="E74" i="24"/>
  <c r="F74" i="24" s="1"/>
  <c r="E102" i="24"/>
  <c r="F102" i="24" s="1"/>
  <c r="E101" i="24"/>
  <c r="E103" i="24"/>
  <c r="F103" i="24" s="1"/>
  <c r="E104" i="24"/>
  <c r="F104" i="24" s="1"/>
  <c r="E105" i="24"/>
  <c r="F105" i="24" s="1"/>
  <c r="E106" i="24"/>
  <c r="F106" i="24" s="1"/>
  <c r="E107" i="24"/>
  <c r="F107" i="24" s="1"/>
  <c r="E108" i="24"/>
  <c r="F108" i="24" s="1"/>
  <c r="E109" i="24"/>
  <c r="F109" i="24" s="1"/>
  <c r="E128" i="24"/>
  <c r="E129" i="24"/>
  <c r="F129" i="24" s="1"/>
  <c r="E130" i="24"/>
  <c r="F130" i="24" s="1"/>
  <c r="E131" i="24"/>
  <c r="F131" i="24" s="1"/>
  <c r="E156" i="24"/>
  <c r="F156" i="24" s="1"/>
  <c r="E155" i="24"/>
  <c r="E157" i="24"/>
  <c r="F157" i="24" s="1"/>
  <c r="E160" i="24"/>
  <c r="F160" i="24" s="1"/>
  <c r="E159" i="24"/>
  <c r="E161" i="24"/>
  <c r="F161" i="24" s="1"/>
  <c r="E285" i="24"/>
  <c r="F285" i="24" s="1"/>
  <c r="E284" i="24"/>
  <c r="E606" i="24"/>
  <c r="E607" i="24"/>
  <c r="F607" i="24" s="1"/>
  <c r="E608" i="24"/>
  <c r="F608" i="24" s="1"/>
  <c r="E609" i="24"/>
  <c r="F609" i="24" s="1"/>
  <c r="E280" i="24"/>
  <c r="E281" i="24"/>
  <c r="F281" i="24" s="1"/>
  <c r="E304" i="24"/>
  <c r="E305" i="24"/>
  <c r="F305" i="24" s="1"/>
  <c r="E446" i="24"/>
  <c r="F446" i="24" s="1"/>
  <c r="E445" i="24"/>
  <c r="E447" i="24"/>
  <c r="F447" i="24" s="1"/>
  <c r="E448" i="24"/>
  <c r="F448" i="24" s="1"/>
  <c r="E200" i="24"/>
  <c r="F200" i="24" s="1"/>
  <c r="E199" i="24"/>
  <c r="E201" i="24"/>
  <c r="F201" i="24" s="1"/>
  <c r="E202" i="24"/>
  <c r="F202" i="24" s="1"/>
  <c r="E203" i="24"/>
  <c r="F203" i="24" s="1"/>
  <c r="E204" i="24"/>
  <c r="F204" i="24" s="1"/>
  <c r="D36" i="28"/>
  <c r="F34" i="28"/>
  <c r="D34" i="28"/>
  <c r="D31" i="28"/>
  <c r="D29" i="28"/>
  <c r="E384" i="24"/>
  <c r="E385" i="24"/>
  <c r="F385" i="24" s="1"/>
  <c r="E234" i="24"/>
  <c r="E235" i="24"/>
  <c r="F235" i="24" s="1"/>
  <c r="E236" i="24"/>
  <c r="F236" i="24" s="1"/>
  <c r="E237" i="24"/>
  <c r="F237" i="24" s="1"/>
  <c r="A12" i="28"/>
  <c r="A8" i="28"/>
  <c r="D5" i="28"/>
  <c r="A5" i="28"/>
  <c r="J509" i="24"/>
  <c r="J518" i="24"/>
  <c r="J526" i="24"/>
  <c r="J528" i="24"/>
  <c r="J552" i="24"/>
  <c r="J566" i="24"/>
  <c r="J570" i="24"/>
  <c r="J583" i="24"/>
  <c r="H612" i="24"/>
  <c r="H608" i="24"/>
  <c r="H592" i="24"/>
  <c r="A1" i="24"/>
  <c r="J11" i="27"/>
  <c r="D398" i="16"/>
  <c r="E398" i="16"/>
  <c r="D397" i="16"/>
  <c r="E397" i="16"/>
  <c r="E396" i="16"/>
  <c r="D396" i="16"/>
  <c r="B396" i="16"/>
  <c r="D395" i="16"/>
  <c r="E395" i="16"/>
  <c r="D394" i="16"/>
  <c r="E394" i="16"/>
  <c r="D393" i="16"/>
  <c r="E393" i="16"/>
  <c r="D392" i="16"/>
  <c r="E392" i="16"/>
  <c r="D391" i="16"/>
  <c r="E391" i="16"/>
  <c r="D390" i="16"/>
  <c r="E390" i="16"/>
  <c r="E389" i="16"/>
  <c r="D389" i="16"/>
  <c r="B389" i="16"/>
  <c r="D388" i="16"/>
  <c r="E388" i="16"/>
  <c r="D387" i="16"/>
  <c r="E387" i="16"/>
  <c r="D386" i="16"/>
  <c r="E386" i="16"/>
  <c r="E385" i="16"/>
  <c r="D385" i="16"/>
  <c r="B385" i="16"/>
  <c r="E384" i="16"/>
  <c r="D384" i="16"/>
  <c r="B384" i="16"/>
  <c r="D383" i="16"/>
  <c r="E383" i="16"/>
  <c r="D382" i="16"/>
  <c r="E382" i="16"/>
  <c r="D381" i="16"/>
  <c r="E381" i="16"/>
  <c r="D379" i="16"/>
  <c r="E379" i="16"/>
  <c r="D378" i="16"/>
  <c r="E378" i="16"/>
  <c r="D377" i="16"/>
  <c r="E377" i="16"/>
  <c r="D376" i="16"/>
  <c r="E376" i="16"/>
  <c r="D375" i="16"/>
  <c r="E375" i="16"/>
  <c r="D374" i="16"/>
  <c r="E374" i="16"/>
  <c r="D373" i="16"/>
  <c r="E373" i="16"/>
  <c r="D372" i="16"/>
  <c r="E372" i="16"/>
  <c r="D371" i="16"/>
  <c r="E371" i="16"/>
  <c r="D370" i="16"/>
  <c r="E370" i="16"/>
  <c r="D369" i="16"/>
  <c r="E369" i="16"/>
  <c r="D368" i="16"/>
  <c r="E368" i="16"/>
  <c r="D367" i="16"/>
  <c r="E367" i="16"/>
  <c r="D365" i="16"/>
  <c r="E365" i="16"/>
  <c r="E364" i="16"/>
  <c r="D364" i="16"/>
  <c r="B364" i="16"/>
  <c r="D363" i="16"/>
  <c r="E363" i="16"/>
  <c r="D362" i="16"/>
  <c r="E362" i="16"/>
  <c r="D361" i="16"/>
  <c r="E361" i="16"/>
  <c r="D360" i="16"/>
  <c r="E360" i="16"/>
  <c r="D359" i="16"/>
  <c r="E359" i="16"/>
  <c r="D358" i="16"/>
  <c r="E358" i="16"/>
  <c r="D357" i="16"/>
  <c r="E357" i="16"/>
  <c r="D356" i="16"/>
  <c r="E356" i="16"/>
  <c r="D355" i="16"/>
  <c r="E355" i="16"/>
  <c r="E354" i="16"/>
  <c r="D354" i="16"/>
  <c r="B354" i="16"/>
  <c r="D353" i="16"/>
  <c r="E353" i="16"/>
  <c r="D352" i="16"/>
  <c r="E352" i="16"/>
  <c r="D351" i="16"/>
  <c r="E351" i="16"/>
  <c r="D350" i="16"/>
  <c r="E350" i="16"/>
  <c r="D349" i="16"/>
  <c r="E349" i="16"/>
  <c r="D348" i="16"/>
  <c r="E348" i="16"/>
  <c r="D347" i="16"/>
  <c r="E347" i="16"/>
  <c r="D346" i="16"/>
  <c r="E346" i="16"/>
  <c r="D345" i="16"/>
  <c r="E345" i="16"/>
  <c r="D344" i="16"/>
  <c r="E344" i="16"/>
  <c r="D343" i="16"/>
  <c r="E343" i="16"/>
  <c r="D342" i="16"/>
  <c r="E342" i="16"/>
  <c r="D341" i="16"/>
  <c r="E341" i="16"/>
  <c r="D340" i="16"/>
  <c r="E340" i="16"/>
  <c r="D339" i="16"/>
  <c r="E339" i="16"/>
  <c r="D338" i="16"/>
  <c r="E338" i="16"/>
  <c r="D337" i="16"/>
  <c r="E337" i="16"/>
  <c r="D336" i="16"/>
  <c r="E336" i="16"/>
  <c r="D335" i="16"/>
  <c r="E335" i="16"/>
  <c r="D334" i="16"/>
  <c r="E334" i="16"/>
  <c r="D333" i="16"/>
  <c r="E333" i="16"/>
  <c r="D332" i="16"/>
  <c r="E332" i="16"/>
  <c r="D331" i="16"/>
  <c r="E331" i="16"/>
  <c r="D330" i="16"/>
  <c r="E330" i="16"/>
  <c r="D329" i="16"/>
  <c r="E329" i="16"/>
  <c r="D327" i="16"/>
  <c r="E327" i="16"/>
  <c r="D326" i="16"/>
  <c r="E326" i="16"/>
  <c r="D324" i="16"/>
  <c r="E324" i="16"/>
  <c r="D323" i="16"/>
  <c r="E323" i="16"/>
  <c r="D321" i="16"/>
  <c r="E321" i="16"/>
  <c r="D320" i="16"/>
  <c r="E320" i="16"/>
  <c r="D319" i="16"/>
  <c r="E319" i="16"/>
  <c r="D318" i="16"/>
  <c r="E318" i="16"/>
  <c r="D317" i="16"/>
  <c r="E317" i="16"/>
  <c r="E316" i="16"/>
  <c r="D316" i="16"/>
  <c r="B316" i="16"/>
  <c r="E315" i="16"/>
  <c r="D315" i="16"/>
  <c r="B315" i="16"/>
  <c r="D314" i="16"/>
  <c r="E314" i="16"/>
  <c r="D313" i="16"/>
  <c r="E313" i="16"/>
  <c r="D312" i="16"/>
  <c r="E312" i="16"/>
  <c r="D310" i="16"/>
  <c r="E310" i="16"/>
  <c r="D309" i="16"/>
  <c r="E309" i="16"/>
  <c r="D307" i="16"/>
  <c r="E307" i="16"/>
  <c r="D306" i="16"/>
  <c r="E306" i="16"/>
  <c r="D305" i="16"/>
  <c r="E305" i="16"/>
  <c r="D304" i="16"/>
  <c r="E304" i="16"/>
  <c r="D303" i="16"/>
  <c r="E303" i="16"/>
  <c r="D302" i="16"/>
  <c r="E302" i="16"/>
  <c r="E301" i="16"/>
  <c r="D301" i="16"/>
  <c r="B301" i="16"/>
  <c r="D300" i="16"/>
  <c r="E300" i="16"/>
  <c r="D299" i="16"/>
  <c r="E299" i="16"/>
  <c r="D298" i="16"/>
  <c r="E298" i="16"/>
  <c r="D297" i="16"/>
  <c r="E297" i="16"/>
  <c r="D296" i="16"/>
  <c r="E296" i="16"/>
  <c r="E295" i="16"/>
  <c r="D295" i="16"/>
  <c r="B295" i="16"/>
  <c r="D294" i="16"/>
  <c r="E294" i="16"/>
  <c r="D293" i="16"/>
  <c r="E293" i="16"/>
  <c r="D292" i="16"/>
  <c r="E292" i="16"/>
  <c r="D291" i="16"/>
  <c r="E291" i="16"/>
  <c r="D290" i="16"/>
  <c r="E290" i="16"/>
  <c r="D289" i="16"/>
  <c r="E289" i="16"/>
  <c r="D288" i="16"/>
  <c r="E288" i="16"/>
  <c r="D287" i="16"/>
  <c r="E287" i="16"/>
  <c r="D286" i="16"/>
  <c r="E286" i="16"/>
  <c r="D285" i="16"/>
  <c r="E285" i="16"/>
  <c r="D284" i="16"/>
  <c r="E284" i="16"/>
  <c r="D283" i="16"/>
  <c r="E283" i="16"/>
  <c r="D282" i="16"/>
  <c r="E282" i="16"/>
  <c r="D281" i="16"/>
  <c r="E281" i="16"/>
  <c r="D280" i="16"/>
  <c r="E280" i="16"/>
  <c r="D279" i="16"/>
  <c r="E279" i="16"/>
  <c r="D278" i="16"/>
  <c r="E278" i="16"/>
  <c r="D277" i="16"/>
  <c r="E277" i="16"/>
  <c r="D276" i="16"/>
  <c r="E276" i="16"/>
  <c r="D275" i="16"/>
  <c r="E275" i="16"/>
  <c r="D274" i="16"/>
  <c r="E274" i="16"/>
  <c r="D273" i="16"/>
  <c r="E273" i="16"/>
  <c r="D272" i="16"/>
  <c r="E272" i="16"/>
  <c r="D271" i="16"/>
  <c r="E271" i="16"/>
  <c r="D270" i="16"/>
  <c r="E270" i="16"/>
  <c r="D269" i="16"/>
  <c r="E269" i="16"/>
  <c r="D268" i="16"/>
  <c r="E268" i="16"/>
  <c r="D267" i="16"/>
  <c r="E267" i="16"/>
  <c r="D266" i="16"/>
  <c r="E266" i="16"/>
  <c r="D265" i="16"/>
  <c r="E265" i="16"/>
  <c r="D264" i="16"/>
  <c r="E264" i="16"/>
  <c r="D263" i="16"/>
  <c r="E263" i="16"/>
  <c r="D262" i="16"/>
  <c r="E262" i="16"/>
  <c r="E261" i="16"/>
  <c r="D261" i="16"/>
  <c r="B261" i="16"/>
  <c r="D260" i="16"/>
  <c r="E260" i="16"/>
  <c r="D259" i="16"/>
  <c r="E259" i="16"/>
  <c r="D258" i="16"/>
  <c r="E258" i="16"/>
  <c r="D257" i="16"/>
  <c r="E257" i="16"/>
  <c r="D256" i="16"/>
  <c r="E256" i="16"/>
  <c r="D255" i="16"/>
  <c r="E255" i="16"/>
  <c r="D254" i="16"/>
  <c r="E254" i="16"/>
  <c r="D253" i="16"/>
  <c r="E253" i="16"/>
  <c r="D252" i="16"/>
  <c r="E252" i="16"/>
  <c r="D251" i="16"/>
  <c r="E251" i="16"/>
  <c r="D250" i="16"/>
  <c r="E250" i="16"/>
  <c r="D249" i="16"/>
  <c r="E249" i="16"/>
  <c r="D247" i="16"/>
  <c r="E247" i="16"/>
  <c r="D246" i="16"/>
  <c r="E246" i="16"/>
  <c r="D245" i="16"/>
  <c r="E245" i="16"/>
  <c r="D244" i="16"/>
  <c r="E244" i="16"/>
  <c r="D243" i="16"/>
  <c r="E243" i="16"/>
  <c r="D242" i="16"/>
  <c r="E242" i="16"/>
  <c r="D240" i="16"/>
  <c r="E240" i="16"/>
  <c r="D239" i="16"/>
  <c r="E239" i="16"/>
  <c r="D238" i="16"/>
  <c r="E238" i="16"/>
  <c r="E236" i="16"/>
  <c r="D236" i="16"/>
  <c r="B236" i="16"/>
  <c r="D235" i="16"/>
  <c r="E235" i="16"/>
  <c r="D234" i="16"/>
  <c r="E234" i="16"/>
  <c r="D233" i="16"/>
  <c r="E233" i="16"/>
  <c r="D232" i="16"/>
  <c r="E232" i="16"/>
  <c r="D231" i="16"/>
  <c r="E231" i="16"/>
  <c r="D230" i="16"/>
  <c r="E230" i="16"/>
  <c r="D229" i="16"/>
  <c r="E229" i="16"/>
  <c r="D228" i="16"/>
  <c r="E228" i="16"/>
  <c r="D227" i="16"/>
  <c r="E227" i="16"/>
  <c r="D226" i="16"/>
  <c r="E226" i="16"/>
  <c r="D225" i="16"/>
  <c r="E225" i="16"/>
  <c r="D224" i="16"/>
  <c r="E224" i="16"/>
  <c r="D223" i="16"/>
  <c r="E223" i="16"/>
  <c r="D222" i="16"/>
  <c r="E222" i="16"/>
  <c r="D221" i="16"/>
  <c r="E221" i="16"/>
  <c r="D220" i="16"/>
  <c r="E220" i="16"/>
  <c r="D219" i="16"/>
  <c r="E219" i="16"/>
  <c r="D218" i="16"/>
  <c r="E218" i="16"/>
  <c r="D217" i="16"/>
  <c r="E217" i="16"/>
  <c r="D216" i="16"/>
  <c r="E216" i="16"/>
  <c r="D215" i="16"/>
  <c r="E215" i="16"/>
  <c r="D214" i="16"/>
  <c r="E214" i="16"/>
  <c r="D213" i="16"/>
  <c r="E213" i="16"/>
  <c r="D212" i="16"/>
  <c r="E212" i="16"/>
  <c r="D211" i="16"/>
  <c r="E211" i="16"/>
  <c r="D210" i="16"/>
  <c r="E210" i="16"/>
  <c r="D209" i="16"/>
  <c r="E209" i="16"/>
  <c r="D208" i="16"/>
  <c r="E208" i="16"/>
  <c r="D207" i="16"/>
  <c r="E207" i="16"/>
  <c r="D206" i="16"/>
  <c r="E206" i="16"/>
  <c r="D205" i="16"/>
  <c r="E205" i="16"/>
  <c r="D204" i="16"/>
  <c r="E204" i="16"/>
  <c r="D203" i="16"/>
  <c r="E203" i="16"/>
  <c r="D202" i="16"/>
  <c r="E202" i="16"/>
  <c r="D201" i="16"/>
  <c r="E201" i="16"/>
  <c r="D200" i="16"/>
  <c r="E200" i="16"/>
  <c r="D199" i="16"/>
  <c r="E199" i="16"/>
  <c r="D198" i="16"/>
  <c r="E198" i="16"/>
  <c r="D197" i="16"/>
  <c r="E197" i="16"/>
  <c r="D196" i="16"/>
  <c r="E196" i="16"/>
  <c r="E195" i="16"/>
  <c r="D195" i="16"/>
  <c r="B195" i="16"/>
  <c r="D194" i="16"/>
  <c r="E194" i="16"/>
  <c r="D193" i="16"/>
  <c r="E193" i="16"/>
  <c r="D192" i="16"/>
  <c r="E192" i="16"/>
  <c r="D191" i="16"/>
  <c r="E191" i="16"/>
  <c r="D190" i="16"/>
  <c r="E190" i="16"/>
  <c r="D189" i="16"/>
  <c r="E189" i="16"/>
  <c r="D188" i="16"/>
  <c r="E188" i="16"/>
  <c r="D187" i="16"/>
  <c r="E187" i="16"/>
  <c r="D186" i="16"/>
  <c r="E186" i="16"/>
  <c r="D185" i="16"/>
  <c r="E185" i="16"/>
  <c r="D184" i="16"/>
  <c r="E184" i="16"/>
  <c r="D183" i="16"/>
  <c r="E183" i="16"/>
  <c r="D182" i="16"/>
  <c r="E182" i="16"/>
  <c r="D181" i="16"/>
  <c r="E181" i="16"/>
  <c r="D180" i="16"/>
  <c r="E180" i="16"/>
  <c r="D179" i="16"/>
  <c r="E179" i="16"/>
  <c r="D178" i="16"/>
  <c r="E178" i="16"/>
  <c r="D177" i="16"/>
  <c r="E177" i="16"/>
  <c r="D176" i="16"/>
  <c r="E176" i="16"/>
  <c r="E175" i="16"/>
  <c r="D175" i="16"/>
  <c r="B175" i="16"/>
  <c r="D174" i="16"/>
  <c r="E174" i="16"/>
  <c r="D173" i="16"/>
  <c r="E173" i="16"/>
  <c r="D172" i="16"/>
  <c r="E172" i="16"/>
  <c r="D171" i="16"/>
  <c r="E171" i="16"/>
  <c r="D170" i="16"/>
  <c r="E170" i="16"/>
  <c r="D169" i="16"/>
  <c r="E169" i="16"/>
  <c r="D168" i="16"/>
  <c r="E168" i="16"/>
  <c r="D167" i="16"/>
  <c r="E167" i="16"/>
  <c r="D166" i="16"/>
  <c r="E166" i="16"/>
  <c r="E165" i="16"/>
  <c r="D165" i="16"/>
  <c r="B165" i="16"/>
  <c r="E164" i="16"/>
  <c r="D164" i="16"/>
  <c r="B164" i="16"/>
  <c r="D163" i="16"/>
  <c r="E163" i="16"/>
  <c r="D162" i="16"/>
  <c r="E162" i="16"/>
  <c r="D161" i="16"/>
  <c r="E161" i="16"/>
  <c r="D160" i="16"/>
  <c r="E160" i="16"/>
  <c r="D159" i="16"/>
  <c r="E159" i="16"/>
  <c r="D158" i="16"/>
  <c r="E158" i="16"/>
  <c r="D157" i="16"/>
  <c r="E157" i="16"/>
  <c r="D156" i="16"/>
  <c r="E156" i="16"/>
  <c r="D155" i="16"/>
  <c r="E155" i="16"/>
  <c r="D154" i="16"/>
  <c r="E154" i="16"/>
  <c r="D152" i="16"/>
  <c r="E152" i="16"/>
  <c r="D151" i="16"/>
  <c r="E151" i="16"/>
  <c r="D150" i="16"/>
  <c r="E150" i="16"/>
  <c r="D149" i="16"/>
  <c r="E149" i="16"/>
  <c r="D148" i="16"/>
  <c r="E148" i="16"/>
  <c r="D147" i="16"/>
  <c r="E147" i="16"/>
  <c r="D146" i="16"/>
  <c r="E146" i="16"/>
  <c r="D145" i="16"/>
  <c r="E145" i="16"/>
  <c r="D144" i="16"/>
  <c r="E144" i="16"/>
  <c r="D143" i="16"/>
  <c r="E143" i="16"/>
  <c r="D142" i="16"/>
  <c r="E142" i="16"/>
  <c r="D141" i="16"/>
  <c r="E141" i="16"/>
  <c r="D140" i="16"/>
  <c r="E140" i="16"/>
  <c r="D139" i="16"/>
  <c r="E139" i="16"/>
  <c r="D137" i="16"/>
  <c r="E137" i="16"/>
  <c r="D136" i="16"/>
  <c r="E136" i="16"/>
  <c r="D135" i="16"/>
  <c r="E135" i="16"/>
  <c r="D134" i="16"/>
  <c r="E134" i="16"/>
  <c r="D133" i="16"/>
  <c r="E133" i="16"/>
  <c r="D132" i="16"/>
  <c r="E132" i="16"/>
  <c r="E131" i="16"/>
  <c r="D131" i="16"/>
  <c r="B131" i="16"/>
  <c r="D130" i="16"/>
  <c r="E130" i="16"/>
  <c r="D129" i="16"/>
  <c r="E129" i="16"/>
  <c r="D128" i="16"/>
  <c r="E128" i="16"/>
  <c r="D127" i="16"/>
  <c r="E127" i="16"/>
  <c r="D126" i="16"/>
  <c r="E126" i="16"/>
  <c r="E125" i="16"/>
  <c r="D125" i="16"/>
  <c r="B125" i="16"/>
  <c r="D124" i="16"/>
  <c r="E124" i="16"/>
  <c r="D123" i="16"/>
  <c r="E123" i="16"/>
  <c r="D122" i="16"/>
  <c r="E122" i="16"/>
  <c r="E121" i="16"/>
  <c r="D121" i="16"/>
  <c r="B121" i="16"/>
  <c r="D120" i="16"/>
  <c r="E120" i="16"/>
  <c r="D119" i="16"/>
  <c r="E119" i="16"/>
  <c r="D118" i="16"/>
  <c r="E118" i="16"/>
  <c r="D117" i="16"/>
  <c r="E117" i="16"/>
  <c r="E116" i="16"/>
  <c r="D116" i="16"/>
  <c r="B116" i="16"/>
  <c r="D115" i="16"/>
  <c r="E115" i="16"/>
  <c r="D114" i="16"/>
  <c r="E114" i="16"/>
  <c r="D113" i="16"/>
  <c r="E113" i="16"/>
  <c r="D112" i="16"/>
  <c r="E112" i="16"/>
  <c r="D111" i="16"/>
  <c r="E111" i="16"/>
  <c r="D110" i="16"/>
  <c r="E110" i="16"/>
  <c r="D109" i="16"/>
  <c r="E109" i="16"/>
  <c r="D108" i="16"/>
  <c r="E108" i="16"/>
  <c r="D107" i="16"/>
  <c r="E107" i="16"/>
  <c r="D106" i="16"/>
  <c r="E106" i="16"/>
  <c r="D105" i="16"/>
  <c r="E105" i="16"/>
  <c r="D104" i="16"/>
  <c r="E104" i="16"/>
  <c r="D103" i="16"/>
  <c r="E103" i="16"/>
  <c r="D102" i="16"/>
  <c r="E102" i="16"/>
  <c r="D100" i="16"/>
  <c r="E100" i="16"/>
  <c r="D99" i="16"/>
  <c r="E99" i="16"/>
  <c r="D98" i="16"/>
  <c r="E98" i="16"/>
  <c r="D97" i="16"/>
  <c r="E97" i="16"/>
  <c r="E96" i="16"/>
  <c r="D96" i="16"/>
  <c r="B96" i="16"/>
  <c r="E95" i="16"/>
  <c r="D95" i="16"/>
  <c r="B95" i="16"/>
  <c r="D94" i="16"/>
  <c r="E94" i="16"/>
  <c r="D93" i="16"/>
  <c r="E93" i="16"/>
  <c r="D92" i="16"/>
  <c r="E92" i="16"/>
  <c r="D91" i="16"/>
  <c r="E91" i="16"/>
  <c r="E90" i="16"/>
  <c r="D90" i="16"/>
  <c r="B90" i="16"/>
  <c r="D89" i="16"/>
  <c r="E89" i="16"/>
  <c r="D88" i="16"/>
  <c r="E88" i="16"/>
  <c r="D87" i="16"/>
  <c r="E87" i="16"/>
  <c r="D86" i="16"/>
  <c r="E86" i="16"/>
  <c r="D85" i="16"/>
  <c r="E85" i="16"/>
  <c r="D84" i="16"/>
  <c r="E84" i="16"/>
  <c r="D83" i="16"/>
  <c r="E83" i="16"/>
  <c r="D82" i="16"/>
  <c r="E82" i="16"/>
  <c r="D81" i="16"/>
  <c r="E81" i="16"/>
  <c r="D80" i="16"/>
  <c r="E80" i="16"/>
  <c r="D79" i="16"/>
  <c r="E79" i="16"/>
  <c r="E78" i="16"/>
  <c r="D78" i="16"/>
  <c r="B78" i="16"/>
  <c r="D77" i="16"/>
  <c r="E77" i="16"/>
  <c r="D76" i="16"/>
  <c r="E76" i="16"/>
  <c r="D75" i="16"/>
  <c r="E75" i="16"/>
  <c r="D74" i="16"/>
  <c r="E74" i="16"/>
  <c r="D73" i="16"/>
  <c r="E73" i="16"/>
  <c r="D72" i="16"/>
  <c r="E72" i="16"/>
  <c r="E71" i="16"/>
  <c r="D71" i="16"/>
  <c r="B71" i="16"/>
  <c r="E70" i="16"/>
  <c r="D70" i="16"/>
  <c r="B70" i="16"/>
  <c r="D69" i="16"/>
  <c r="E69" i="16"/>
  <c r="D68" i="16"/>
  <c r="E68" i="16"/>
  <c r="D67" i="16"/>
  <c r="E67" i="16"/>
  <c r="D66" i="16"/>
  <c r="E66" i="16"/>
  <c r="D65" i="16"/>
  <c r="E65" i="16"/>
  <c r="D64" i="16"/>
  <c r="E64" i="16"/>
  <c r="D63" i="16"/>
  <c r="E63" i="16"/>
  <c r="D62" i="16"/>
  <c r="E62" i="16"/>
  <c r="D61" i="16"/>
  <c r="E61" i="16"/>
  <c r="D60" i="16"/>
  <c r="E60" i="16"/>
  <c r="D59" i="16"/>
  <c r="E59" i="16"/>
  <c r="E58" i="16"/>
  <c r="D58" i="16"/>
  <c r="B58" i="16"/>
  <c r="D57" i="16"/>
  <c r="E57" i="16"/>
  <c r="D56" i="16"/>
  <c r="E56" i="16"/>
  <c r="D55" i="16"/>
  <c r="E55" i="16"/>
  <c r="D54" i="16"/>
  <c r="E54" i="16"/>
  <c r="D53" i="16"/>
  <c r="E53" i="16"/>
  <c r="D52" i="16"/>
  <c r="E52" i="16"/>
  <c r="E51" i="16"/>
  <c r="D51" i="16"/>
  <c r="B51" i="16"/>
  <c r="D50" i="16"/>
  <c r="E50" i="16"/>
  <c r="D49" i="16"/>
  <c r="E49" i="16"/>
  <c r="D48" i="16"/>
  <c r="E48" i="16"/>
  <c r="D46" i="16"/>
  <c r="E46" i="16"/>
  <c r="D45" i="16"/>
  <c r="E45" i="16"/>
  <c r="D44" i="16"/>
  <c r="E44" i="16"/>
  <c r="D43" i="16"/>
  <c r="E43" i="16"/>
  <c r="D42" i="16"/>
  <c r="E42" i="16"/>
  <c r="D41" i="16"/>
  <c r="E41" i="16"/>
  <c r="D40" i="16"/>
  <c r="E40" i="16"/>
  <c r="D39" i="16"/>
  <c r="E39" i="16"/>
  <c r="D38" i="16"/>
  <c r="E38" i="16"/>
  <c r="D37" i="16"/>
  <c r="E37" i="16"/>
  <c r="D36" i="16"/>
  <c r="E36" i="16"/>
  <c r="E35" i="16"/>
  <c r="D35" i="16"/>
  <c r="B35" i="16"/>
  <c r="E34" i="16"/>
  <c r="D34" i="16"/>
  <c r="B34" i="16"/>
  <c r="D33" i="16"/>
  <c r="E33" i="16"/>
  <c r="D32" i="16"/>
  <c r="E32" i="16"/>
  <c r="D31" i="16"/>
  <c r="E31" i="16"/>
  <c r="D30" i="16"/>
  <c r="E30" i="16"/>
  <c r="D29" i="16"/>
  <c r="E29" i="16"/>
  <c r="D28" i="16"/>
  <c r="E28" i="16"/>
  <c r="D27" i="16"/>
  <c r="E27" i="16"/>
  <c r="D26" i="16"/>
  <c r="E26" i="16"/>
  <c r="D25" i="16"/>
  <c r="E25" i="16"/>
  <c r="D24" i="16"/>
  <c r="E24" i="16"/>
  <c r="D23" i="16"/>
  <c r="E23" i="16"/>
  <c r="D22" i="16"/>
  <c r="E22" i="16"/>
  <c r="E21" i="16"/>
  <c r="D21" i="16"/>
  <c r="B21" i="16"/>
  <c r="D20" i="16"/>
  <c r="E20" i="16"/>
  <c r="D19" i="16"/>
  <c r="E19" i="16"/>
  <c r="D18" i="16"/>
  <c r="E18" i="16"/>
  <c r="D17" i="16"/>
  <c r="E17" i="16"/>
  <c r="D16" i="16"/>
  <c r="E16" i="16"/>
  <c r="D15" i="16"/>
  <c r="E15" i="16"/>
  <c r="D14" i="16"/>
  <c r="E14" i="16"/>
  <c r="D13" i="16"/>
  <c r="E13" i="16"/>
  <c r="E12" i="16"/>
  <c r="D12" i="16"/>
  <c r="B12" i="16"/>
  <c r="D11" i="16"/>
  <c r="E11" i="16"/>
  <c r="D10" i="16"/>
  <c r="E10" i="16"/>
  <c r="D9" i="16"/>
  <c r="E9" i="16"/>
  <c r="E8" i="16"/>
  <c r="D8" i="16"/>
  <c r="B8" i="16"/>
  <c r="D7" i="16"/>
  <c r="E7" i="16"/>
  <c r="D6" i="16"/>
  <c r="E6" i="16"/>
  <c r="D5" i="16"/>
  <c r="E5" i="16"/>
  <c r="E4" i="16"/>
  <c r="D4" i="16"/>
  <c r="B4" i="16"/>
  <c r="E3" i="16"/>
  <c r="D3" i="16"/>
  <c r="B3" i="16"/>
  <c r="H594" i="24" l="1"/>
  <c r="H593" i="24"/>
  <c r="H598" i="24"/>
  <c r="H595" i="24"/>
  <c r="H607" i="24"/>
  <c r="H609" i="24"/>
  <c r="H605" i="24"/>
  <c r="F359" i="24"/>
  <c r="H359" i="24" s="1"/>
  <c r="G367" i="24" s="1"/>
  <c r="I367" i="24" s="1"/>
  <c r="F214" i="24"/>
  <c r="H214" i="24" s="1"/>
  <c r="I214" i="24" s="1"/>
  <c r="K214" i="24" s="1"/>
  <c r="F544" i="24"/>
  <c r="H544" i="24" s="1"/>
  <c r="I544" i="24" s="1"/>
  <c r="K544" i="24" s="1"/>
  <c r="F284" i="24"/>
  <c r="H284" i="24" s="1"/>
  <c r="I284" i="24" s="1"/>
  <c r="F415" i="24"/>
  <c r="H415" i="24" s="1"/>
  <c r="H601" i="24"/>
  <c r="F218" i="24"/>
  <c r="H218" i="24" s="1"/>
  <c r="F199" i="24"/>
  <c r="H199" i="24" s="1"/>
  <c r="G202" i="24" s="1"/>
  <c r="I202" i="24" s="1"/>
  <c r="M202" i="24" s="1"/>
  <c r="G416" i="24"/>
  <c r="I416" i="24" s="1"/>
  <c r="M416" i="24" s="1"/>
  <c r="H591" i="24"/>
  <c r="H599" i="24"/>
  <c r="H603" i="24"/>
  <c r="H614" i="24"/>
  <c r="K284" i="24"/>
  <c r="F234" i="24"/>
  <c r="H234" i="24" s="1"/>
  <c r="G237" i="24" s="1"/>
  <c r="I237" i="24" s="1"/>
  <c r="M237" i="24" s="1"/>
  <c r="G200" i="24"/>
  <c r="I200" i="24" s="1"/>
  <c r="M200" i="24" s="1"/>
  <c r="F615" i="24"/>
  <c r="H615" i="24" s="1"/>
  <c r="G619" i="24" s="1"/>
  <c r="I619" i="24" s="1"/>
  <c r="M619" i="24" s="1"/>
  <c r="F438" i="24"/>
  <c r="H438" i="24" s="1"/>
  <c r="F509" i="24"/>
  <c r="H509" i="24" s="1"/>
  <c r="F526" i="24"/>
  <c r="H526" i="24" s="1"/>
  <c r="H600" i="24"/>
  <c r="H602" i="24"/>
  <c r="H604" i="24"/>
  <c r="H613" i="24"/>
  <c r="F155" i="24"/>
  <c r="H155" i="24" s="1"/>
  <c r="F122" i="24"/>
  <c r="F239" i="24"/>
  <c r="H239" i="24" s="1"/>
  <c r="F171" i="24"/>
  <c r="H171" i="24" s="1"/>
  <c r="I171" i="24" s="1"/>
  <c r="F611" i="24"/>
  <c r="H611" i="24" s="1"/>
  <c r="G612" i="24" s="1"/>
  <c r="I612" i="24" s="1"/>
  <c r="F597" i="24"/>
  <c r="H597" i="24" s="1"/>
  <c r="G605" i="24" s="1"/>
  <c r="I605" i="24" s="1"/>
  <c r="M605" i="24" s="1"/>
  <c r="F590" i="24"/>
  <c r="H590" i="24" s="1"/>
  <c r="I590" i="24" s="1"/>
  <c r="F566" i="24"/>
  <c r="H566" i="24" s="1"/>
  <c r="F322" i="24"/>
  <c r="H322" i="24" s="1"/>
  <c r="I322" i="24" s="1"/>
  <c r="F316" i="24"/>
  <c r="F408" i="24"/>
  <c r="H408" i="24" s="1"/>
  <c r="I408" i="24" s="1"/>
  <c r="K408" i="24" s="1"/>
  <c r="F538" i="24"/>
  <c r="H538" i="24" s="1"/>
  <c r="I538" i="24" s="1"/>
  <c r="M538" i="24" s="1"/>
  <c r="F384" i="24"/>
  <c r="H384" i="24" s="1"/>
  <c r="F606" i="24"/>
  <c r="H606" i="24" s="1"/>
  <c r="G607" i="24" s="1"/>
  <c r="I607" i="24" s="1"/>
  <c r="F128" i="24"/>
  <c r="H128" i="24" s="1"/>
  <c r="F101" i="24"/>
  <c r="H101" i="24" s="1"/>
  <c r="G104" i="24" s="1"/>
  <c r="I104" i="24" s="1"/>
  <c r="F70" i="24"/>
  <c r="H70" i="24" s="1"/>
  <c r="G73" i="24" s="1"/>
  <c r="I73" i="24" s="1"/>
  <c r="F390" i="24"/>
  <c r="H390" i="24" s="1"/>
  <c r="G392" i="24" s="1"/>
  <c r="I392" i="24" s="1"/>
  <c r="F445" i="24"/>
  <c r="H445" i="24" s="1"/>
  <c r="G448" i="24" s="1"/>
  <c r="I448" i="24" s="1"/>
  <c r="M448" i="24" s="1"/>
  <c r="F280" i="24"/>
  <c r="H280" i="24" s="1"/>
  <c r="I280" i="24" s="1"/>
  <c r="F159" i="24"/>
  <c r="H159" i="24" s="1"/>
  <c r="G161" i="24" s="1"/>
  <c r="I161" i="24" s="1"/>
  <c r="F50" i="24"/>
  <c r="H50" i="24" s="1"/>
  <c r="F395" i="24"/>
  <c r="H395" i="24" s="1"/>
  <c r="G400" i="24" s="1"/>
  <c r="I400" i="24" s="1"/>
  <c r="F250" i="24"/>
  <c r="H250" i="24" s="1"/>
  <c r="F206" i="24"/>
  <c r="H206" i="24" s="1"/>
  <c r="F91" i="24"/>
  <c r="H91" i="24" s="1"/>
  <c r="F583" i="24"/>
  <c r="H583" i="24" s="1"/>
  <c r="G587" i="24" s="1"/>
  <c r="I587" i="24" s="1"/>
  <c r="F528" i="24"/>
  <c r="H528" i="24" s="1"/>
  <c r="G535" i="24" s="1"/>
  <c r="I535" i="24" s="1"/>
  <c r="F230" i="24"/>
  <c r="H230" i="24" s="1"/>
  <c r="F139" i="24"/>
  <c r="H139" i="24" s="1"/>
  <c r="F552" i="24"/>
  <c r="H552" i="24" s="1"/>
  <c r="F174" i="24"/>
  <c r="H174" i="24" s="1"/>
  <c r="G177" i="24" s="1"/>
  <c r="I177" i="24" s="1"/>
  <c r="F148" i="24"/>
  <c r="H148" i="24" s="1"/>
  <c r="F59" i="24"/>
  <c r="H59" i="24" s="1"/>
  <c r="F42" i="24"/>
  <c r="H42" i="24" s="1"/>
  <c r="F33" i="24"/>
  <c r="H33" i="24" s="1"/>
  <c r="G40" i="24" s="1"/>
  <c r="I40" i="24" s="1"/>
  <c r="F11" i="24"/>
  <c r="H11" i="24" s="1"/>
  <c r="K618" i="24"/>
  <c r="F164" i="24"/>
  <c r="H164" i="24" s="1"/>
  <c r="G169" i="24" s="1"/>
  <c r="I169" i="24" s="1"/>
  <c r="F272" i="24"/>
  <c r="F245" i="24"/>
  <c r="H245" i="24" s="1"/>
  <c r="F111" i="24"/>
  <c r="H111" i="24" s="1"/>
  <c r="G120" i="24" s="1"/>
  <c r="I120" i="24" s="1"/>
  <c r="F77" i="24"/>
  <c r="H77" i="24" s="1"/>
  <c r="F22" i="24"/>
  <c r="H22" i="24" s="1"/>
  <c r="F18" i="24"/>
  <c r="H18" i="24" s="1"/>
  <c r="F179" i="24"/>
  <c r="H179" i="24" s="1"/>
  <c r="G182" i="24" s="1"/>
  <c r="I182" i="24" s="1"/>
  <c r="M182" i="24" s="1"/>
  <c r="F86" i="24"/>
  <c r="H86" i="24" s="1"/>
  <c r="F191" i="24"/>
  <c r="H191" i="24" s="1"/>
  <c r="F287" i="24"/>
  <c r="H287" i="24" s="1"/>
  <c r="F344" i="24"/>
  <c r="H344" i="24" s="1"/>
  <c r="I344" i="24" s="1"/>
  <c r="F350" i="24"/>
  <c r="H350" i="24" s="1"/>
  <c r="F375" i="24"/>
  <c r="F450" i="24"/>
  <c r="H450" i="24" s="1"/>
  <c r="F518" i="24"/>
  <c r="H518" i="24" s="1"/>
  <c r="G524" i="24" s="1"/>
  <c r="I524" i="24" s="1"/>
  <c r="M524" i="24" s="1"/>
  <c r="F570" i="24"/>
  <c r="H570" i="24" s="1"/>
  <c r="F502" i="24"/>
  <c r="H502" i="24" s="1"/>
  <c r="G360" i="24" l="1"/>
  <c r="I360" i="24" s="1"/>
  <c r="G361" i="24"/>
  <c r="I361" i="24" s="1"/>
  <c r="M361" i="24" s="1"/>
  <c r="K538" i="24"/>
  <c r="G236" i="24"/>
  <c r="I236" i="24" s="1"/>
  <c r="M236" i="24" s="1"/>
  <c r="G364" i="24"/>
  <c r="I364" i="24" s="1"/>
  <c r="I234" i="24"/>
  <c r="K234" i="24" s="1"/>
  <c r="F336" i="24"/>
  <c r="H336" i="24" s="1"/>
  <c r="I336" i="24" s="1"/>
  <c r="K336" i="24" s="1"/>
  <c r="G598" i="24"/>
  <c r="I598" i="24" s="1"/>
  <c r="M598" i="24" s="1"/>
  <c r="G201" i="24"/>
  <c r="I201" i="24" s="1"/>
  <c r="M201" i="24" s="1"/>
  <c r="G285" i="24"/>
  <c r="I285" i="24" s="1"/>
  <c r="M285" i="24" s="1"/>
  <c r="Q285" i="24" s="1"/>
  <c r="N30" i="26" s="1"/>
  <c r="G204" i="24"/>
  <c r="I204" i="24" s="1"/>
  <c r="M204" i="24" s="1"/>
  <c r="I199" i="24"/>
  <c r="K199" i="24" s="1"/>
  <c r="G66" i="24"/>
  <c r="I66" i="24" s="1"/>
  <c r="M66" i="24" s="1"/>
  <c r="G65" i="24"/>
  <c r="I65" i="24" s="1"/>
  <c r="M65" i="24" s="1"/>
  <c r="G68" i="24"/>
  <c r="I68" i="24" s="1"/>
  <c r="M68" i="24" s="1"/>
  <c r="G67" i="24"/>
  <c r="I67" i="24" s="1"/>
  <c r="M67" i="24" s="1"/>
  <c r="H316" i="24"/>
  <c r="G323" i="24" s="1"/>
  <c r="I323" i="24" s="1"/>
  <c r="M323" i="24" s="1"/>
  <c r="F310" i="24"/>
  <c r="H310" i="24" s="1"/>
  <c r="I310" i="24" s="1"/>
  <c r="K310" i="24" s="1"/>
  <c r="G447" i="24"/>
  <c r="I447" i="24" s="1"/>
  <c r="M447" i="24" s="1"/>
  <c r="G455" i="24"/>
  <c r="I455" i="24" s="1"/>
  <c r="G454" i="24"/>
  <c r="I454" i="24" s="1"/>
  <c r="G453" i="24"/>
  <c r="I453" i="24" s="1"/>
  <c r="G452" i="24"/>
  <c r="I452" i="24" s="1"/>
  <c r="G196" i="24"/>
  <c r="I196" i="24" s="1"/>
  <c r="M196" i="24" s="1"/>
  <c r="G187" i="24"/>
  <c r="I187" i="24" s="1"/>
  <c r="M187" i="24" s="1"/>
  <c r="G188" i="24"/>
  <c r="I188" i="24" s="1"/>
  <c r="M188" i="24" s="1"/>
  <c r="G189" i="24"/>
  <c r="I189" i="24" s="1"/>
  <c r="M189" i="24" s="1"/>
  <c r="G211" i="24"/>
  <c r="I211" i="24" s="1"/>
  <c r="M211" i="24" s="1"/>
  <c r="G212" i="24"/>
  <c r="I212" i="24" s="1"/>
  <c r="M212" i="24" s="1"/>
  <c r="G210" i="24"/>
  <c r="G213" i="24"/>
  <c r="I213" i="24" s="1"/>
  <c r="M213" i="24" s="1"/>
  <c r="G209" i="24"/>
  <c r="I209" i="24" s="1"/>
  <c r="M209" i="24" s="1"/>
  <c r="G208" i="24"/>
  <c r="I208" i="24" s="1"/>
  <c r="M208" i="24" s="1"/>
  <c r="G356" i="24"/>
  <c r="I356" i="24" s="1"/>
  <c r="M356" i="24" s="1"/>
  <c r="G352" i="24"/>
  <c r="I352" i="24" s="1"/>
  <c r="M352" i="24" s="1"/>
  <c r="G357" i="24"/>
  <c r="I357" i="24" s="1"/>
  <c r="M357" i="24" s="1"/>
  <c r="G353" i="24"/>
  <c r="I353" i="24" s="1"/>
  <c r="M353" i="24" s="1"/>
  <c r="G354" i="24"/>
  <c r="I354" i="24" s="1"/>
  <c r="M354" i="24" s="1"/>
  <c r="G355" i="24"/>
  <c r="I355" i="24" s="1"/>
  <c r="M355" i="24" s="1"/>
  <c r="G299" i="24"/>
  <c r="I299" i="24" s="1"/>
  <c r="M299" i="24" s="1"/>
  <c r="G295" i="24"/>
  <c r="I295" i="24" s="1"/>
  <c r="M295" i="24" s="1"/>
  <c r="G291" i="24"/>
  <c r="I291" i="24" s="1"/>
  <c r="M291" i="24" s="1"/>
  <c r="G302" i="24"/>
  <c r="I302" i="24" s="1"/>
  <c r="M302" i="24" s="1"/>
  <c r="G298" i="24"/>
  <c r="I298" i="24" s="1"/>
  <c r="M298" i="24" s="1"/>
  <c r="G294" i="24"/>
  <c r="I294" i="24" s="1"/>
  <c r="M294" i="24" s="1"/>
  <c r="G290" i="24"/>
  <c r="I290" i="24" s="1"/>
  <c r="M290" i="24" s="1"/>
  <c r="G301" i="24"/>
  <c r="I301" i="24" s="1"/>
  <c r="M301" i="24" s="1"/>
  <c r="G297" i="24"/>
  <c r="I297" i="24" s="1"/>
  <c r="M297" i="24" s="1"/>
  <c r="G293" i="24"/>
  <c r="I293" i="24" s="1"/>
  <c r="M293" i="24" s="1"/>
  <c r="G289" i="24"/>
  <c r="I289" i="24" s="1"/>
  <c r="M289" i="24" s="1"/>
  <c r="G300" i="24"/>
  <c r="I300" i="24" s="1"/>
  <c r="M300" i="24" s="1"/>
  <c r="G296" i="24"/>
  <c r="I296" i="24" s="1"/>
  <c r="M296" i="24" s="1"/>
  <c r="G292" i="24"/>
  <c r="I292" i="24" s="1"/>
  <c r="M292" i="24" s="1"/>
  <c r="G83" i="24"/>
  <c r="I83" i="24" s="1"/>
  <c r="M83" i="24" s="1"/>
  <c r="G79" i="24"/>
  <c r="I79" i="24" s="1"/>
  <c r="M79" i="24" s="1"/>
  <c r="G82" i="24"/>
  <c r="I82" i="24" s="1"/>
  <c r="M82" i="24" s="1"/>
  <c r="G81" i="24"/>
  <c r="I81" i="24" s="1"/>
  <c r="M81" i="24" s="1"/>
  <c r="G84" i="24"/>
  <c r="I84" i="24" s="1"/>
  <c r="M84" i="24" s="1"/>
  <c r="G80" i="24"/>
  <c r="I80" i="24" s="1"/>
  <c r="M80" i="24" s="1"/>
  <c r="G150" i="24"/>
  <c r="I150" i="24" s="1"/>
  <c r="M150" i="24" s="1"/>
  <c r="G153" i="24"/>
  <c r="I153" i="24" s="1"/>
  <c r="M153" i="24" s="1"/>
  <c r="G152" i="24"/>
  <c r="I152" i="24" s="1"/>
  <c r="M152" i="24" s="1"/>
  <c r="G151" i="24"/>
  <c r="I151" i="24" s="1"/>
  <c r="M151" i="24" s="1"/>
  <c r="G94" i="24"/>
  <c r="I94" i="24" s="1"/>
  <c r="M94" i="24" s="1"/>
  <c r="G98" i="24"/>
  <c r="I98" i="24" s="1"/>
  <c r="M98" i="24" s="1"/>
  <c r="G96" i="24"/>
  <c r="I96" i="24" s="1"/>
  <c r="M96" i="24" s="1"/>
  <c r="G97" i="24"/>
  <c r="I97" i="24" s="1"/>
  <c r="M97" i="24" s="1"/>
  <c r="G258" i="24"/>
  <c r="I258" i="24" s="1"/>
  <c r="M258" i="24" s="1"/>
  <c r="G266" i="24"/>
  <c r="I266" i="24" s="1"/>
  <c r="M266" i="24" s="1"/>
  <c r="G264" i="24"/>
  <c r="I264" i="24" s="1"/>
  <c r="M264" i="24" s="1"/>
  <c r="G269" i="24"/>
  <c r="I269" i="24" s="1"/>
  <c r="M269" i="24" s="1"/>
  <c r="G265" i="24"/>
  <c r="I265" i="24" s="1"/>
  <c r="M265" i="24" s="1"/>
  <c r="G268" i="24"/>
  <c r="I268" i="24" s="1"/>
  <c r="M268" i="24" s="1"/>
  <c r="G263" i="24"/>
  <c r="I263" i="24" s="1"/>
  <c r="M263" i="24" s="1"/>
  <c r="G267" i="24"/>
  <c r="I267" i="24" s="1"/>
  <c r="M267" i="24" s="1"/>
  <c r="G56" i="24"/>
  <c r="I56" i="24" s="1"/>
  <c r="M56" i="24" s="1"/>
  <c r="G55" i="24"/>
  <c r="I55" i="24" s="1"/>
  <c r="M55" i="24" s="1"/>
  <c r="G58" i="24"/>
  <c r="I58" i="24" s="1"/>
  <c r="M58" i="24" s="1"/>
  <c r="G54" i="24"/>
  <c r="I54" i="24" s="1"/>
  <c r="M54" i="24" s="1"/>
  <c r="G57" i="24"/>
  <c r="I57" i="24" s="1"/>
  <c r="M57" i="24" s="1"/>
  <c r="G203" i="24"/>
  <c r="I203" i="24" s="1"/>
  <c r="M203" i="24" s="1"/>
  <c r="G134" i="24"/>
  <c r="I134" i="24" s="1"/>
  <c r="M134" i="24" s="1"/>
  <c r="G132" i="24"/>
  <c r="I132" i="24" s="1"/>
  <c r="M132" i="24" s="1"/>
  <c r="G133" i="24"/>
  <c r="I133" i="24" s="1"/>
  <c r="M133" i="24" s="1"/>
  <c r="G135" i="24"/>
  <c r="I135" i="24" s="1"/>
  <c r="M135" i="24" s="1"/>
  <c r="I384" i="24"/>
  <c r="K384" i="24" s="1"/>
  <c r="G387" i="24"/>
  <c r="I387" i="24" s="1"/>
  <c r="M387" i="24" s="1"/>
  <c r="G388" i="24"/>
  <c r="I388" i="24" s="1"/>
  <c r="M388" i="24" s="1"/>
  <c r="I526" i="24"/>
  <c r="K526" i="24" s="1"/>
  <c r="G550" i="24"/>
  <c r="I550" i="24" s="1"/>
  <c r="M550" i="24" s="1"/>
  <c r="G540" i="24"/>
  <c r="I540" i="24" s="1"/>
  <c r="M540" i="24" s="1"/>
  <c r="G549" i="24"/>
  <c r="I549" i="24" s="1"/>
  <c r="M549" i="24" s="1"/>
  <c r="G548" i="24"/>
  <c r="I548" i="24" s="1"/>
  <c r="M548" i="24" s="1"/>
  <c r="G542" i="24"/>
  <c r="I542" i="24" s="1"/>
  <c r="M542" i="24" s="1"/>
  <c r="G546" i="24"/>
  <c r="I546" i="24" s="1"/>
  <c r="M546" i="24" s="1"/>
  <c r="G541" i="24"/>
  <c r="I541" i="24" s="1"/>
  <c r="M541" i="24" s="1"/>
  <c r="G547" i="24"/>
  <c r="I547" i="24" s="1"/>
  <c r="M547" i="24" s="1"/>
  <c r="G429" i="24"/>
  <c r="I429" i="24" s="1"/>
  <c r="M429" i="24" s="1"/>
  <c r="G436" i="24"/>
  <c r="I436" i="24" s="1"/>
  <c r="M436" i="24" s="1"/>
  <c r="G432" i="24"/>
  <c r="I432" i="24" s="1"/>
  <c r="M432" i="24" s="1"/>
  <c r="G434" i="24"/>
  <c r="I434" i="24" s="1"/>
  <c r="M434" i="24" s="1"/>
  <c r="G435" i="24"/>
  <c r="I435" i="24" s="1"/>
  <c r="M435" i="24" s="1"/>
  <c r="G431" i="24"/>
  <c r="I431" i="24" s="1"/>
  <c r="M431" i="24" s="1"/>
  <c r="G430" i="24"/>
  <c r="I430" i="24" s="1"/>
  <c r="M430" i="24" s="1"/>
  <c r="G433" i="24"/>
  <c r="I433" i="24" s="1"/>
  <c r="M433" i="24" s="1"/>
  <c r="G215" i="24"/>
  <c r="I215" i="24" s="1"/>
  <c r="M215" i="24" s="1"/>
  <c r="G216" i="24"/>
  <c r="I216" i="24" s="1"/>
  <c r="M216" i="24" s="1"/>
  <c r="G224" i="24"/>
  <c r="I224" i="24" s="1"/>
  <c r="M224" i="24" s="1"/>
  <c r="G222" i="24"/>
  <c r="I222" i="24" s="1"/>
  <c r="M222" i="24" s="1"/>
  <c r="G227" i="24"/>
  <c r="I227" i="24" s="1"/>
  <c r="M227" i="24" s="1"/>
  <c r="G223" i="24"/>
  <c r="I223" i="24" s="1"/>
  <c r="M223" i="24" s="1"/>
  <c r="G217" i="24"/>
  <c r="I217" i="24" s="1"/>
  <c r="M217" i="24" s="1"/>
  <c r="G226" i="24"/>
  <c r="I226" i="24" s="1"/>
  <c r="M226" i="24" s="1"/>
  <c r="G220" i="24"/>
  <c r="I220" i="24" s="1"/>
  <c r="M220" i="24" s="1"/>
  <c r="G225" i="24"/>
  <c r="I225" i="24" s="1"/>
  <c r="M225" i="24" s="1"/>
  <c r="G221" i="24"/>
  <c r="I221" i="24" s="1"/>
  <c r="M221" i="24" s="1"/>
  <c r="G421" i="24"/>
  <c r="I421" i="24" s="1"/>
  <c r="M421" i="24" s="1"/>
  <c r="G422" i="24"/>
  <c r="I422" i="24" s="1"/>
  <c r="M422" i="24" s="1"/>
  <c r="G418" i="24"/>
  <c r="I418" i="24" s="1"/>
  <c r="M418" i="24" s="1"/>
  <c r="G419" i="24"/>
  <c r="I419" i="24" s="1"/>
  <c r="M419" i="24" s="1"/>
  <c r="G417" i="24"/>
  <c r="I417" i="24" s="1"/>
  <c r="M417" i="24" s="1"/>
  <c r="G420" i="24"/>
  <c r="I420" i="24" s="1"/>
  <c r="M420" i="24" s="1"/>
  <c r="G423" i="24"/>
  <c r="I423" i="24" s="1"/>
  <c r="M423" i="24" s="1"/>
  <c r="G363" i="24"/>
  <c r="I363" i="24" s="1"/>
  <c r="M363" i="24" s="1"/>
  <c r="G369" i="24"/>
  <c r="I369" i="24" s="1"/>
  <c r="M369" i="24" s="1"/>
  <c r="G372" i="24"/>
  <c r="I372" i="24" s="1"/>
  <c r="M372" i="24" s="1"/>
  <c r="G368" i="24"/>
  <c r="I368" i="24" s="1"/>
  <c r="M368" i="24" s="1"/>
  <c r="G371" i="24"/>
  <c r="I371" i="24" s="1"/>
  <c r="M371" i="24" s="1"/>
  <c r="G370" i="24"/>
  <c r="I370" i="24" s="1"/>
  <c r="M370" i="24" s="1"/>
  <c r="F121" i="24"/>
  <c r="H121" i="24" s="1"/>
  <c r="G561" i="24"/>
  <c r="I561" i="24" s="1"/>
  <c r="M561" i="24" s="1"/>
  <c r="G555" i="24"/>
  <c r="I555" i="24" s="1"/>
  <c r="M555" i="24" s="1"/>
  <c r="G557" i="24"/>
  <c r="I557" i="24" s="1"/>
  <c r="M557" i="24" s="1"/>
  <c r="G559" i="24"/>
  <c r="I559" i="24" s="1"/>
  <c r="M559" i="24" s="1"/>
  <c r="G563" i="24"/>
  <c r="I563" i="24" s="1"/>
  <c r="M563" i="24" s="1"/>
  <c r="G554" i="24"/>
  <c r="I554" i="24" s="1"/>
  <c r="M554" i="24" s="1"/>
  <c r="G556" i="24"/>
  <c r="I556" i="24" s="1"/>
  <c r="M556" i="24" s="1"/>
  <c r="G558" i="24"/>
  <c r="I558" i="24" s="1"/>
  <c r="M558" i="24" s="1"/>
  <c r="G560" i="24"/>
  <c r="I560" i="24" s="1"/>
  <c r="M560" i="24" s="1"/>
  <c r="G562" i="24"/>
  <c r="I562" i="24" s="1"/>
  <c r="M562" i="24" s="1"/>
  <c r="G520" i="24"/>
  <c r="I520" i="24" s="1"/>
  <c r="G522" i="24"/>
  <c r="I522" i="24" s="1"/>
  <c r="G523" i="24"/>
  <c r="I523" i="24" s="1"/>
  <c r="M523" i="24" s="1"/>
  <c r="G521" i="24"/>
  <c r="I521" i="24" s="1"/>
  <c r="G516" i="24"/>
  <c r="I516" i="24" s="1"/>
  <c r="M516" i="24" s="1"/>
  <c r="G512" i="24"/>
  <c r="I512" i="24" s="1"/>
  <c r="M512" i="24" s="1"/>
  <c r="F485" i="24"/>
  <c r="H485" i="24" s="1"/>
  <c r="I485" i="24" s="1"/>
  <c r="K485" i="24" s="1"/>
  <c r="G511" i="24"/>
  <c r="I511" i="24" s="1"/>
  <c r="M511" i="24" s="1"/>
  <c r="G513" i="24"/>
  <c r="I513" i="24" s="1"/>
  <c r="M513" i="24" s="1"/>
  <c r="G515" i="24"/>
  <c r="I515" i="24" s="1"/>
  <c r="M515" i="24" s="1"/>
  <c r="G514" i="24"/>
  <c r="I514" i="24" s="1"/>
  <c r="M514" i="24" s="1"/>
  <c r="I415" i="24"/>
  <c r="K415" i="24" s="1"/>
  <c r="G411" i="24"/>
  <c r="I411" i="24" s="1"/>
  <c r="M411" i="24" s="1"/>
  <c r="G413" i="24"/>
  <c r="I413" i="24" s="1"/>
  <c r="M413" i="24" s="1"/>
  <c r="G410" i="24"/>
  <c r="I410" i="24" s="1"/>
  <c r="M410" i="24" s="1"/>
  <c r="G412" i="24"/>
  <c r="I412" i="24" s="1"/>
  <c r="M412" i="24" s="1"/>
  <c r="G181" i="24"/>
  <c r="I181" i="24" s="1"/>
  <c r="M181" i="24" s="1"/>
  <c r="G183" i="24"/>
  <c r="I183" i="24" s="1"/>
  <c r="M183" i="24" s="1"/>
  <c r="G186" i="24"/>
  <c r="I186" i="24" s="1"/>
  <c r="M186" i="24" s="1"/>
  <c r="G193" i="24"/>
  <c r="I193" i="24" s="1"/>
  <c r="M193" i="24" s="1"/>
  <c r="G195" i="24"/>
  <c r="I195" i="24" s="1"/>
  <c r="M195" i="24" s="1"/>
  <c r="G197" i="24"/>
  <c r="I197" i="24" s="1"/>
  <c r="M197" i="24" s="1"/>
  <c r="G194" i="24"/>
  <c r="I194" i="24" s="1"/>
  <c r="M194" i="24" s="1"/>
  <c r="I210" i="24"/>
  <c r="M210" i="24" s="1"/>
  <c r="G142" i="24"/>
  <c r="I142" i="24" s="1"/>
  <c r="M142" i="24" s="1"/>
  <c r="G144" i="24"/>
  <c r="I144" i="24" s="1"/>
  <c r="M144" i="24" s="1"/>
  <c r="G146" i="24"/>
  <c r="I146" i="24" s="1"/>
  <c r="M146" i="24" s="1"/>
  <c r="G145" i="24"/>
  <c r="I145" i="24" s="1"/>
  <c r="M145" i="24" s="1"/>
  <c r="G143" i="24"/>
  <c r="I143" i="24" s="1"/>
  <c r="M143" i="24" s="1"/>
  <c r="G362" i="24"/>
  <c r="I362" i="24" s="1"/>
  <c r="M362" i="24" s="1"/>
  <c r="I359" i="24"/>
  <c r="K359" i="24" s="1"/>
  <c r="G594" i="24"/>
  <c r="I594" i="24" s="1"/>
  <c r="M594" i="24" s="1"/>
  <c r="G219" i="24"/>
  <c r="I219" i="24" s="1"/>
  <c r="M219" i="24" s="1"/>
  <c r="I218" i="24"/>
  <c r="G409" i="24"/>
  <c r="I409" i="24" s="1"/>
  <c r="M409" i="24" s="1"/>
  <c r="G41" i="24"/>
  <c r="I41" i="24" s="1"/>
  <c r="M41" i="24" s="1"/>
  <c r="G536" i="24"/>
  <c r="I536" i="24" s="1"/>
  <c r="G529" i="24"/>
  <c r="I529" i="24" s="1"/>
  <c r="M529" i="24" s="1"/>
  <c r="G30" i="24"/>
  <c r="I30" i="24" s="1"/>
  <c r="M30" i="24" s="1"/>
  <c r="G31" i="24"/>
  <c r="I31" i="24" s="1"/>
  <c r="M31" i="24" s="1"/>
  <c r="G172" i="24"/>
  <c r="I172" i="24" s="1"/>
  <c r="M172" i="24" s="1"/>
  <c r="G235" i="24"/>
  <c r="I235" i="24" s="1"/>
  <c r="M235" i="24" s="1"/>
  <c r="G39" i="24"/>
  <c r="I39" i="24" s="1"/>
  <c r="M39" i="24" s="1"/>
  <c r="G173" i="24"/>
  <c r="I173" i="24" s="1"/>
  <c r="M173" i="24" s="1"/>
  <c r="G545" i="24"/>
  <c r="I545" i="24" s="1"/>
  <c r="F185" i="24"/>
  <c r="H185" i="24" s="1"/>
  <c r="I185" i="24" s="1"/>
  <c r="K185" i="24" s="1"/>
  <c r="K322" i="24"/>
  <c r="G591" i="24"/>
  <c r="I591" i="24" s="1"/>
  <c r="M591" i="24" s="1"/>
  <c r="G396" i="24"/>
  <c r="I396" i="24" s="1"/>
  <c r="G71" i="24"/>
  <c r="I71" i="24" s="1"/>
  <c r="M71" i="24" s="1"/>
  <c r="G527" i="24"/>
  <c r="I527" i="24" s="1"/>
  <c r="M527" i="24" s="1"/>
  <c r="K590" i="24"/>
  <c r="G613" i="24"/>
  <c r="I613" i="24" s="1"/>
  <c r="M613" i="24" s="1"/>
  <c r="I611" i="24"/>
  <c r="G242" i="24"/>
  <c r="I242" i="24" s="1"/>
  <c r="M242" i="24" s="1"/>
  <c r="I239" i="24"/>
  <c r="G241" i="24"/>
  <c r="I241" i="24" s="1"/>
  <c r="M241" i="24" s="1"/>
  <c r="G243" i="24"/>
  <c r="I243" i="24" s="1"/>
  <c r="M243" i="24" s="1"/>
  <c r="G157" i="24"/>
  <c r="I157" i="24" s="1"/>
  <c r="M157" i="24" s="1"/>
  <c r="I155" i="24"/>
  <c r="K218" i="24"/>
  <c r="I509" i="24"/>
  <c r="I438" i="24"/>
  <c r="G443" i="24"/>
  <c r="I443" i="24" s="1"/>
  <c r="M443" i="24" s="1"/>
  <c r="G441" i="24"/>
  <c r="I441" i="24" s="1"/>
  <c r="M441" i="24" s="1"/>
  <c r="G595" i="24"/>
  <c r="I595" i="24" s="1"/>
  <c r="M595" i="24" s="1"/>
  <c r="G244" i="24"/>
  <c r="I244" i="24" s="1"/>
  <c r="M244" i="24" s="1"/>
  <c r="G439" i="24"/>
  <c r="I439" i="24" s="1"/>
  <c r="M439" i="24" s="1"/>
  <c r="F428" i="24"/>
  <c r="G586" i="24"/>
  <c r="I586" i="24" s="1"/>
  <c r="M586" i="24" s="1"/>
  <c r="G240" i="24"/>
  <c r="I240" i="24" s="1"/>
  <c r="M240" i="24" s="1"/>
  <c r="G585" i="24"/>
  <c r="I585" i="24" s="1"/>
  <c r="M585" i="24" s="1"/>
  <c r="G592" i="24"/>
  <c r="I592" i="24" s="1"/>
  <c r="M592" i="24" s="1"/>
  <c r="G156" i="24"/>
  <c r="I156" i="24" s="1"/>
  <c r="M156" i="24" s="1"/>
  <c r="G320" i="24"/>
  <c r="I320" i="24" s="1"/>
  <c r="M320" i="24" s="1"/>
  <c r="G318" i="24"/>
  <c r="I318" i="24" s="1"/>
  <c r="M318" i="24" s="1"/>
  <c r="G567" i="24"/>
  <c r="I567" i="24" s="1"/>
  <c r="M567" i="24" s="1"/>
  <c r="I566" i="24"/>
  <c r="G568" i="24"/>
  <c r="I568" i="24" s="1"/>
  <c r="M568" i="24" s="1"/>
  <c r="G599" i="24"/>
  <c r="I599" i="24" s="1"/>
  <c r="M599" i="24" s="1"/>
  <c r="I597" i="24"/>
  <c r="G601" i="24"/>
  <c r="I601" i="24" s="1"/>
  <c r="M601" i="24" s="1"/>
  <c r="G600" i="24"/>
  <c r="I600" i="24" s="1"/>
  <c r="M600" i="24" s="1"/>
  <c r="G602" i="24"/>
  <c r="I602" i="24" s="1"/>
  <c r="M602" i="24" s="1"/>
  <c r="G603" i="24"/>
  <c r="I603" i="24" s="1"/>
  <c r="M603" i="24" s="1"/>
  <c r="K171" i="24"/>
  <c r="G326" i="24"/>
  <c r="I326" i="24" s="1"/>
  <c r="M326" i="24" s="1"/>
  <c r="G510" i="24"/>
  <c r="I510" i="24" s="1"/>
  <c r="M510" i="24" s="1"/>
  <c r="G614" i="24"/>
  <c r="I614" i="24" s="1"/>
  <c r="M614" i="24" s="1"/>
  <c r="G539" i="24"/>
  <c r="I539" i="24" s="1"/>
  <c r="M539" i="24" s="1"/>
  <c r="G440" i="24"/>
  <c r="I440" i="24" s="1"/>
  <c r="M440" i="24" s="1"/>
  <c r="G426" i="24"/>
  <c r="I426" i="24" s="1"/>
  <c r="M426" i="24" s="1"/>
  <c r="G593" i="24"/>
  <c r="I593" i="24" s="1"/>
  <c r="M593" i="24" s="1"/>
  <c r="I615" i="24"/>
  <c r="G617" i="24"/>
  <c r="I617" i="24" s="1"/>
  <c r="M617" i="24" s="1"/>
  <c r="G616" i="24"/>
  <c r="I616" i="24" s="1"/>
  <c r="M616" i="24" s="1"/>
  <c r="G442" i="24"/>
  <c r="I442" i="24" s="1"/>
  <c r="M442" i="24" s="1"/>
  <c r="G604" i="24"/>
  <c r="I604" i="24" s="1"/>
  <c r="M604" i="24" s="1"/>
  <c r="M177" i="24"/>
  <c r="M73" i="24"/>
  <c r="M120" i="24"/>
  <c r="M169" i="24"/>
  <c r="M40" i="24"/>
  <c r="M607" i="24"/>
  <c r="G504" i="24"/>
  <c r="I504" i="24" s="1"/>
  <c r="G503" i="24"/>
  <c r="I503" i="24" s="1"/>
  <c r="G505" i="24"/>
  <c r="I505" i="24" s="1"/>
  <c r="I502" i="24"/>
  <c r="G577" i="24"/>
  <c r="I577" i="24" s="1"/>
  <c r="G580" i="24"/>
  <c r="I580" i="24" s="1"/>
  <c r="G573" i="24"/>
  <c r="I573" i="24" s="1"/>
  <c r="G578" i="24"/>
  <c r="I578" i="24" s="1"/>
  <c r="G576" i="24"/>
  <c r="I576" i="24" s="1"/>
  <c r="G581" i="24"/>
  <c r="I581" i="24" s="1"/>
  <c r="I570" i="24"/>
  <c r="G575" i="24"/>
  <c r="I575" i="24" s="1"/>
  <c r="G579" i="24"/>
  <c r="I579" i="24" s="1"/>
  <c r="G571" i="24"/>
  <c r="I571" i="24" s="1"/>
  <c r="G574" i="24"/>
  <c r="I574" i="24" s="1"/>
  <c r="G572" i="24"/>
  <c r="I572" i="24" s="1"/>
  <c r="F491" i="24"/>
  <c r="I450" i="24"/>
  <c r="G451" i="24"/>
  <c r="I451" i="24" s="1"/>
  <c r="F366" i="24"/>
  <c r="H366" i="24" s="1"/>
  <c r="I366" i="24" s="1"/>
  <c r="H375" i="24"/>
  <c r="I350" i="24"/>
  <c r="G351" i="24"/>
  <c r="I351" i="24" s="1"/>
  <c r="I287" i="24"/>
  <c r="G288" i="24"/>
  <c r="I288" i="24" s="1"/>
  <c r="G88" i="24"/>
  <c r="I88" i="24" s="1"/>
  <c r="G87" i="24"/>
  <c r="I87" i="24" s="1"/>
  <c r="I86" i="24"/>
  <c r="G89" i="24"/>
  <c r="I89" i="24" s="1"/>
  <c r="I18" i="24"/>
  <c r="G19" i="24"/>
  <c r="I19" i="24" s="1"/>
  <c r="G20" i="24"/>
  <c r="I20" i="24" s="1"/>
  <c r="G78" i="24"/>
  <c r="I78" i="24" s="1"/>
  <c r="I77" i="24"/>
  <c r="G247" i="24"/>
  <c r="I247" i="24" s="1"/>
  <c r="I245" i="24"/>
  <c r="G246" i="24"/>
  <c r="I246" i="24" s="1"/>
  <c r="I11" i="24"/>
  <c r="K11" i="24" s="1"/>
  <c r="G14" i="24"/>
  <c r="I14" i="24" s="1"/>
  <c r="G12" i="24"/>
  <c r="I12" i="24" s="1"/>
  <c r="G16" i="24"/>
  <c r="I16" i="24" s="1"/>
  <c r="G13" i="24"/>
  <c r="I13" i="24" s="1"/>
  <c r="G15" i="24"/>
  <c r="I15" i="24" s="1"/>
  <c r="G63" i="24"/>
  <c r="I63" i="24" s="1"/>
  <c r="G61" i="24"/>
  <c r="I61" i="24" s="1"/>
  <c r="G62" i="24"/>
  <c r="I62" i="24" s="1"/>
  <c r="I59" i="24"/>
  <c r="G64" i="24"/>
  <c r="I64" i="24" s="1"/>
  <c r="G60" i="24"/>
  <c r="I60" i="24" s="1"/>
  <c r="G553" i="24"/>
  <c r="I553" i="24" s="1"/>
  <c r="I552" i="24"/>
  <c r="I139" i="24"/>
  <c r="G140" i="24"/>
  <c r="I140" i="24" s="1"/>
  <c r="G531" i="24"/>
  <c r="I531" i="24" s="1"/>
  <c r="G530" i="24"/>
  <c r="I530" i="24" s="1"/>
  <c r="G532" i="24"/>
  <c r="I532" i="24" s="1"/>
  <c r="G534" i="24"/>
  <c r="I534" i="24" s="1"/>
  <c r="I528" i="24"/>
  <c r="G533" i="24"/>
  <c r="I533" i="24" s="1"/>
  <c r="G584" i="24"/>
  <c r="I584" i="24" s="1"/>
  <c r="I583" i="24"/>
  <c r="G92" i="24"/>
  <c r="I92" i="24" s="1"/>
  <c r="G252" i="24"/>
  <c r="I252" i="24" s="1"/>
  <c r="G256" i="24"/>
  <c r="I256" i="24" s="1"/>
  <c r="G251" i="24"/>
  <c r="I251" i="24" s="1"/>
  <c r="G257" i="24"/>
  <c r="I257" i="24" s="1"/>
  <c r="G254" i="24"/>
  <c r="I254" i="24" s="1"/>
  <c r="G260" i="24"/>
  <c r="I260" i="24" s="1"/>
  <c r="I250" i="24"/>
  <c r="G253" i="24"/>
  <c r="I253" i="24" s="1"/>
  <c r="G255" i="24"/>
  <c r="I255" i="24" s="1"/>
  <c r="G261" i="24"/>
  <c r="I261" i="24" s="1"/>
  <c r="G397" i="24"/>
  <c r="I397" i="24" s="1"/>
  <c r="G399" i="24"/>
  <c r="I399" i="24" s="1"/>
  <c r="G398" i="24"/>
  <c r="I398" i="24" s="1"/>
  <c r="G403" i="24"/>
  <c r="I403" i="24" s="1"/>
  <c r="I395" i="24"/>
  <c r="G404" i="24"/>
  <c r="I404" i="24" s="1"/>
  <c r="G402" i="24"/>
  <c r="I402" i="24" s="1"/>
  <c r="G53" i="24"/>
  <c r="I53" i="24" s="1"/>
  <c r="M104" i="24"/>
  <c r="G160" i="24"/>
  <c r="I160" i="24" s="1"/>
  <c r="I159" i="24"/>
  <c r="G281" i="24"/>
  <c r="I281" i="24" s="1"/>
  <c r="G446" i="24"/>
  <c r="I446" i="24" s="1"/>
  <c r="I445" i="24"/>
  <c r="G259" i="24"/>
  <c r="I259" i="24" s="1"/>
  <c r="G391" i="24"/>
  <c r="I391" i="24" s="1"/>
  <c r="I390" i="24"/>
  <c r="G405" i="24"/>
  <c r="I405" i="24" s="1"/>
  <c r="G130" i="24"/>
  <c r="I130" i="24" s="1"/>
  <c r="I128" i="24"/>
  <c r="G129" i="24"/>
  <c r="I129" i="24" s="1"/>
  <c r="G131" i="24"/>
  <c r="I131" i="24" s="1"/>
  <c r="M545" i="24"/>
  <c r="G519" i="24"/>
  <c r="I519" i="24" s="1"/>
  <c r="I518" i="24"/>
  <c r="M364" i="24"/>
  <c r="M360" i="24"/>
  <c r="M367" i="24"/>
  <c r="K344" i="24"/>
  <c r="G192" i="24"/>
  <c r="I192" i="24" s="1"/>
  <c r="I191" i="24"/>
  <c r="G180" i="24"/>
  <c r="I180" i="24" s="1"/>
  <c r="I179" i="24"/>
  <c r="I22" i="24"/>
  <c r="G23" i="24"/>
  <c r="I23" i="24" s="1"/>
  <c r="G25" i="24"/>
  <c r="I25" i="24" s="1"/>
  <c r="G27" i="24"/>
  <c r="I27" i="24" s="1"/>
  <c r="G29" i="24"/>
  <c r="I29" i="24" s="1"/>
  <c r="G24" i="24"/>
  <c r="I24" i="24" s="1"/>
  <c r="G26" i="24"/>
  <c r="I26" i="24" s="1"/>
  <c r="G28" i="24"/>
  <c r="I28" i="24" s="1"/>
  <c r="G118" i="24"/>
  <c r="I118" i="24" s="1"/>
  <c r="G112" i="24"/>
  <c r="I112" i="24" s="1"/>
  <c r="G115" i="24"/>
  <c r="I115" i="24" s="1"/>
  <c r="G114" i="24"/>
  <c r="I114" i="24" s="1"/>
  <c r="G119" i="24"/>
  <c r="I119" i="24" s="1"/>
  <c r="G113" i="24"/>
  <c r="I113" i="24" s="1"/>
  <c r="G116" i="24"/>
  <c r="I116" i="24" s="1"/>
  <c r="I111" i="24"/>
  <c r="I148" i="24"/>
  <c r="G149" i="24"/>
  <c r="I149" i="24" s="1"/>
  <c r="G175" i="24"/>
  <c r="I175" i="24" s="1"/>
  <c r="G176" i="24"/>
  <c r="I176" i="24" s="1"/>
  <c r="I174" i="24"/>
  <c r="F262" i="24"/>
  <c r="H262" i="24" s="1"/>
  <c r="I262" i="24" s="1"/>
  <c r="H272" i="24"/>
  <c r="G277" i="24" s="1"/>
  <c r="I277" i="24" s="1"/>
  <c r="M277" i="24" s="1"/>
  <c r="G165" i="24"/>
  <c r="I165" i="24" s="1"/>
  <c r="I164" i="24"/>
  <c r="G167" i="24"/>
  <c r="I167" i="24" s="1"/>
  <c r="G166" i="24"/>
  <c r="I166" i="24" s="1"/>
  <c r="G168" i="24"/>
  <c r="I168" i="24" s="1"/>
  <c r="I33" i="24"/>
  <c r="G38" i="24"/>
  <c r="I38" i="24" s="1"/>
  <c r="G35" i="24"/>
  <c r="I35" i="24" s="1"/>
  <c r="G37" i="24"/>
  <c r="I37" i="24" s="1"/>
  <c r="G34" i="24"/>
  <c r="I34" i="24" s="1"/>
  <c r="G36" i="24"/>
  <c r="I36" i="24" s="1"/>
  <c r="I42" i="24"/>
  <c r="G46" i="24"/>
  <c r="I46" i="24" s="1"/>
  <c r="G44" i="24"/>
  <c r="I44" i="24" s="1"/>
  <c r="G45" i="24"/>
  <c r="I45" i="24" s="1"/>
  <c r="G43" i="24"/>
  <c r="I43" i="24" s="1"/>
  <c r="G117" i="24"/>
  <c r="I117" i="24" s="1"/>
  <c r="M536" i="24"/>
  <c r="M612" i="24"/>
  <c r="I230" i="24"/>
  <c r="G231" i="24"/>
  <c r="I231" i="24" s="1"/>
  <c r="G232" i="24"/>
  <c r="I232" i="24" s="1"/>
  <c r="M535" i="24"/>
  <c r="M587" i="24"/>
  <c r="I91" i="24"/>
  <c r="G95" i="24"/>
  <c r="I95" i="24" s="1"/>
  <c r="M95" i="24" s="1"/>
  <c r="G93" i="24"/>
  <c r="I93" i="24" s="1"/>
  <c r="G141" i="24"/>
  <c r="I141" i="24" s="1"/>
  <c r="G207" i="24"/>
  <c r="I207" i="24" s="1"/>
  <c r="I206" i="24"/>
  <c r="M396" i="24"/>
  <c r="M400" i="24"/>
  <c r="G52" i="24"/>
  <c r="I52" i="24" s="1"/>
  <c r="I50" i="24"/>
  <c r="G51" i="24"/>
  <c r="I51" i="24" s="1"/>
  <c r="M161" i="24"/>
  <c r="K280" i="24"/>
  <c r="M392" i="24"/>
  <c r="G401" i="24"/>
  <c r="I401" i="24" s="1"/>
  <c r="G72" i="24"/>
  <c r="I72" i="24" s="1"/>
  <c r="G74" i="24"/>
  <c r="I74" i="24" s="1"/>
  <c r="I70" i="24"/>
  <c r="G102" i="24"/>
  <c r="I102" i="24" s="1"/>
  <c r="G103" i="24"/>
  <c r="I103" i="24" s="1"/>
  <c r="G105" i="24"/>
  <c r="I105" i="24" s="1"/>
  <c r="G107" i="24"/>
  <c r="I107" i="24" s="1"/>
  <c r="G109" i="24"/>
  <c r="I109" i="24" s="1"/>
  <c r="I101" i="24"/>
  <c r="G106" i="24"/>
  <c r="I106" i="24" s="1"/>
  <c r="G108" i="24"/>
  <c r="I108" i="24" s="1"/>
  <c r="I606" i="24"/>
  <c r="G608" i="24"/>
  <c r="I608" i="24" s="1"/>
  <c r="G609" i="24"/>
  <c r="I609" i="24" s="1"/>
  <c r="G385" i="24"/>
  <c r="I385" i="24" s="1"/>
  <c r="G386" i="24"/>
  <c r="I386" i="24" s="1"/>
  <c r="M526" i="24" l="1"/>
  <c r="G331" i="24"/>
  <c r="I331" i="24" s="1"/>
  <c r="M331" i="24" s="1"/>
  <c r="G317" i="24"/>
  <c r="I317" i="24" s="1"/>
  <c r="M317" i="24" s="1"/>
  <c r="G328" i="24"/>
  <c r="I328" i="24" s="1"/>
  <c r="M328" i="24" s="1"/>
  <c r="G325" i="24"/>
  <c r="I325" i="24" s="1"/>
  <c r="M325" i="24" s="1"/>
  <c r="G324" i="24"/>
  <c r="I324" i="24" s="1"/>
  <c r="M324" i="24" s="1"/>
  <c r="I316" i="24"/>
  <c r="K316" i="24" s="1"/>
  <c r="G327" i="24"/>
  <c r="I327" i="24" s="1"/>
  <c r="M327" i="24" s="1"/>
  <c r="F304" i="24"/>
  <c r="H304" i="24" s="1"/>
  <c r="I304" i="24" s="1"/>
  <c r="F330" i="24"/>
  <c r="H330" i="24" s="1"/>
  <c r="I330" i="24" s="1"/>
  <c r="K330" i="24" s="1"/>
  <c r="R410" i="24"/>
  <c r="R416" i="24"/>
  <c r="N47" i="26" s="1"/>
  <c r="Q367" i="24"/>
  <c r="N40" i="26" s="1"/>
  <c r="R429" i="24"/>
  <c r="N49" i="26" s="1"/>
  <c r="Q201" i="24"/>
  <c r="I45" i="26" s="1"/>
  <c r="G126" i="24"/>
  <c r="I126" i="24" s="1"/>
  <c r="M126" i="24" s="1"/>
  <c r="G122" i="24"/>
  <c r="I122" i="24" s="1"/>
  <c r="M122" i="24" s="1"/>
  <c r="G125" i="24"/>
  <c r="I125" i="24" s="1"/>
  <c r="M125" i="24" s="1"/>
  <c r="G123" i="24"/>
  <c r="I123" i="24" s="1"/>
  <c r="M123" i="24" s="1"/>
  <c r="G124" i="24"/>
  <c r="I124" i="24" s="1"/>
  <c r="M124" i="24" s="1"/>
  <c r="I121" i="24"/>
  <c r="G311" i="24"/>
  <c r="I311" i="24" s="1"/>
  <c r="M311" i="24" s="1"/>
  <c r="Q360" i="24"/>
  <c r="N39" i="26" s="1"/>
  <c r="Q156" i="24"/>
  <c r="R439" i="24"/>
  <c r="N50" i="26" s="1"/>
  <c r="N46" i="26"/>
  <c r="G319" i="24"/>
  <c r="I319" i="24" s="1"/>
  <c r="M319" i="24" s="1"/>
  <c r="G333" i="24"/>
  <c r="I333" i="24" s="1"/>
  <c r="M333" i="24" s="1"/>
  <c r="G340" i="24"/>
  <c r="I340" i="24" s="1"/>
  <c r="M340" i="24" s="1"/>
  <c r="G334" i="24"/>
  <c r="I334" i="24" s="1"/>
  <c r="M334" i="24" s="1"/>
  <c r="G341" i="24"/>
  <c r="I341" i="24" s="1"/>
  <c r="M341" i="24" s="1"/>
  <c r="G335" i="24"/>
  <c r="I335" i="24" s="1"/>
  <c r="M335" i="24" s="1"/>
  <c r="G342" i="24"/>
  <c r="I342" i="24" s="1"/>
  <c r="M342" i="24" s="1"/>
  <c r="G338" i="24"/>
  <c r="I338" i="24" s="1"/>
  <c r="M338" i="24" s="1"/>
  <c r="G332" i="24"/>
  <c r="I332" i="24" s="1"/>
  <c r="M332" i="24" s="1"/>
  <c r="G339" i="24"/>
  <c r="I339" i="24" s="1"/>
  <c r="M339" i="24" s="1"/>
  <c r="G347" i="24"/>
  <c r="I347" i="24" s="1"/>
  <c r="M347" i="24" s="1"/>
  <c r="G345" i="24"/>
  <c r="I345" i="24" s="1"/>
  <c r="M345" i="24" s="1"/>
  <c r="G348" i="24"/>
  <c r="I348" i="24" s="1"/>
  <c r="M348" i="24" s="1"/>
  <c r="G337" i="24"/>
  <c r="I337" i="24" s="1"/>
  <c r="M337" i="24" s="1"/>
  <c r="G346" i="24"/>
  <c r="I346" i="24" s="1"/>
  <c r="M346" i="24" s="1"/>
  <c r="G306" i="24"/>
  <c r="I306" i="24" s="1"/>
  <c r="M306" i="24" s="1"/>
  <c r="G307" i="24"/>
  <c r="I307" i="24" s="1"/>
  <c r="M307" i="24" s="1"/>
  <c r="G313" i="24"/>
  <c r="I313" i="24" s="1"/>
  <c r="G278" i="24"/>
  <c r="I278" i="24" s="1"/>
  <c r="M278" i="24" s="1"/>
  <c r="G274" i="24"/>
  <c r="I274" i="24" s="1"/>
  <c r="M274" i="24" s="1"/>
  <c r="G276" i="24"/>
  <c r="I276" i="24" s="1"/>
  <c r="M276" i="24" s="1"/>
  <c r="G275" i="24"/>
  <c r="I275" i="24" s="1"/>
  <c r="M275" i="24" s="1"/>
  <c r="K615" i="24"/>
  <c r="K566" i="24"/>
  <c r="K509" i="24"/>
  <c r="K597" i="24"/>
  <c r="H428" i="24"/>
  <c r="I428" i="24" s="1"/>
  <c r="F425" i="24"/>
  <c r="H425" i="24" s="1"/>
  <c r="I425" i="24" s="1"/>
  <c r="K438" i="24"/>
  <c r="K155" i="24"/>
  <c r="K239" i="24"/>
  <c r="K611" i="24"/>
  <c r="M608" i="24"/>
  <c r="M106" i="24"/>
  <c r="M109" i="24"/>
  <c r="M105" i="24"/>
  <c r="M102" i="24"/>
  <c r="M74" i="24"/>
  <c r="M51" i="24"/>
  <c r="M141" i="24"/>
  <c r="K91" i="24"/>
  <c r="M232" i="24"/>
  <c r="K230" i="24"/>
  <c r="M45" i="24"/>
  <c r="M46" i="24"/>
  <c r="M36" i="24"/>
  <c r="M37" i="24"/>
  <c r="M38" i="24"/>
  <c r="M168" i="24"/>
  <c r="M167" i="24"/>
  <c r="M165" i="24"/>
  <c r="K262" i="24"/>
  <c r="M176" i="24"/>
  <c r="M149" i="24"/>
  <c r="Q150" i="24" s="1"/>
  <c r="K111" i="24"/>
  <c r="M113" i="24"/>
  <c r="M114" i="24"/>
  <c r="M112" i="24"/>
  <c r="M26" i="24"/>
  <c r="M29" i="24"/>
  <c r="M25" i="24"/>
  <c r="K22" i="24"/>
  <c r="M192" i="24"/>
  <c r="Q192" i="24" s="1"/>
  <c r="I44" i="26" s="1"/>
  <c r="M522" i="24"/>
  <c r="M520" i="24"/>
  <c r="M131" i="24"/>
  <c r="K128" i="24"/>
  <c r="M130" i="24"/>
  <c r="K390" i="24"/>
  <c r="M259" i="24"/>
  <c r="K445" i="24"/>
  <c r="G305" i="24"/>
  <c r="I305" i="24" s="1"/>
  <c r="K159" i="24"/>
  <c r="M402" i="24"/>
  <c r="K395" i="24"/>
  <c r="M398" i="24"/>
  <c r="M397" i="24"/>
  <c r="M255" i="24"/>
  <c r="K250" i="24"/>
  <c r="M254" i="24"/>
  <c r="M251" i="24"/>
  <c r="M252" i="24"/>
  <c r="M92" i="24"/>
  <c r="K583" i="24"/>
  <c r="M533" i="24"/>
  <c r="M534" i="24"/>
  <c r="M530" i="24"/>
  <c r="M140" i="24"/>
  <c r="K59" i="24"/>
  <c r="M61" i="24"/>
  <c r="M15" i="24"/>
  <c r="M16" i="24"/>
  <c r="M14" i="24"/>
  <c r="M246" i="24"/>
  <c r="M247" i="24"/>
  <c r="M78" i="24"/>
  <c r="R78" i="24" s="1"/>
  <c r="M20" i="24"/>
  <c r="K18" i="24"/>
  <c r="K86" i="24"/>
  <c r="M88" i="24"/>
  <c r="M288" i="24"/>
  <c r="Q289" i="24" s="1"/>
  <c r="N31" i="26" s="1"/>
  <c r="M351" i="24"/>
  <c r="Q351" i="24" s="1"/>
  <c r="N38" i="26" s="1"/>
  <c r="K366" i="24"/>
  <c r="M451" i="24"/>
  <c r="M454" i="24"/>
  <c r="M455" i="24"/>
  <c r="M572" i="24"/>
  <c r="M571" i="24"/>
  <c r="M575" i="24"/>
  <c r="M581" i="24"/>
  <c r="M578" i="24"/>
  <c r="M580" i="24"/>
  <c r="K502" i="24"/>
  <c r="M503" i="24"/>
  <c r="M386" i="24"/>
  <c r="M385" i="24"/>
  <c r="M609" i="24"/>
  <c r="K606" i="24"/>
  <c r="M108" i="24"/>
  <c r="K101" i="24"/>
  <c r="M107" i="24"/>
  <c r="M103" i="24"/>
  <c r="K70" i="24"/>
  <c r="M72" i="24"/>
  <c r="M401" i="24"/>
  <c r="K50" i="24"/>
  <c r="M52" i="24"/>
  <c r="K206" i="24"/>
  <c r="M207" i="24"/>
  <c r="Q208" i="24" s="1"/>
  <c r="I46" i="26" s="1"/>
  <c r="M93" i="24"/>
  <c r="M231" i="24"/>
  <c r="M117" i="24"/>
  <c r="M43" i="24"/>
  <c r="M44" i="24"/>
  <c r="K42" i="24"/>
  <c r="M34" i="24"/>
  <c r="M35" i="24"/>
  <c r="K33" i="24"/>
  <c r="M166" i="24"/>
  <c r="K164" i="24"/>
  <c r="G273" i="24"/>
  <c r="I273" i="24" s="1"/>
  <c r="I272" i="24"/>
  <c r="K174" i="24"/>
  <c r="M175" i="24"/>
  <c r="K148" i="24"/>
  <c r="K121" i="24"/>
  <c r="M116" i="24"/>
  <c r="M119" i="24"/>
  <c r="M115" i="24"/>
  <c r="M118" i="24"/>
  <c r="M28" i="24"/>
  <c r="M24" i="24"/>
  <c r="M27" i="24"/>
  <c r="M23" i="24"/>
  <c r="K179" i="24"/>
  <c r="M180" i="24"/>
  <c r="Q179" i="24" s="1"/>
  <c r="K191" i="24"/>
  <c r="K518" i="24"/>
  <c r="M519" i="24"/>
  <c r="M521" i="24"/>
  <c r="M129" i="24"/>
  <c r="M405" i="24"/>
  <c r="M391" i="24"/>
  <c r="Q391" i="24" s="1"/>
  <c r="N43" i="26" s="1"/>
  <c r="M446" i="24"/>
  <c r="R445" i="24" s="1"/>
  <c r="N51" i="26" s="1"/>
  <c r="M281" i="24"/>
  <c r="M160" i="24"/>
  <c r="Q160" i="24" s="1"/>
  <c r="M53" i="24"/>
  <c r="M404" i="24"/>
  <c r="M403" i="24"/>
  <c r="M399" i="24"/>
  <c r="M261" i="24"/>
  <c r="M253" i="24"/>
  <c r="M260" i="24"/>
  <c r="M257" i="24"/>
  <c r="M256" i="24"/>
  <c r="M584" i="24"/>
  <c r="M528" i="24"/>
  <c r="K528" i="24"/>
  <c r="M532" i="24"/>
  <c r="M531" i="24"/>
  <c r="K139" i="24"/>
  <c r="K552" i="24"/>
  <c r="M553" i="24"/>
  <c r="M60" i="24"/>
  <c r="M64" i="24"/>
  <c r="M62" i="24"/>
  <c r="M63" i="24"/>
  <c r="M13" i="24"/>
  <c r="M12" i="24"/>
  <c r="K245" i="24"/>
  <c r="K77" i="24"/>
  <c r="M19" i="24"/>
  <c r="M89" i="24"/>
  <c r="M87" i="24"/>
  <c r="K287" i="24"/>
  <c r="K350" i="24"/>
  <c r="G377" i="24"/>
  <c r="I377" i="24" s="1"/>
  <c r="G379" i="24"/>
  <c r="I379" i="24" s="1"/>
  <c r="G381" i="24"/>
  <c r="I381" i="24" s="1"/>
  <c r="G382" i="24"/>
  <c r="I382" i="24" s="1"/>
  <c r="G376" i="24"/>
  <c r="I376" i="24" s="1"/>
  <c r="G378" i="24"/>
  <c r="I378" i="24" s="1"/>
  <c r="G380" i="24"/>
  <c r="I380" i="24" s="1"/>
  <c r="I375" i="24"/>
  <c r="M453" i="24"/>
  <c r="K450" i="24"/>
  <c r="M452" i="24"/>
  <c r="H491" i="24"/>
  <c r="I491" i="24" s="1"/>
  <c r="F474" i="24"/>
  <c r="M574" i="24"/>
  <c r="M579" i="24"/>
  <c r="K570" i="24"/>
  <c r="M576" i="24"/>
  <c r="M573" i="24"/>
  <c r="M577" i="24"/>
  <c r="M505" i="24"/>
  <c r="M504" i="24"/>
  <c r="G309" i="24" l="1"/>
  <c r="I309" i="24" s="1"/>
  <c r="M309" i="24" s="1"/>
  <c r="G308" i="24"/>
  <c r="I308" i="24" s="1"/>
  <c r="M308" i="24" s="1"/>
  <c r="Q317" i="24"/>
  <c r="G312" i="24"/>
  <c r="I312" i="24" s="1"/>
  <c r="M312" i="24" s="1"/>
  <c r="Q70" i="24"/>
  <c r="Q130" i="24"/>
  <c r="I41" i="26" s="1"/>
  <c r="Q323" i="24"/>
  <c r="N35" i="26" s="1"/>
  <c r="R409" i="24"/>
  <c r="N45" i="26" s="1"/>
  <c r="Q231" i="24"/>
  <c r="I47" i="26" s="1"/>
  <c r="P16" i="24"/>
  <c r="I30" i="26" s="1"/>
  <c r="N11" i="24"/>
  <c r="G17" i="26" s="1"/>
  <c r="Q332" i="24"/>
  <c r="N36" i="26" s="1"/>
  <c r="O13" i="24"/>
  <c r="I6" i="26" s="1"/>
  <c r="E18" i="28" s="1"/>
  <c r="F18" i="28" s="1"/>
  <c r="Q397" i="24"/>
  <c r="O14" i="24"/>
  <c r="J6" i="26" s="1"/>
  <c r="E19" i="28" s="1"/>
  <c r="F19" i="28" s="1"/>
  <c r="P20" i="24"/>
  <c r="I31" i="26" s="1"/>
  <c r="P31" i="24"/>
  <c r="I32" i="26" s="1"/>
  <c r="S172" i="24"/>
  <c r="Q384" i="24"/>
  <c r="N42" i="26" s="1"/>
  <c r="N8" i="24"/>
  <c r="D17" i="26" s="1"/>
  <c r="N34" i="26"/>
  <c r="R87" i="24"/>
  <c r="R83" i="24" s="1"/>
  <c r="I36" i="26" s="1"/>
  <c r="P42" i="24"/>
  <c r="I33" i="26" s="1"/>
  <c r="R93" i="24"/>
  <c r="I37" i="26" s="1"/>
  <c r="Q254" i="24"/>
  <c r="I49" i="26" s="1"/>
  <c r="S165" i="24"/>
  <c r="P50" i="24"/>
  <c r="R59" i="24" s="1"/>
  <c r="I35" i="26" s="1"/>
  <c r="O9" i="24"/>
  <c r="E6" i="26" s="1"/>
  <c r="E14" i="28" s="1"/>
  <c r="F14" i="28" s="1"/>
  <c r="O10" i="24"/>
  <c r="F6" i="26" s="1"/>
  <c r="E15" i="28" s="1"/>
  <c r="F15" i="28" s="1"/>
  <c r="R104" i="24"/>
  <c r="I39" i="26" s="1"/>
  <c r="R425" i="24"/>
  <c r="N48" i="26" s="1"/>
  <c r="N10" i="24"/>
  <c r="F17" i="26" s="1"/>
  <c r="Q503" i="24"/>
  <c r="I57" i="26" s="1"/>
  <c r="R450" i="24"/>
  <c r="N52" i="26" s="1"/>
  <c r="Q142" i="24"/>
  <c r="O11" i="24"/>
  <c r="G6" i="26" s="1"/>
  <c r="E16" i="28" s="1"/>
  <c r="F16" i="28" s="1"/>
  <c r="R116" i="24"/>
  <c r="I40" i="26" s="1"/>
  <c r="Q344" i="24"/>
  <c r="N37" i="26" s="1"/>
  <c r="O8" i="24"/>
  <c r="D6" i="26" s="1"/>
  <c r="N14" i="24"/>
  <c r="J17" i="26" s="1"/>
  <c r="N13" i="24"/>
  <c r="I17" i="26" s="1"/>
  <c r="N9" i="24"/>
  <c r="E17" i="26" s="1"/>
  <c r="K425" i="24"/>
  <c r="K428" i="24"/>
  <c r="H474" i="24"/>
  <c r="I474" i="24" s="1"/>
  <c r="F466" i="24"/>
  <c r="K375" i="24"/>
  <c r="M378" i="24"/>
  <c r="M382" i="24"/>
  <c r="M379" i="24"/>
  <c r="K272" i="24"/>
  <c r="M305" i="24"/>
  <c r="M313" i="24"/>
  <c r="K491" i="24"/>
  <c r="M380" i="24"/>
  <c r="M376" i="24"/>
  <c r="M381" i="24"/>
  <c r="M377" i="24"/>
  <c r="M273" i="24"/>
  <c r="Q273" i="24" s="1"/>
  <c r="I50" i="26" s="1"/>
  <c r="K304" i="24"/>
  <c r="N44" i="26" l="1"/>
  <c r="Q396" i="24"/>
  <c r="I53" i="26" s="1"/>
  <c r="E13" i="28"/>
  <c r="Q305" i="24"/>
  <c r="N32" i="26" s="1"/>
  <c r="Q169" i="24"/>
  <c r="Q140" i="24" s="1"/>
  <c r="I43" i="26" s="1"/>
  <c r="Q376" i="24"/>
  <c r="Q316" i="24"/>
  <c r="H466" i="24"/>
  <c r="I466" i="24" s="1"/>
  <c r="F458" i="24"/>
  <c r="H458" i="24" s="1"/>
  <c r="F13" i="28"/>
  <c r="K474" i="24"/>
  <c r="N41" i="26" l="1"/>
  <c r="Q375" i="24"/>
  <c r="I52" i="26" s="1"/>
  <c r="N33" i="26"/>
  <c r="U317" i="24"/>
  <c r="I51" i="26" s="1"/>
  <c r="G493" i="24"/>
  <c r="I493" i="24" s="1"/>
  <c r="M493" i="24" s="1"/>
  <c r="G495" i="24"/>
  <c r="I495" i="24" s="1"/>
  <c r="M495" i="24" s="1"/>
  <c r="G497" i="24"/>
  <c r="I497" i="24" s="1"/>
  <c r="M497" i="24" s="1"/>
  <c r="G499" i="24"/>
  <c r="I499" i="24" s="1"/>
  <c r="M499" i="24" s="1"/>
  <c r="G494" i="24"/>
  <c r="I494" i="24" s="1"/>
  <c r="M494" i="24" s="1"/>
  <c r="G496" i="24"/>
  <c r="I496" i="24" s="1"/>
  <c r="M496" i="24" s="1"/>
  <c r="G498" i="24"/>
  <c r="I498" i="24" s="1"/>
  <c r="M498" i="24" s="1"/>
  <c r="G500" i="24"/>
  <c r="I500" i="24" s="1"/>
  <c r="M500" i="24" s="1"/>
  <c r="G487" i="24"/>
  <c r="I487" i="24" s="1"/>
  <c r="M487" i="24" s="1"/>
  <c r="G489" i="24"/>
  <c r="I489" i="24" s="1"/>
  <c r="M489" i="24" s="1"/>
  <c r="G488" i="24"/>
  <c r="I488" i="24" s="1"/>
  <c r="M488" i="24" s="1"/>
  <c r="G476" i="24"/>
  <c r="I476" i="24" s="1"/>
  <c r="M476" i="24" s="1"/>
  <c r="G478" i="24"/>
  <c r="I478" i="24" s="1"/>
  <c r="M478" i="24" s="1"/>
  <c r="G480" i="24"/>
  <c r="I480" i="24" s="1"/>
  <c r="M480" i="24" s="1"/>
  <c r="G482" i="24"/>
  <c r="I482" i="24" s="1"/>
  <c r="M482" i="24" s="1"/>
  <c r="G477" i="24"/>
  <c r="I477" i="24" s="1"/>
  <c r="M477" i="24" s="1"/>
  <c r="G479" i="24"/>
  <c r="I479" i="24" s="1"/>
  <c r="M479" i="24" s="1"/>
  <c r="G481" i="24"/>
  <c r="I481" i="24" s="1"/>
  <c r="M481" i="24" s="1"/>
  <c r="G483" i="24"/>
  <c r="I483" i="24" s="1"/>
  <c r="M483" i="24" s="1"/>
  <c r="G470" i="24"/>
  <c r="I470" i="24" s="1"/>
  <c r="M470" i="24" s="1"/>
  <c r="G471" i="24"/>
  <c r="I471" i="24" s="1"/>
  <c r="M471" i="24" s="1"/>
  <c r="G469" i="24"/>
  <c r="I469" i="24" s="1"/>
  <c r="M469" i="24" s="1"/>
  <c r="G472" i="24"/>
  <c r="I472" i="24" s="1"/>
  <c r="M472" i="24" s="1"/>
  <c r="G492" i="24"/>
  <c r="I492" i="24" s="1"/>
  <c r="G486" i="24"/>
  <c r="I486" i="24" s="1"/>
  <c r="G459" i="24"/>
  <c r="I459" i="24" s="1"/>
  <c r="G461" i="24"/>
  <c r="I461" i="24" s="1"/>
  <c r="G463" i="24"/>
  <c r="I463" i="24" s="1"/>
  <c r="G468" i="24"/>
  <c r="I468" i="24" s="1"/>
  <c r="M468" i="24" s="1"/>
  <c r="G460" i="24"/>
  <c r="I460" i="24" s="1"/>
  <c r="G462" i="24"/>
  <c r="I462" i="24" s="1"/>
  <c r="G464" i="24"/>
  <c r="I464" i="24" s="1"/>
  <c r="I458" i="24"/>
  <c r="G467" i="24"/>
  <c r="I467" i="24" s="1"/>
  <c r="G475" i="24"/>
  <c r="I475" i="24" s="1"/>
  <c r="K466" i="24"/>
  <c r="M475" i="24" l="1"/>
  <c r="Q475" i="24" s="1"/>
  <c r="N55" i="26" s="1"/>
  <c r="K458" i="24"/>
  <c r="N12" i="24" s="1"/>
  <c r="H17" i="26" s="1"/>
  <c r="K16" i="26" s="1"/>
  <c r="M462" i="24"/>
  <c r="M463" i="24"/>
  <c r="M459" i="24"/>
  <c r="M486" i="24"/>
  <c r="Q485" i="24" s="1"/>
  <c r="I55" i="26" s="1"/>
  <c r="M467" i="24"/>
  <c r="Q467" i="24" s="1"/>
  <c r="N54" i="26" s="1"/>
  <c r="M464" i="24"/>
  <c r="M460" i="24"/>
  <c r="M461" i="24"/>
  <c r="M492" i="24"/>
  <c r="Q491" i="24" s="1"/>
  <c r="I56" i="26" s="1"/>
  <c r="Q459" i="24" l="1"/>
  <c r="O12" i="24"/>
  <c r="H6" i="26" s="1"/>
  <c r="E17" i="28" l="1"/>
  <c r="K5" i="26"/>
  <c r="N53" i="26"/>
  <c r="Q458" i="24"/>
  <c r="I54" i="26" s="1"/>
  <c r="F17" i="28"/>
  <c r="E12" i="28"/>
  <c r="F12"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Suzie</author>
    <author>Vero Pich</author>
    <author>Hernandez</author>
    <author>sev</author>
  </authors>
  <commentList>
    <comment ref="N8" authorId="0" shapeId="0" xr:uid="{00000000-0006-0000-0300-000001000000}">
      <text>
        <r>
          <rPr>
            <b/>
            <sz val="9"/>
            <color indexed="81"/>
            <rFont val="Tahoma"/>
            <family val="2"/>
          </rPr>
          <t>Suzie:</t>
        </r>
        <r>
          <rPr>
            <sz val="9"/>
            <color indexed="81"/>
            <rFont val="Tahoma"/>
            <family val="2"/>
          </rPr>
          <t xml:space="preserve">
pourcentage article 4</t>
        </r>
      </text>
    </comment>
    <comment ref="O8" authorId="1" shapeId="0" xr:uid="{76CDB37F-9A9F-4462-9B8B-3B6132E0ADA6}">
      <text>
        <r>
          <rPr>
            <b/>
            <sz val="9"/>
            <color indexed="81"/>
            <rFont val="Tahoma"/>
            <family val="2"/>
          </rPr>
          <t>Vero Pich:</t>
        </r>
        <r>
          <rPr>
            <sz val="9"/>
            <color indexed="81"/>
            <rFont val="Tahoma"/>
            <family val="2"/>
          </rPr>
          <t xml:space="preserve">
Promedio de score ISO21001/numero de criteriois del article
</t>
        </r>
      </text>
    </comment>
    <comment ref="B69" authorId="1" shapeId="0" xr:uid="{609301D9-BF72-4F7D-84FA-C32FDE641F04}">
      <text>
        <r>
          <rPr>
            <b/>
            <sz val="9"/>
            <color indexed="81"/>
            <rFont val="Tahoma"/>
            <family val="2"/>
          </rPr>
          <t>Vero Pich:</t>
        </r>
        <r>
          <rPr>
            <sz val="9"/>
            <color indexed="81"/>
            <rFont val="Tahoma"/>
            <family val="2"/>
          </rPr>
          <t xml:space="preserve">
I manque l'article 5.1.3 Exigences supplémentaires à l'éducation spécialisée.</t>
        </r>
      </text>
    </comment>
    <comment ref="B190" authorId="1" shapeId="0" xr:uid="{DA4A2A59-5A34-4DA7-BA0A-49FD1A16742F}">
      <text>
        <r>
          <rPr>
            <b/>
            <sz val="9"/>
            <color indexed="81"/>
            <rFont val="Tahoma"/>
            <family val="2"/>
          </rPr>
          <t>Vero Pich:</t>
        </r>
        <r>
          <rPr>
            <sz val="9"/>
            <color indexed="81"/>
            <rFont val="Tahoma"/>
            <family val="2"/>
          </rPr>
          <t xml:space="preserve">
Il manque l'article 7.2.2 Exigences supplémentaires à l'éducation spécialisée.
</t>
        </r>
      </text>
    </comment>
    <comment ref="N250" authorId="1" shapeId="0" xr:uid="{E8D163AD-CEC2-4812-90CD-2E2E14319323}">
      <text>
        <r>
          <rPr>
            <b/>
            <sz val="9"/>
            <color indexed="81"/>
            <rFont val="Tahoma"/>
            <family val="2"/>
          </rPr>
          <t>Vero Pich:</t>
        </r>
        <r>
          <rPr>
            <sz val="9"/>
            <color indexed="81"/>
            <rFont val="Tahoma"/>
            <family val="2"/>
          </rPr>
          <t xml:space="preserve">
il manque l'article Exigences supplémentaires relatives à l'éducation spécialisée.</t>
        </r>
      </text>
    </comment>
    <comment ref="A279" authorId="1" shapeId="0" xr:uid="{E40F1563-295B-4E17-A082-CDED9A2340DC}">
      <text>
        <r>
          <rPr>
            <b/>
            <sz val="9"/>
            <color indexed="81"/>
            <rFont val="Tahoma"/>
            <family val="2"/>
          </rPr>
          <t>Vero Pich:</t>
        </r>
        <r>
          <rPr>
            <sz val="9"/>
            <color indexed="81"/>
            <rFont val="Tahoma"/>
            <family val="2"/>
          </rPr>
          <t xml:space="preserve">
8.2.2 communication des exigences relatives aux produits et services educatifs (il manque)
8.2.3 Modification des exigences relatives aux produits et services éducatifs.</t>
        </r>
      </text>
    </comment>
    <comment ref="B315" authorId="1" shapeId="0" xr:uid="{CE48DA6F-4C6F-4B65-AE91-429C6FD53EF9}">
      <text>
        <r>
          <rPr>
            <b/>
            <sz val="9"/>
            <color indexed="81"/>
            <rFont val="Tahoma"/>
            <family val="2"/>
          </rPr>
          <t>Vero Pich:</t>
        </r>
        <r>
          <rPr>
            <sz val="9"/>
            <color indexed="81"/>
            <rFont val="Tahoma"/>
            <family val="2"/>
          </rPr>
          <t xml:space="preserve">
8.3.4.1 Généralités</t>
        </r>
      </text>
    </comment>
    <comment ref="A321" authorId="1" shapeId="0" xr:uid="{6EA171CF-EBF6-49A3-A41D-7BF9AB2D50C4}">
      <text>
        <r>
          <rPr>
            <b/>
            <sz val="9"/>
            <color indexed="81"/>
            <rFont val="Tahoma"/>
            <family val="2"/>
          </rPr>
          <t>Vero Pich:</t>
        </r>
        <r>
          <rPr>
            <sz val="9"/>
            <color indexed="81"/>
            <rFont val="Tahoma"/>
            <family val="2"/>
          </rPr>
          <t xml:space="preserve">
8.3.4.2 Maîtrise de la conception et du développement du service éducatif.
</t>
        </r>
      </text>
    </comment>
    <comment ref="AI324" authorId="2" shapeId="0" xr:uid="{4859ED1C-99BE-4358-A1F2-5A649B79E566}">
      <text>
        <r>
          <rPr>
            <sz val="5"/>
            <color indexed="81"/>
            <rFont val="Tahoma"/>
            <family val="2"/>
          </rPr>
          <t>Pour assurer que'elles n'aient pas d'impact négatif sur la conformité aux exigences ou les résultats.</t>
        </r>
        <r>
          <rPr>
            <sz val="9"/>
            <color indexed="81"/>
            <rFont val="Tahoma"/>
            <family val="2"/>
          </rPr>
          <t xml:space="preserve">
</t>
        </r>
      </text>
    </comment>
    <comment ref="AI332" authorId="2" shapeId="0" xr:uid="{F930DBD0-B774-403D-8D71-ECB0C0B8FC17}">
      <text>
        <r>
          <rPr>
            <sz val="5"/>
            <color indexed="81"/>
            <rFont val="Tahoma"/>
            <family val="2"/>
          </rPr>
          <t>Pour assurer que'elles n'aient pas d'impact négatif sur la conformité aux exigences ou les résultats.</t>
        </r>
        <r>
          <rPr>
            <sz val="9"/>
            <color indexed="81"/>
            <rFont val="Tahoma"/>
            <family val="2"/>
          </rPr>
          <t xml:space="preserve">
</t>
        </r>
      </text>
    </comment>
    <comment ref="A349" authorId="1" shapeId="0" xr:uid="{676785C4-A4AA-4B9B-93BF-ACC93977EC21}">
      <text>
        <r>
          <rPr>
            <b/>
            <sz val="9"/>
            <color indexed="81"/>
            <rFont val="Tahoma"/>
            <family val="2"/>
          </rPr>
          <t>Vero Pich:</t>
        </r>
        <r>
          <rPr>
            <sz val="9"/>
            <color indexed="81"/>
            <rFont val="Tahoma"/>
            <family val="2"/>
          </rPr>
          <t xml:space="preserve">
Il disparait de la nouvelle version
 </t>
        </r>
      </text>
    </comment>
    <comment ref="R351" authorId="1" shapeId="0" xr:uid="{7990A0A8-DCC9-43CB-B75B-EF721A88CCEE}">
      <text>
        <r>
          <rPr>
            <b/>
            <sz val="9"/>
            <color indexed="81"/>
            <rFont val="Tahoma"/>
            <family val="2"/>
          </rPr>
          <t>Vero Pich:</t>
        </r>
        <r>
          <rPr>
            <sz val="9"/>
            <color indexed="81"/>
            <rFont val="Tahoma"/>
            <family val="2"/>
          </rPr>
          <t xml:space="preserve">
Il disparait de la nouvelle version
 </t>
        </r>
      </text>
    </comment>
    <comment ref="A373" authorId="1" shapeId="0" xr:uid="{B0AB0B71-8E22-4A8D-917E-6FF2278526EE}">
      <text>
        <r>
          <rPr>
            <b/>
            <sz val="9"/>
            <color indexed="81"/>
            <rFont val="Tahoma"/>
            <family val="2"/>
          </rPr>
          <t>Vero Pich:</t>
        </r>
        <r>
          <rPr>
            <sz val="9"/>
            <color indexed="81"/>
            <rFont val="Tahoma"/>
            <family val="2"/>
          </rPr>
          <t xml:space="preserve">
8.4 Maîtrise des processus, produits et services furnis par des prestataires externes</t>
        </r>
      </text>
    </comment>
    <comment ref="A525" authorId="1" shapeId="0" xr:uid="{5DDB3395-8B8F-4799-B8AC-A40B9F89C6C0}">
      <text>
        <r>
          <rPr>
            <b/>
            <sz val="9"/>
            <color indexed="81"/>
            <rFont val="Tahoma"/>
            <family val="2"/>
          </rPr>
          <t>Vero Pich:</t>
        </r>
        <r>
          <rPr>
            <sz val="9"/>
            <color indexed="81"/>
            <rFont val="Tahoma"/>
            <family val="2"/>
          </rPr>
          <t xml:space="preserve">
9.1.3 Autres besoins pour la surveillance et mesure
9.1.4 Méthodes de surveillance, de mesure, d'analyse et d'évaluation
9.1.5 Analyse et évaluation
</t>
        </r>
      </text>
    </comment>
    <comment ref="A610" authorId="1" shapeId="0" xr:uid="{47E4F329-8E9B-4E62-9218-E9C1AE7BEA38}">
      <text>
        <r>
          <rPr>
            <b/>
            <sz val="9"/>
            <color indexed="81"/>
            <rFont val="Tahoma"/>
            <family val="2"/>
          </rPr>
          <t>Vero Pich:</t>
        </r>
        <r>
          <rPr>
            <sz val="9"/>
            <color indexed="81"/>
            <rFont val="Tahoma"/>
            <family val="2"/>
          </rPr>
          <t xml:space="preserve">
10.3 opportunités d'amelioration</t>
        </r>
      </text>
    </comment>
    <comment ref="C612" authorId="3" shapeId="0" xr:uid="{00000000-0006-0000-0300-0000B1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13" authorId="3" shapeId="0" xr:uid="{00000000-0006-0000-0300-0000B4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14" authorId="3" shapeId="0" xr:uid="{00000000-0006-0000-0300-0000B7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16" authorId="3" shapeId="0" xr:uid="{00000000-0006-0000-0300-0000BA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17" authorId="3" shapeId="0" xr:uid="{00000000-0006-0000-0300-0000BB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19" authorId="3" shapeId="0" xr:uid="{4A56C42E-40E8-4416-99E9-B193D08DA73F}">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List>
</comments>
</file>

<file path=xl/sharedStrings.xml><?xml version="1.0" encoding="utf-8"?>
<sst xmlns="http://schemas.openxmlformats.org/spreadsheetml/2006/main" count="3848" uniqueCount="2252">
  <si>
    <t>4.2</t>
  </si>
  <si>
    <t>4.2.4</t>
  </si>
  <si>
    <t>5.1</t>
  </si>
  <si>
    <t>5.2</t>
  </si>
  <si>
    <t>5.3</t>
  </si>
  <si>
    <t>5.4</t>
  </si>
  <si>
    <t>5.4.2</t>
  </si>
  <si>
    <t xml:space="preserve">5.5.1 </t>
  </si>
  <si>
    <t>5.5.2</t>
  </si>
  <si>
    <t>5.5.3</t>
  </si>
  <si>
    <t>5.6</t>
  </si>
  <si>
    <t>5.6.1</t>
  </si>
  <si>
    <t>5.6.2</t>
  </si>
  <si>
    <t>5.6.3</t>
  </si>
  <si>
    <t>6.1</t>
  </si>
  <si>
    <t>6.2</t>
  </si>
  <si>
    <t>6.3</t>
  </si>
  <si>
    <t>6.4</t>
  </si>
  <si>
    <t>6.4.1</t>
  </si>
  <si>
    <t>6.4.2</t>
  </si>
  <si>
    <t>7.1</t>
  </si>
  <si>
    <t xml:space="preserve">7.2 </t>
  </si>
  <si>
    <t>7.2.1</t>
  </si>
  <si>
    <t>7.2.2</t>
  </si>
  <si>
    <t>7.2.3</t>
  </si>
  <si>
    <t>7.3</t>
  </si>
  <si>
    <t>7.3.1</t>
  </si>
  <si>
    <t>7.3.2</t>
  </si>
  <si>
    <t>7.3.3</t>
  </si>
  <si>
    <t>7.3.4</t>
  </si>
  <si>
    <t>7.3.5</t>
  </si>
  <si>
    <t>7.3.6</t>
  </si>
  <si>
    <t>7.3.7</t>
  </si>
  <si>
    <t>7.3.9</t>
  </si>
  <si>
    <t>7.3.10</t>
  </si>
  <si>
    <t>7.4</t>
  </si>
  <si>
    <t>7.4.1</t>
  </si>
  <si>
    <t>7.4.1.a)</t>
  </si>
  <si>
    <t>7.4.2</t>
  </si>
  <si>
    <t>7.4.2.b)</t>
  </si>
  <si>
    <t>7.4.2.c)</t>
  </si>
  <si>
    <t>7.4.3</t>
  </si>
  <si>
    <t>7.5</t>
  </si>
  <si>
    <t>7.5.1</t>
  </si>
  <si>
    <t>7.5.2</t>
  </si>
  <si>
    <t>7.5.3</t>
  </si>
  <si>
    <t>7.5.4</t>
  </si>
  <si>
    <t>7.5.5</t>
  </si>
  <si>
    <t>7.5.7</t>
  </si>
  <si>
    <t>7.6</t>
  </si>
  <si>
    <t>8.1</t>
  </si>
  <si>
    <t>8.1 a)</t>
  </si>
  <si>
    <t>8.1 b)</t>
  </si>
  <si>
    <t>8.1 c)</t>
  </si>
  <si>
    <t>8.2</t>
  </si>
  <si>
    <t>8.2.1</t>
  </si>
  <si>
    <t>8.2.2</t>
  </si>
  <si>
    <t>a)</t>
  </si>
  <si>
    <t>b)</t>
  </si>
  <si>
    <t>c)</t>
  </si>
  <si>
    <t>d)</t>
  </si>
  <si>
    <t>e)</t>
  </si>
  <si>
    <t>f)</t>
  </si>
  <si>
    <t>8.2.3</t>
  </si>
  <si>
    <t>8.2.4</t>
  </si>
  <si>
    <t>8.2.5</t>
  </si>
  <si>
    <t>8.2.6</t>
  </si>
  <si>
    <t>8.3</t>
  </si>
  <si>
    <t>8.3.1</t>
  </si>
  <si>
    <t>8.3.2</t>
  </si>
  <si>
    <t>8.3.3</t>
  </si>
  <si>
    <t>8.3.4</t>
  </si>
  <si>
    <t>8.4</t>
  </si>
  <si>
    <t>8.5</t>
  </si>
  <si>
    <t>8.5.1</t>
  </si>
  <si>
    <t>8.5.2</t>
  </si>
  <si>
    <t>8.5.3</t>
  </si>
  <si>
    <t>REF ISO 13485</t>
  </si>
  <si>
    <t>4.1</t>
  </si>
  <si>
    <t>4.1.1</t>
  </si>
  <si>
    <t xml:space="preserve">L'organisme  détermine et  fournis des ressources humaines  compétentes sur la base de la formation initale ou professionnelle ou d'une expérience appropriées pour celles qui aurait une incidence sur la sécurité ou la performance des produits    </t>
  </si>
  <si>
    <t>L'organisme  s'assure que les personnes effectuant un travail sous le contrôle de l'organisme soit sensibilsées à l'importance de leur contribubtion  à la politique et aux objectifs qualité</t>
  </si>
  <si>
    <t>L'organisme détermine et documente les infrastructures nécessaires pour maîtriser l'environnement de travail et obtenir la conformité des produits</t>
  </si>
  <si>
    <t>Environnement pour la mise en œuvre des processus et contrôle des contaminations</t>
  </si>
  <si>
    <t>L'organisme documente les exigences et les procédures de surveillance et de maîtrise de l'environnemebt de travail</t>
  </si>
  <si>
    <t xml:space="preserve">L'orgnisme documente des  exigences en matière  de santé, de propreté et habillement du personnel ( 13485 6.4.1.3) </t>
  </si>
  <si>
    <t xml:space="preserve">L'organisme s'assure que les personnes qui travaillent temporairement dans des conditions d'environnement particulières ont reçu une formation particulière ou sont sous controle d'une personne ayant reçu cette formation </t>
  </si>
  <si>
    <t>Exigences particulières pour les DM stériles:                                    l'organisme établit des exigences relatives à l'environnement de travail, en tenant compte de la nature du processus de fabrication.</t>
  </si>
  <si>
    <t>Processus, produits et services fournis par des prestataires externes</t>
  </si>
  <si>
    <t>lorsque les produits et services fournis par des prestataires externes sont destinés à êtres intégrés dans les propres produits et services de l'organisme, ce dernier détermine la maitrise devant être appliquée aux processus, produtis et services fournis.</t>
  </si>
  <si>
    <t xml:space="preserve">lorsque un processus ou une partie d'un processus est réalisé par un prestataire externe à la suite d'une décision de l'organisme, ce dernier détermine la maitrise devant être appliquée aux processus, produtis et services fournis par des prestataires externes </t>
  </si>
  <si>
    <t xml:space="preserve">Type et étendue de la mâitrise </t>
  </si>
  <si>
    <t xml:space="preserve">L'organisme s'assure que les processus, produits et services fournis par des prestataires externes ne compromettent pas l'aptitude de l'organisme à fournir en permanence à ses clients des produits et services conformes. </t>
  </si>
  <si>
    <t>L'organisme s'assure que les processus fournis par des prestataires externes demeurent sous contrôle de son système de management de la qualité</t>
  </si>
  <si>
    <t>L'organisme définit la maîtrise qu'il entend exercer sur un prestataire externe et celle qu'il entend exercer sur l'élément de sortie concerné</t>
  </si>
  <si>
    <t xml:space="preserve">L'organisme documente et met en œuvre des procédures de vérification pour s'assurer que les processus, produits et services fournis par des prestataires externes satisfont aux exigences. </t>
  </si>
  <si>
    <t>L'organisme détermine et applique des critères pour l'évaluation et la sélection des fournisseurs</t>
  </si>
  <si>
    <t>Les critères d'évaluation et de sélection sont basés sur la capacité du fournisseur à fournir un produit conforme aux exigences des organisations</t>
  </si>
  <si>
    <t>Informations à l'attention des prestataires externes</t>
  </si>
  <si>
    <t>L'organisme s'assure de l'adéquation des exigences avant de les communiquer au prestataire externe</t>
  </si>
  <si>
    <t>L'organisme communique aux prestataires externes  les exigences pour l'acceptation des produits et services, devant être fournis, incluant les procédures, les processus et les équipements.</t>
  </si>
  <si>
    <t>L'oganisme communique aux prestataires externes les exigences concernant l'approbation</t>
  </si>
  <si>
    <t>L'organisme communique aux prestataires externes les exigences concernant les compétences, y compris toute qualification requise des personnes.</t>
  </si>
  <si>
    <t>L'organisme communique aux prestataires externes les exigences concernant les interactions des prestataires externes avec l'organisme</t>
  </si>
  <si>
    <t>L'organisme communique aux prestataires externes les exigences concernant la maîtrise et la surveillance des performances des prestataires externes devant ^^etre appliquées par l'organisme</t>
  </si>
  <si>
    <t>L'organisme planifie et met en œuvre le suivi et la réévaluation des fournisseurs</t>
  </si>
  <si>
    <t xml:space="preserve">Les performances d'un fournisseur quant au respect des exigences relatives au produit acheté sont surveillées </t>
  </si>
  <si>
    <t>Les informations relatives aux achats comprennent, lorsque approprié, un accord écrit selon lequel les fournisseurs notifient à l'organisme les modifications apportées au produit acheté avant la mise en œuvre d'une quelconque modification ayant une incidence sur la capacité du produit acheté à satisfaire aux exigences d'achat spécifiées.</t>
  </si>
  <si>
    <t xml:space="preserve">Pour les besoins des exigences particulières concernant la traçabilité,  l'organisme conserve les informations relatives aux achats pertinents, c'est-à-dire les documents et les enregistrements. </t>
  </si>
  <si>
    <t xml:space="preserve">Lorsque l'organisme ou son client a l'intention d'effectuer des vérifications chez le fournisseur, l'organisme fait état, dans les informations relatives aux achats, des dispositions pour la vérification ou la validation,  et des modalités de libération du produit prévues. </t>
  </si>
  <si>
    <t>Généralités</t>
  </si>
  <si>
    <t xml:space="preserve">L'organisme planifie et met en œuvre les processus de surveillance, de mesure, d'analyse et d'amélioration nécessaires pour démontrer la conformité du produit </t>
  </si>
  <si>
    <t>L'organisme planifie et met en œuvre les processus de surveillance, de mesure, d'analyse et d'amélioration nécessaires pour assurer la conformité du système de management de la qualité</t>
  </si>
  <si>
    <t>L'organisme planifie et met en œuvre les processus de surveillance, de mesure, d'analyse et d'amélioration nécessaires pour maintenir l'efficacité du système de management de la qualité</t>
  </si>
  <si>
    <t>L'organisme détermine les méthodes de surveillance, de mesure, d'analyse et d'évaluation nécessaires pour assurer la validité des résultats; y compris les techniques statistiques, ainsi que l'étendue de leur utilisation</t>
  </si>
  <si>
    <t>L'organisme conserve des informations documentées comme preuve des résultats</t>
  </si>
  <si>
    <t xml:space="preserve"> satisfaction du client et Retour d'information</t>
  </si>
  <si>
    <t>L'organisme rassemble et surveille les informations relatives à son niveau de satisfaction des besoins et des attentes des clients.</t>
  </si>
  <si>
    <t>L'organisme documente les procédures pour le processus de retour d'information</t>
  </si>
  <si>
    <t>Le processus de retour d'information inclus des dispositions pour recueillir des données de la production, ainsi que les activités de post-production.</t>
  </si>
  <si>
    <t>Les informations recueillies dans le processus de retour d'information sont potentiellement exploitées dans la gestion des risques pour surveiller et maintenir à jour les exigences du produit</t>
  </si>
  <si>
    <t>Les informations recueillies dans le processus de retour d'information sont potentiellement exploitées pour la réalisation du produit ou l'amélioration du processus associé.</t>
  </si>
  <si>
    <t>lorsque les exigences règlementaires applicables exigent de l'organisme une expérience spécifique sur les activités en phase de post-production, Le processus de retour d'information inclus la revue de cet expérience.</t>
  </si>
  <si>
    <t>L'organisme documente les procédures de traitement des plaintes dans des délais appropriés, conformément aux exigences règlementaires applicables</t>
  </si>
  <si>
    <t>Ces procédures comprennent les exigences et les responsabilités pour la réception et l'enregistrement des informations</t>
  </si>
  <si>
    <t xml:space="preserve">Ces procédures comprennent les exigences et les responsabilités pour l'évaluation des informations, dans le but de déterminer si le retour d'information constitue une plainte. </t>
  </si>
  <si>
    <t>Ces procédures comprennent les exigences et les responsabilités pour enquêter sur les plaintes</t>
  </si>
  <si>
    <t xml:space="preserve">Ces procédures comprennent les exigences et les responsabilités pour déterminer la nécessité de signaler les informations aux autorités règlementaires compétentes. </t>
  </si>
  <si>
    <t xml:space="preserve">Ces procédures comprennent les exigences et les responsabilités pour la manipulation du produit en rapport avec la plainte. </t>
  </si>
  <si>
    <t xml:space="preserve">Ces procédures comprennent les exigences et responsabilités pour déterminer la nécessité d'entreprendre des corrections ou des actions correctives </t>
  </si>
  <si>
    <t xml:space="preserve"> L'organisme documente la justification associée lorsqu'une plainte ne fait pas l'objet d'une investigation.</t>
  </si>
  <si>
    <t>L'organisme documente chaque correction ou action corrective résultant du processus de gestion des plaintes</t>
  </si>
  <si>
    <t xml:space="preserve">Lorsqu'une investigation détermine que des activités de l'organisme situées dans des locaux extérieurs ont joué un rôle dans la réclamation, les informations pertinentes sont échangées entre l'organisme et la tierce partie impliquée. </t>
  </si>
  <si>
    <t>L'organisme conserve les enregistrements relatifs à la gestion des plaintes</t>
  </si>
  <si>
    <t xml:space="preserve">Signalement aux autorités réglementaires </t>
  </si>
  <si>
    <t xml:space="preserve">Lorsque la réglementation en vigueur exigent une notification des réclamations répondant à des critères de signalement spécifiés ou des évènements indésirables, L'organisme documente les procédures pour fournir cette notification aux autorités réglementaires appropriées. </t>
  </si>
  <si>
    <t>L'organisme conserve les enregistrements des signalements aux autorités réglementaires.</t>
  </si>
  <si>
    <t>Audit interne</t>
  </si>
  <si>
    <t xml:space="preserve">L'organisme réalise des audits internes à des intervalles planifiés dans le but de fournir des informations et ainsi déterminer si le système de management de la qualité est mis en œuvre et entretenu de manière efficace. </t>
  </si>
  <si>
    <t>Le ou les programmes d'audit tiennent compte de l'état et de l'importance des processus concernés, du (des) domaine(s) à auditer, des modifications ayant une incidence sur l'organisme ainsi que des résultats des audits précédents</t>
  </si>
  <si>
    <t xml:space="preserve">L'organisme défini et enregistre les critères, le champ, l'intervalle, et le périmètre de chaque audit </t>
  </si>
  <si>
    <t xml:space="preserve">L'organisme sélectionne les auditeurs et réalise les audits de manère à assurer l'objectivité et l'impartialité du processus d'audit. </t>
  </si>
  <si>
    <t>L'organisme veille à ce que les résultats des audits soient rapportés à la direction concernée</t>
  </si>
  <si>
    <t xml:space="preserve">a travers l'encadrement responsable du domaine audité l'organisme rentreprend très rapidement les corrections et actions correctives nécessaires pour éliminées les non-conformités détectées et leurs causes. </t>
  </si>
  <si>
    <t>L'organisme conserve des informations documentées comme preuve de la mise en œuvre du programme d'audit et des résultats d'audit, y compris des processus et des domaines revus ainsi que les conclusions</t>
  </si>
  <si>
    <t>Surveillance et mesure des processus</t>
  </si>
  <si>
    <t xml:space="preserve">L'organisme utilise des méthodes appropriées pour le suivi et, le cas échéant, la mesure des processus du système de management de la qualité </t>
  </si>
  <si>
    <t>Aux étapes appropriées du processus de réalisation du produit, l'organisme planifie des dispositions et les met en œuvre pour surveiller et mesurer les caractéristiques des produits et services, afin de vérifier que les exigences relatives sont satisfaites</t>
  </si>
  <si>
    <t xml:space="preserve">La libération du produit et la prestation du service au client sont effectuées après l'exécution satisfaisante de toutes les dispositions planifiées. </t>
  </si>
  <si>
    <t>L'organisme conserve les informations documentées concernant les libération des produits et services</t>
  </si>
  <si>
    <t>Les informations documentées comprennent des preuves de la conformité aux critères d'acceptation</t>
  </si>
  <si>
    <t xml:space="preserve">Les informations documentées comprennent la traçabilité jusqu'à (aux) personne(s) ayant autorisé la libération </t>
  </si>
  <si>
    <t>REF ISO 9001</t>
  </si>
  <si>
    <t>4.4</t>
  </si>
  <si>
    <t>4.3</t>
  </si>
  <si>
    <t>7.5.3.1</t>
  </si>
  <si>
    <t>7.5.3.2</t>
  </si>
  <si>
    <t>5.1.1</t>
  </si>
  <si>
    <t>5.1.2</t>
  </si>
  <si>
    <t>9.3</t>
  </si>
  <si>
    <t>9.3.1</t>
  </si>
  <si>
    <t>9.3.2</t>
  </si>
  <si>
    <t>9.3.3</t>
  </si>
  <si>
    <t>7.1.1</t>
  </si>
  <si>
    <t>7.1.2</t>
  </si>
  <si>
    <t>7.2</t>
  </si>
  <si>
    <t>7.1.3</t>
  </si>
  <si>
    <t>7.1.4</t>
  </si>
  <si>
    <t>8.2.3.1</t>
  </si>
  <si>
    <t>8.2.3.2</t>
  </si>
  <si>
    <t>8.3.5</t>
  </si>
  <si>
    <t>8.3.6</t>
  </si>
  <si>
    <t>8.4.1</t>
  </si>
  <si>
    <t>8.4.1.1.a)</t>
  </si>
  <si>
    <t>8.4.1.2.b)</t>
  </si>
  <si>
    <t>8.4.1.3.c)</t>
  </si>
  <si>
    <t>8.4.2</t>
  </si>
  <si>
    <t>8.4.2.1.a)</t>
  </si>
  <si>
    <t>8.4.2.2.b)</t>
  </si>
  <si>
    <t>8.4.2.2.d)</t>
  </si>
  <si>
    <t>8.4.3</t>
  </si>
  <si>
    <t>8.4.3.1.a)</t>
  </si>
  <si>
    <t>8.4.3.2.b)</t>
  </si>
  <si>
    <t>8.4.3.3.c)</t>
  </si>
  <si>
    <t>8.4.3.4.d)</t>
  </si>
  <si>
    <t>8.4.3.5.e)</t>
  </si>
  <si>
    <t>8.5.5</t>
  </si>
  <si>
    <t>9.1</t>
  </si>
  <si>
    <t>9.1.1</t>
  </si>
  <si>
    <t>9.1.2</t>
  </si>
  <si>
    <t>9.2</t>
  </si>
  <si>
    <t>9.2.1</t>
  </si>
  <si>
    <t>9.2.2.1.a)</t>
  </si>
  <si>
    <t>9.2.2.2.b)</t>
  </si>
  <si>
    <t>9.2.2.3.c)</t>
  </si>
  <si>
    <t>9.2.2.4.d)</t>
  </si>
  <si>
    <t>9.2.2.5.e)</t>
  </si>
  <si>
    <t>9.2.2.6.f)</t>
  </si>
  <si>
    <t>8.6</t>
  </si>
  <si>
    <t>10.2</t>
  </si>
  <si>
    <t>10.2.1</t>
  </si>
  <si>
    <t>8.7</t>
  </si>
  <si>
    <t>8.7.1</t>
  </si>
  <si>
    <t>9.1.3</t>
  </si>
  <si>
    <t>10.1</t>
  </si>
  <si>
    <t>10.3</t>
  </si>
  <si>
    <t xml:space="preserve">Selon la nature de la non-conformité et son effet sur la conformité des produits et services, l'organisme mène les actions appropriées. </t>
  </si>
  <si>
    <t xml:space="preserve">L'organisme assure que les éléments de sortie qui ne sont pas conformes aux exigences applicables sont identifiés et maîtrisés de manière à empêcher leur utilisation ou fourniture non intentionnelle. </t>
  </si>
  <si>
    <t xml:space="preserve">L'organisme documente une procédure pour définir les contrôles ainsi que les responsabilités et autorités associées pour l'identification, la documentation, l'isolement, l'évaluation et le traitement du produit non conforme. </t>
  </si>
  <si>
    <t xml:space="preserve">L'évaluation de la non-conformité comprend une détermination de la nécessité d'entreprendre une investigation et la notification de toute partie externe responsable de la non-conformité. </t>
  </si>
  <si>
    <t xml:space="preserve">Le besoin d'une action corrective est envisagé pour le produit non conforme. </t>
  </si>
  <si>
    <t xml:space="preserve">L'organisme conserve les informations documentées identifiant l'autorité ayant décidé des actions en rapport avec la non-conformité. </t>
  </si>
  <si>
    <t>Actions en réponse au produit non conforme avant livraison</t>
  </si>
  <si>
    <t xml:space="preserve">Suivant le cas, l'organisme traite le produit non conforme de l'une ou plusieurs des manières suivantes :
a) en menant les actions permettant d'éliminer la non-conformité détectée ;
b) en autorisant son utilisation, sa libération ou son acceptation par dérogation ;
c) en menant les actions permettant d'empêcher son utilisation ou son application prévue à l'origine.                                                                                       d) par information du client                                              e) traiter les éléments de sortie non conformes par isolement, confinement, retour ou suspension de la fourniture des produits et services
</t>
  </si>
  <si>
    <t xml:space="preserve">L'organisme conserve les informations documentées décrivant l'acceptation par dérogation et l'identité de la (des) personne(s) ayant autorisé la dérogation. </t>
  </si>
  <si>
    <t xml:space="preserve">Actions en réponse au produit non conforme après livraison </t>
  </si>
  <si>
    <t xml:space="preserve">Lorsqu'un produit non conforme est détecté après livraison, après que son utilisation a commencé, durant ou après la prestation de services, l'organisme mène les actions adaptées aux effet, réels ou potentiels, de la non-conformité. </t>
  </si>
  <si>
    <t xml:space="preserve">L'organisme conserve les informations documentées décrivant la non-conformité. </t>
  </si>
  <si>
    <t xml:space="preserve">L'organisme conserve les informations documentées décrivant les actions menées. </t>
  </si>
  <si>
    <t>Les résultats de l'analyse sont utilisés pour évaluer l'efficacité avec laquelle la planification a été mise en œuvre</t>
  </si>
  <si>
    <t>Les résultats de l'analyse sont utilisés pour évaluer l'efficacité des actions mises en œuvre face aux risques et opportunités</t>
  </si>
  <si>
    <t>L'analyse et l'évaluation des données comprennent les données résultant des activités de surveillance et de mesure</t>
  </si>
  <si>
    <t>L'analyse et l'évaluation des données comprennent des données issues des retours d'informations sur le niveau de satisfation du client</t>
  </si>
  <si>
    <t>L'analyse et l'évaluation des données comprennent des éléments d'entrée provenant de la conformité aux exigences relatives au produits et aux services</t>
  </si>
  <si>
    <t>L'analyse et l'évaluation des données comprennent des éléments d'entrées provenant des caractéristiques et des évolutions des processus et des produits, y compris les opportunités d'amélioration</t>
  </si>
  <si>
    <t xml:space="preserve">L'analyse et l'évaluation des données comprennent  des éléments d'entrée provenant des prestaires externes  </t>
  </si>
  <si>
    <t>Amélioration</t>
  </si>
  <si>
    <t xml:space="preserve">L'organisme détermine et sélectionne les opportunités d'amélioration et entreprend toutes les actions nécessaires pour satisfaire aux exigences du client et accroitre la satisfaction du client </t>
  </si>
  <si>
    <t>L'organisme améliore les produits et services afin de satisfaire aux exigences et de prendre en compte les besoins et attentes futurs</t>
  </si>
  <si>
    <t xml:space="preserve">L'organisme identifie et met en œuvre des actions pour améliorer en continu la pertinence, l'adéquation et l'éfficacité du système de management de la qualité </t>
  </si>
  <si>
    <t xml:space="preserve">L'organisme effectue la surveillance après mise sur le marché, l'analyse des données et utilise sa politique qualité,ses objectifs qualités, les résultats des audits, ainsi les éléments de sortie de la revue de direction pour déterminer des besoins ou des opportunités à considérer dans le cadre de l'amélioration continue </t>
  </si>
  <si>
    <t xml:space="preserve">Lorsqu'une non-conformité se produit, y compris celle liée à une réclamation, l'organisme documente et met en œuvre une procédure afin de définir les exigences pour procéder à la revue de la non-conformité. </t>
  </si>
  <si>
    <t xml:space="preserve">L'organisme évalue la nécéssité et mène des actions pour éliminer les causes de non-conformités afin d'éviter qu'elles ne se reproduisent pas, ou n'apparaisse pas ailleurs. </t>
  </si>
  <si>
    <t>L'organisme documente une procédure afin de définir les exigences pour planifier et documenter les actions nécessaires et mettre en œuvre ces actions dans des délais appropriés, y compris, lorsque approprié, la mise à jour de la documentation</t>
  </si>
  <si>
    <t>Les actions correctives sont adaptées aux effets des non conformités rencontrées</t>
  </si>
  <si>
    <t xml:space="preserve">L'organisme documente une procédure afin de définir les exigences pour revoir l'efficacité des actions correctives mises en œuvre. </t>
  </si>
  <si>
    <t>L'organisme conserve des informations documentées comme preuves des résultats de toutes les investigations et actions mises en œuvre</t>
  </si>
  <si>
    <t>8.3.3.1</t>
  </si>
  <si>
    <t>8.4.a)</t>
  </si>
  <si>
    <t>8.4.b)</t>
  </si>
  <si>
    <t>8.4.c)</t>
  </si>
  <si>
    <t>8.4.d)</t>
  </si>
  <si>
    <t>8.5.2.a)</t>
  </si>
  <si>
    <t>8.5.2.d)</t>
  </si>
  <si>
    <t>8.5.2.f)</t>
  </si>
  <si>
    <t>8.7.2.4.d)</t>
  </si>
  <si>
    <t>8.7.1.4.d); 8.7.1.1.a); 8.7.1.3.c); 8.7.1.2.b)</t>
  </si>
  <si>
    <t>8.7.2.3.c)</t>
  </si>
  <si>
    <t>8.7.2.1.a)</t>
  </si>
  <si>
    <t>8.7.2.2.b)</t>
  </si>
  <si>
    <t>9.1.3.4.d)</t>
  </si>
  <si>
    <t>9.1.3.5.e)</t>
  </si>
  <si>
    <t>9.1.3.2.b)</t>
  </si>
  <si>
    <t>9.1.3.1.a)</t>
  </si>
  <si>
    <t>9.1.3.7.g)</t>
  </si>
  <si>
    <t>9.1.3.6.f)</t>
  </si>
  <si>
    <t>10.1.1.a)</t>
  </si>
  <si>
    <t>10.1.2.b)</t>
  </si>
  <si>
    <t>10.1.3.c) 10.3</t>
  </si>
  <si>
    <t>10.2.1.1.a)</t>
  </si>
  <si>
    <t>10.2.1.2.b)</t>
  </si>
  <si>
    <t>10.2.1.3.c)</t>
  </si>
  <si>
    <t>10.2.1.4.d)</t>
  </si>
  <si>
    <t>10.2.2.2.b)</t>
  </si>
  <si>
    <t>L'organisme détermine et fournis les ressources nécessaires en prenant en compte  les contraintes des ressources  internes et les besoin de l'organisme.</t>
  </si>
  <si>
    <t>L'organisme planifi , développe et  met en œuvre les processus nécessaires à la satisfaction des exigences rlatives aux produits  et à la prestation de service</t>
  </si>
  <si>
    <t>La planification de la réalisation du produit est cohérente avec les exigences relatives aux autres processus du SMQ</t>
  </si>
  <si>
    <t>L'organisme documente des  processus relatifs à la gestion des risques tout au long de la réalisation du produit et sont conservés</t>
  </si>
  <si>
    <t>L'organisme détermine les objectifs qualité et les exigences relatives au produit</t>
  </si>
  <si>
    <t>l'organisme maitrise les modifications prévues, et analyse les modifications imprévues et mène des actions pour limiter tout effet négatif</t>
  </si>
  <si>
    <t>L'organisme s'assure que les processus externalisés sont maitrisés</t>
  </si>
  <si>
    <t xml:space="preserve">L'organisme détermine les exigences spécifiées par le client </t>
  </si>
  <si>
    <t>L'organisme détermine les exigences non formulées par les clients mais nécessaire pour l'usage prévu</t>
  </si>
  <si>
    <t>L'organisme détermine les exigences réglementaires applicables relatives au produit</t>
  </si>
  <si>
    <t>L'organisme détermine toute exigence complémentaire déterminée par l'organisme</t>
  </si>
  <si>
    <t>L'organisme s'assure qu'il peut répondre aux réclamations relative au produit/service</t>
  </si>
  <si>
    <t>L'organisme s'assure que les exigences relatives au produit sont définies et documenté</t>
  </si>
  <si>
    <t>Les enregistrements des résultats de la revue des actions sont conservés</t>
  </si>
  <si>
    <t>L'organisme s'assure de la disponibilté des informations documentés</t>
  </si>
  <si>
    <t>l'organisme ammende  les documents relatifs aux modifications des exigences relatives au produit sont documenté et informe le personnel</t>
  </si>
  <si>
    <t>L'organisme documente les dispositons pour communiquer avec les clients</t>
  </si>
  <si>
    <t>La communication inclus les informations relatives au produit</t>
  </si>
  <si>
    <t>La communication inclus les traitements des consultations, contrats, commandes</t>
  </si>
  <si>
    <t>La communication inclus les retours d'information client, et réclamation</t>
  </si>
  <si>
    <t>La communication inclus les fiche d'avertissment</t>
  </si>
  <si>
    <t>La communication inclus la gestion de la priorité du client et les exigences relatives au actiosn d'urgence</t>
  </si>
  <si>
    <t>L'organisme établis des processus  et documente des procédures pour la conception et le développement</t>
  </si>
  <si>
    <t>Les documents de planification sont conservés et mis à jour</t>
  </si>
  <si>
    <t>L'organisme documumente les étapes de conception et développement</t>
  </si>
  <si>
    <t>L'organisme documente les revues de chaque étapes de la conception et développement</t>
  </si>
  <si>
    <t>L'organisme documente les ressources nécessaires</t>
  </si>
  <si>
    <t>L'organisme prend en compte les exigences relatives à la fourniture des produits et la prestation de services ultérieures</t>
  </si>
  <si>
    <t>L'organisme prend en compte la maitrise des processus attendues par les parties intéressées</t>
  </si>
  <si>
    <t>L'organisme prend en compte les informations documentés pour démontrer les exigences relatives à la conception et développement</t>
  </si>
  <si>
    <t>Les éléments d'entrées comprennent les exigences réglementaires et normes applicables</t>
  </si>
  <si>
    <t>Les exigences sont comlpletes validable et non contradictoire</t>
  </si>
  <si>
    <t>Les éléments d'entrées sont  appropriées pour permettre l'exercice de la conception et du développement</t>
  </si>
  <si>
    <t>Intitulé des Critères</t>
  </si>
  <si>
    <t>Taux %</t>
  </si>
  <si>
    <t>Maturité véracité</t>
  </si>
  <si>
    <t>L'organisme  établit, documente , met en œuvre, tiens à jour et améliore en continu un système de management de la qualité, y compris les processus nécessaires et leurs interactions, en accord avec les exigences des présentes norme internationale et aux exigences réglementaires applicables.</t>
  </si>
  <si>
    <t>4.4.1</t>
  </si>
  <si>
    <t>4.1.2 a)</t>
  </si>
  <si>
    <t>L'organisme  détermine  les processus nécessaires au SMQ et leur application dans tout l'organisme et détermine les éléments d'entrée requis et les éléments de sortie attendus pour ces processus</t>
  </si>
  <si>
    <t xml:space="preserve">4.4.1 a) </t>
  </si>
  <si>
    <t>4.1.2 b)</t>
  </si>
  <si>
    <t xml:space="preserve">l'organisme  applique une approche fondée sur les risques en ce qui concerne les processus appropriés nécessaires au système de management de la qualité </t>
  </si>
  <si>
    <t>4.4.1 f)</t>
  </si>
  <si>
    <t>4.1.2 c)</t>
  </si>
  <si>
    <t>l'organisme détermine la séquence et l'interaction de ces processus.</t>
  </si>
  <si>
    <t>4.4.1 b)</t>
  </si>
  <si>
    <t xml:space="preserve">4.1.3 a) </t>
  </si>
  <si>
    <t xml:space="preserve">Pour chaque processus du système de management de la qualité, l'organisme détermine et applique les critères et les méthodes nécessaires pour assurer l'efficacité du fonctionnement et de la
maîtrise de ces processus 
</t>
  </si>
  <si>
    <t>4.4.1c)</t>
  </si>
  <si>
    <t xml:space="preserve">4.1.3 b) </t>
  </si>
  <si>
    <t xml:space="preserve">Pour chaque processus du système de management de la qualité, l'organisme détermine et  assure la disponibilité des ressources et des informations nécessaires au fonctionnement et à la
surveillance de ces processus 
</t>
  </si>
  <si>
    <t xml:space="preserve">4.4.1 d) </t>
  </si>
  <si>
    <t xml:space="preserve">4.1.3 c) </t>
  </si>
  <si>
    <t xml:space="preserve">Pour chaque processus du système de management de la qualité, l'organisme evalue et met en œuvre toutes les modifications requises pour s'assurer que ces processus produisent les résultats attendus  et maintenir leur efficacité . 
</t>
  </si>
  <si>
    <t xml:space="preserve">4.4.1 g) </t>
  </si>
  <si>
    <t xml:space="preserve">4.1.3 d) </t>
  </si>
  <si>
    <t>l'organisme détermine et applique les critères et les méthodes (y compris la surveillance, les mesures et les indicateurs de performance associés) nécessaires pour assurer le fonctionnement et la maîtrise efficaces de ces processus.</t>
  </si>
  <si>
    <t xml:space="preserve">4.4.1 c) </t>
  </si>
  <si>
    <t xml:space="preserve">4.1.3 e) </t>
  </si>
  <si>
    <t xml:space="preserve">Pour chaque processus du système de management de la qualité, l'organisme établit et conserve les informations documentées (enregistrements, procédure) 
</t>
  </si>
  <si>
    <t>4.4.2 b)</t>
  </si>
  <si>
    <t>l'organisme  attribue les responsabilités et autorités pour ces processus</t>
  </si>
  <si>
    <t>4.4.1 e)</t>
  </si>
  <si>
    <t>4.4.1 h)</t>
  </si>
  <si>
    <t>4.2.1.1 a)</t>
  </si>
  <si>
    <t xml:space="preserve">La documentation du SMQ (voir 4.2.3)  comprend l'expression documentée de la politique qualité et des objectifs qualité 
</t>
  </si>
  <si>
    <t>7.5.1 a) -b)</t>
  </si>
  <si>
    <t>4.2.1.1 b)</t>
  </si>
  <si>
    <t>la documentation du SMQ (voir 4.2.3 ISO 13485)  comprend un manuel qualité ;</t>
  </si>
  <si>
    <t>4.2.1.1 c)</t>
  </si>
  <si>
    <t xml:space="preserve">la documentation du SMQ (voir 4.2.3)  comprend , les procédures documentées et les enregistrements exigés </t>
  </si>
  <si>
    <t>4.2.1.1 d)</t>
  </si>
  <si>
    <t>7.5.1 a)-b)</t>
  </si>
  <si>
    <t>4.2.1.1 e)</t>
  </si>
  <si>
    <t>la documentation du SMQ (voir 4.2.3)  comprend toute autre documentation spécifiée par des exigences réglementaires applicables.</t>
  </si>
  <si>
    <t xml:space="preserve">4.2.2 a) </t>
  </si>
  <si>
    <t>L'organisme  documente un manuel qualité qui comprend le domaine d'application du système de management de la qualité</t>
  </si>
  <si>
    <t xml:space="preserve">4.2.2 b) </t>
  </si>
  <si>
    <t xml:space="preserve">4.2.2 c) </t>
  </si>
  <si>
    <t>L'organisme  documente un manuel qualité qui comprend une description des interactions entre les différents processus du système de management de la qualité.</t>
  </si>
  <si>
    <t>Lorsque l’organisme établit ce domaine d’application, il prend en compte les enjeux externes et internes auxquels il est fait référence en 4.1</t>
  </si>
  <si>
    <t>4.3 a)</t>
  </si>
  <si>
    <t>Lorsque l’organisme établit ce domaine d’application, il prend en compte, les exigences des parties intéressées pertinentes auxquelles il est fait référence en 4.2</t>
  </si>
  <si>
    <t>4.3 b)</t>
  </si>
  <si>
    <t>Lorsque l’organisme établit ce domaine d’application,  il prend en compte  les produits et services de l'organisme.</t>
  </si>
  <si>
    <t>4.3 c)</t>
  </si>
  <si>
    <t>L'organisme  applique toutes les exigences de la présente Norme internationale(ISO9001) si elles sont applicables dans le cadre du domaine d’application déterminé de son système de management de la qualité.</t>
  </si>
  <si>
    <t xml:space="preserve">Le domaine d’application du système de management de la qualité de l'organisme est  disponible et tenu à jour sous la forme d'une information documentée. </t>
  </si>
  <si>
    <t>Le domaine d’application  indique les types de produits et services couverts, et fournis une justification pour toute exigence  que l'organisme juge non applicable dans le cadre du domaine d’application de son système de management de la qualité.</t>
  </si>
  <si>
    <t>La conformité à la présente Norme internationale (ISO9001) est  déclarée que si les exigences déterminées comme étant non applicables n'ont pas d'incidence sur l'aptitude ou la responsabilité de l'organisme d'assurer la conformité de ses produits et services et l'amélioration de la satisfaction de ses clients.</t>
  </si>
  <si>
    <t xml:space="preserve">4.2.4 </t>
  </si>
  <si>
    <t>maitrise des documents</t>
  </si>
  <si>
    <t xml:space="preserve">Les informations documentées exigées par le système de management de la qualité et par les présentes Normes internationales sont maîtrisées </t>
  </si>
  <si>
    <t>4.2.4 a)</t>
  </si>
  <si>
    <t xml:space="preserve">Une procédure documentée est établie afin de définir les contrôles nécessaires pour  revoir et approuver les documents quant à leur adéquation avant diffusion </t>
  </si>
  <si>
    <t>7.5.3.2 c)</t>
  </si>
  <si>
    <t>4.2.4 b)</t>
  </si>
  <si>
    <t xml:space="preserve">Une procédure documentée est établie afin de revoir, mettre à jour si nécessaire et approuver de nouveau les documents </t>
  </si>
  <si>
    <t>4.2.4 c)</t>
  </si>
  <si>
    <t xml:space="preserve">Une procédure documentée est établie afin d'assurer que les modifications et le statut de la version en vigueur des documents sont identifiés </t>
  </si>
  <si>
    <t>7.5.3.2 C)</t>
  </si>
  <si>
    <t>4.2.4 d)</t>
  </si>
  <si>
    <t>Une procédure documentée est établie afin qu'elle  soit disponible et conviennen à l'utilisation, quand et là où elles sont nécessaires</t>
  </si>
  <si>
    <t>7.5.3.1 a)</t>
  </si>
  <si>
    <t>4.2.4 e)</t>
  </si>
  <si>
    <t>Une procédure documentée est établie afin d'assurer que les documents restent lisibles et facilement identifiables ;</t>
  </si>
  <si>
    <t>7.5.3.1 b) 7.5.3.2 c-d-b)</t>
  </si>
  <si>
    <t>4.2.4 f)</t>
  </si>
  <si>
    <t>7.5.3.2 a)</t>
  </si>
  <si>
    <t>4.2.4 g)</t>
  </si>
  <si>
    <t xml:space="preserve">Une procédure documentée est établie afin de prévenir la détérioration ou la perte des documents </t>
  </si>
  <si>
    <t>7.5.3.1 b) 7.5.3.2 c-d)</t>
  </si>
  <si>
    <t>4.2.4 h)</t>
  </si>
  <si>
    <t>7.5.3.1 b)</t>
  </si>
  <si>
    <t>7.5.2 a)</t>
  </si>
  <si>
    <t>Lors de la création et de la mise à jour des informations documentées, l'organisme  s’assure de leur format (par exemple langue, version logicielle, graphiques) et support (par exemple électronique, papier);</t>
  </si>
  <si>
    <t>7.5.2 b)</t>
  </si>
  <si>
    <t>Lors de la création et de la mise à jour des informations documentées, l'organisme  s’assure la revue effectuée et leur approbation pour en déterminer la pertinence et l’adéquation.</t>
  </si>
  <si>
    <t>7.5.2 c)</t>
  </si>
  <si>
    <t>Les informations documentées d'origine externe que l'organisme juge nécessaires à la planification et au fonctionnement du système de management de la qualité sont identifiées comme il convient et maîtrisées.</t>
  </si>
  <si>
    <t>Les informations documentées conservées comme preuves de conformité sont protégées de toute altération involontaire.</t>
  </si>
  <si>
    <t>4.2.5</t>
  </si>
  <si>
    <t>MAITRISE DES ENREGISTREMENT</t>
  </si>
  <si>
    <t>Les enregistrements sont conservés pour apporter la preuve de la conformité aux exigences et du fonctionnement efficace du système de management de la qualité.</t>
  </si>
  <si>
    <t>7.5.3.2 d)</t>
  </si>
  <si>
    <t>L'organisme documente des procédures pour définir les contrôles nécessaires associés à l'identification, au stockage, à la sécurité, à l'intégrité, à l'accessibilité, à la durée de conservation et à l'élimination des
enregistrements.</t>
  </si>
  <si>
    <t>7.5.3.2 b-d)-7.5.3.1b)</t>
  </si>
  <si>
    <t>L'organisme définit des méthodes pour protéger les informations médicales à caractère confidentiel contenues dans les enregistrements en tenant compte des exigences réglementaires applicables.</t>
  </si>
  <si>
    <t>7.5.3.1b)</t>
  </si>
  <si>
    <t>Les enregistrements sont lisibles, faciles à identifier et accessibles.</t>
  </si>
  <si>
    <t>7.5.3.2 b-c)</t>
  </si>
  <si>
    <t>L'organisme  conserve les enregistrements au minimum jusqu'à la fin de vie du dispositif médical, telle
que définie par l'organisme, ou pendant une durée spécifiée par les exigences réglementaires applicables</t>
  </si>
  <si>
    <t>Leadership et engagement</t>
  </si>
  <si>
    <t xml:space="preserve">La direction démontre son leadership et son engagement au développement et la mise en œuvre  du système de management de la qualité </t>
  </si>
  <si>
    <t>5.1a)</t>
  </si>
  <si>
    <t xml:space="preserve">la direction communique au sein de l'organisme l'importance de satisfaire aux exigences des clients ainsi qu'aux
exigences réglementaires applicables ;
</t>
  </si>
  <si>
    <t>5.1.1 a)</t>
  </si>
  <si>
    <t>5.1 b)</t>
  </si>
  <si>
    <t>l'organisme assure que la politique et les objectifs qualité sont établis pour le système de management de la qualité et qu'ils sont compatibles avec le contexte et l’orientation stratégique de l'organisme;</t>
  </si>
  <si>
    <t>5.1.1 B)</t>
  </si>
  <si>
    <t>5.1 c)</t>
  </si>
  <si>
    <t>s'assurant que les exigences liées au système de management de la qualité sont intégrées aux processus métiers de l'organisme;</t>
  </si>
  <si>
    <t xml:space="preserve">5.1.1c) </t>
  </si>
  <si>
    <t>La direction promouvoie l'utilisation de l'approche processus et de l'approche par les risques;</t>
  </si>
  <si>
    <t>5.1.1 d)</t>
  </si>
  <si>
    <t>5.1 e)</t>
  </si>
  <si>
    <t>la direction s'assure  que les ressources requises pour le système de management de la qualité sont disponibles;</t>
  </si>
  <si>
    <t>5.1.1 e)</t>
  </si>
  <si>
    <t>la direction communique sur l'importance de disposer d'un système de management de la qualité efficace et de se conformer aux exigences liées à ce système;</t>
  </si>
  <si>
    <t>5.1.1 f)</t>
  </si>
  <si>
    <t>s’assure que le système de management de la qualité atteigne les résultats attendus;</t>
  </si>
  <si>
    <t>5.1.1 g)</t>
  </si>
  <si>
    <t>la direction incite, oriente et soutient les personnes pour qu'elles contribuent à l'efficacité du système de management de la qualité;</t>
  </si>
  <si>
    <t>5.1.1 h)</t>
  </si>
  <si>
    <t>la direction promouvoie l'amélioration;</t>
  </si>
  <si>
    <t>5.1.1 i)</t>
  </si>
  <si>
    <t>5.1.1 j)</t>
  </si>
  <si>
    <t>5.1.2 b)</t>
  </si>
  <si>
    <t>La direction doit démontrer son leadership et son engagement relatifs à l’orientation client en s’assurant que: la priorité d’accroissement de la satisfaction du client est préservée.</t>
  </si>
  <si>
    <t>5.1.2 c)</t>
  </si>
  <si>
    <t xml:space="preserve">5.3 a) </t>
  </si>
  <si>
    <t>La direction  établie, met en œuvre et tient à jour une politique qualité qui:est appropriée à la finalité et au contexte de l’organisme et soutient son orientation stratégique;</t>
  </si>
  <si>
    <t>5.2.1 a)</t>
  </si>
  <si>
    <t>5.3 c)</t>
  </si>
  <si>
    <t>La direction  établit, met en œuvre et tient à jour une politique qualité qui: fournit un cadre pour l’établissement d’objectifs qualité;</t>
  </si>
  <si>
    <t>5.2.1 b)</t>
  </si>
  <si>
    <t>5.3 b)</t>
  </si>
  <si>
    <t>La direction  établie, met en œuvre et tient à jour une politique qualité qui:  inclut l’engagement de satisfaire aux exigences applicables;</t>
  </si>
  <si>
    <t>5.2.1 c)</t>
  </si>
  <si>
    <t>La politique qualité est disponible et tenue à jour sous la forme d’une information documentée;</t>
  </si>
  <si>
    <t>5.2.2a)</t>
  </si>
  <si>
    <t>5.3 d)</t>
  </si>
  <si>
    <t>La politique qualité est communiquée, comprise et appliquée au sein de l’organisme;</t>
  </si>
  <si>
    <t>5.2.2 b)</t>
  </si>
  <si>
    <t>La politique qualité est mise à la disposition des parties intéressées pertinentes, le cas échéant.</t>
  </si>
  <si>
    <t>5.2.2 c)</t>
  </si>
  <si>
    <t>5.3 e)</t>
  </si>
  <si>
    <t>5.4.1</t>
  </si>
  <si>
    <t>6.2.1 a)</t>
  </si>
  <si>
    <t>L'organisme établit des objectifs qualité, aux fonctions, niveaux et processus concernés, nécessaires au système de management de la qualité et Les objectifs qualité sont mesurables;</t>
  </si>
  <si>
    <t>6.2.1 b)</t>
  </si>
  <si>
    <t>L'organisme établit des objectifs qualité, aux fonctions, niveaux et processus concernés, nécessaires au système de management de la qualité et Les objectifs qualité tiennent  compte des exigences applicables;</t>
  </si>
  <si>
    <t>6.2.1 c)</t>
  </si>
  <si>
    <t>L'organisme établit des objectifs qualité, aux fonctions, niveaux et processus concernés, nécessaires au système de management de la qualité et Les objectifs qualité sont pertinents pour la conformité des produits et des services et l'amélioration de la satisfaction du client;</t>
  </si>
  <si>
    <t>6.2.1 d)</t>
  </si>
  <si>
    <t>L'organisme établit des objectifs qualité, aux fonctions, niveaux et processus concernés, nécessaires au système de management de la qualité et Les objectifs qualité sont  surveillés</t>
  </si>
  <si>
    <t>6.2.1 e)</t>
  </si>
  <si>
    <t>L'organisme établit des objectifs qualité, aux fonctions, niveaux et processus concernés, nécessaires au système de management de la qualité et Les objectifs qualité sont communiqués</t>
  </si>
  <si>
    <t>6.2.1 f)</t>
  </si>
  <si>
    <t>L'organisme établit des objectifs qualité, aux fonctions, niveaux et processus concernés, nécessaires au système de management de la qualité et Les objectifs qualité sont mis à jour en tant que de besoin.</t>
  </si>
  <si>
    <t>6.2.1 g)</t>
  </si>
  <si>
    <t>Lorsque l’organisme planifie la façon dont ses objectifs qualité seront atteints, il  détermine ce qui sera fait;</t>
  </si>
  <si>
    <t>6.2.2 a)</t>
  </si>
  <si>
    <t>Lorsque l’organisme planifie la façon dont ses objectifs qualité seront atteints, il doit déterminer: quelles ressources seront nécessaires;</t>
  </si>
  <si>
    <t>6.2.2 b)</t>
  </si>
  <si>
    <t>Lorsque l’organisme planifie la façon dont ses objectifs qualité seront atteints, il doit déterminer:
qui sera responsable;</t>
  </si>
  <si>
    <t>6.2.2 c)</t>
  </si>
  <si>
    <t>Lorsque l’organisme planifie la façon dont ses objectifs qualité seront atteints, il doit déterminer:
 les échéances;</t>
  </si>
  <si>
    <t>6.2.2 d)</t>
  </si>
  <si>
    <t>5.4.2 a)</t>
  </si>
  <si>
    <t>6.1.1 a)</t>
  </si>
  <si>
    <t>Dans le cadre de la planification de son SQM, l'organisme  tient compte des enjeux mentionnés en 4.1 (iso 9001 &amp; 13485) et des exigences mentionnées en 4.2 (iso 9001) et déterminer les risques et opportunités qu’il est nécessaire de prendre en compte pour accroître les effets souhaitables</t>
  </si>
  <si>
    <t>6.1.1 b)</t>
  </si>
  <si>
    <t>Dans le cadre de la planification de son SQM, l'organisme  tient compte des enjeux mentionnés en 4.1 (iso 9001 &amp; 13485) et des exigences mentionnées en 4.2 (iso 9001) et déterminer les risques et opportunités qu’il est nécessaire de prendre en compte pour  prévenir ou réduire les effets indésirables;</t>
  </si>
  <si>
    <t>6.1.1 c)</t>
  </si>
  <si>
    <t>Dans le cadre de la planification de son SQM, l'organisme  tient compte des enjeux mentionnés en 4.1 (iso 9001 &amp; 13485) et des exigences mentionnées en 4.2 (iso 9001) et déterminer les risques et opportunités qu’il est nécessaire de prendre en compte pour s’améliorer.</t>
  </si>
  <si>
    <t>6.1.1 d)</t>
  </si>
  <si>
    <t>L'organisme  planifie les actions à mettre en œuvre face aux risques et opportunités;</t>
  </si>
  <si>
    <t>6.1.2 a)</t>
  </si>
  <si>
    <t>L'organisme  planifie, comment
Les actions mises en œuvre face aux risques et opportunités doivent être proportionnelles à l'impact potentiel sur la conformité des produits et des services.</t>
  </si>
  <si>
    <t>6.1.2 b)</t>
  </si>
  <si>
    <t>La direction  assure que les responsabilités et autorités sont définies, documentées, communiquées et comprises  au sein de l'organisme.</t>
  </si>
  <si>
    <t>5.3 a)</t>
  </si>
  <si>
    <t>La direction  attribue la responsabilité et l'autorité pour assurer que les processus délivrent les résultats attendus;</t>
  </si>
  <si>
    <t>La direction  attribue la responsabilité et l'autorité pour rendre compte, en particulier à la direction, de la performance du système de management de la qualité et des opportunités d'amélioration (voir 10.1 iso 9001);</t>
  </si>
  <si>
    <t>La direction  attribue la responsabilité et l'autorité pour s’assurer de la promotion de l'orientation client à tous les niveaux de l'organisme;</t>
  </si>
  <si>
    <t>La direction  attribue la responsabilité et l'autorité pour s'assurer que, lorsque des modifications du système de management de la qualité sont planifiées et mises en œuvre, l'intégrité du système de management de la qualité est maintenue.</t>
  </si>
  <si>
    <t>La direction  attribut la responsabilité et l'autorité pour
s'assure que le système de management de la qualité est conforme aux exigences des présentes Normes internationales;</t>
  </si>
  <si>
    <t xml:space="preserve">5.5.2 a) </t>
  </si>
  <si>
    <t>La direction doit attribuer la responsabilité et l'autorité pour s'assurer que les processus délivrent les résultats attendus;</t>
  </si>
  <si>
    <t>5.5.2 b)</t>
  </si>
  <si>
    <t>5.5.2 c)</t>
  </si>
  <si>
    <t>5.3.d)</t>
  </si>
  <si>
    <t>L'organisme doit déterminer les besoins de communication interne et externe pertinents pour le système de management de la qualité, y compris sur quels sujets communiquer;</t>
  </si>
  <si>
    <t>7.4 a)</t>
  </si>
  <si>
    <t>L'organisme doit déterminer les besoins de communication interne et externe pertinents pour le système de management de la qualité, y compris à quels moments communiquer</t>
  </si>
  <si>
    <t>7.4 b)</t>
  </si>
  <si>
    <t>L'organisme doit déterminer les besoins de communication interne et externe pertinents pour le système de management de la qualité, y compris avec qui communiquer</t>
  </si>
  <si>
    <t>7.4 c)</t>
  </si>
  <si>
    <t>L'organisme doit déterminer les besoins de communication interne et externe pertinents pour le système de management de la qualité, y compris comment communiquer</t>
  </si>
  <si>
    <t>7.4 d)</t>
  </si>
  <si>
    <t>L'organisme doit déterminer les besoins de communication interne et externe pertinents pour le système de management de la qualité, y compris  qui communique</t>
  </si>
  <si>
    <t>7.4 e)</t>
  </si>
  <si>
    <t>Revue de direction</t>
  </si>
  <si>
    <t>À des intervalles planifiés, documenté et enrégistré, la direction procéde à la revue du système de management de la qualité mis en place par l’organisme, afin de s’assurer qu’il est toujours approprié, adapté, efficace et en accord avec l’orientation stratégique de l'organisme.</t>
  </si>
  <si>
    <t>Eléments d'entrée de la revue de direction</t>
  </si>
  <si>
    <t>5.6.2 a)</t>
  </si>
  <si>
    <t>Les éléments d'entrée de la revue de direction doivent comprendre, sans toutefois s'y limiter les retours d'informations  ( 8.2.1 ISO 13485 )</t>
  </si>
  <si>
    <t>9.3.2 c)</t>
  </si>
  <si>
    <t>5.6.2d)</t>
  </si>
  <si>
    <t xml:space="preserve">Les éléments d'entrée de la revue de direction  comprennent, sans toutefois s'y limiter  les résultats d'audits </t>
  </si>
  <si>
    <t>5.6.2 e)</t>
  </si>
  <si>
    <t>Les éléments d'entrée de la revue de direction doivent comprendre, sans toutefois s'y limiters : le suivi et la mesure des processus</t>
  </si>
  <si>
    <t>5.6.2 f)</t>
  </si>
  <si>
    <t>Les éléments d'entrée de la revue de direction  comprennent, sans toutefois s'y limiter la surveillance et mesure du produit ou service,</t>
  </si>
  <si>
    <t>5.6.2 g)</t>
  </si>
  <si>
    <t>Les éléments d'entrée de la revue de direction  comprennent, sans toutefois s'y limiter les mesures correctives.</t>
  </si>
  <si>
    <t>5.6.2h)</t>
  </si>
  <si>
    <t>Les éléments d'entrée de la revue de direction  comprennent, sans toutefois s'y limiter  les actions préventive</t>
  </si>
  <si>
    <t>5.6.2 i)</t>
  </si>
  <si>
    <t>9.3.2 a)</t>
  </si>
  <si>
    <t>5.6.2 k)</t>
  </si>
  <si>
    <t>Les éléments d'entrée de la revue de direction  comprennent, sans toutefois s'y limiter les recommandations et opportunités d'amélioration</t>
  </si>
  <si>
    <t>9.3.2 f)</t>
  </si>
  <si>
    <t>9.3.2 b)</t>
  </si>
  <si>
    <t>La revue de direction est  planifiée et réalisée en prenant en compte les informations sur la performance et l’efficacité du système de management de la qualité, y compris les tendances concernant: le degré de réalisation des objectifs qualité, les résultats d’audit;</t>
  </si>
  <si>
    <t>La revue de direction est planifiée et réalisée en prenant en compte : l’adéquation des ressources</t>
  </si>
  <si>
    <t>9.3.2 d)</t>
  </si>
  <si>
    <t>La revue de direction est planifiée et réalisée en prenant en compte : l’efficacité des actions mises en œuvre face aux risques et opportunités (voir 6.1)</t>
  </si>
  <si>
    <t>9.3.2 e)</t>
  </si>
  <si>
    <t>La revue de direction doit être planifiée et réalisée en prenant en compte :  les évaluation des opportunités d’amélioration.</t>
  </si>
  <si>
    <t>Eléments de sortie de la revue de direction</t>
  </si>
  <si>
    <t>5.6.3 a)</t>
  </si>
  <si>
    <t xml:space="preserve">Les éléments de sortie de la revue de direction sont  enregistrés  et comprennent les éléments d'entrée revus , les opportunités  d'amélioration,   l'amélioration nécessaire au maintien de la pertinence, de l'adéquation et de l'efficacité du système de management de la qualité et de ses processus </t>
  </si>
  <si>
    <t>9.3.3 a)-b)</t>
  </si>
  <si>
    <t>5.6.3.d)</t>
  </si>
  <si>
    <t>Les éléments de sortie de la revue de direction doivent être enregistrés (voir 4.2.4) et comprendre les
éléments d'entrée revus et les décisions et actions relatives 
 aux besoins en ressources</t>
  </si>
  <si>
    <t>9.3.3 c)</t>
  </si>
  <si>
    <t>Les éléments de sortie de la revue de direction doivent inclure les décisions et actions relatives aux opportunité  d'amélioration</t>
  </si>
  <si>
    <t>9.3.3 a)</t>
  </si>
  <si>
    <t>L'organisme détermine , fournit, maintien et documente l'environnement de travail nécessaire à la mise en œuvre de ses processus et à l'obtention de la conformité des services et des produits</t>
  </si>
  <si>
    <t xml:space="preserve">L'organisme documente les activités de vérification , de validation, et de transfert de conception   </t>
  </si>
  <si>
    <t>L'organisme prend en compte la nécessité d'impliquer  les clients et fournisseurs dans le processus de conception et développement</t>
  </si>
  <si>
    <t>L'organisme détermine les éléments d'entrée concernant les exigences relatives  aux produits</t>
  </si>
  <si>
    <t>les éléments d'entrées comprennent les informations issues de conceptions similaires précédentes</t>
  </si>
  <si>
    <t>Les éléments d'entrées  comprennent les exigences pour la conception et développement</t>
  </si>
  <si>
    <t>Les éléments d'entrées sont revus quand à leur adéquation et approuvés</t>
  </si>
  <si>
    <t>Les éléments conflictuels d'entrée de conception et développement sont résolus</t>
  </si>
  <si>
    <t>L'organisme conserve les informations documentés sur les éléments d'entrée</t>
  </si>
  <si>
    <t>L’organisme s’assure que les éléments de sortie de la conception et du développement répondent aux exigences d'entrée de cette dernière</t>
  </si>
  <si>
    <t>L’organisme s’assure que les éléments de sortie de la conception et du développement contenient ou font référence aux critères d'acceptation du produit de référence ainsi qu'aux exigences de surveillance et mesure</t>
  </si>
  <si>
    <t>L'organisme maitrise le processus de conception et de développement pour assurer que les activités de vérification et de validation sont réalisées</t>
  </si>
  <si>
    <t>L'organisme  maîtrise le processus de conception et de développement pour assurer que les activités de vérification sont réalisées pour s’assurer que les éléments de sortie de la conception et du développement satisfont aux exigences d’entrée;</t>
  </si>
  <si>
    <t>L'organisme  maîtrise le processus de conception et de développement pour assurer que les informations documentées relatives à ces activités sont conservées.</t>
  </si>
  <si>
    <t xml:space="preserve">L'organisme conserve le dossier de conception et de développement pour chaque type de dispositif médical ou une famille de dispositifs médicaux. </t>
  </si>
  <si>
    <t>Pour maîtriser les informations documentées, l’organisme met en œuvre les activités de maîtrise des modifications ainsi que de conservation et élimination.</t>
  </si>
  <si>
    <t>L'organisme planifie, exécute, surveille et contrôle  la production et la fourniture de services pour assurer que le produit est conforme à la spécification</t>
  </si>
  <si>
    <t>L’organisme satisfait aux exigences relatives aux activités après livraison associées aux
produits et services.
clients.</t>
  </si>
  <si>
    <t>Lors de la détermination de l’étendue des activités après livraison requises, l’organisme prend en considération les exigences légales et réglementaires</t>
  </si>
  <si>
    <t>l'organisation documente les exigences pour l'installation de dispositifs médicaux et critères d'acceptation pour la vérification de l'installation,</t>
  </si>
  <si>
    <t>Si l'entretien du dispositif médical est une exigence spécifiée, l'organisation documente les procédures d'entretien, matériaux de référence et mesures de référence</t>
  </si>
  <si>
    <t xml:space="preserve">L'organisme  conserve des dossiers sur les paramètres du procédé de stérilisation utilisées pour chaque stérilisation. </t>
  </si>
  <si>
    <t>Les dossiers de stérilisation sont conforme à chaque lot de dispositifs médicaux de production.</t>
  </si>
  <si>
    <t xml:space="preserve">Le Processus pour les systèmes de stérilisation et de barrière stérile  valide le changements de produit ou procédé avant la mise en œuvre </t>
  </si>
  <si>
    <t>Orientation client</t>
  </si>
  <si>
    <t>Planification</t>
  </si>
  <si>
    <t>L’organisme détermine et fourni les ressources nécessaires pour assurer des résultats valides et fiables lorsqu’une surveillance ou une mesure est utilisée afin de vérifier la conformité des produits et des services aux exigences.</t>
  </si>
  <si>
    <t>7.1.5</t>
  </si>
  <si>
    <t>L’organisme assure que les ressources fournies sont appropriées pour le type spécifique d’activités de surveillance et de mesure mises en œuvre</t>
  </si>
  <si>
    <t>L’organisme assure que les ressources fournies sont maintenues pour assurer leur adéquation.</t>
  </si>
  <si>
    <t>L’organisme conserve les informations documentées appropriées démontrant l’adéquation des ressources pour la surveillance et la mesure</t>
  </si>
  <si>
    <t>7.6 a)</t>
  </si>
  <si>
    <t>les équipements de mesure sont  étalonnés ou vérifiés, ou les deux, à des intervalles déterminés, ou avant leur utilisation, par rapport aux normes de mesure traçables aux étalons nationaux ou internationaux</t>
  </si>
  <si>
    <t>7.1.5.2 a)</t>
  </si>
  <si>
    <t>7.6 c)</t>
  </si>
  <si>
    <t>les équipements de mesure sont identifiés afin de déterminer son état d'étalonnage;</t>
  </si>
  <si>
    <t>7.1.5.2 b)</t>
  </si>
  <si>
    <t>7.6 d)</t>
  </si>
  <si>
    <t>7.1.5.2 c)</t>
  </si>
  <si>
    <t>7.6 e)</t>
  </si>
  <si>
    <t xml:space="preserve"> les équipements de mesure sont protégés contre les dommages et la détérioration lors de la manipulation, de l'entretien et de stockage</t>
  </si>
  <si>
    <t>7.5.6</t>
  </si>
  <si>
    <t>7.5.6.a</t>
  </si>
  <si>
    <t>  L'organisation documente les procédures de validation des processus, y compris les critères d'examen et d'approbation des processus définis</t>
  </si>
  <si>
    <t>8.5.1.f</t>
  </si>
  <si>
    <t>7.5.6.b</t>
  </si>
  <si>
    <t xml:space="preserve"> L'organisation documente les procédures de validation des processus, y compris la qualification des équipements et la qualification du personnel</t>
  </si>
  <si>
    <t>8.5.1.d.e</t>
  </si>
  <si>
    <t>7.5.6.d</t>
  </si>
  <si>
    <t xml:space="preserve"> L'organisation documente les procédures de validation des processus, y compris le cas échéant, les techniques statistiques avec des motifs tailles d'échantillon</t>
  </si>
  <si>
    <t>8.5.1.a</t>
  </si>
  <si>
    <t>7.5.6.e</t>
  </si>
  <si>
    <t xml:space="preserve"> L'organisation documente les procédures de validation des processus, y compris les exigences pour les enregistrements</t>
  </si>
  <si>
    <t>8.5.1.b</t>
  </si>
  <si>
    <t>Les conditions maîtrisées  comprend  la mise en œuvre d’activités de surveillance et de mesure aux étapes appropriées pour vérifier que les critères relatifs à la maîtrise des processus ou des éléments de sortie et les critères d’acceptation relatifs aux produits et services ont été satisfaits</t>
  </si>
  <si>
    <t>8.5.1.c</t>
  </si>
  <si>
    <t>Les conditions maîtrisées  comprend  la mise en œuvre d’actions visant à prévenir l’erreur humaine</t>
  </si>
  <si>
    <t>8.5.1.d</t>
  </si>
  <si>
    <t>Les conditions maîtrisées  comprend la mise en œuvre d’activités de libération, de livraison et de prestation de service après livraison.</t>
  </si>
  <si>
    <t>8.5.1.h</t>
  </si>
  <si>
    <t>7.5.8</t>
  </si>
  <si>
    <t>L'organisation documente les procédures d'identification des produits et identifie le produit par des moyens appropriés tout au long de la réalisation du produit.</t>
  </si>
  <si>
    <t>L’organisme identifie l’état des éléments de sortie par rapport aux exigences de surveillance et de mesure tout au long de la production et de la prestation de service.</t>
  </si>
  <si>
    <t>L’organisme  maîtrise l’identification unique des éléments de sortie lorsque la traçabilité est une exigence, et conserve les informations documentées nécessaires à la traçabilité</t>
  </si>
  <si>
    <t>7.5.9</t>
  </si>
  <si>
    <t xml:space="preserve">L'organisation  documente les procédures de traçabilité. </t>
  </si>
  <si>
    <t>7.5.10</t>
  </si>
  <si>
    <t>L'organisme  identifie, vérifie, protége et sauvegarde les biens à la clientèle fourni pour l'utilisation ou l'incorporation dans le produit alors qu'il est sous le contrôle de l'organisation ou utilisé par l'organisation</t>
  </si>
  <si>
    <t xml:space="preserve">l'organisme  informe le client et le tenir des registres si toute propriété du client est perdue, endommagée ou encore jugée impropre à l'utilisation, </t>
  </si>
  <si>
    <t>7.5.11</t>
  </si>
  <si>
    <t>L'organisation documente les procédures pour préserver la conformité du produit aux exigences pendant le traitement, le stockage, la manutention et la distribution</t>
  </si>
  <si>
    <t>8.5.4</t>
  </si>
  <si>
    <t xml:space="preserve">L'organisme détermine et documente les méthodes permettant d'obtenir, de surveiller et de revoir ces informations. </t>
  </si>
  <si>
    <t>N/A</t>
  </si>
  <si>
    <t xml:space="preserve">L'organisme identifie et met en œuvre toutes les modifications nécessaires pour assurer et maintenir la pertinence, l'adéquation et l'éfficacité des paramètres de sécurités et de performance des dispositifs médicaux. </t>
  </si>
  <si>
    <t xml:space="preserve">L'organisme planifie, établit, met en œuvre, maintien à jour et documente un ou des programmes d'audit. </t>
  </si>
  <si>
    <t>L'organisation documente les procédures pour le transfert des résultats de la conception et du développement à la fabrication. Ces procédures doivent garantir que les résultats de conception et de développement sont dignes de confiance puisqu'ils adapté pour la fabrication</t>
  </si>
  <si>
    <t>L'organisme maîtrise le processus de conception et de développement pour assurer que les activités de validation sont réalisées</t>
  </si>
  <si>
    <t xml:space="preserve">L'organisme maîtrise le processus de conception et de développement pour s’assurer que les produits et services résultants satisfont aux exigences pour l’application spécifiée ou l’usage prévu </t>
  </si>
  <si>
    <t xml:space="preserve">L'organisme maîtrise le processus de conception et de développement pour s’assurer que toutes les actions nécessaires sont entreprises pour les problèmes déterminés </t>
  </si>
  <si>
    <t>les éléments d'entrées comprennentles conséquences potentielles d'une défaillance liée à la nature du produit</t>
  </si>
  <si>
    <t>7.3.3 a)</t>
  </si>
  <si>
    <t>7.3.3 b)</t>
  </si>
  <si>
    <t>7.3.3 c)</t>
  </si>
  <si>
    <t>7.3.3 d)</t>
  </si>
  <si>
    <t>7.3.3 e)</t>
  </si>
  <si>
    <t>7.3.2 a)</t>
  </si>
  <si>
    <t xml:space="preserve">7.3.2 </t>
  </si>
  <si>
    <t>7.3.2b)</t>
  </si>
  <si>
    <t>7.3.2 c)</t>
  </si>
  <si>
    <t>7.3.2 d)</t>
  </si>
  <si>
    <t>7.3.2 e)</t>
  </si>
  <si>
    <t xml:space="preserve">L'organisme documente les méthodes pour assurer la traçabilité des éléments de sorties de la conception et développement </t>
  </si>
  <si>
    <t>Ressources</t>
  </si>
  <si>
    <t>Compétences</t>
  </si>
  <si>
    <t>Sensibilisation</t>
  </si>
  <si>
    <t>Communication</t>
  </si>
  <si>
    <t>Planification et maîtrise opérationnelles</t>
  </si>
  <si>
    <t>Exigences relatives aux produits et services</t>
  </si>
  <si>
    <t>Maîtrise des éléments de sortie non conformes</t>
  </si>
  <si>
    <t>Surveillance, mesure, analyse et évaluation</t>
  </si>
  <si>
    <t>Non-conformité et action corrective</t>
  </si>
  <si>
    <t>Les éléments d'entrée de la revue de direction comprennent, sans toutefois s'y limiter les actions ( ou suivi des actions ) issues des revues de direction précédentes.</t>
  </si>
  <si>
    <t>La revue de direction est planifiée et réalisée en prenant en compte:les modifications des enjeux externes et internes pertinents pour le système de management de la qualité;</t>
  </si>
  <si>
    <t xml:space="preserve">Lorsque appropriée des dispositions particulière sont documentées pour la maitrise des produits contaminés ou potentiellement contaminés                  </t>
  </si>
  <si>
    <t>L'organisme établi des processus, documente et fournis des ressources spécifiques au produits</t>
  </si>
  <si>
    <t>L'organisme détermine et met à jour et conserve  les informations documentés dans une mesure suffisante</t>
  </si>
  <si>
    <t>Les éléments de sortie de la plannification sont adaptés au mode de réalistaiton des activités opérationnelles de l'organisme</t>
  </si>
  <si>
    <t>L'organisme détermine les formations de l'utilisateur pour une utilisation sure du produit</t>
  </si>
  <si>
    <t>L'organisme  revoit les exigences relatives au produit avant qu'il ne livre le produti au client</t>
  </si>
  <si>
    <t>L'organisme s'assure  de résoudre les écarts entre les exigences d'un contrat ou d'une commande et celles relatives aux produits</t>
  </si>
  <si>
    <t>les exigences non documentés des clients sont confirmés par l'organismes avant d'etre accépté</t>
  </si>
  <si>
    <t>L'organisme planifie et maitrise les étapes de conception et développement</t>
  </si>
  <si>
    <t>L'organisme prend en compte la maitrise des interfaces entre les personnes impliqués dans le processus de conception et de développement</t>
  </si>
  <si>
    <t>Les enregistrements relatifs aux processus de gestion de la clientelle et des prestataires externes  sont conservés</t>
  </si>
  <si>
    <t>Les éléments d'entrées comprennent les exigences fonctionnelles et de la performance</t>
  </si>
  <si>
    <t>L’organisme conserve des informations documentées sur les modifications de la conception et du développement, les résultats des revues, l’autorisation des modifications et les actions entreprises pour prévenir les impacts négatifs.</t>
  </si>
  <si>
    <t>lorsque les produits et services sont fournis directement aux) client(s) par des prestataires externes pour le compte de l'organisme ce dernier détermine la maitrise devant être appliquée aux processus, produtis et services fournis.</t>
  </si>
  <si>
    <t>L'organisme conserve des informations documentées contenant les résultats de l'évaluation et de la surveillance, de la réévaluation des performances du fournisseur et de toutes les actions nécessaires qui en résultent.</t>
  </si>
  <si>
    <t xml:space="preserve">L'organisme valide tout processus de production et de prestation de services où la sortie résultante peut  être vérifier ou ne sont pas vérifiées par la surveillance ultérieure ou de mesure. </t>
  </si>
  <si>
    <t>Les conditions maîtrisées  comprennent la disponibilité et l’utilisation de ressources appropriées pour la surveillance et la mesure</t>
  </si>
  <si>
    <t>l'oganisme améliore les processus et le système de management de la qualité.</t>
  </si>
  <si>
    <t>Planification des modifications</t>
  </si>
  <si>
    <t>L'organisme  détermine et fournis les ressources nécessaires pour la mise en place efficace du SMQ</t>
  </si>
  <si>
    <t xml:space="preserve">L'organisme  conserve les informations documentées concenant la formation initiale et professionnelle, le savoir faire et l'experience      </t>
  </si>
  <si>
    <r>
      <t xml:space="preserve">Les enjeux internes et externes sont </t>
    </r>
    <r>
      <rPr>
        <b/>
        <sz val="8"/>
        <rFont val="Arial"/>
        <family val="2"/>
      </rPr>
      <t>déterminés</t>
    </r>
    <r>
      <rPr>
        <sz val="8"/>
        <rFont val="Arial"/>
        <family val="2"/>
      </rPr>
      <t xml:space="preserve"> relativement à la </t>
    </r>
    <r>
      <rPr>
        <b/>
        <sz val="8"/>
        <rFont val="Arial"/>
        <family val="2"/>
      </rPr>
      <t>finalité</t>
    </r>
    <r>
      <rPr>
        <sz val="8"/>
        <rFont val="Arial"/>
        <family val="2"/>
      </rPr>
      <t xml:space="preserve"> et l'orientation stratégique de l'organisme</t>
    </r>
  </si>
  <si>
    <r>
      <t xml:space="preserve">Les </t>
    </r>
    <r>
      <rPr>
        <b/>
        <sz val="8"/>
        <color indexed="10"/>
        <rFont val="Arial"/>
        <family val="2"/>
      </rPr>
      <t>informations</t>
    </r>
    <r>
      <rPr>
        <sz val="8"/>
        <rFont val="Arial"/>
        <family val="2"/>
      </rPr>
      <t xml:space="preserve"> relatives aux enjeux externes et internes sont </t>
    </r>
    <r>
      <rPr>
        <b/>
        <sz val="8"/>
        <rFont val="Arial"/>
        <family val="2"/>
      </rPr>
      <t>surveillées</t>
    </r>
    <r>
      <rPr>
        <sz val="8"/>
        <rFont val="Arial"/>
        <family val="2"/>
      </rPr>
      <t xml:space="preserve"> et </t>
    </r>
    <r>
      <rPr>
        <b/>
        <sz val="8"/>
        <rFont val="Arial"/>
        <family val="2"/>
      </rPr>
      <t>revues</t>
    </r>
    <r>
      <rPr>
        <sz val="8"/>
        <rFont val="Arial"/>
        <family val="2"/>
      </rPr>
      <t xml:space="preserve"> périodiquement</t>
    </r>
  </si>
  <si>
    <r>
      <t>Les</t>
    </r>
    <r>
      <rPr>
        <b/>
        <sz val="8"/>
        <rFont val="Arial"/>
        <family val="2"/>
      </rPr>
      <t xml:space="preserve"> facteurs d'influence</t>
    </r>
    <r>
      <rPr>
        <sz val="8"/>
        <rFont val="Arial"/>
        <family val="2"/>
      </rPr>
      <t xml:space="preserve"> sur l'efficacté du Système de Management de la Qualité (SMQ) sont identifiés</t>
    </r>
  </si>
  <si>
    <r>
      <t xml:space="preserve">Les parties intéressées </t>
    </r>
    <r>
      <rPr>
        <b/>
        <sz val="8"/>
        <rFont val="Arial"/>
        <family val="2"/>
      </rPr>
      <t>pertinentes</t>
    </r>
    <r>
      <rPr>
        <sz val="8"/>
        <rFont val="Arial"/>
        <family val="2"/>
      </rPr>
      <t xml:space="preserve"> sont identifiées dans la cadre du SMQ</t>
    </r>
  </si>
  <si>
    <r>
      <t xml:space="preserve">Les </t>
    </r>
    <r>
      <rPr>
        <b/>
        <sz val="8"/>
        <rFont val="Arial"/>
        <family val="2"/>
      </rPr>
      <t>exigences  des clients</t>
    </r>
    <r>
      <rPr>
        <sz val="8"/>
        <rFont val="Arial"/>
        <family val="2"/>
      </rPr>
      <t xml:space="preserve"> ainsi que celles </t>
    </r>
    <r>
      <rPr>
        <b/>
        <sz val="8"/>
        <rFont val="Arial"/>
        <family val="2"/>
      </rPr>
      <t>légales et réglementaires</t>
    </r>
    <r>
      <rPr>
        <sz val="8"/>
        <rFont val="Arial"/>
        <family val="2"/>
      </rPr>
      <t xml:space="preserve"> sont prises en considération dans le SMQ</t>
    </r>
  </si>
  <si>
    <r>
      <t>Les</t>
    </r>
    <r>
      <rPr>
        <sz val="8"/>
        <color indexed="10"/>
        <rFont val="Arial"/>
        <family val="2"/>
      </rPr>
      <t xml:space="preserve"> </t>
    </r>
    <r>
      <rPr>
        <b/>
        <sz val="8"/>
        <color indexed="10"/>
        <rFont val="Arial"/>
        <family val="2"/>
      </rPr>
      <t>informations</t>
    </r>
    <r>
      <rPr>
        <sz val="8"/>
        <rFont val="Arial"/>
        <family val="2"/>
      </rPr>
      <t xml:space="preserve"> sur les parties intéressées et leurs exigences sont </t>
    </r>
    <r>
      <rPr>
        <b/>
        <sz val="8"/>
        <rFont val="Arial"/>
        <family val="2"/>
      </rPr>
      <t>surveillées et revues</t>
    </r>
    <r>
      <rPr>
        <sz val="8"/>
        <rFont val="Arial"/>
        <family val="2"/>
      </rPr>
      <t xml:space="preserve"> périodiquement</t>
    </r>
  </si>
  <si>
    <r>
      <t xml:space="preserve">La réalisation des modifications apportée au SMQ est </t>
    </r>
    <r>
      <rPr>
        <b/>
        <sz val="8"/>
        <rFont val="Arial"/>
        <family val="2"/>
      </rPr>
      <t>planifiée</t>
    </r>
    <r>
      <rPr>
        <sz val="8"/>
        <rFont val="Arial"/>
        <family val="2"/>
      </rPr>
      <t xml:space="preserve"> et tient compte de l'intégrité de ce dernier</t>
    </r>
  </si>
  <si>
    <r>
      <t xml:space="preserve">L'organisme détermine les objectifs et les </t>
    </r>
    <r>
      <rPr>
        <b/>
        <sz val="8"/>
        <rFont val="Arial"/>
        <family val="2"/>
      </rPr>
      <t>conséquences possibles</t>
    </r>
    <r>
      <rPr>
        <sz val="8"/>
        <rFont val="Arial"/>
        <family val="2"/>
      </rPr>
      <t xml:space="preserve"> des modifications planifiées</t>
    </r>
  </si>
  <si>
    <r>
      <t xml:space="preserve">L'organisme met à disposition les </t>
    </r>
    <r>
      <rPr>
        <b/>
        <sz val="8"/>
        <rFont val="Arial"/>
        <family val="2"/>
      </rPr>
      <t>ressources</t>
    </r>
    <r>
      <rPr>
        <sz val="8"/>
        <rFont val="Arial"/>
        <family val="2"/>
      </rPr>
      <t xml:space="preserve"> nécessaires à la réalisation des modifications</t>
    </r>
  </si>
  <si>
    <r>
      <t xml:space="preserve">L'organisme attribue les </t>
    </r>
    <r>
      <rPr>
        <b/>
        <sz val="8"/>
        <rFont val="Arial"/>
        <family val="2"/>
      </rPr>
      <t>responsabilités et autorités</t>
    </r>
    <r>
      <rPr>
        <sz val="8"/>
        <rFont val="Arial"/>
        <family val="2"/>
      </rPr>
      <t xml:space="preserve"> nécessaires à la réalisation des modifications</t>
    </r>
  </si>
  <si>
    <r>
      <t xml:space="preserve">Les </t>
    </r>
    <r>
      <rPr>
        <b/>
        <sz val="8"/>
        <rFont val="Arial"/>
        <family val="2"/>
      </rPr>
      <t>compétences</t>
    </r>
    <r>
      <rPr>
        <sz val="8"/>
        <rFont val="Arial"/>
        <family val="2"/>
      </rPr>
      <t xml:space="preserve"> nécessaires des personnes dont le travail a une incidence sur les performances du SMQ sont </t>
    </r>
    <r>
      <rPr>
        <b/>
        <sz val="8"/>
        <rFont val="Arial"/>
        <family val="2"/>
      </rPr>
      <t>déterminées</t>
    </r>
  </si>
  <si>
    <r>
      <t xml:space="preserve">Les </t>
    </r>
    <r>
      <rPr>
        <b/>
        <sz val="8"/>
        <rFont val="Arial"/>
        <family val="2"/>
      </rPr>
      <t>compétences</t>
    </r>
    <r>
      <rPr>
        <sz val="8"/>
        <rFont val="Arial"/>
        <family val="2"/>
      </rPr>
      <t xml:space="preserve"> du personnel sont </t>
    </r>
    <r>
      <rPr>
        <b/>
        <sz val="8"/>
        <rFont val="Arial"/>
        <family val="2"/>
      </rPr>
      <t>évaluées</t>
    </r>
    <r>
      <rPr>
        <sz val="8"/>
        <rFont val="Arial"/>
        <family val="2"/>
      </rPr>
      <t xml:space="preserve"> sur la base d'une formation ou d'une expérience appropriée</t>
    </r>
  </si>
  <si>
    <r>
      <t>L'organisme met en place et évalue l'efficacité des actions pour</t>
    </r>
    <r>
      <rPr>
        <b/>
        <sz val="8"/>
        <rFont val="Arial"/>
        <family val="2"/>
      </rPr>
      <t xml:space="preserve"> acquérir ou renforcer les compétences</t>
    </r>
    <r>
      <rPr>
        <sz val="8"/>
        <rFont val="Arial"/>
        <family val="2"/>
      </rPr>
      <t xml:space="preserve"> nécessaires au bon fonctionnement du SMQ</t>
    </r>
  </si>
  <si>
    <r>
      <t xml:space="preserve">L'organisme s'assure que le personnel est </t>
    </r>
    <r>
      <rPr>
        <b/>
        <sz val="8"/>
        <rFont val="Arial"/>
        <family val="2"/>
      </rPr>
      <t>conscient</t>
    </r>
    <r>
      <rPr>
        <sz val="8"/>
        <rFont val="Arial"/>
        <family val="2"/>
      </rPr>
      <t xml:space="preserve"> de l'importance de son activité, de sa contribution individuelle et collective à la réalisation de ces objectifs </t>
    </r>
  </si>
  <si>
    <r>
      <t xml:space="preserve">Le personnel est </t>
    </r>
    <r>
      <rPr>
        <b/>
        <sz val="8"/>
        <rFont val="Arial"/>
        <family val="2"/>
      </rPr>
      <t>sensibilisé</t>
    </r>
    <r>
      <rPr>
        <sz val="8"/>
        <rFont val="Arial"/>
        <family val="2"/>
      </rPr>
      <t xml:space="preserve"> aux effets bénéfiques d'une amélioration des performances et aux répercussions d'un non respect des exigences du SMQ</t>
    </r>
  </si>
  <si>
    <r>
      <t>Les informations documentées doivent être maîtrisées pour assurer leurs disponiblité et qu'elles conviennent à l'utilisation ainsi qu'elle soit convenablement protégé</t>
    </r>
    <r>
      <rPr>
        <i/>
        <sz val="8"/>
        <color theme="1"/>
        <rFont val="Arial"/>
        <family val="2"/>
      </rPr>
      <t xml:space="preserve"> </t>
    </r>
  </si>
  <si>
    <r>
      <t>L'organisme réalise des audits internes à intervalles planifiés pour fournir des informations et ainsi déterminer si le système de management de la qualité est conforme.</t>
    </r>
    <r>
      <rPr>
        <i/>
        <sz val="8"/>
        <color theme="1"/>
        <rFont val="Arial"/>
        <family val="2"/>
      </rPr>
      <t xml:space="preserve"> </t>
    </r>
  </si>
  <si>
    <t>la direction soutient les autres rôles pertinents de management afin de démontrer leurs responsabilités dans leurs domaines respectifs.</t>
  </si>
  <si>
    <t>La direction  démontre son leadership et son engagement relatifs à l’orientation client en s’assurant que:les exigences du client ainsi que les exigences légales et réglementaires applicables sont déterminées, comprises et satisfaites en permanence;</t>
  </si>
  <si>
    <t>La direction  attribue la responsabilité et l'autorité pour assurer que la sensibilisation aux exigences réglementaires applicables et aux exigences du SMQ en particulier la promotion de l'orientation client est encouragée dans tout l'organisme.</t>
  </si>
  <si>
    <t>Enregistrement qualité : A4 100% vertical</t>
  </si>
  <si>
    <t>Politique</t>
  </si>
  <si>
    <t>Information documentée</t>
  </si>
  <si>
    <t>Onglet Utilitaire pour Graphes ISO 9001 : extraits de {Critères}</t>
  </si>
  <si>
    <t>La direction doit démontrer son leadership et son engagement relatifs à l’orientation client en s’assurant que: les risques et les opportunités susceptibles d’avoir une incidence sur la conformité des produits et des services et sur l’aptitude à améliorer la satisfaction du client sont déterminés et pris en compte;</t>
  </si>
  <si>
    <t>La direction  attribut la responsabilité et l'autorité pour s'assurer que le système de management de la qualité est conforme aux exigences des présentes Normes internationales;</t>
  </si>
  <si>
    <t>Dans le cadre de la planification de son SQM, l'organisme  tient compte des enjeux mentionnés en 4.1 (iso 9001 &amp; 13485) et des exigences mentionnées en 4.2 (iso 9001) et déterminer les risques et opportunités qu’il est nécessaire de prendre en compte pour donner l’assurance que le système de management de la qualité peut atteindre le ou les résultats escomptés;</t>
  </si>
  <si>
    <t>L'organisme établit des objectifs qualité, aux fonctions, niveaux et processus concernés, nécessaires au système de management de la qualité et Les objectifs qualité sont en  cohérence avec la politique qualité;</t>
  </si>
  <si>
    <t xml:space="preserve"> les équipements de mesure sont protégés contre les réglages susceptibles d'invalider le résultat de la mesure</t>
  </si>
  <si>
    <t>la documentation du SMQ (voir 4.2.3)  comprend , les documents, y compris les enregistrements, jugés nécessaires par l'organisme pour assurer la
planification, le fonctionnement et la maîtrise efficaces de ses processus</t>
  </si>
  <si>
    <t>L'organisme  documente un manuel qualité qui comprend les procédures documentées établies pour le système de management de la qualité ou la référence à celles-ci</t>
  </si>
  <si>
    <t xml:space="preserve">Une procédure documentée est établie afin d'assurer que les documents d'origine extérieure jugés nécessaires par l'organisme pour la planification et le fonctionnement du système de management de la qualité sont identifiés et que leur diffusion est maîtrisée </t>
  </si>
  <si>
    <t>Une procédure documentée est établie afin d'empêcher toute utilisation non intentionnelle des documents périmés et les identifier de manière
adéquate.</t>
  </si>
  <si>
    <t xml:space="preserve">Lors de la création et de la mise à jour des informations documentées, l'organisme  s’assure que  l'identification et la description des informations documentées </t>
  </si>
  <si>
    <t>Pour maîtriser les informations documentées, l’organisme met en œuvre les activités de  distribution, accès, récupération et utilisation;</t>
  </si>
  <si>
    <t>Pour maîtriser les informations documentées, l’organisme met en œuvre les activités de stockage et protection, y compris préservation de la lisibilité;</t>
  </si>
  <si>
    <t xml:space="preserve"> L’organisme s’assure que les éléments de sortie de la conception et du développement spécifie les caractéristiques du produit ou service qui sont essentiels pour son utilisation sécuritaire et appropriée en toute sécurité.</t>
  </si>
  <si>
    <t>L'organisme maitrise le processus de conception et de développement pour assurer  l'évaluation de la capacité des résultats de cette dernière a fin de satisfaire les  exigences mentionné.</t>
  </si>
  <si>
    <t>L'organisme  maîtrise le processus de conception et de développement pour assurer que les résultats attendus sont définis</t>
  </si>
  <si>
    <t>L'organisme  maîtrise le processus de conception et de développement pour assurer que les revues sont menées pour évaluer l’aptitude des résultats de la conception et du développement à satisfaire aux exigences</t>
  </si>
  <si>
    <t xml:space="preserve"> l’organisme identifie, passe en revue et maîtrise les modifications apportées, en tant que de besoin pour s’assurer qu’elles n’aient pas d’impact négatif sur la conformité aux exigences.</t>
  </si>
  <si>
    <t>Lors de la détermination de l’étendue des activités après livraison requises, l’organisme prend en considération les conséquences indésirables potentielles associées à ses produits et services;</t>
  </si>
  <si>
    <t>Lors de la détermination de l’étendue des activités après livraison requises, l’organisme prend en considération la nature, l’utilisation et la durée de vie prévue de ses produits et services;</t>
  </si>
  <si>
    <t>Lors de la détermination de l’étendue des activités après livraison requises, l’organisme prend en considération les exigences des clients;</t>
  </si>
  <si>
    <t>L'organisation documente les exigences de propreté de produit ou de contrôle de la contamination des
produit si le produit est nettoyé par l'organisation avant la stérilisation ou à son utilisation</t>
  </si>
  <si>
    <t>L'organisation documente les exigences de propreté de produit ou de contrôle de la contamination des produit si  le produit est fourni non stérile et doit être soumis à un processus de nettoyage ou de stérilisation avant son utilisation</t>
  </si>
  <si>
    <t>L'organisation documente les exigences de propreté de produit ou de contrôle de la contamination des produit si  le  produit ne peut pas être nettoyé avant la stérilisation ou à son utilisation, et la propreté de l'importance dans l'utilisation;</t>
  </si>
  <si>
    <t>L'organisation documente les exigences de propreté de produit ou de contrôle de la contamination des produit si  le  produit est fourni pour être utilisé non stérile, et la propreté de l'importance de l'utilisation</t>
  </si>
  <si>
    <t>L'organisation documente les exigences de propreté de produit ou de contrôle de la contamination des produit si des agents de transformation doivent être retirés de produit pendant la fabrication.</t>
  </si>
  <si>
    <t>L'organisation documente les procédures (voir ISO 13485 , 4.2.4  pour la validation des procédés de stérilisation et de systèmes de barrière stérile.</t>
  </si>
  <si>
    <t>Art. 4</t>
  </si>
  <si>
    <t>Contexte de l'organisme</t>
  </si>
  <si>
    <t>Leadership</t>
  </si>
  <si>
    <t xml:space="preserve"> Amélioration continue</t>
  </si>
  <si>
    <t>NA</t>
  </si>
  <si>
    <t>Ressources humaines</t>
  </si>
  <si>
    <t>Support</t>
  </si>
  <si>
    <t>Évaluation des performances</t>
  </si>
  <si>
    <t>Rôles, responsabilités et autorité au sein de l'organisme</t>
  </si>
  <si>
    <t>6.1.1</t>
  </si>
  <si>
    <t>6.1.2</t>
  </si>
  <si>
    <t>6.2.1</t>
  </si>
  <si>
    <t>6.2.2</t>
  </si>
  <si>
    <t>7.1.6</t>
  </si>
  <si>
    <t>9.2.2</t>
  </si>
  <si>
    <t>4.4.2</t>
  </si>
  <si>
    <t>Analyse et évaluation</t>
  </si>
  <si>
    <t>Éléments d’entrée de la revue de direction</t>
  </si>
  <si>
    <t>Éléments de sortie de la revue de direction</t>
  </si>
  <si>
    <t>Établissement de la politique qualité</t>
  </si>
  <si>
    <t>5.2.1</t>
  </si>
  <si>
    <t>5.2.2</t>
  </si>
  <si>
    <t>Actions à mettre en œuvre face aux risques et opportunités</t>
  </si>
  <si>
    <t>Ressources pour la surveillance et la mesure</t>
  </si>
  <si>
    <t>7.1.5.1</t>
  </si>
  <si>
    <t>Traçabilité de la mesure</t>
  </si>
  <si>
    <t>7.1.5.2</t>
  </si>
  <si>
    <t>Connaissances organisationnelles</t>
  </si>
  <si>
    <t>Création et mise à jour des informations documentées</t>
  </si>
  <si>
    <t>Maîtrise des informations documentées</t>
  </si>
  <si>
    <t>Revue des exigences relatives aux produits et services</t>
  </si>
  <si>
    <t>Maîtrise de la conception et du développement</t>
  </si>
  <si>
    <t>Maîtrise des modifications</t>
  </si>
  <si>
    <t>Critère 1</t>
  </si>
  <si>
    <t>Critère 2</t>
  </si>
  <si>
    <t>Critère 3</t>
  </si>
  <si>
    <t>Critère 4</t>
  </si>
  <si>
    <t>Critère 5</t>
  </si>
  <si>
    <t>Critère 6</t>
  </si>
  <si>
    <t>Informel</t>
  </si>
  <si>
    <r>
      <rPr>
        <b/>
        <sz val="8"/>
        <rFont val="Arial Narrow"/>
        <family val="2"/>
      </rPr>
      <t>VERACITÉ</t>
    </r>
    <r>
      <rPr>
        <sz val="8"/>
        <rFont val="Arial Narrow"/>
        <family val="2"/>
      </rPr>
      <t xml:space="preserve"> sur les </t>
    </r>
    <r>
      <rPr>
        <b/>
        <sz val="8"/>
        <rFont val="Arial Narrow"/>
        <family val="2"/>
      </rPr>
      <t>RÉALISATIONS</t>
    </r>
    <r>
      <rPr>
        <sz val="8"/>
        <rFont val="Arial Narrow"/>
        <family val="2"/>
      </rPr>
      <t xml:space="preserve"> (simple mais limitée)</t>
    </r>
  </si>
  <si>
    <r>
      <rPr>
        <b/>
        <sz val="8"/>
        <rFont val="Arial Narrow"/>
        <family val="2"/>
      </rPr>
      <t>MATURITÉ</t>
    </r>
    <r>
      <rPr>
        <sz val="8"/>
        <rFont val="Arial Narrow"/>
        <family val="2"/>
      </rPr>
      <t xml:space="preserve"> sur les </t>
    </r>
    <r>
      <rPr>
        <b/>
        <sz val="8"/>
        <rFont val="Arial Narrow"/>
        <family val="2"/>
      </rPr>
      <t>PROCESSUS</t>
    </r>
    <r>
      <rPr>
        <sz val="8"/>
        <rFont val="Arial Narrow"/>
        <family val="2"/>
      </rPr>
      <t xml:space="preserve"> (recommandée par l'ISO 9004)</t>
    </r>
  </si>
  <si>
    <t>n° Maturité Processus équivalent au Taux de Véracité pour calcul "Evaluateur"</t>
  </si>
  <si>
    <t>Utilisé pour  "Evaluateur" : classé par orde alphabétique pour calcul via liste "validation"</t>
  </si>
  <si>
    <t>Maturité équivalente 
(calcul automatique)*</t>
  </si>
  <si>
    <r>
      <t xml:space="preserve">Libellés des évaluations en </t>
    </r>
    <r>
      <rPr>
        <b/>
        <sz val="8"/>
        <rFont val="Arial Narrow"/>
        <family val="2"/>
      </rPr>
      <t xml:space="preserve">
"Véracité des Réalisations"</t>
    </r>
  </si>
  <si>
    <r>
      <t>Libellés des évaluations en</t>
    </r>
    <r>
      <rPr>
        <b/>
        <sz val="8"/>
        <rFont val="Arial Narrow"/>
        <family val="2"/>
      </rPr>
      <t xml:space="preserve"> 
"Maturité des Processus"</t>
    </r>
  </si>
  <si>
    <r>
      <rPr>
        <sz val="8"/>
        <rFont val="Arial Narrow"/>
        <family val="2"/>
      </rPr>
      <t>Choix de</t>
    </r>
    <r>
      <rPr>
        <b/>
        <sz val="8"/>
        <rFont val="Arial Narrow"/>
        <family val="2"/>
      </rPr>
      <t xml:space="preserve"> Maturité</t>
    </r>
  </si>
  <si>
    <r>
      <t xml:space="preserve">Taux maxi
de 
</t>
    </r>
    <r>
      <rPr>
        <b/>
        <sz val="8"/>
        <rFont val="Arial Narrow"/>
        <family val="2"/>
      </rPr>
      <t>Maturité</t>
    </r>
  </si>
  <si>
    <t>Maitrisé</t>
  </si>
  <si>
    <r>
      <rPr>
        <sz val="8"/>
        <rFont val="Arial Narrow"/>
        <family val="2"/>
      </rPr>
      <t>Choix de</t>
    </r>
    <r>
      <rPr>
        <b/>
        <sz val="8"/>
        <rFont val="Arial Narrow"/>
        <family val="2"/>
      </rPr>
      <t xml:space="preserve"> Conformité</t>
    </r>
  </si>
  <si>
    <t>Insuffisant</t>
  </si>
  <si>
    <r>
      <t xml:space="preserve">A </t>
    </r>
    <r>
      <rPr>
        <b/>
        <sz val="8"/>
        <rFont val="Arial Narrow"/>
        <family val="2"/>
      </rPr>
      <t>l'unanimité,</t>
    </r>
    <r>
      <rPr>
        <sz val="8"/>
        <rFont val="Arial Narrow"/>
        <family val="2"/>
      </rPr>
      <t xml:space="preserve"> l'action est déclarée non réalisée.</t>
    </r>
  </si>
  <si>
    <r>
      <t xml:space="preserve">Le processus n'est pas réalisé ou alors de manière très </t>
    </r>
    <r>
      <rPr>
        <b/>
        <sz val="8"/>
        <rFont val="Arial Narrow"/>
        <family val="2"/>
      </rPr>
      <t>insuffisante.</t>
    </r>
  </si>
  <si>
    <t>Conforme</t>
  </si>
  <si>
    <r>
      <t xml:space="preserve">L'action </t>
    </r>
    <r>
      <rPr>
        <b/>
        <sz val="8"/>
        <rFont val="Arial Narrow"/>
        <family val="2"/>
      </rPr>
      <t xml:space="preserve">n'est pas réalisée </t>
    </r>
    <r>
      <rPr>
        <sz val="8"/>
        <rFont val="Arial Narrow"/>
        <family val="2"/>
      </rPr>
      <t>ou alors de manière très aléatoire.</t>
    </r>
  </si>
  <si>
    <r>
      <t xml:space="preserve">Le processus est réalisé </t>
    </r>
    <r>
      <rPr>
        <b/>
        <sz val="8"/>
        <rFont val="Arial Narrow"/>
        <family val="2"/>
      </rPr>
      <t>implicitement,</t>
    </r>
    <r>
      <rPr>
        <sz val="8"/>
        <rFont val="Arial Narrow"/>
        <family val="2"/>
      </rPr>
      <t xml:space="preserve"> sans être toujours mis en œuvre complètement et dans les délais.</t>
    </r>
  </si>
  <si>
    <t>Convaincant</t>
  </si>
  <si>
    <r>
      <t xml:space="preserve">L'action </t>
    </r>
    <r>
      <rPr>
        <b/>
        <sz val="8"/>
        <rFont val="Arial Narrow"/>
        <family val="2"/>
      </rPr>
      <t>formalisée</t>
    </r>
    <r>
      <rPr>
        <sz val="8"/>
        <rFont val="Arial Narrow"/>
        <family val="2"/>
      </rPr>
      <t xml:space="preserve"> est réalisée et </t>
    </r>
    <r>
      <rPr>
        <b/>
        <sz val="8"/>
        <rFont val="Arial Narrow"/>
        <family val="2"/>
      </rPr>
      <t>suivie</t>
    </r>
    <r>
      <rPr>
        <sz val="8"/>
        <rFont val="Arial Narrow"/>
        <family val="2"/>
      </rPr>
      <t xml:space="preserve"> dans sa mise en œuvre.</t>
    </r>
  </si>
  <si>
    <r>
      <t xml:space="preserve">Le processus est </t>
    </r>
    <r>
      <rPr>
        <b/>
        <sz val="8"/>
        <rFont val="Arial Narrow"/>
        <family val="2"/>
      </rPr>
      <t>efficient</t>
    </r>
    <r>
      <rPr>
        <sz val="8"/>
        <rFont val="Arial Narrow"/>
        <family val="2"/>
      </rPr>
      <t xml:space="preserve"> et induit des </t>
    </r>
    <r>
      <rPr>
        <b/>
        <sz val="8"/>
        <rFont val="Arial Narrow"/>
        <family val="2"/>
      </rPr>
      <t>améliorations</t>
    </r>
    <r>
      <rPr>
        <sz val="8"/>
        <rFont val="Arial Narrow"/>
        <family val="2"/>
      </rPr>
      <t xml:space="preserve"> qui sont effectivement mises en œuvre.</t>
    </r>
  </si>
  <si>
    <r>
      <t xml:space="preserve">L'action est </t>
    </r>
    <r>
      <rPr>
        <b/>
        <sz val="8"/>
        <rFont val="Arial Narrow"/>
        <family val="2"/>
      </rPr>
      <t>toujours</t>
    </r>
    <r>
      <rPr>
        <sz val="8"/>
        <rFont val="Arial Narrow"/>
        <family val="2"/>
      </rPr>
      <t xml:space="preserve"> réalisée et </t>
    </r>
    <r>
      <rPr>
        <b/>
        <sz val="8"/>
        <rFont val="Arial Narrow"/>
        <family val="2"/>
      </rPr>
      <t>tracée</t>
    </r>
    <r>
      <rPr>
        <sz val="8"/>
        <rFont val="Arial Narrow"/>
        <family val="2"/>
      </rPr>
      <t xml:space="preserve"> avec des résultats </t>
    </r>
    <r>
      <rPr>
        <b/>
        <sz val="8"/>
        <rFont val="Arial Narrow"/>
        <family val="2"/>
      </rPr>
      <t>prouvés.</t>
    </r>
  </si>
  <si>
    <r>
      <t>Le processus a une excellente</t>
    </r>
    <r>
      <rPr>
        <b/>
        <sz val="8"/>
        <rFont val="Arial Narrow"/>
        <family val="2"/>
      </rPr>
      <t xml:space="preserve"> qualité perçue</t>
    </r>
    <r>
      <rPr>
        <sz val="8"/>
        <rFont val="Arial Narrow"/>
        <family val="2"/>
      </rPr>
      <t xml:space="preserve">, il </t>
    </r>
    <r>
      <rPr>
        <b/>
        <sz val="8"/>
        <rFont val="Arial Narrow"/>
        <family val="2"/>
      </rPr>
      <t>anticipe</t>
    </r>
    <r>
      <rPr>
        <sz val="8"/>
        <rFont val="Arial Narrow"/>
        <family val="2"/>
      </rPr>
      <t xml:space="preserve"> les attentes et </t>
    </r>
    <r>
      <rPr>
        <b/>
        <sz val="8"/>
        <rFont val="Arial Narrow"/>
        <family val="2"/>
      </rPr>
      <t>innove</t>
    </r>
    <r>
      <rPr>
        <sz val="8"/>
        <rFont val="Arial Narrow"/>
        <family val="2"/>
      </rPr>
      <t xml:space="preserve"> dans les services rendus.</t>
    </r>
  </si>
  <si>
    <t>Performant</t>
  </si>
  <si>
    <t>Utilisé pour  "Evaluateur" : classé par orde alphabétique pour calcul via liste "validation"</t>
    <phoneticPr fontId="29" type="noConversion"/>
  </si>
  <si>
    <t>Processus 1</t>
    <phoneticPr fontId="29" type="noConversion"/>
  </si>
  <si>
    <t>Processus 2</t>
    <phoneticPr fontId="29" type="noConversion"/>
  </si>
  <si>
    <t>Processus 3</t>
    <phoneticPr fontId="29" type="noConversion"/>
  </si>
  <si>
    <t>Critère 9</t>
  </si>
  <si>
    <t>Choix de Conformité</t>
  </si>
  <si>
    <t>Critère 11</t>
  </si>
  <si>
    <t>Critère 12</t>
  </si>
  <si>
    <t>Critère 13</t>
  </si>
  <si>
    <t>Valeurs choisies</t>
  </si>
  <si>
    <t>Valeurs calculées</t>
  </si>
  <si>
    <t>Valeurs retenues</t>
  </si>
  <si>
    <t>% Maturité retenus</t>
  </si>
  <si>
    <t>Pondération Processus</t>
  </si>
  <si>
    <t>Score Processus</t>
  </si>
  <si>
    <t>Critère 14</t>
  </si>
  <si>
    <t>Processus 66</t>
    <phoneticPr fontId="29" type="noConversion"/>
  </si>
  <si>
    <t>Processus 67</t>
    <phoneticPr fontId="29" type="noConversion"/>
  </si>
  <si>
    <t>Critère 15</t>
  </si>
  <si>
    <t>Critère 16</t>
  </si>
  <si>
    <t>Processus 74</t>
    <phoneticPr fontId="29" type="noConversion"/>
  </si>
  <si>
    <t>Processus 75</t>
    <phoneticPr fontId="29" type="noConversion"/>
  </si>
  <si>
    <t>Processus 76</t>
    <phoneticPr fontId="29" type="noConversion"/>
  </si>
  <si>
    <t>Processus 77</t>
    <phoneticPr fontId="29" type="noConversion"/>
  </si>
  <si>
    <t>Processus 78</t>
    <phoneticPr fontId="29" type="noConversion"/>
  </si>
  <si>
    <t>Processus 79</t>
    <phoneticPr fontId="29" type="noConversion"/>
  </si>
  <si>
    <t>article. 10</t>
    <phoneticPr fontId="29" type="noConversion"/>
  </si>
  <si>
    <t>Informel</t>
    <phoneticPr fontId="43" type="noConversion"/>
  </si>
  <si>
    <t>Insuffisant</t>
    <phoneticPr fontId="43" type="noConversion"/>
  </si>
  <si>
    <t>Maitrisé</t>
    <phoneticPr fontId="43" type="noConversion"/>
  </si>
  <si>
    <t>Performant</t>
    <phoneticPr fontId="43" type="noConversion"/>
  </si>
  <si>
    <t>Processus 80</t>
    <phoneticPr fontId="29" type="noConversion"/>
  </si>
  <si>
    <t>Processus 81</t>
    <phoneticPr fontId="29" type="noConversion"/>
  </si>
  <si>
    <t xml:space="preserve">Document d'appui à une déclaration Qualité sur les référentiels </t>
  </si>
  <si>
    <t>Avertissement : les cellules écrites en bleu sont saisissables et peuvent donc être modifiées</t>
  </si>
  <si>
    <t>Nom de l'établissement :</t>
  </si>
  <si>
    <t xml:space="preserve">Email : </t>
  </si>
  <si>
    <t>Téléphone :</t>
  </si>
  <si>
    <t>Référentiels qualité :</t>
  </si>
  <si>
    <t>Méthode d'utilisation : PDCA</t>
  </si>
  <si>
    <t>P pour Préparer</t>
  </si>
  <si>
    <t>D pour Diagnostiquer</t>
  </si>
  <si>
    <t>Onglet {Autodiagnostic}</t>
  </si>
  <si>
    <t>C pour Considérer</t>
  </si>
  <si>
    <t>A pour Améliorer</t>
  </si>
  <si>
    <t>Onglet {Déclarations ISO 17050}</t>
  </si>
  <si>
    <r>
      <t>4 onglets {</t>
    </r>
    <r>
      <rPr>
        <i/>
        <sz val="7"/>
        <rFont val="Arial"/>
        <family val="2"/>
      </rPr>
      <t xml:space="preserve">Résultats...} </t>
    </r>
  </si>
  <si>
    <t>1) Prenez connaissance des contenus de l'outil</t>
  </si>
  <si>
    <t>2) Indiquez les données contextuelles et les paramètres de l'évaluation</t>
  </si>
  <si>
    <t>3) Indiquez le responsable de l'évaluation et la date</t>
  </si>
  <si>
    <t>4) Réalisez l'autodiagnostic de façon collective</t>
  </si>
  <si>
    <t>5) Visualisez les synthèses, interprétez les résultats, recherchez des solutions</t>
  </si>
  <si>
    <t>6) Elaborez collectivement les plans d'action prioritaires</t>
  </si>
  <si>
    <t xml:space="preserve">7) Enregistrez, imprimez et communiquez sur vos résultats obtenus </t>
  </si>
  <si>
    <t>8) Mettez en œuvre les plans d'action, veillez aux ressources, mesurez les progrès</t>
  </si>
  <si>
    <t>9) Communiquez sur l'autodéclaration ISO 17050 de votre choix</t>
  </si>
  <si>
    <t>Comment Procéder ?</t>
  </si>
  <si>
    <t>1) Complétez l'onglet {Autodiagnostic}</t>
  </si>
  <si>
    <t>Echelles d'évaluation utilisées</t>
  </si>
  <si>
    <t>Choix</t>
  </si>
  <si>
    <t>Taux</t>
  </si>
  <si>
    <r>
      <t>Libellés des niveaux de</t>
    </r>
    <r>
      <rPr>
        <b/>
        <sz val="9"/>
        <color theme="1"/>
        <rFont val="Arial"/>
        <family val="2"/>
      </rPr>
      <t xml:space="preserve"> Maturité </t>
    </r>
    <r>
      <rPr>
        <sz val="9"/>
        <color theme="1"/>
        <rFont val="Arial"/>
        <family val="2"/>
      </rPr>
      <t>pour la réalisation des actions associées aux processus</t>
    </r>
  </si>
  <si>
    <t>Commentaire concernant le processus une fois qu'il sera évalué</t>
  </si>
  <si>
    <t>Le processus est efficace, systématiquement tracé dans son cheminement et évalué dans
 ses résultats.</t>
  </si>
  <si>
    <t>Le processus est réalisé implicitement, sans être toujours mis en œuvre complètement et dans
 les délais.</t>
  </si>
  <si>
    <t>Le processus n'est pas réalisé ou alors de manière très insuffisante.</t>
  </si>
  <si>
    <r>
      <t xml:space="preserve">Libellés des niveaux de </t>
    </r>
    <r>
      <rPr>
        <b/>
        <sz val="9"/>
        <color theme="1"/>
        <rFont val="Arial"/>
        <family val="2"/>
      </rPr>
      <t xml:space="preserve">CONFORMITÉ </t>
    </r>
    <r>
      <rPr>
        <sz val="9"/>
        <color theme="1"/>
        <rFont val="Arial"/>
        <family val="2"/>
      </rPr>
      <t xml:space="preserve">pour la réalisation des actions associées aux des critères </t>
    </r>
  </si>
  <si>
    <t>Niveaux</t>
  </si>
  <si>
    <r>
      <t>Le processus a une excellente qualité perçue, il anticipe les attentes et innove dans les
 services rendus</t>
    </r>
    <r>
      <rPr>
        <sz val="7"/>
        <color theme="1"/>
        <rFont val="Arial"/>
        <family val="2"/>
      </rPr>
      <t>.</t>
    </r>
  </si>
  <si>
    <t xml:space="preserve"> Fiche de déclaration de conformité par une première partie - norme ISO 17050</t>
    <phoneticPr fontId="3" type="noConversion"/>
  </si>
  <si>
    <t>Enregistrement qualité : impression sur 1 page A4 100% en vertical</t>
  </si>
  <si>
    <t>Déclaration de conformité selon la norme NF EN ISO 17050 Partie 1 : Exigences générales</t>
  </si>
  <si>
    <t>Évaluation de la conformité - Déclaration de conformité du fournisseur (NF EN ISO/CEI 17050-1)</t>
  </si>
  <si>
    <t>Date limite de validité de la déclaration :</t>
  </si>
  <si>
    <t>Référence unique de la déclaration ISO 17050 :</t>
  </si>
  <si>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exigences de la norme NF EN ISO 9001:2015.</t>
    </r>
  </si>
  <si>
    <r>
      <t xml:space="preserve">Nous avons appliqué </t>
    </r>
    <r>
      <rPr>
        <b/>
        <sz val="8"/>
        <rFont val="Arial"/>
        <family val="2"/>
      </rPr>
      <t xml:space="preserve">la meilleure rigueur d'élaboration et d'analyse </t>
    </r>
    <r>
      <rPr>
        <sz val="8"/>
        <rFont val="Arial"/>
        <family val="2"/>
      </rPr>
      <t>(évaluation par plusieurs personnes compétentes) et nous avons respecté</t>
    </r>
    <r>
      <rPr>
        <b/>
        <sz val="8"/>
        <rFont val="Arial"/>
        <family val="2"/>
      </rPr>
      <t xml:space="preserve"> les règles d'éthique professionnelle</t>
    </r>
    <r>
      <rPr>
        <sz val="8"/>
        <rFont val="Arial"/>
        <family val="2"/>
      </rPr>
      <t xml:space="preserve"> (absence de conflits d'intérêt, respect des opinions, liberté des choix) pour parvenir aux résultats ci-dessous.</t>
    </r>
  </si>
  <si>
    <t>Tableau des résultats de CONFORMITÉ de nos activités 
selon les critères d'exigence tirés de la norme NF EN ISO 9001:2015</t>
    <phoneticPr fontId="57" type="noConversion"/>
  </si>
  <si>
    <t>Taux moyen</t>
  </si>
  <si>
    <t>Niveaux de Conformité</t>
  </si>
  <si>
    <t>Documents d'appui consultables associés à la déclaration ISO 17050</t>
  </si>
  <si>
    <t>Déclaration de conformité selon l'ISO 17050 Partie 2 : Documentation d'appui  (NF EN ISO/CEI 17050-2)</t>
  </si>
  <si>
    <t>Documents génériques</t>
  </si>
  <si>
    <t>Documents spécifiques</t>
  </si>
  <si>
    <t>Modifier les contenus bleus et mettre ensuite en noir : 
Enregistrements qualité : indiquez ceux que vous mettrez à disposition d'un auditeur. Il peut s'agir des onglets imprimés et signés de ce fichier d'autodiagnostic</t>
  </si>
  <si>
    <r>
      <t xml:space="preserve">Outil d'autodiagnostic : </t>
    </r>
    <r>
      <rPr>
        <sz val="8"/>
        <rFont val="Arial Narrow"/>
        <family val="2"/>
      </rPr>
      <t>Fichier Excel® automatisé mis au point à l'Université de Technologie de Compiègne, France (www.utc.fr) - voir sa dénomination au bas de la feuille</t>
    </r>
  </si>
  <si>
    <t>Autre document d'appui : Mettre ici, et en noir, tout autre document d'appui éventuel pour cette déclaration</t>
  </si>
  <si>
    <t>Signataires</t>
  </si>
  <si>
    <r>
      <t xml:space="preserve">Personne </t>
    </r>
    <r>
      <rPr>
        <b/>
        <i/>
        <sz val="9"/>
        <rFont val="Arial"/>
        <family val="2"/>
      </rPr>
      <t>indépendante</t>
    </r>
    <r>
      <rPr>
        <i/>
        <sz val="9"/>
        <rFont val="Arial"/>
        <family val="2"/>
      </rPr>
      <t xml:space="preserve"> à l'organisme : </t>
    </r>
  </si>
  <si>
    <r>
      <t xml:space="preserve">Personne </t>
    </r>
    <r>
      <rPr>
        <b/>
        <i/>
        <sz val="9"/>
        <rFont val="Arial"/>
        <family val="2"/>
      </rPr>
      <t>responsable</t>
    </r>
    <r>
      <rPr>
        <i/>
        <sz val="9"/>
        <rFont val="Arial"/>
        <family val="2"/>
      </rPr>
      <t xml:space="preserve"> de l'organisme : </t>
    </r>
  </si>
  <si>
    <t>Indiquer les NOM et Prénom de la personne indépendante</t>
  </si>
  <si>
    <t xml:space="preserve">Coordonnées professionnelles : </t>
  </si>
  <si>
    <t>Organisme de la personne indépendante</t>
  </si>
  <si>
    <t>Adresse complète de l'organisme</t>
  </si>
  <si>
    <t>Adresse complète de l'Exploitant</t>
  </si>
  <si>
    <t>Code postal - Ville - Pays de l'organisme</t>
  </si>
  <si>
    <t>Code postal - Ville - Pays de l'Exploitant</t>
  </si>
  <si>
    <t>Tél et email de la personne indépendante</t>
  </si>
  <si>
    <t>Date de la déclaration (jj/mm/aaaa) :</t>
  </si>
  <si>
    <t>Date de l'autodiagnostic (jj/mm/aaaa) :</t>
  </si>
  <si>
    <t>Mettre la date de signature par la personne compétente</t>
  </si>
  <si>
    <t>Signature :</t>
  </si>
  <si>
    <t>Art. 5</t>
  </si>
  <si>
    <t>Art. 6</t>
  </si>
  <si>
    <t>Art. 7</t>
  </si>
  <si>
    <t>Art. 8</t>
  </si>
  <si>
    <t>Réalisation des activités opérationnelles</t>
  </si>
  <si>
    <t>Art. 9</t>
  </si>
  <si>
    <t>Art. 10</t>
  </si>
  <si>
    <t>Insuffisant</t>
    <phoneticPr fontId="29" type="noConversion"/>
  </si>
  <si>
    <r>
      <rPr>
        <sz val="8"/>
        <rFont val="Arial Narrow"/>
        <family val="2"/>
      </rPr>
      <t>Choix de</t>
    </r>
    <r>
      <rPr>
        <b/>
        <sz val="8"/>
        <rFont val="Arial Narrow"/>
        <family val="2"/>
      </rPr>
      <t xml:space="preserve"> Comformité</t>
    </r>
    <phoneticPr fontId="8" type="noConversion"/>
  </si>
  <si>
    <t>Taux
de 
Comformité</t>
    <phoneticPr fontId="8" type="noConversion"/>
  </si>
  <si>
    <t>Informel</t>
    <phoneticPr fontId="8" type="noConversion"/>
  </si>
  <si>
    <t>Insuffisant</t>
    <phoneticPr fontId="8" type="noConversion"/>
  </si>
  <si>
    <t>Convaincant</t>
    <phoneticPr fontId="8" type="noConversion"/>
  </si>
  <si>
    <t>Conforme</t>
    <phoneticPr fontId="8" type="noConversion"/>
  </si>
  <si>
    <t>Performant</t>
    <phoneticPr fontId="8" type="noConversion"/>
  </si>
  <si>
    <t>L'action n'est pas réalisée.</t>
  </si>
  <si>
    <t>L'action n'est pas réalisée ou alors de manière très aléatoire.</t>
  </si>
  <si>
    <t xml:space="preserve">L'action formalisée est réalisée et suivie dans sa mise en œuvre. </t>
  </si>
  <si>
    <t>L'action est toujours réalisée et tracée avec des résultats prouvés.</t>
  </si>
  <si>
    <t>Choix de Maturité</t>
  </si>
  <si>
    <t>Nom de l'établissement</t>
    <phoneticPr fontId="29" type="noConversion"/>
  </si>
  <si>
    <t>@</t>
    <phoneticPr fontId="29" type="noConversion"/>
  </si>
  <si>
    <t>tel</t>
    <phoneticPr fontId="29" type="noConversion"/>
  </si>
  <si>
    <t>Onglets {Page d'accueil} {Mode d'emploi}</t>
    <phoneticPr fontId="29" type="noConversion"/>
  </si>
  <si>
    <t>Critère 18</t>
  </si>
  <si>
    <t>Critère 23</t>
  </si>
  <si>
    <t>Critère 24</t>
  </si>
  <si>
    <t>Critère 25</t>
  </si>
  <si>
    <t>Critère 26</t>
  </si>
  <si>
    <t>Critère 27</t>
  </si>
  <si>
    <t>Critère 28</t>
  </si>
  <si>
    <t>Critère 29</t>
  </si>
  <si>
    <t>Critère 31</t>
  </si>
  <si>
    <t>Critère 34</t>
  </si>
  <si>
    <t>Critère 35</t>
  </si>
  <si>
    <t>Critère 38</t>
  </si>
  <si>
    <t>Critère 39</t>
  </si>
  <si>
    <t>Critère 40</t>
  </si>
  <si>
    <t>Critère 42</t>
  </si>
  <si>
    <t>Critère 43</t>
  </si>
  <si>
    <t>Critère 45</t>
  </si>
  <si>
    <t>Critère 49</t>
  </si>
  <si>
    <t>Critère 50</t>
  </si>
  <si>
    <t>Critère 51</t>
  </si>
  <si>
    <t>Critère 52</t>
  </si>
  <si>
    <t>Critère 53</t>
  </si>
  <si>
    <t>Critère 54</t>
  </si>
  <si>
    <t>Critère 55</t>
  </si>
  <si>
    <t>Critère 57</t>
  </si>
  <si>
    <t>Critère 58</t>
  </si>
  <si>
    <t>Critère 59</t>
  </si>
  <si>
    <t>Critère 63</t>
  </si>
  <si>
    <t>Critère 64</t>
  </si>
  <si>
    <t>Critère 65</t>
  </si>
  <si>
    <t>Critère 72</t>
  </si>
  <si>
    <t>Critère 75</t>
  </si>
  <si>
    <t>Critère 79</t>
  </si>
  <si>
    <t>Critère 81</t>
  </si>
  <si>
    <t>Critère 82</t>
  </si>
  <si>
    <t>Critère 83</t>
  </si>
  <si>
    <t>Critère 84</t>
  </si>
  <si>
    <t>Critère 86</t>
  </si>
  <si>
    <t>Critère 87</t>
  </si>
  <si>
    <t>Critère 88</t>
  </si>
  <si>
    <t>Critère 89</t>
  </si>
  <si>
    <t>Critère 90</t>
  </si>
  <si>
    <t>Critère 91</t>
  </si>
  <si>
    <t>Critère 92</t>
  </si>
  <si>
    <t>Critère 94</t>
  </si>
  <si>
    <t>Critère 95</t>
  </si>
  <si>
    <t>Critère 96</t>
  </si>
  <si>
    <t>Critère 97</t>
  </si>
  <si>
    <t>Critère 98</t>
  </si>
  <si>
    <t>Critère 99</t>
  </si>
  <si>
    <t>Critère 100</t>
  </si>
  <si>
    <t>Critère 101</t>
  </si>
  <si>
    <t>Critère 103</t>
  </si>
  <si>
    <t>Critère 104</t>
  </si>
  <si>
    <t>Critère 106</t>
  </si>
  <si>
    <t>Critère 107</t>
  </si>
  <si>
    <t>Critère 109</t>
  </si>
  <si>
    <t>Critère 110</t>
  </si>
  <si>
    <t>Critère 111</t>
  </si>
  <si>
    <t>Critère 113</t>
  </si>
  <si>
    <t>Critère 114</t>
  </si>
  <si>
    <t>Critère 116</t>
  </si>
  <si>
    <t>Critère 117</t>
  </si>
  <si>
    <t>Critère 118</t>
  </si>
  <si>
    <t>Critère 120</t>
  </si>
  <si>
    <t>Critère 121</t>
  </si>
  <si>
    <t>Critère 122</t>
  </si>
  <si>
    <t>Critère 124</t>
  </si>
  <si>
    <t>Critère 130</t>
  </si>
  <si>
    <t>Critère 137</t>
  </si>
  <si>
    <t>Critère 138</t>
  </si>
  <si>
    <t>Critère 139</t>
  </si>
  <si>
    <t>Critère 140</t>
  </si>
  <si>
    <t>Critère 142</t>
  </si>
  <si>
    <t>Critère 143</t>
  </si>
  <si>
    <t>Critère 149</t>
  </si>
  <si>
    <t>Critère 150</t>
  </si>
  <si>
    <t>Critère 152</t>
  </si>
  <si>
    <t>Critère 153</t>
  </si>
  <si>
    <t>Critère 155</t>
  </si>
  <si>
    <t>Critère 156</t>
  </si>
  <si>
    <t>Critère 157</t>
  </si>
  <si>
    <t>Critère 158</t>
  </si>
  <si>
    <t>Critère 159</t>
  </si>
  <si>
    <t>Critère 164</t>
  </si>
  <si>
    <t>Critère 165</t>
  </si>
  <si>
    <t>Critère 166</t>
  </si>
  <si>
    <t>Critère 167</t>
  </si>
  <si>
    <t>Critère 169</t>
  </si>
  <si>
    <t>Critère 170</t>
  </si>
  <si>
    <t>Critère 171</t>
  </si>
  <si>
    <t>Critère 172</t>
  </si>
  <si>
    <t>Critère 173</t>
  </si>
  <si>
    <t>Critère 176</t>
  </si>
  <si>
    <t>Critère 187</t>
  </si>
  <si>
    <t>Critère 188</t>
  </si>
  <si>
    <t>Critère 249</t>
  </si>
  <si>
    <t>Critère 250</t>
  </si>
  <si>
    <t>Critère 251</t>
  </si>
  <si>
    <t>Critère 252</t>
  </si>
  <si>
    <t>Critère 253</t>
  </si>
  <si>
    <t>Critère 254</t>
  </si>
  <si>
    <t>Critère 255</t>
  </si>
  <si>
    <t>Critère 258</t>
  </si>
  <si>
    <t>Critère 259</t>
  </si>
  <si>
    <t>Critère 260</t>
  </si>
  <si>
    <t>Critère 261</t>
  </si>
  <si>
    <t>Plan d'action :</t>
  </si>
  <si>
    <t>Intitulé ou Référence</t>
  </si>
  <si>
    <r>
      <rPr>
        <b/>
        <sz val="8"/>
        <color rgb="FF0000FF"/>
        <rFont val="Arial"/>
        <family val="2"/>
      </rPr>
      <t>QUOI</t>
    </r>
    <r>
      <rPr>
        <sz val="8"/>
        <color rgb="FF0000FF"/>
        <rFont val="Arial"/>
        <family val="2"/>
      </rPr>
      <t xml:space="preserve">
Objectifs</t>
    </r>
  </si>
  <si>
    <t>commentaires</t>
  </si>
  <si>
    <r>
      <rPr>
        <b/>
        <sz val="8"/>
        <color rgb="FF0000FF"/>
        <rFont val="Arial"/>
        <family val="2"/>
      </rPr>
      <t>QUI</t>
    </r>
    <r>
      <rPr>
        <sz val="8"/>
        <color rgb="FF0000FF"/>
        <rFont val="Arial"/>
        <family val="2"/>
      </rPr>
      <t xml:space="preserve">
Responsable</t>
    </r>
  </si>
  <si>
    <t>Actions de progrès envisagées :</t>
    <phoneticPr fontId="29" type="noConversion"/>
  </si>
  <si>
    <t>Critère 307</t>
  </si>
  <si>
    <t>Critère 308</t>
  </si>
  <si>
    <t>Critère 310</t>
  </si>
  <si>
    <t>Critère 311</t>
  </si>
  <si>
    <t>Critère 312</t>
  </si>
  <si>
    <t>Critère 314</t>
  </si>
  <si>
    <t>Critère 315</t>
  </si>
  <si>
    <t>Critère 317</t>
  </si>
  <si>
    <t>Critère 318</t>
  </si>
  <si>
    <t>Critère 319</t>
  </si>
  <si>
    <t>Critère 320</t>
  </si>
  <si>
    <t>Critère 321</t>
  </si>
  <si>
    <t>Critère 322</t>
  </si>
  <si>
    <t>Critère 323</t>
  </si>
  <si>
    <t>Critère 324</t>
  </si>
  <si>
    <t>Critère 326</t>
  </si>
  <si>
    <t>Critère 327</t>
  </si>
  <si>
    <t>Critère 328</t>
  </si>
  <si>
    <t>Critère 330</t>
  </si>
  <si>
    <t>Critère 331</t>
  </si>
  <si>
    <t>Critère 332</t>
  </si>
  <si>
    <t>Critère 333</t>
  </si>
  <si>
    <t>Critère 334</t>
  </si>
  <si>
    <t>Critère 335</t>
  </si>
  <si>
    <t>Critère 380</t>
  </si>
  <si>
    <t>Critère 381</t>
  </si>
  <si>
    <t>Critère 382</t>
  </si>
  <si>
    <t>Critère 383</t>
  </si>
  <si>
    <t>Critère 384</t>
  </si>
  <si>
    <t>Critère 386</t>
  </si>
  <si>
    <t>Critère 387</t>
  </si>
  <si>
    <t>Critère 388</t>
  </si>
  <si>
    <t>Critère 389</t>
  </si>
  <si>
    <t>Critère 390</t>
  </si>
  <si>
    <t>Critère 391</t>
  </si>
  <si>
    <t>Critère 392</t>
  </si>
  <si>
    <t>Critère 393</t>
  </si>
  <si>
    <t>Critère 396</t>
  </si>
  <si>
    <t>Critère 397</t>
  </si>
  <si>
    <t>Critère 398</t>
  </si>
  <si>
    <t>Critère 399</t>
  </si>
  <si>
    <t>Critère 401</t>
  </si>
  <si>
    <t>Critère 402</t>
  </si>
  <si>
    <t>Critère 403</t>
  </si>
  <si>
    <t>Critère 404</t>
  </si>
  <si>
    <t>Critère 406</t>
  </si>
  <si>
    <t>Critère 407</t>
  </si>
  <si>
    <t>Critère 409</t>
  </si>
  <si>
    <t>Critère 410</t>
  </si>
  <si>
    <t>Critère 411</t>
  </si>
  <si>
    <t>Critère 412</t>
  </si>
  <si>
    <t>Critère 413</t>
  </si>
  <si>
    <t>Critère 414</t>
  </si>
  <si>
    <t>Critère 415</t>
  </si>
  <si>
    <t>Critère 416</t>
  </si>
  <si>
    <t>Critère 418</t>
  </si>
  <si>
    <t>Critère 419</t>
  </si>
  <si>
    <t>Critère 420</t>
  </si>
  <si>
    <t>Critère 421</t>
  </si>
  <si>
    <t>Critère 422</t>
  </si>
  <si>
    <t>Critère 423</t>
  </si>
  <si>
    <t>Critère 424</t>
  </si>
  <si>
    <t>Critère 425</t>
  </si>
  <si>
    <t>Critère 426</t>
  </si>
  <si>
    <t>Critère 427</t>
  </si>
  <si>
    <t>Critère 428</t>
  </si>
  <si>
    <t>Critère 429</t>
  </si>
  <si>
    <t>Critère 430</t>
  </si>
  <si>
    <t>Critère 431</t>
  </si>
  <si>
    <t>Critère 433</t>
  </si>
  <si>
    <t>Critère 434</t>
  </si>
  <si>
    <t>Critère 435</t>
  </si>
  <si>
    <t>Critère 437</t>
  </si>
  <si>
    <t>Critère 438</t>
  </si>
  <si>
    <t>Critère 439</t>
  </si>
  <si>
    <t>Critère 440</t>
  </si>
  <si>
    <r>
      <t>Objet de la déclaration :</t>
    </r>
    <r>
      <rPr>
        <b/>
        <sz val="9"/>
        <rFont val="Arial"/>
        <family val="2"/>
      </rPr>
      <t xml:space="preserve"> Estimation des niveaux de CONFORMITÉ aux EXIGENCES de la norme NF EN 
ISO 9001:2015</t>
    </r>
    <phoneticPr fontId="29" type="noConversion"/>
  </si>
  <si>
    <t>Néant</t>
  </si>
  <si>
    <t>2) Visualisez la situation avec les onglets {Résultats, Déclaration ISO 17050}, identifiez les améliorations et progressez dans vos pratiques</t>
    <phoneticPr fontId="29" type="noConversion"/>
  </si>
  <si>
    <t>3) Faites signer par une personne indépendante et communiquez vos résultats avec l'onglet {Déclarations ISO 17050}</t>
    <phoneticPr fontId="29" type="noConversion"/>
  </si>
  <si>
    <t xml:space="preserve">Evaluations </t>
    <phoneticPr fontId="2" type="noConversion"/>
  </si>
  <si>
    <t>Commentaires</t>
    <phoneticPr fontId="8" type="noConversion"/>
  </si>
  <si>
    <t>Article 4</t>
    <phoneticPr fontId="8" type="noConversion"/>
  </si>
  <si>
    <t>Article 5</t>
    <phoneticPr fontId="29" type="noConversion"/>
  </si>
  <si>
    <r>
      <t xml:space="preserve">La direction établit, met en œuvre et tient à jour une </t>
    </r>
    <r>
      <rPr>
        <b/>
        <sz val="10"/>
        <color theme="1"/>
        <rFont val="Calibri"/>
        <family val="2"/>
      </rPr>
      <t>politique qualité appropriée</t>
    </r>
    <r>
      <rPr>
        <sz val="10"/>
        <color theme="1"/>
        <rFont val="Calibri"/>
        <family val="2"/>
      </rPr>
      <t xml:space="preserve"> à la finalité et au </t>
    </r>
    <r>
      <rPr>
        <b/>
        <sz val="10"/>
        <color theme="1"/>
        <rFont val="Calibri"/>
        <family val="2"/>
      </rPr>
      <t>contexte</t>
    </r>
    <r>
      <rPr>
        <sz val="10"/>
        <color theme="1"/>
        <rFont val="Calibri"/>
        <family val="2"/>
      </rPr>
      <t xml:space="preserve"> de l’organisme et soutenant son</t>
    </r>
    <r>
      <rPr>
        <b/>
        <sz val="10"/>
        <color theme="1"/>
        <rFont val="Calibri"/>
        <family val="2"/>
      </rPr>
      <t xml:space="preserve"> orientation stratégique</t>
    </r>
    <r>
      <rPr>
        <sz val="10"/>
        <color theme="1"/>
        <rFont val="Calibri"/>
        <family val="2"/>
      </rPr>
      <t>.</t>
    </r>
  </si>
  <si>
    <r>
      <t xml:space="preserve">La direction promeut l’utilisation de </t>
    </r>
    <r>
      <rPr>
        <b/>
        <sz val="10"/>
        <color theme="1"/>
        <rFont val="Calibri"/>
        <family val="2"/>
      </rPr>
      <t>l’approche processus</t>
    </r>
    <r>
      <rPr>
        <sz val="10"/>
        <color theme="1"/>
        <rFont val="Calibri"/>
        <family val="2"/>
      </rPr>
      <t>.</t>
    </r>
  </si>
  <si>
    <r>
      <t xml:space="preserve">La direction promeut l’utilisation de </t>
    </r>
    <r>
      <rPr>
        <b/>
        <sz val="10"/>
        <color theme="1"/>
        <rFont val="Calibri"/>
        <family val="2"/>
      </rPr>
      <t>l’approche par les risques</t>
    </r>
    <r>
      <rPr>
        <sz val="10"/>
        <color theme="1"/>
        <rFont val="Calibri"/>
        <family val="2"/>
      </rPr>
      <t>.</t>
    </r>
  </si>
  <si>
    <r>
      <t xml:space="preserve">La direction </t>
    </r>
    <r>
      <rPr>
        <b/>
        <sz val="10"/>
        <color theme="1"/>
        <rFont val="Calibri"/>
        <family val="2"/>
      </rPr>
      <t>promeut l'amélioration.</t>
    </r>
  </si>
  <si>
    <r>
      <t>La direction</t>
    </r>
    <r>
      <rPr>
        <b/>
        <sz val="10"/>
        <color theme="1"/>
        <rFont val="Calibri"/>
        <family val="2"/>
      </rPr>
      <t xml:space="preserve"> soutient les autres fonctions</t>
    </r>
    <r>
      <rPr>
        <sz val="10"/>
        <color theme="1"/>
        <rFont val="Calibri"/>
        <family val="2"/>
      </rPr>
      <t xml:space="preserve"> managériales pertinentes afin de </t>
    </r>
    <r>
      <rPr>
        <b/>
        <sz val="10"/>
        <color theme="1"/>
        <rFont val="Calibri"/>
        <family val="2"/>
      </rPr>
      <t>démontrer leur responsabilité</t>
    </r>
    <r>
      <rPr>
        <sz val="10"/>
        <color theme="1"/>
        <rFont val="Calibri"/>
        <family val="2"/>
      </rPr>
      <t xml:space="preserve"> dans leurs domaines respectifs.</t>
    </r>
  </si>
  <si>
    <r>
      <t xml:space="preserve">La direction s’assure que les risques et les opportunités susceptibles d’avoir une incidence sur la conformité des produits et des services sont </t>
    </r>
    <r>
      <rPr>
        <b/>
        <sz val="10"/>
        <rFont val="Calibri"/>
        <family val="2"/>
      </rPr>
      <t>déterminés et pris en compte</t>
    </r>
    <r>
      <rPr>
        <sz val="10"/>
        <rFont val="Calibri"/>
        <family val="2"/>
      </rPr>
      <t>.</t>
    </r>
  </si>
  <si>
    <r>
      <t xml:space="preserve">La direction s’assure que les risques et les opportunités susceptibles d’avoir une incidence sur l’aptitude à améliorer la satisfaction du client sont </t>
    </r>
    <r>
      <rPr>
        <b/>
        <sz val="10"/>
        <rFont val="Calibri"/>
        <family val="2"/>
      </rPr>
      <t>déterminés et pris en compte</t>
    </r>
    <r>
      <rPr>
        <sz val="10"/>
        <rFont val="Calibri"/>
        <family val="2"/>
      </rPr>
      <t>.</t>
    </r>
  </si>
  <si>
    <r>
      <t xml:space="preserve">La </t>
    </r>
    <r>
      <rPr>
        <b/>
        <sz val="10"/>
        <color theme="1"/>
        <rFont val="Calibri"/>
        <family val="2"/>
      </rPr>
      <t>politique qualité</t>
    </r>
    <r>
      <rPr>
        <sz val="10"/>
        <color theme="1"/>
        <rFont val="Calibri"/>
        <family val="2"/>
      </rPr>
      <t xml:space="preserve"> est </t>
    </r>
    <r>
      <rPr>
        <b/>
        <sz val="10"/>
        <color theme="1"/>
        <rFont val="Calibri"/>
        <family val="2"/>
      </rPr>
      <t xml:space="preserve">disponible et tenue à jour </t>
    </r>
    <r>
      <rPr>
        <sz val="10"/>
        <color theme="1"/>
        <rFont val="Calibri"/>
        <family val="2"/>
      </rPr>
      <t>sous la forme d’une information documentée.</t>
    </r>
  </si>
  <si>
    <r>
      <t xml:space="preserve">La </t>
    </r>
    <r>
      <rPr>
        <b/>
        <sz val="10"/>
        <color theme="1"/>
        <rFont val="Calibri"/>
        <family val="2"/>
      </rPr>
      <t>politique qualité</t>
    </r>
    <r>
      <rPr>
        <sz val="10"/>
        <color theme="1"/>
        <rFont val="Calibri"/>
        <family val="2"/>
      </rPr>
      <t xml:space="preserve"> est </t>
    </r>
    <r>
      <rPr>
        <b/>
        <sz val="10"/>
        <color theme="1"/>
        <rFont val="Calibri"/>
        <family val="2"/>
      </rPr>
      <t>mise à la disposition des parties intéressées</t>
    </r>
    <r>
      <rPr>
        <sz val="10"/>
        <color theme="1"/>
        <rFont val="Calibri"/>
        <family val="2"/>
      </rPr>
      <t xml:space="preserve"> pertinentes, le cas échéant.</t>
    </r>
  </si>
  <si>
    <t>Généralités</t>
    <phoneticPr fontId="8" type="noConversion"/>
  </si>
  <si>
    <t>Support</t>
    <phoneticPr fontId="8" type="noConversion"/>
  </si>
  <si>
    <t>Article 7</t>
    <phoneticPr fontId="29" type="noConversion"/>
  </si>
  <si>
    <r>
      <t xml:space="preserve">L’exploitant établit des </t>
    </r>
    <r>
      <rPr>
        <sz val="10"/>
        <color rgb="FFFF0000"/>
        <rFont val="Calibri"/>
        <family val="2"/>
      </rPr>
      <t>procédures documentées</t>
    </r>
    <r>
      <rPr>
        <sz val="10"/>
        <rFont val="Calibri"/>
        <family val="2"/>
      </rPr>
      <t xml:space="preserve"> pour assurer que les </t>
    </r>
    <r>
      <rPr>
        <b/>
        <sz val="10"/>
        <rFont val="Calibri"/>
        <family val="2"/>
      </rPr>
      <t>activités de surveillance et de mesure</t>
    </r>
    <r>
      <rPr>
        <sz val="10"/>
        <rFont val="Calibri"/>
        <family val="2"/>
      </rPr>
      <t xml:space="preserve"> peuvent être effectuées et sont effectuées de manière </t>
    </r>
    <r>
      <rPr>
        <b/>
        <sz val="10"/>
        <rFont val="Calibri"/>
        <family val="2"/>
      </rPr>
      <t>cohérente</t>
    </r>
    <r>
      <rPr>
        <sz val="10"/>
        <rFont val="Calibri"/>
        <family val="2"/>
      </rPr>
      <t xml:space="preserve"> par rapport aux exigences de surveillance et de mesure.</t>
    </r>
  </si>
  <si>
    <r>
      <rPr>
        <b/>
        <sz val="10"/>
        <rFont val="Calibri"/>
        <family val="2"/>
      </rPr>
      <t>Lorsque</t>
    </r>
    <r>
      <rPr>
        <sz val="10"/>
        <rFont val="Calibri"/>
        <family val="2"/>
      </rPr>
      <t xml:space="preserve"> ces étalons n’existent pas, la référence utilisée pour l’étalonnage ou la vérification est conservée sous forme </t>
    </r>
    <r>
      <rPr>
        <sz val="10"/>
        <color rgb="FFFF0000"/>
        <rFont val="Calibri"/>
        <family val="2"/>
      </rPr>
      <t>d’information documentée.</t>
    </r>
  </si>
  <si>
    <r>
      <t xml:space="preserve">Lorsqu’un </t>
    </r>
    <r>
      <rPr>
        <b/>
        <sz val="10"/>
        <rFont val="Calibri"/>
        <family val="2"/>
      </rPr>
      <t>équipement</t>
    </r>
    <r>
      <rPr>
        <sz val="10"/>
        <rFont val="Calibri"/>
        <family val="2"/>
      </rPr>
      <t xml:space="preserve"> de mesure s’avère </t>
    </r>
    <r>
      <rPr>
        <b/>
        <sz val="10"/>
        <rFont val="Calibri"/>
        <family val="2"/>
      </rPr>
      <t>inadapté</t>
    </r>
    <r>
      <rPr>
        <sz val="10"/>
        <rFont val="Calibri"/>
        <family val="2"/>
      </rPr>
      <t xml:space="preserve"> à l’usage prévu, l’organisme détermine </t>
    </r>
    <r>
      <rPr>
        <b/>
        <sz val="10"/>
        <rFont val="Calibri"/>
        <family val="2"/>
      </rPr>
      <t>si la validité</t>
    </r>
    <r>
      <rPr>
        <sz val="10"/>
        <rFont val="Calibri"/>
        <family val="2"/>
      </rPr>
      <t xml:space="preserve"> des résultats de mesure antérieurs </t>
    </r>
    <r>
      <rPr>
        <b/>
        <sz val="10"/>
        <rFont val="Calibri"/>
        <family val="2"/>
      </rPr>
      <t xml:space="preserve">a été compromise </t>
    </r>
    <r>
      <rPr>
        <sz val="10"/>
        <rFont val="Calibri"/>
        <family val="2"/>
      </rPr>
      <t xml:space="preserve">et </t>
    </r>
    <r>
      <rPr>
        <b/>
        <sz val="10"/>
        <rFont val="Calibri"/>
        <family val="2"/>
      </rPr>
      <t>mène l’action appropriée</t>
    </r>
    <r>
      <rPr>
        <sz val="10"/>
        <rFont val="Calibri"/>
        <family val="2"/>
      </rPr>
      <t>, si nécessaire.</t>
    </r>
  </si>
  <si>
    <r>
      <t xml:space="preserve">Ces </t>
    </r>
    <r>
      <rPr>
        <b/>
        <sz val="10"/>
        <rFont val="Calibri"/>
        <family val="2"/>
      </rPr>
      <t>connaissances</t>
    </r>
    <r>
      <rPr>
        <sz val="10"/>
        <rFont val="Calibri"/>
        <family val="2"/>
      </rPr>
      <t xml:space="preserve"> sont </t>
    </r>
    <r>
      <rPr>
        <b/>
        <sz val="10"/>
        <rFont val="Calibri"/>
        <family val="2"/>
      </rPr>
      <t>tenues à jour</t>
    </r>
    <r>
      <rPr>
        <sz val="10"/>
        <rFont val="Calibri"/>
        <family val="2"/>
      </rPr>
      <t xml:space="preserve"> et mises à disposition autant que nécessaire.</t>
    </r>
  </si>
  <si>
    <r>
      <t xml:space="preserve">L'exploitant conserve des </t>
    </r>
    <r>
      <rPr>
        <sz val="10"/>
        <color rgb="FFFF0000"/>
        <rFont val="Calibri"/>
        <family val="2"/>
      </rPr>
      <t>informations documentées</t>
    </r>
    <r>
      <rPr>
        <sz val="10"/>
        <rFont val="Calibri"/>
        <family val="2"/>
      </rPr>
      <t xml:space="preserve"> appropriées et tenues à jour comme </t>
    </r>
    <r>
      <rPr>
        <b/>
        <sz val="10"/>
        <rFont val="Calibri"/>
        <family val="2"/>
      </rPr>
      <t>preuves</t>
    </r>
    <r>
      <rPr>
        <sz val="10"/>
        <rFont val="Calibri"/>
        <family val="2"/>
      </rPr>
      <t xml:space="preserve"> desdites </t>
    </r>
    <r>
      <rPr>
        <b/>
        <sz val="10"/>
        <rFont val="Calibri"/>
        <family val="2"/>
      </rPr>
      <t>compétences.</t>
    </r>
  </si>
  <si>
    <r>
      <t xml:space="preserve">L’organisme détermine </t>
    </r>
    <r>
      <rPr>
        <b/>
        <sz val="10"/>
        <rFont val="Calibri"/>
        <family val="2"/>
      </rPr>
      <t xml:space="preserve">sur quels sujets </t>
    </r>
    <r>
      <rPr>
        <sz val="10"/>
        <rFont val="Calibri"/>
        <family val="2"/>
      </rPr>
      <t>communiquer.</t>
    </r>
    <phoneticPr fontId="8" type="noConversion"/>
  </si>
  <si>
    <r>
      <t xml:space="preserve">Les </t>
    </r>
    <r>
      <rPr>
        <sz val="10"/>
        <color rgb="FFFF0000"/>
        <rFont val="Calibri"/>
        <family val="2"/>
      </rPr>
      <t>informations documentées</t>
    </r>
    <r>
      <rPr>
        <sz val="10"/>
        <rFont val="Calibri"/>
        <family val="2"/>
      </rPr>
      <t xml:space="preserve"> sont </t>
    </r>
    <r>
      <rPr>
        <b/>
        <sz val="10"/>
        <rFont val="Calibri"/>
        <family val="2"/>
      </rPr>
      <t>disponibles, accessibles, comprises</t>
    </r>
    <r>
      <rPr>
        <sz val="10"/>
        <rFont val="Calibri"/>
        <family val="2"/>
      </rPr>
      <t xml:space="preserve"> et </t>
    </r>
    <r>
      <rPr>
        <b/>
        <sz val="10"/>
        <rFont val="Calibri"/>
        <family val="2"/>
      </rPr>
      <t>conviennent à l’utilisation</t>
    </r>
    <r>
      <rPr>
        <sz val="10"/>
        <rFont val="Calibri"/>
        <family val="2"/>
      </rPr>
      <t>, quand et là où elles sont nécessaires.</t>
    </r>
  </si>
  <si>
    <r>
      <t xml:space="preserve">Les </t>
    </r>
    <r>
      <rPr>
        <sz val="10"/>
        <color rgb="FFFF0000"/>
        <rFont val="Calibri"/>
        <family val="2"/>
      </rPr>
      <t>informations documentées</t>
    </r>
    <r>
      <rPr>
        <sz val="10"/>
        <rFont val="Calibri"/>
        <family val="2"/>
      </rPr>
      <t xml:space="preserve"> sont </t>
    </r>
    <r>
      <rPr>
        <b/>
        <sz val="10"/>
        <rFont val="Calibri"/>
        <family val="2"/>
      </rPr>
      <t xml:space="preserve">convenablement protégées </t>
    </r>
    <r>
      <rPr>
        <sz val="10"/>
        <rFont val="Calibri"/>
        <family val="2"/>
      </rPr>
      <t>(par exemple de toute perte de confidentialité, utilisation inappropriée ou perte d’intégrité).</t>
    </r>
  </si>
  <si>
    <r>
      <t xml:space="preserve">Les </t>
    </r>
    <r>
      <rPr>
        <sz val="10"/>
        <color rgb="FFFF0000"/>
        <rFont val="Calibri"/>
        <family val="2"/>
      </rPr>
      <t xml:space="preserve">informations documentées, même d'origine </t>
    </r>
    <r>
      <rPr>
        <b/>
        <sz val="10"/>
        <color rgb="FFFF0000"/>
        <rFont val="Calibri"/>
        <family val="2"/>
      </rPr>
      <t>externe,</t>
    </r>
    <r>
      <rPr>
        <sz val="10"/>
        <rFont val="Calibri"/>
        <family val="2"/>
      </rPr>
      <t xml:space="preserve"> sont </t>
    </r>
    <r>
      <rPr>
        <b/>
        <sz val="10"/>
        <rFont val="Calibri"/>
        <family val="2"/>
      </rPr>
      <t>maîtrisées</t>
    </r>
    <r>
      <rPr>
        <sz val="10"/>
        <rFont val="Calibri"/>
        <family val="2"/>
      </rPr>
      <t xml:space="preserve"> dans leur </t>
    </r>
    <r>
      <rPr>
        <b/>
        <sz val="10"/>
        <rFont val="Calibri"/>
        <family val="2"/>
      </rPr>
      <t>identification,</t>
    </r>
    <r>
      <rPr>
        <sz val="10"/>
        <rFont val="Calibri"/>
        <family val="2"/>
      </rPr>
      <t xml:space="preserve"> </t>
    </r>
    <r>
      <rPr>
        <b/>
        <sz val="10"/>
        <rFont val="Calibri"/>
        <family val="2"/>
      </rPr>
      <t>distribution, accès, récupération et utilisation.</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</si>
  <si>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stockage et protection</t>
    </r>
    <r>
      <rPr>
        <sz val="10"/>
        <rFont val="Calibri"/>
        <family val="2"/>
      </rPr>
      <t xml:space="preserve">, y compris préservation de la </t>
    </r>
    <r>
      <rPr>
        <b/>
        <sz val="10"/>
        <rFont val="Calibri"/>
        <family val="2"/>
      </rPr>
      <t>lisibilité.</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</si>
  <si>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leurs</t>
    </r>
    <r>
      <rPr>
        <b/>
        <sz val="10"/>
        <rFont val="Calibri"/>
        <family val="2"/>
      </rPr>
      <t xml:space="preserve"> modifications</t>
    </r>
    <r>
      <rPr>
        <sz val="10"/>
        <rFont val="Calibri"/>
        <family val="2"/>
      </rPr>
      <t xml:space="preserve"> (par exemple contrôle des versions).</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</si>
  <si>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conservation et élimination.</t>
    </r>
  </si>
  <si>
    <r>
      <t>Les</t>
    </r>
    <r>
      <rPr>
        <sz val="10"/>
        <color rgb="FFFF0000"/>
        <rFont val="Calibri"/>
        <family val="2"/>
      </rPr>
      <t xml:space="preserve"> informations documentées </t>
    </r>
    <r>
      <rPr>
        <b/>
        <sz val="10"/>
        <rFont val="Calibri"/>
        <family val="2"/>
      </rPr>
      <t>conservées comme preuves</t>
    </r>
    <r>
      <rPr>
        <sz val="10"/>
        <rFont val="Calibri"/>
        <family val="2"/>
      </rPr>
      <t xml:space="preserve"> de conformité sont </t>
    </r>
    <r>
      <rPr>
        <b/>
        <sz val="10"/>
        <rFont val="Calibri"/>
        <family val="2"/>
      </rPr>
      <t xml:space="preserve">protégées </t>
    </r>
    <r>
      <rPr>
        <sz val="10"/>
        <rFont val="Calibri"/>
        <family val="2"/>
      </rPr>
      <t>de toute altération involontaire.</t>
    </r>
  </si>
  <si>
    <t xml:space="preserve">Réalisation des activités opérationnelles </t>
    <phoneticPr fontId="8" type="noConversion"/>
  </si>
  <si>
    <r>
      <t xml:space="preserve">Pour cela, il établit des </t>
    </r>
    <r>
      <rPr>
        <b/>
        <sz val="10"/>
        <rFont val="Calibri"/>
        <family val="2"/>
      </rPr>
      <t>critères</t>
    </r>
    <r>
      <rPr>
        <sz val="10"/>
        <rFont val="Calibri"/>
        <family val="2"/>
      </rPr>
      <t xml:space="preserve"> pour ces </t>
    </r>
    <r>
      <rPr>
        <b/>
        <sz val="10"/>
        <rFont val="Calibri"/>
        <family val="2"/>
      </rPr>
      <t xml:space="preserve">processus </t>
    </r>
    <r>
      <rPr>
        <sz val="10"/>
        <rFont val="Calibri"/>
        <family val="2"/>
      </rPr>
      <t>et</t>
    </r>
    <r>
      <rPr>
        <b/>
        <sz val="10"/>
        <rFont val="Calibri"/>
        <family val="2"/>
      </rPr>
      <t xml:space="preserve"> l’acceptation des produits et services.</t>
    </r>
  </si>
  <si>
    <r>
      <t xml:space="preserve">Les </t>
    </r>
    <r>
      <rPr>
        <sz val="10"/>
        <color rgb="FFFF0000"/>
        <rFont val="Calibri"/>
        <family val="2"/>
      </rPr>
      <t>informations documentées</t>
    </r>
    <r>
      <rPr>
        <sz val="10"/>
        <rFont val="Calibri"/>
        <family val="2"/>
      </rPr>
      <t xml:space="preserve"> assurent que les </t>
    </r>
    <r>
      <rPr>
        <b/>
        <sz val="10"/>
        <rFont val="Calibri"/>
        <family val="2"/>
      </rPr>
      <t>processus</t>
    </r>
    <r>
      <rPr>
        <sz val="10"/>
        <rFont val="Calibri"/>
        <family val="2"/>
      </rPr>
      <t xml:space="preserve"> ont été </t>
    </r>
    <r>
      <rPr>
        <b/>
        <sz val="10"/>
        <rFont val="Calibri"/>
        <family val="2"/>
      </rPr>
      <t>réalisés comme prévu.</t>
    </r>
  </si>
  <si>
    <r>
      <t xml:space="preserve">Les </t>
    </r>
    <r>
      <rPr>
        <sz val="10"/>
        <color rgb="FFFF0000"/>
        <rFont val="Calibri"/>
        <family val="2"/>
      </rPr>
      <t>informations documentées</t>
    </r>
    <r>
      <rPr>
        <sz val="10"/>
        <rFont val="Calibri"/>
        <family val="2"/>
      </rPr>
      <t xml:space="preserve"> démontrent la </t>
    </r>
    <r>
      <rPr>
        <b/>
        <sz val="10"/>
        <rFont val="Calibri"/>
        <family val="2"/>
      </rPr>
      <t>conformité</t>
    </r>
    <r>
      <rPr>
        <sz val="10"/>
        <rFont val="Calibri"/>
        <family val="2"/>
      </rPr>
      <t xml:space="preserve"> des produits et services aux exigences applicables.</t>
    </r>
  </si>
  <si>
    <r>
      <t xml:space="preserve">Les </t>
    </r>
    <r>
      <rPr>
        <b/>
        <sz val="10"/>
        <rFont val="Calibri"/>
        <family val="2"/>
      </rPr>
      <t xml:space="preserve">éléments de sortie </t>
    </r>
    <r>
      <rPr>
        <sz val="10"/>
        <rFont val="Calibri"/>
        <family val="2"/>
      </rPr>
      <t xml:space="preserve">de cette planification sont </t>
    </r>
    <r>
      <rPr>
        <b/>
        <sz val="10"/>
        <rFont val="Calibri"/>
        <family val="2"/>
      </rPr>
      <t>adaptés</t>
    </r>
    <r>
      <rPr>
        <sz val="10"/>
        <rFont val="Calibri"/>
        <family val="2"/>
      </rPr>
      <t xml:space="preserve"> aux modes de réalisation des activités opérationnelles de l’organisme.</t>
    </r>
  </si>
  <si>
    <r>
      <t xml:space="preserve">Les </t>
    </r>
    <r>
      <rPr>
        <b/>
        <sz val="10"/>
        <rFont val="Calibri"/>
        <family val="2"/>
      </rPr>
      <t xml:space="preserve">éléments de sortie </t>
    </r>
    <r>
      <rPr>
        <sz val="10"/>
        <rFont val="Calibri"/>
        <family val="2"/>
      </rPr>
      <t xml:space="preserve">sont </t>
    </r>
    <r>
      <rPr>
        <b/>
        <sz val="10"/>
        <rFont val="Calibri"/>
        <family val="2"/>
      </rPr>
      <t>adéquats</t>
    </r>
    <r>
      <rPr>
        <sz val="10"/>
        <rFont val="Calibri"/>
        <family val="2"/>
      </rPr>
      <t xml:space="preserve"> pour les processus ultérieurs relatifs à la fourniture des produits et à la prestation de services.</t>
    </r>
  </si>
  <si>
    <r>
      <t xml:space="preserve"> Le cas échéant, les conditions maîtrisées comprennent la mise en œuvre d’actions visant à</t>
    </r>
    <r>
      <rPr>
        <b/>
        <sz val="10"/>
        <color theme="1"/>
        <rFont val="Calibri"/>
        <family val="2"/>
      </rPr>
      <t xml:space="preserve"> prévenir l’erreur humaine.</t>
    </r>
  </si>
  <si>
    <r>
      <t xml:space="preserve">La </t>
    </r>
    <r>
      <rPr>
        <b/>
        <sz val="10"/>
        <color theme="1"/>
        <rFont val="Calibri"/>
        <family val="2"/>
      </rPr>
      <t>conformité des produits</t>
    </r>
    <r>
      <rPr>
        <sz val="10"/>
        <color theme="1"/>
        <rFont val="Calibri"/>
        <family val="2"/>
      </rPr>
      <t xml:space="preserve"> et services est évaluée.</t>
    </r>
  </si>
  <si>
    <r>
      <t xml:space="preserve">Le </t>
    </r>
    <r>
      <rPr>
        <b/>
        <sz val="10"/>
        <color theme="1"/>
        <rFont val="Calibri"/>
        <family val="2"/>
      </rPr>
      <t>niveau de satisfaction des clients</t>
    </r>
    <r>
      <rPr>
        <sz val="10"/>
        <color theme="1"/>
        <rFont val="Calibri"/>
        <family val="2"/>
      </rPr>
      <t xml:space="preserve"> est évalué.</t>
    </r>
  </si>
  <si>
    <r>
      <rPr>
        <b/>
        <sz val="10"/>
        <color theme="1"/>
        <rFont val="Calibri"/>
        <family val="2"/>
      </rPr>
      <t>L'efficacité</t>
    </r>
    <r>
      <rPr>
        <sz val="10"/>
        <color theme="1"/>
        <rFont val="Calibri"/>
        <family val="2"/>
      </rPr>
      <t xml:space="preserve"> avec laquelle la </t>
    </r>
    <r>
      <rPr>
        <b/>
        <sz val="10"/>
        <color theme="1"/>
        <rFont val="Calibri"/>
        <family val="2"/>
      </rPr>
      <t>planification</t>
    </r>
    <r>
      <rPr>
        <sz val="10"/>
        <color theme="1"/>
        <rFont val="Calibri"/>
        <family val="2"/>
      </rPr>
      <t xml:space="preserve"> a été mise en œuvre est évaluée.</t>
    </r>
  </si>
  <si>
    <r>
      <rPr>
        <b/>
        <sz val="10"/>
        <color theme="1"/>
        <rFont val="Calibri"/>
        <family val="2"/>
      </rPr>
      <t xml:space="preserve">L'efficacité des actions </t>
    </r>
    <r>
      <rPr>
        <sz val="10"/>
        <color theme="1"/>
        <rFont val="Calibri"/>
        <family val="2"/>
      </rPr>
      <t>mises en œuvre face aux risques et opportunités est évaluée.</t>
    </r>
  </si>
  <si>
    <r>
      <t xml:space="preserve">La </t>
    </r>
    <r>
      <rPr>
        <b/>
        <sz val="10"/>
        <color theme="1"/>
        <rFont val="Calibri"/>
        <family val="2"/>
      </rPr>
      <t>performance des prestataires externes</t>
    </r>
    <r>
      <rPr>
        <sz val="10"/>
        <color theme="1"/>
        <rFont val="Calibri"/>
        <family val="2"/>
      </rPr>
      <t xml:space="preserve"> est évaluée.</t>
    </r>
  </si>
  <si>
    <r>
      <t>Le</t>
    </r>
    <r>
      <rPr>
        <b/>
        <sz val="10"/>
        <color theme="1"/>
        <rFont val="Calibri"/>
        <family val="2"/>
      </rPr>
      <t xml:space="preserve"> besoin en améliorations </t>
    </r>
    <r>
      <rPr>
        <sz val="10"/>
        <color theme="1"/>
        <rFont val="Calibri"/>
        <family val="2"/>
      </rPr>
      <t>du système de management de la qualité est évalué.</t>
    </r>
  </si>
  <si>
    <r>
      <t>Le ou les programmes d’audit prennent en compte</t>
    </r>
    <r>
      <rPr>
        <b/>
        <sz val="10"/>
        <color theme="1"/>
        <rFont val="Calibri"/>
        <family val="2"/>
      </rPr>
      <t xml:space="preserve"> l’importance des processus</t>
    </r>
    <r>
      <rPr>
        <sz val="10"/>
        <color theme="1"/>
        <rFont val="Calibri"/>
        <family val="2"/>
      </rPr>
      <t xml:space="preserve"> concernés, les </t>
    </r>
    <r>
      <rPr>
        <b/>
        <sz val="10"/>
        <color theme="1"/>
        <rFont val="Calibri"/>
        <family val="2"/>
      </rPr>
      <t>modifications</t>
    </r>
    <r>
      <rPr>
        <sz val="10"/>
        <color theme="1"/>
        <rFont val="Calibri"/>
        <family val="2"/>
      </rPr>
      <t xml:space="preserve"> ayant une incidence sur l’organisme et les </t>
    </r>
    <r>
      <rPr>
        <b/>
        <sz val="10"/>
        <color theme="1"/>
        <rFont val="Calibri"/>
        <family val="2"/>
      </rPr>
      <t>résultats</t>
    </r>
    <r>
      <rPr>
        <sz val="10"/>
        <color theme="1"/>
        <rFont val="Calibri"/>
        <family val="2"/>
      </rPr>
      <t xml:space="preserve"> des audits précédents.</t>
    </r>
  </si>
  <si>
    <r>
      <t xml:space="preserve">La direction réalise une </t>
    </r>
    <r>
      <rPr>
        <b/>
        <sz val="10"/>
        <color theme="1"/>
        <rFont val="Calibri"/>
        <family val="2"/>
      </rPr>
      <t>revue</t>
    </r>
    <r>
      <rPr>
        <sz val="10"/>
        <color theme="1"/>
        <rFont val="Calibri"/>
        <family val="2"/>
      </rPr>
      <t xml:space="preserve"> du système de management à </t>
    </r>
    <r>
      <rPr>
        <b/>
        <sz val="10"/>
        <color theme="1"/>
        <rFont val="Calibri"/>
        <family val="2"/>
      </rPr>
      <t>intervalles planifiés</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</si>
  <si>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des informations sur les actions issues des </t>
    </r>
    <r>
      <rPr>
        <b/>
        <sz val="10"/>
        <color theme="1"/>
        <rFont val="Calibri"/>
        <family val="2"/>
      </rPr>
      <t>revues de direction précédentes.</t>
    </r>
  </si>
  <si>
    <r>
      <t xml:space="preserve">La revue de direction comprend comme élément </t>
    </r>
    <r>
      <rPr>
        <b/>
        <sz val="10"/>
        <color theme="1"/>
        <rFont val="Calibri"/>
        <family val="2"/>
      </rPr>
      <t>d'entrée</t>
    </r>
    <r>
      <rPr>
        <sz val="10"/>
        <color theme="1"/>
        <rFont val="Calibri"/>
        <family val="2"/>
      </rPr>
      <t xml:space="preserve"> des informations sur les</t>
    </r>
    <r>
      <rPr>
        <b/>
        <sz val="10"/>
        <color theme="1"/>
        <rFont val="Calibri"/>
        <family val="2"/>
      </rPr>
      <t xml:space="preserve"> retours de satisfaction des clients</t>
    </r>
    <r>
      <rPr>
        <sz val="10"/>
        <color theme="1"/>
        <rFont val="Calibri"/>
        <family val="2"/>
      </rPr>
      <t xml:space="preserve"> et des parties intéressées pertinentes.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</si>
  <si>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résultats des audits</t>
    </r>
    <r>
      <rPr>
        <sz val="10"/>
        <color theme="1"/>
        <rFont val="Calibri"/>
        <family val="2"/>
      </rPr>
      <t xml:space="preserve"> (internes et externes) et le degré de réalisation des </t>
    </r>
    <r>
      <rPr>
        <b/>
        <sz val="10"/>
        <color theme="1"/>
        <rFont val="Calibri"/>
        <family val="2"/>
      </rPr>
      <t>objectifs qualité</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</si>
  <si>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la </t>
    </r>
    <r>
      <rPr>
        <b/>
        <sz val="10"/>
        <color theme="1"/>
        <rFont val="Calibri"/>
        <family val="2"/>
      </rPr>
      <t>performance des processus</t>
    </r>
    <r>
      <rPr>
        <sz val="10"/>
        <color theme="1"/>
        <rFont val="Calibri"/>
        <family val="2"/>
      </rPr>
      <t xml:space="preserve"> et la conformité des produits et services.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</si>
  <si>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non-conformités</t>
    </r>
    <r>
      <rPr>
        <sz val="10"/>
        <color theme="1"/>
        <rFont val="Calibri"/>
        <family val="2"/>
      </rPr>
      <t xml:space="preserve"> et l'état des </t>
    </r>
    <r>
      <rPr>
        <b/>
        <sz val="10"/>
        <color theme="1"/>
        <rFont val="Calibri"/>
        <family val="2"/>
      </rPr>
      <t>actions préventives et correctives.</t>
    </r>
  </si>
  <si>
    <r>
      <t xml:space="preserve">La revue de direction comprend comme élément </t>
    </r>
    <r>
      <rPr>
        <b/>
        <sz val="10"/>
        <color theme="1"/>
        <rFont val="Calibri"/>
        <family val="2"/>
      </rPr>
      <t>d'entrée</t>
    </r>
    <r>
      <rPr>
        <sz val="10"/>
        <color theme="1"/>
        <rFont val="Calibri"/>
        <family val="2"/>
      </rPr>
      <t xml:space="preserve"> les résultats de la </t>
    </r>
    <r>
      <rPr>
        <b/>
        <sz val="10"/>
        <color theme="1"/>
        <rFont val="Calibri"/>
        <family val="2"/>
      </rPr>
      <t>surveillance et de la mesure</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</si>
  <si>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t>
    </r>
    <r>
      <rPr>
        <b/>
        <sz val="10"/>
        <color theme="1"/>
        <rFont val="Calibri"/>
        <family val="2"/>
      </rPr>
      <t>les performances des prestataires externes.</t>
    </r>
  </si>
  <si>
    <r>
      <t xml:space="preserve">La revue de direction comprend comme élément </t>
    </r>
    <r>
      <rPr>
        <b/>
        <sz val="10"/>
        <color theme="1"/>
        <rFont val="Calibri"/>
        <family val="2"/>
      </rPr>
      <t>d'entrée</t>
    </r>
    <r>
      <rPr>
        <sz val="10"/>
        <color theme="1"/>
        <rFont val="Calibri"/>
        <family val="2"/>
      </rPr>
      <t xml:space="preserve"> l’adéquation des </t>
    </r>
    <r>
      <rPr>
        <b/>
        <sz val="10"/>
        <color theme="1"/>
        <rFont val="Calibri"/>
        <family val="2"/>
      </rPr>
      <t>ressources.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</si>
  <si>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opportunités ou recommandations d'amélioration</t>
    </r>
    <r>
      <rPr>
        <sz val="10"/>
        <color theme="1"/>
        <rFont val="Calibri"/>
        <family val="2"/>
      </rPr>
      <t>.</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</si>
  <si>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 xml:space="preserve">opportunités d'améliorations </t>
    </r>
    <r>
      <rPr>
        <sz val="10"/>
        <color theme="1"/>
        <rFont val="Calibri"/>
        <family val="2"/>
      </rPr>
      <t>nécessaires au maintien de la performance du système de management.</t>
    </r>
  </si>
  <si>
    <r>
      <t xml:space="preserve">La revue de direction comprend en </t>
    </r>
    <r>
      <rPr>
        <b/>
        <sz val="10"/>
        <color theme="1"/>
        <rFont val="Calibri"/>
        <family val="2"/>
      </rPr>
      <t xml:space="preserve">sortie </t>
    </r>
    <r>
      <rPr>
        <sz val="10"/>
        <color theme="1"/>
        <rFont val="Calibri"/>
        <family val="2"/>
      </rPr>
      <t>les</t>
    </r>
    <r>
      <rPr>
        <b/>
        <sz val="10"/>
        <color theme="1"/>
        <rFont val="Calibri"/>
        <family val="2"/>
      </rPr>
      <t xml:space="preserve"> besoins de changements</t>
    </r>
    <r>
      <rPr>
        <sz val="10"/>
        <color theme="1"/>
        <rFont val="Calibri"/>
        <family val="2"/>
      </rPr>
      <t xml:space="preserve"> à apporter au système de management.</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</si>
  <si>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besoins en ressources</t>
    </r>
    <r>
      <rPr>
        <sz val="10"/>
        <color theme="1"/>
        <rFont val="Calibri"/>
        <family val="2"/>
      </rPr>
      <t>.</t>
    </r>
  </si>
  <si>
    <t>Généralités</t>
    <phoneticPr fontId="8" type="noConversion"/>
  </si>
  <si>
    <t>La politique qualité, comprenant le domaine d'application, les procédures et processus, est disponible et mise à jour sous la forme d’une information documentée et communiquée aux parties intéressées.</t>
    <phoneticPr fontId="29" type="noConversion"/>
  </si>
  <si>
    <t>Article 4
Contexte de l'organisme</t>
    <phoneticPr fontId="29" type="noConversion"/>
  </si>
  <si>
    <t>Article 5 
Leadership</t>
    <phoneticPr fontId="29" type="noConversion"/>
  </si>
  <si>
    <t>Article 6 
Planification</t>
    <phoneticPr fontId="29" type="noConversion"/>
  </si>
  <si>
    <t>Article 7 
Support</t>
    <phoneticPr fontId="29" type="noConversion"/>
  </si>
  <si>
    <t xml:space="preserve">Article 8 
Réalisation des activités opérationnelles </t>
    <phoneticPr fontId="29" type="noConversion"/>
  </si>
  <si>
    <t>Article 9 
Évaluation des performances</t>
    <phoneticPr fontId="29" type="noConversion"/>
  </si>
  <si>
    <t>Article 10
Amélioration</t>
    <phoneticPr fontId="29" type="noConversion"/>
  </si>
  <si>
    <t>Article 9</t>
    <phoneticPr fontId="29" type="noConversion"/>
  </si>
  <si>
    <t>Article 8</t>
    <phoneticPr fontId="29" type="noConversion"/>
  </si>
  <si>
    <t>Article 6</t>
    <phoneticPr fontId="29" type="noConversion"/>
  </si>
  <si>
    <r>
      <t xml:space="preserve">Les </t>
    </r>
    <r>
      <rPr>
        <b/>
        <sz val="11"/>
        <color rgb="FFFF0000"/>
        <rFont val="Calibri"/>
        <family val="2"/>
      </rPr>
      <t>procédures documentées</t>
    </r>
    <r>
      <rPr>
        <sz val="11"/>
        <color theme="0"/>
        <rFont val="Calibri"/>
        <family val="2"/>
      </rPr>
      <t xml:space="preserve"> "Action préventive" et "Action corrective", sont établies, diffusées et mises à jour. Elles permettent :
- de déterminer les non conformités potentielles et leurs causes ;
- d'évaluer, déterminer, mettre en oeuvre et tracer les actions à entreprendre pour que les non-conformités ne se reproduisent pas ;
- de procéder à la revue des non-conformités et réclamations client ;
- d'évaluer l'efficacité des actions mises en oeuvre.</t>
    </r>
    <phoneticPr fontId="29" type="noConversion"/>
  </si>
  <si>
    <r>
      <t>Les</t>
    </r>
    <r>
      <rPr>
        <b/>
        <sz val="11"/>
        <color rgb="FFFF0000"/>
        <rFont val="Calibri"/>
        <family val="2"/>
      </rPr>
      <t xml:space="preserve"> informations documentées </t>
    </r>
    <r>
      <rPr>
        <sz val="11"/>
        <color theme="0"/>
        <rFont val="Calibri"/>
        <family val="2"/>
      </rPr>
      <t>sont :
- disponibles, accessibles et adaptées à l'utilisation ;
- convenablement protégées y compris des altérations involontaires ; 
- maîtrisées (identification, distribution, accès, gestion des versions, récupération, utilisation, stockage, protection, modifications, conservation, élimination).</t>
    </r>
    <phoneticPr fontId="29" type="noConversion"/>
  </si>
  <si>
    <r>
      <t xml:space="preserve">La revue de direction permet de s’assurer que le système de management qualité est toujours </t>
    </r>
    <r>
      <rPr>
        <b/>
        <sz val="10"/>
        <color theme="1"/>
        <rFont val="Calibri"/>
        <family val="2"/>
      </rPr>
      <t>approprié, adapté, efficace</t>
    </r>
    <r>
      <rPr>
        <sz val="10"/>
        <color theme="1"/>
        <rFont val="Calibri"/>
        <family val="2"/>
      </rPr>
      <t xml:space="preserve"> et en accord avec l’orientation stratégique.</t>
    </r>
    <phoneticPr fontId="8" type="noConversion"/>
  </si>
  <si>
    <r>
      <t xml:space="preserve">QUAND et 
OÙ
</t>
    </r>
    <r>
      <rPr>
        <sz val="8"/>
        <color rgb="FF0000FF"/>
        <rFont val="Arial"/>
        <family val="2"/>
      </rPr>
      <t>Planifcation</t>
    </r>
  </si>
  <si>
    <r>
      <t xml:space="preserve">RÉSULTATS
</t>
    </r>
    <r>
      <rPr>
        <sz val="8"/>
        <color rgb="FF0000FF"/>
        <rFont val="Arial"/>
        <family val="2"/>
      </rPr>
      <t>après action</t>
    </r>
  </si>
  <si>
    <t xml:space="preserve">&lt;=IMPORTANT=&gt;
 Légendes  </t>
  </si>
  <si>
    <t>maîtrisé</t>
  </si>
  <si>
    <t>Pour réaliser l'autodiagnostic, il est proposé dans un premier temps de s’évaluer sur chaque processus selon une échelle de maturité :</t>
  </si>
  <si>
    <t>Les critères apparaissent et permettent de s’évaluer selon une échelle de conformité :</t>
  </si>
  <si>
    <t>Cependant, si l’utilisateur a besoin de plus de détails pour l’aider dans la compréhension de certains processus, l’outil offre la possibilité via les menus déroulants d’accéder aux critères décrivant le processus. Vous avez alors le choix de vous évaluer selon le processus ou selon les critères associés.</t>
  </si>
  <si>
    <t>Si vous obtenez un taux supérieur à 50%, il est possible de remplir une déclaration ISO 17050 disponible dans l'onglet {Déclarations ISO 17050}. Celle-ci vous permet de déclarer librement votre conformité à un référentiel et ainsi d'améliorer la communication interne en valorisant le service.</t>
  </si>
  <si>
    <t>Compréhension de l'organisme et de son contexte</t>
    <phoneticPr fontId="8" type="noConversion"/>
  </si>
  <si>
    <t>Contexte de l'organisme</t>
    <phoneticPr fontId="8" type="noConversion"/>
  </si>
  <si>
    <t>Orientation apprenants et autres bénéficiaires</t>
  </si>
  <si>
    <t>Communication de la politique de l'organisme</t>
  </si>
  <si>
    <t>Installations</t>
  </si>
  <si>
    <t>Environnement pour la mise en œuvre des processus éducatifs</t>
  </si>
  <si>
    <t>7.1.6.1</t>
  </si>
  <si>
    <t>Ressources pour l'apprentissage</t>
  </si>
  <si>
    <t>Planification de la conception et du développement.</t>
  </si>
  <si>
    <t>8.3.4.1</t>
  </si>
  <si>
    <t>Maîtrse générale de la cenception et du developpement</t>
  </si>
  <si>
    <t>8.3.4.2</t>
  </si>
  <si>
    <t>Maîtrise de la conception et du developpement de programme</t>
  </si>
  <si>
    <t>8.3.4.3</t>
  </si>
  <si>
    <t>8.3.4.4</t>
  </si>
  <si>
    <t>8.3.7</t>
  </si>
  <si>
    <t>Modifications de la conception et du developpement</t>
  </si>
  <si>
    <t>Prestation de service</t>
  </si>
  <si>
    <t>Admission des apprenants</t>
  </si>
  <si>
    <t>Informations de pré-admission</t>
  </si>
  <si>
    <t>8.5.2.1</t>
  </si>
  <si>
    <t>8.5.2.2</t>
  </si>
  <si>
    <t>Conditions d'admission</t>
  </si>
  <si>
    <t>Deroulement des programmes</t>
  </si>
  <si>
    <t>8.5.3.1</t>
  </si>
  <si>
    <t>8.5.3.2</t>
  </si>
  <si>
    <t>Documentation du déroulement des programmes</t>
  </si>
  <si>
    <t>Evaluation sommative</t>
  </si>
  <si>
    <t>Reconnaissance de l'apprentissage évalué</t>
  </si>
  <si>
    <t>Maitrise des processus, produits ett services fournis par des prestataires externes</t>
  </si>
  <si>
    <t>Traçabilite et préservation</t>
  </si>
  <si>
    <t>8.8</t>
  </si>
  <si>
    <t>8.9</t>
  </si>
  <si>
    <t>9.1.4</t>
  </si>
  <si>
    <t>Besoins pour la surveillance et la mesure.</t>
  </si>
  <si>
    <t>9.1.5</t>
  </si>
  <si>
    <t>Méthodes de surveillance, de mesure, d'analyse et d'évaluation</t>
  </si>
  <si>
    <t>L'organisme améliore en continu la pertinence, l'adéquation et l'efficacité de son système de management.</t>
  </si>
  <si>
    <r>
      <t xml:space="preserve">L'organisme améliore en continu </t>
    </r>
    <r>
      <rPr>
        <b/>
        <sz val="10"/>
        <color theme="1"/>
        <rFont val="Calibri"/>
        <family val="2"/>
      </rPr>
      <t>l'efficacité</t>
    </r>
    <r>
      <rPr>
        <sz val="10"/>
        <color theme="1"/>
        <rFont val="Calibri"/>
        <family val="2"/>
      </rPr>
      <t xml:space="preserve"> du système de management </t>
    </r>
    <r>
      <rPr>
        <i/>
        <sz val="10"/>
        <color theme="1"/>
        <rFont val="Calibri"/>
        <family val="2"/>
      </rPr>
      <t>(efficacité = atteinte des objectifs mesurables).</t>
    </r>
  </si>
  <si>
    <r>
      <t xml:space="preserve">L'organisme </t>
    </r>
    <r>
      <rPr>
        <b/>
        <sz val="10"/>
        <color theme="1"/>
        <rFont val="Calibri"/>
        <family val="2"/>
      </rPr>
      <t>améliore en continu</t>
    </r>
    <r>
      <rPr>
        <sz val="10"/>
        <color theme="1"/>
        <rFont val="Calibri"/>
        <family val="2"/>
      </rPr>
      <t xml:space="preserve"> la </t>
    </r>
    <r>
      <rPr>
        <b/>
        <sz val="10"/>
        <color theme="1"/>
        <rFont val="Calibri"/>
        <family val="2"/>
      </rPr>
      <t xml:space="preserve">pertinence et l'adéquation </t>
    </r>
    <r>
      <rPr>
        <sz val="10"/>
        <color theme="1"/>
        <rFont val="Calibri"/>
        <family val="2"/>
      </rPr>
      <t>du SMOE.</t>
    </r>
  </si>
  <si>
    <t>L'organisme revue réruliérement les practiques de management a fin de prendre en compte les recherches les plus récentes.</t>
  </si>
  <si>
    <t>L'organisme détermine, surveille et revoit régulièrement :
- les enjeux internes et externes à prendre en compte pour sa finalité, sa responsabilité sociétale et son orientation stratégique ;
- les informations relatives aux enjeux externes et internes;
- les facteurs positifs ou négatifs influençant les résultats attendus de son SMOE.</t>
  </si>
  <si>
    <r>
      <t xml:space="preserve">L’organisme détermine les </t>
    </r>
    <r>
      <rPr>
        <b/>
        <sz val="10"/>
        <rFont val="Calibri"/>
        <family val="2"/>
      </rPr>
      <t>enjeux externes et internes</t>
    </r>
    <r>
      <rPr>
        <sz val="10"/>
        <rFont val="Calibri"/>
        <family val="2"/>
      </rPr>
      <t xml:space="preserve"> pertinents par rapport à sa finalité, sa responsabilité sociétale et son orientation stratégique.</t>
    </r>
  </si>
  <si>
    <r>
      <t xml:space="preserve">L’organisme identifie les </t>
    </r>
    <r>
      <rPr>
        <b/>
        <sz val="10"/>
        <rFont val="Calibri"/>
        <family val="2"/>
      </rPr>
      <t>facteurs positifs et négatifs ou des conditions</t>
    </r>
    <r>
      <rPr>
        <sz val="10"/>
        <rFont val="Calibri"/>
        <family val="2"/>
      </rPr>
      <t xml:space="preserve"> qui influent sur sa capacité à obtenir le(s) résultat(s) attendu(s) de son SMOE.</t>
    </r>
  </si>
  <si>
    <r>
      <t xml:space="preserve">L’organisme facilite sa compréhension du </t>
    </r>
    <r>
      <rPr>
        <b/>
        <sz val="10"/>
        <rFont val="Calibri"/>
        <family val="2"/>
      </rPr>
      <t>contexte interne</t>
    </r>
    <r>
      <rPr>
        <sz val="10"/>
        <rFont val="Calibri"/>
        <family val="2"/>
      </rPr>
      <t xml:space="preserve"> par la prise en compte des enjeux liés aux valeurs, à la culture, aux connaissances et à la performance de l’organisme.</t>
    </r>
  </si>
  <si>
    <r>
      <t xml:space="preserve">L’organisme </t>
    </r>
    <r>
      <rPr>
        <b/>
        <sz val="10"/>
        <rFont val="Calibri"/>
        <family val="2"/>
      </rPr>
      <t>surveille et revoit périodiquement</t>
    </r>
    <r>
      <rPr>
        <sz val="10"/>
        <rFont val="Calibri"/>
        <family val="2"/>
      </rPr>
      <t xml:space="preserve"> les </t>
    </r>
    <r>
      <rPr>
        <sz val="10"/>
        <color rgb="FFFF0000"/>
        <rFont val="Calibri"/>
        <family val="2"/>
      </rPr>
      <t>informations</t>
    </r>
    <r>
      <rPr>
        <sz val="10"/>
        <rFont val="Calibri"/>
        <family val="2"/>
      </rPr>
      <t xml:space="preserve"> relatives à ses enjeux externes et internes.</t>
    </r>
  </si>
  <si>
    <t>L'organisme détermine, surveille et revoit régulièrement :
- les exigences spécifiques des parties intéressées pertinentes ; 
- les exigences et les informations relatives des parties intéressées .</t>
  </si>
  <si>
    <r>
      <t>L'organisme détermine</t>
    </r>
    <r>
      <rPr>
        <b/>
        <sz val="10"/>
        <rFont val="Calibri"/>
        <family val="2"/>
      </rPr>
      <t xml:space="preserve"> les parties intéressées pertinentes</t>
    </r>
    <r>
      <rPr>
        <sz val="10"/>
        <rFont val="Calibri"/>
        <family val="2"/>
      </rPr>
      <t xml:space="preserve"> et leurs exigences spécifiques (ex :les apprenants, les autres bénéficiaires et le personnel de l'organisme.).</t>
    </r>
  </si>
  <si>
    <r>
      <t xml:space="preserve">L’organisme </t>
    </r>
    <r>
      <rPr>
        <b/>
        <sz val="10"/>
        <rFont val="Calibri"/>
        <family val="2"/>
      </rPr>
      <t xml:space="preserve">surveille et revoit </t>
    </r>
    <r>
      <rPr>
        <sz val="10"/>
        <rFont val="Calibri"/>
        <family val="2"/>
      </rPr>
      <t xml:space="preserve">régulièrement les </t>
    </r>
    <r>
      <rPr>
        <sz val="10"/>
        <color rgb="FFFF0000"/>
        <rFont val="Calibri"/>
        <family val="2"/>
      </rPr>
      <t>informations</t>
    </r>
    <r>
      <rPr>
        <sz val="10"/>
        <rFont val="Calibri"/>
        <family val="2"/>
      </rPr>
      <t xml:space="preserve"> relatives à ces </t>
    </r>
    <r>
      <rPr>
        <b/>
        <sz val="10"/>
        <rFont val="Calibri"/>
        <family val="2"/>
      </rPr>
      <t>parties intéressées pertinentes</t>
    </r>
    <r>
      <rPr>
        <sz val="10"/>
        <rFont val="Calibri"/>
        <family val="2"/>
      </rPr>
      <t xml:space="preserve"> et à leurs exigences.</t>
    </r>
  </si>
  <si>
    <r>
      <t xml:space="preserve">L'organisme détermine </t>
    </r>
    <r>
      <rPr>
        <b/>
        <sz val="10"/>
        <rFont val="Calibri"/>
        <family val="2"/>
      </rPr>
      <t xml:space="preserve">les limites et l'applicabilité du SMOE </t>
    </r>
    <r>
      <rPr>
        <sz val="10"/>
        <rFont val="Calibri"/>
        <family val="2"/>
      </rPr>
      <t>afin d'établir le domaine d'application en prenant en compte les enjeux externes et internes identifiés.</t>
    </r>
  </si>
  <si>
    <r>
      <t>L'organisme assure que les</t>
    </r>
    <r>
      <rPr>
        <b/>
        <sz val="10"/>
        <color theme="1"/>
        <rFont val="Calibri"/>
        <family val="2"/>
      </rPr>
      <t xml:space="preserve"> exigences non applicables</t>
    </r>
    <r>
      <rPr>
        <sz val="10"/>
        <color theme="1"/>
        <rFont val="Calibri"/>
        <family val="2"/>
      </rPr>
      <t xml:space="preserve"> n'ont pas d'incidence sur la conformité de ses produits et services et l'amélioration de la satisfaction des apprenants et autres bénéficiaires.</t>
    </r>
  </si>
  <si>
    <r>
      <t xml:space="preserve">L'organisme </t>
    </r>
    <r>
      <rPr>
        <b/>
        <sz val="10"/>
        <color theme="1"/>
        <rFont val="Calibri"/>
        <family val="2"/>
      </rPr>
      <t>établit, met en œuvre, tient à jour et améliore</t>
    </r>
    <r>
      <rPr>
        <sz val="10"/>
        <color theme="1"/>
        <rFont val="Calibri"/>
        <family val="2"/>
      </rPr>
      <t xml:space="preserve"> de manière continue ses processus et son SMOE.</t>
    </r>
  </si>
  <si>
    <r>
      <t xml:space="preserve">L'organisme détermine les </t>
    </r>
    <r>
      <rPr>
        <b/>
        <sz val="10"/>
        <rFont val="Calibri"/>
        <family val="2"/>
      </rPr>
      <t>éléments d'entrée</t>
    </r>
    <r>
      <rPr>
        <sz val="10"/>
        <rFont val="Calibri"/>
        <family val="2"/>
      </rPr>
      <t xml:space="preserve"> requis et les </t>
    </r>
    <r>
      <rPr>
        <b/>
        <sz val="10"/>
        <rFont val="Calibri"/>
        <family val="2"/>
      </rPr>
      <t xml:space="preserve">éléments de sortie </t>
    </r>
    <r>
      <rPr>
        <sz val="10"/>
        <rFont val="Calibri"/>
        <family val="2"/>
      </rPr>
      <t>escomptés pour les processus de son SMOE.</t>
    </r>
  </si>
  <si>
    <r>
      <t xml:space="preserve">L'organisme détermine la </t>
    </r>
    <r>
      <rPr>
        <b/>
        <sz val="10"/>
        <rFont val="Calibri"/>
        <family val="2"/>
      </rPr>
      <t>séquence</t>
    </r>
    <r>
      <rPr>
        <sz val="10"/>
        <rFont val="Calibri"/>
        <family val="2"/>
      </rPr>
      <t xml:space="preserve"> et </t>
    </r>
    <r>
      <rPr>
        <b/>
        <sz val="10"/>
        <rFont val="Calibri"/>
        <family val="2"/>
      </rPr>
      <t>l'interaction</t>
    </r>
    <r>
      <rPr>
        <sz val="10"/>
        <rFont val="Calibri"/>
        <family val="2"/>
      </rPr>
      <t xml:space="preserve"> des </t>
    </r>
    <r>
      <rPr>
        <b/>
        <sz val="10"/>
        <rFont val="Calibri"/>
        <family val="2"/>
      </rPr>
      <t>processus</t>
    </r>
    <r>
      <rPr>
        <sz val="10"/>
        <rFont val="Calibri"/>
        <family val="2"/>
      </rPr>
      <t xml:space="preserve"> nécéssaires à son SMOE.</t>
    </r>
  </si>
  <si>
    <r>
      <t xml:space="preserve">L'organisme détermine les </t>
    </r>
    <r>
      <rPr>
        <b/>
        <sz val="10"/>
        <rFont val="Calibri"/>
        <family val="2"/>
      </rPr>
      <t>ressources</t>
    </r>
    <r>
      <rPr>
        <sz val="10"/>
        <rFont val="Calibri"/>
        <family val="2"/>
      </rPr>
      <t xml:space="preserve"> nécessaires et s'assure de leur disponibilité pour les processus de son SMOE.</t>
    </r>
  </si>
  <si>
    <r>
      <t xml:space="preserve">L'organisme attribue des </t>
    </r>
    <r>
      <rPr>
        <b/>
        <sz val="10"/>
        <rFont val="Calibri"/>
        <family val="2"/>
      </rPr>
      <t>responsabilités</t>
    </r>
    <r>
      <rPr>
        <sz val="10"/>
        <rFont val="Calibri"/>
        <family val="2"/>
      </rPr>
      <t xml:space="preserve"> et </t>
    </r>
    <r>
      <rPr>
        <b/>
        <sz val="10"/>
        <rFont val="Calibri"/>
        <family val="2"/>
      </rPr>
      <t>autorités</t>
    </r>
    <r>
      <rPr>
        <sz val="10"/>
        <rFont val="Calibri"/>
        <family val="2"/>
      </rPr>
      <t xml:space="preserve"> pour les processus de son SMOE.</t>
    </r>
  </si>
  <si>
    <r>
      <t>L'organisme</t>
    </r>
    <r>
      <rPr>
        <b/>
        <sz val="10"/>
        <color theme="1"/>
        <rFont val="Calibri"/>
        <family val="2"/>
      </rPr>
      <t xml:space="preserve"> évalue </t>
    </r>
    <r>
      <rPr>
        <sz val="10"/>
        <color theme="1"/>
        <rFont val="Calibri"/>
        <family val="2"/>
      </rPr>
      <t xml:space="preserve">régulièrement les </t>
    </r>
    <r>
      <rPr>
        <b/>
        <sz val="10"/>
        <color theme="1"/>
        <rFont val="Calibri"/>
        <family val="2"/>
      </rPr>
      <t>processus</t>
    </r>
    <r>
      <rPr>
        <sz val="10"/>
        <color theme="1"/>
        <rFont val="Calibri"/>
        <family val="2"/>
      </rPr>
      <t xml:space="preserve"> de son SMOE.</t>
    </r>
  </si>
  <si>
    <r>
      <t>L'organisme</t>
    </r>
    <r>
      <rPr>
        <b/>
        <sz val="10"/>
        <color theme="1"/>
        <rFont val="Calibri"/>
        <family val="2"/>
      </rPr>
      <t xml:space="preserve"> met en œuvre</t>
    </r>
    <r>
      <rPr>
        <sz val="10"/>
        <color theme="1"/>
        <rFont val="Calibri"/>
        <family val="2"/>
      </rPr>
      <t xml:space="preserve"> toutes les modifications requises sur les processus pour s’assurer qu'ils produisent les résultats attendus.</t>
    </r>
  </si>
  <si>
    <r>
      <t xml:space="preserve">L'organisme </t>
    </r>
    <r>
      <rPr>
        <b/>
        <sz val="10"/>
        <color theme="1"/>
        <rFont val="Calibri"/>
        <family val="2"/>
      </rPr>
      <t>améliore</t>
    </r>
    <r>
      <rPr>
        <sz val="10"/>
        <color theme="1"/>
        <rFont val="Calibri"/>
        <family val="2"/>
      </rPr>
      <t xml:space="preserve"> les processus et le système de management de la qualité.</t>
    </r>
  </si>
  <si>
    <r>
      <t>Concernant la performance des processus de son système de management qualité, l'organisme :
- prend en compte les risques et opportunités ; 
- détermine et applique les critères, méthodes et indicateurs ;
- conserve et met à jour les</t>
    </r>
    <r>
      <rPr>
        <b/>
        <sz val="11"/>
        <color rgb="FFFF0000"/>
        <rFont val="Calibri"/>
        <family val="2"/>
      </rPr>
      <t xml:space="preserve"> informations documentées </t>
    </r>
    <r>
      <rPr>
        <b/>
        <sz val="11"/>
        <color theme="0"/>
        <rFont val="Calibri"/>
        <family val="2"/>
      </rPr>
      <t>;</t>
    </r>
    <r>
      <rPr>
        <sz val="11"/>
        <color theme="0"/>
        <rFont val="Calibri"/>
        <family val="2"/>
      </rPr>
      <t xml:space="preserve"> </t>
    </r>
  </si>
  <si>
    <r>
      <t xml:space="preserve">L'organisme prend en compte les </t>
    </r>
    <r>
      <rPr>
        <b/>
        <sz val="10"/>
        <rFont val="Calibri"/>
        <family val="2"/>
      </rPr>
      <t>risques et les opportunités.</t>
    </r>
  </si>
  <si>
    <r>
      <t>L'organisme détermine et applique</t>
    </r>
    <r>
      <rPr>
        <b/>
        <sz val="10"/>
        <rFont val="Calibri"/>
        <family val="2"/>
      </rPr>
      <t xml:space="preserve"> les critères, les méthodes</t>
    </r>
    <r>
      <rPr>
        <sz val="10"/>
        <rFont val="Calibri"/>
        <family val="2"/>
      </rPr>
      <t xml:space="preserve">, y compris les mesures et </t>
    </r>
    <r>
      <rPr>
        <b/>
        <sz val="10"/>
        <rFont val="Calibri"/>
        <family val="2"/>
      </rPr>
      <t>les indicateurs de performance</t>
    </r>
    <r>
      <rPr>
        <sz val="10"/>
        <rFont val="Calibri"/>
        <family val="2"/>
      </rPr>
      <t xml:space="preserve"> de  son système de management.</t>
    </r>
  </si>
  <si>
    <r>
      <t xml:space="preserve">L'organisme </t>
    </r>
    <r>
      <rPr>
        <b/>
        <sz val="10"/>
        <rFont val="Calibri"/>
        <family val="2"/>
      </rPr>
      <t>tient à jour</t>
    </r>
    <r>
      <rPr>
        <sz val="10"/>
        <rFont val="Calibri"/>
        <family val="2"/>
      </rPr>
      <t xml:space="preserve"> les</t>
    </r>
    <r>
      <rPr>
        <sz val="10"/>
        <color rgb="FFFF0000"/>
        <rFont val="Calibri"/>
        <family val="2"/>
      </rPr>
      <t xml:space="preserve"> informations documentées </t>
    </r>
    <r>
      <rPr>
        <sz val="10"/>
        <rFont val="Calibri"/>
        <family val="2"/>
      </rPr>
      <t>nécessaires au fonctionnement de ses processus.</t>
    </r>
  </si>
  <si>
    <r>
      <t>La direction s'assure que la</t>
    </r>
    <r>
      <rPr>
        <b/>
        <sz val="10"/>
        <color theme="1"/>
        <rFont val="Calibri"/>
        <family val="2"/>
      </rPr>
      <t xml:space="preserve"> politique et les objectifs qualité sont établis</t>
    </r>
    <r>
      <rPr>
        <sz val="10"/>
        <color theme="1"/>
        <rFont val="Calibri"/>
        <family val="2"/>
      </rPr>
      <t xml:space="preserve"> pour l'organisme d'enseignement.</t>
    </r>
  </si>
  <si>
    <r>
      <t xml:space="preserve">La direction </t>
    </r>
    <r>
      <rPr>
        <b/>
        <sz val="10"/>
        <color theme="1"/>
        <rFont val="Calibri"/>
        <family val="2"/>
      </rPr>
      <t xml:space="preserve">communique, en interne comme en externe, </t>
    </r>
    <r>
      <rPr>
        <sz val="10"/>
        <color theme="1"/>
        <rFont val="Calibri"/>
        <family val="2"/>
      </rPr>
      <t xml:space="preserve">sur </t>
    </r>
    <r>
      <rPr>
        <b/>
        <sz val="10"/>
        <color theme="1"/>
        <rFont val="Calibri"/>
        <family val="2"/>
      </rPr>
      <t>l'importance</t>
    </r>
    <r>
      <rPr>
        <sz val="10"/>
        <color theme="1"/>
        <rFont val="Calibri"/>
        <family val="2"/>
      </rPr>
      <t xml:space="preserve"> de disposer d'un </t>
    </r>
    <r>
      <rPr>
        <b/>
        <sz val="10"/>
        <color theme="1"/>
        <rFont val="Calibri"/>
        <family val="2"/>
      </rPr>
      <t>système</t>
    </r>
    <r>
      <rPr>
        <sz val="10"/>
        <color theme="1"/>
        <rFont val="Calibri"/>
        <family val="2"/>
      </rPr>
      <t xml:space="preserve"> de management </t>
    </r>
    <r>
      <rPr>
        <b/>
        <sz val="10"/>
        <color theme="1"/>
        <rFont val="Calibri"/>
        <family val="2"/>
      </rPr>
      <t>efficace</t>
    </r>
    <r>
      <rPr>
        <sz val="10"/>
        <color theme="1"/>
        <rFont val="Calibri"/>
        <family val="2"/>
      </rPr>
      <t xml:space="preserve"> et de se conformer aux exigences choisies par l'organisme, ainsi que celles légales ou réglementaires.</t>
    </r>
  </si>
  <si>
    <r>
      <t xml:space="preserve">La direction s'assure que le SMOE </t>
    </r>
    <r>
      <rPr>
        <b/>
        <sz val="10"/>
        <color theme="1"/>
        <rFont val="Calibri"/>
        <family val="2"/>
      </rPr>
      <t>atteint les résultats</t>
    </r>
    <r>
      <rPr>
        <sz val="10"/>
        <color theme="1"/>
        <rFont val="Calibri"/>
        <family val="2"/>
      </rPr>
      <t xml:space="preserve"> attendus.</t>
    </r>
  </si>
  <si>
    <r>
      <t xml:space="preserve">La direction incite, oriente et </t>
    </r>
    <r>
      <rPr>
        <b/>
        <sz val="10"/>
        <color theme="1"/>
        <rFont val="Calibri"/>
        <family val="2"/>
      </rPr>
      <t>soutient les personnes</t>
    </r>
    <r>
      <rPr>
        <sz val="10"/>
        <color theme="1"/>
        <rFont val="Calibri"/>
        <family val="2"/>
      </rPr>
      <t xml:space="preserve"> pour qu’elles </t>
    </r>
    <r>
      <rPr>
        <b/>
        <sz val="10"/>
        <color theme="1"/>
        <rFont val="Calibri"/>
        <family val="2"/>
      </rPr>
      <t>contribuent à l’efficacité</t>
    </r>
    <r>
      <rPr>
        <sz val="10"/>
        <color theme="1"/>
        <rFont val="Calibri"/>
        <family val="2"/>
      </rPr>
      <t xml:space="preserve"> du SMOE.</t>
    </r>
  </si>
  <si>
    <t>Critère 56</t>
  </si>
  <si>
    <r>
      <t xml:space="preserve">La direction </t>
    </r>
    <r>
      <rPr>
        <b/>
        <sz val="10"/>
        <color theme="1"/>
        <rFont val="Calibri"/>
        <family val="2"/>
      </rPr>
      <t>soutient la mise en œuvre durable de la vision éducative</t>
    </r>
    <r>
      <rPr>
        <sz val="10"/>
        <color theme="1"/>
        <rFont val="Calibri"/>
        <family val="2"/>
      </rPr>
      <t xml:space="preserve"> et des concepts pédagogiques et didactiques associes.</t>
    </r>
  </si>
  <si>
    <r>
      <t>La direction</t>
    </r>
    <r>
      <rPr>
        <b/>
        <sz val="10"/>
        <color theme="1"/>
        <rFont val="Calibri"/>
        <family val="2"/>
      </rPr>
      <t xml:space="preserve"> désigne</t>
    </r>
    <r>
      <rPr>
        <sz val="10"/>
        <color theme="1"/>
        <rFont val="Calibri"/>
        <family val="2"/>
      </rPr>
      <t xml:space="preserve"> la ou les personnes qui mettent en œuvre durable la vision éducative et des concepts pédagogiques et didactiques associes. </t>
    </r>
  </si>
  <si>
    <r>
      <t>La direction</t>
    </r>
    <r>
      <rPr>
        <b/>
        <sz val="10"/>
        <color theme="1"/>
        <rFont val="Calibri"/>
        <family val="2"/>
      </rPr>
      <t xml:space="preserve"> identifie et prend en compte</t>
    </r>
    <r>
      <rPr>
        <sz val="10"/>
        <color theme="1"/>
        <rFont val="Calibri"/>
        <family val="2"/>
      </rPr>
      <t xml:space="preserve"> les exigences en matière d'enseignement des apprenants et les besoins particuliers.</t>
    </r>
  </si>
  <si>
    <r>
      <t>La direction s’assure que les besoins et attentes des apprenants et des autres bénéficiaires sont</t>
    </r>
    <r>
      <rPr>
        <b/>
        <sz val="10"/>
        <color theme="1"/>
        <rFont val="Calibri"/>
        <family val="2"/>
      </rPr>
      <t xml:space="preserve"> déterminées, comprises et satisfaites en permanence</t>
    </r>
    <r>
      <rPr>
        <sz val="10"/>
        <color theme="1"/>
        <rFont val="Calibri"/>
        <family val="2"/>
      </rPr>
      <t>.</t>
    </r>
  </si>
  <si>
    <r>
      <t>La direction s'assure que les</t>
    </r>
    <r>
      <rPr>
        <b/>
        <sz val="11"/>
        <rFont val="Calibri"/>
        <family val="2"/>
      </rPr>
      <t xml:space="preserve"> </t>
    </r>
    <r>
      <rPr>
        <b/>
        <sz val="11"/>
        <color theme="0"/>
        <rFont val="Calibri"/>
        <family val="2"/>
      </rPr>
      <t>risques et opportunités</t>
    </r>
    <r>
      <rPr>
        <sz val="11"/>
        <color theme="0"/>
        <rFont val="Calibri"/>
        <family val="2"/>
      </rPr>
      <t xml:space="preserve"> pouvant impacter lesproduits, des services et la satisfaction des apprenants et autres bénéficiaires sont pris en compte conformément aux exigences règlementaires en matière d'éducation.</t>
    </r>
  </si>
  <si>
    <r>
      <t xml:space="preserve">La </t>
    </r>
    <r>
      <rPr>
        <b/>
        <sz val="10"/>
        <color theme="1"/>
        <rFont val="Calibri"/>
        <family val="2"/>
      </rPr>
      <t>politiquede l'organisme</t>
    </r>
    <r>
      <rPr>
        <sz val="10"/>
        <color theme="1"/>
        <rFont val="Calibri"/>
        <family val="2"/>
      </rPr>
      <t xml:space="preserve"> inclut </t>
    </r>
    <r>
      <rPr>
        <b/>
        <sz val="10"/>
        <color theme="1"/>
        <rFont val="Calibri"/>
        <family val="2"/>
      </rPr>
      <t>l’engagement pour l’amélioration continue</t>
    </r>
    <r>
      <rPr>
        <sz val="10"/>
        <color theme="1"/>
        <rFont val="Calibri"/>
        <family val="2"/>
      </rPr>
      <t xml:space="preserve"> du SMOE.</t>
    </r>
  </si>
  <si>
    <r>
      <t xml:space="preserve">La </t>
    </r>
    <r>
      <rPr>
        <b/>
        <sz val="10"/>
        <color theme="1"/>
        <rFont val="Calibri"/>
        <family val="2"/>
      </rPr>
      <t xml:space="preserve">politique de l'organisme </t>
    </r>
    <r>
      <rPr>
        <sz val="10"/>
        <color theme="1"/>
        <rFont val="Calibri"/>
        <family val="2"/>
      </rPr>
      <t xml:space="preserve"> inclut</t>
    </r>
    <r>
      <rPr>
        <b/>
        <sz val="10"/>
        <color theme="1"/>
        <rFont val="Calibri"/>
        <family val="2"/>
      </rPr>
      <t xml:space="preserve"> l’engagement de satisfaire aux exigences</t>
    </r>
    <r>
      <rPr>
        <sz val="10"/>
        <color theme="1"/>
        <rFont val="Calibri"/>
        <family val="2"/>
      </rPr>
      <t xml:space="preserve"> applicables.</t>
    </r>
  </si>
  <si>
    <r>
      <t xml:space="preserve">La </t>
    </r>
    <r>
      <rPr>
        <b/>
        <sz val="10"/>
        <color theme="1"/>
        <rFont val="Calibri"/>
        <family val="2"/>
      </rPr>
      <t>politique de l'organisme</t>
    </r>
    <r>
      <rPr>
        <sz val="10"/>
        <color theme="1"/>
        <rFont val="Calibri"/>
        <family val="2"/>
      </rPr>
      <t xml:space="preserve"> vient à l'appui de la mission et la vision de l'organisme d'enseignement.</t>
    </r>
  </si>
  <si>
    <r>
      <t>La</t>
    </r>
    <r>
      <rPr>
        <b/>
        <sz val="10"/>
        <color theme="1"/>
        <rFont val="Calibri"/>
        <family val="2"/>
      </rPr>
      <t xml:space="preserve"> politique de l'organisme</t>
    </r>
    <r>
      <rPr>
        <sz val="10"/>
        <color theme="1"/>
        <rFont val="Calibri"/>
        <family val="2"/>
      </rPr>
      <t xml:space="preserve"> tient compte des évolutions pédagogiques, didactiques, scientifiques et technniques.</t>
    </r>
  </si>
  <si>
    <t>Critère 66</t>
  </si>
  <si>
    <r>
      <t>La</t>
    </r>
    <r>
      <rPr>
        <b/>
        <sz val="10"/>
        <color theme="1"/>
        <rFont val="Calibri"/>
        <family val="2"/>
      </rPr>
      <t xml:space="preserve"> politique de l'organisme</t>
    </r>
    <r>
      <rPr>
        <sz val="10"/>
        <color theme="1"/>
        <rFont val="Calibri"/>
        <family val="2"/>
      </rPr>
      <t xml:space="preserve"> décrit et inclut l'engagement de satisfaire à la responsabilité sociétale de l'organisme.</t>
    </r>
  </si>
  <si>
    <r>
      <t>La</t>
    </r>
    <r>
      <rPr>
        <b/>
        <sz val="10"/>
        <color theme="1"/>
        <rFont val="Calibri"/>
        <family val="2"/>
      </rPr>
      <t xml:space="preserve"> politique de l'organisme</t>
    </r>
    <r>
      <rPr>
        <sz val="10"/>
        <color theme="1"/>
        <rFont val="Calibri"/>
        <family val="2"/>
      </rPr>
      <t xml:space="preserve"> décrit et inclut l'engagement en faveur de la gestion de la propriété intellectuelle.</t>
    </r>
  </si>
  <si>
    <r>
      <t xml:space="preserve">La </t>
    </r>
    <r>
      <rPr>
        <b/>
        <sz val="10"/>
        <color theme="1"/>
        <rFont val="Calibri"/>
        <family val="2"/>
      </rPr>
      <t>politique de l'organisme</t>
    </r>
    <r>
      <rPr>
        <sz val="10"/>
        <color theme="1"/>
        <rFont val="Calibri"/>
        <family val="2"/>
      </rPr>
      <t xml:space="preserve"> fournit un cadre pour l’établissement </t>
    </r>
    <r>
      <rPr>
        <b/>
        <sz val="10"/>
        <color theme="1"/>
        <rFont val="Calibri"/>
        <family val="2"/>
      </rPr>
      <t xml:space="preserve">d’objectifs de l'organisme d'enseignement et </t>
    </r>
    <r>
      <rPr>
        <sz val="10"/>
        <color theme="1"/>
        <rFont val="Calibri"/>
        <family val="2"/>
      </rPr>
      <t xml:space="preserve">est appropriée à la finalité, au </t>
    </r>
    <r>
      <rPr>
        <b/>
        <sz val="10"/>
        <color theme="1"/>
        <rFont val="Calibri"/>
        <family val="2"/>
      </rPr>
      <t>contexte de l'organisme et à les besoins et attentes de toutes des parties interesses.</t>
    </r>
  </si>
  <si>
    <r>
      <t xml:space="preserve">La </t>
    </r>
    <r>
      <rPr>
        <b/>
        <sz val="10"/>
        <color theme="1"/>
        <rFont val="Calibri"/>
        <family val="2"/>
      </rPr>
      <t xml:space="preserve">politique qualité </t>
    </r>
    <r>
      <rPr>
        <sz val="10"/>
        <color theme="1"/>
        <rFont val="Calibri"/>
        <family val="2"/>
      </rPr>
      <t>est</t>
    </r>
    <r>
      <rPr>
        <b/>
        <sz val="10"/>
        <color theme="1"/>
        <rFont val="Calibri"/>
        <family val="2"/>
      </rPr>
      <t xml:space="preserve"> communiquée, comprise et appliquée</t>
    </r>
    <r>
      <rPr>
        <sz val="10"/>
        <color theme="1"/>
        <rFont val="Calibri"/>
        <family val="2"/>
      </rPr>
      <t xml:space="preserve"> au sein de l'organisme.</t>
    </r>
  </si>
  <si>
    <r>
      <t xml:space="preserve">La direction s’assure que les </t>
    </r>
    <r>
      <rPr>
        <b/>
        <sz val="10"/>
        <rFont val="Calibri"/>
        <family val="2"/>
      </rPr>
      <t>responsabilités et autorités</t>
    </r>
    <r>
      <rPr>
        <sz val="10"/>
        <rFont val="Calibri"/>
        <family val="2"/>
      </rPr>
      <t xml:space="preserve"> pour des rôles pertinents sont</t>
    </r>
    <r>
      <rPr>
        <b/>
        <sz val="10"/>
        <rFont val="Calibri"/>
        <family val="2"/>
      </rPr>
      <t xml:space="preserve"> attribuées, documentées, communiquées et comprises</t>
    </r>
    <r>
      <rPr>
        <sz val="10"/>
        <rFont val="Calibri"/>
        <family val="2"/>
      </rPr>
      <t xml:space="preserve"> au sein de l’organisme d'enseignement.</t>
    </r>
  </si>
  <si>
    <r>
      <t xml:space="preserve">La direction attribue la </t>
    </r>
    <r>
      <rPr>
        <b/>
        <sz val="10"/>
        <rFont val="Calibri"/>
        <family val="2"/>
      </rPr>
      <t>responsabilité et l’autorité</t>
    </r>
    <r>
      <rPr>
        <sz val="10"/>
        <rFont val="Calibri"/>
        <family val="2"/>
      </rPr>
      <t xml:space="preserve"> pour s’assurer que le </t>
    </r>
    <r>
      <rPr>
        <b/>
        <sz val="10"/>
        <rFont val="Calibri"/>
        <family val="2"/>
      </rPr>
      <t>SMOEt</t>
    </r>
    <r>
      <rPr>
        <sz val="10"/>
        <rFont val="Calibri"/>
        <family val="2"/>
      </rPr>
      <t xml:space="preserve"> est </t>
    </r>
    <r>
      <rPr>
        <b/>
        <sz val="10"/>
        <rFont val="Calibri"/>
        <family val="2"/>
      </rPr>
      <t>conforme</t>
    </r>
    <r>
      <rPr>
        <sz val="10"/>
        <rFont val="Calibri"/>
        <family val="2"/>
      </rPr>
      <t xml:space="preserve"> aux exigences de</t>
    </r>
    <r>
      <rPr>
        <b/>
        <sz val="10"/>
        <rFont val="Calibri"/>
        <family val="2"/>
      </rPr>
      <t xml:space="preserve"> l'ISO 21001 v2017.</t>
    </r>
  </si>
  <si>
    <r>
      <t xml:space="preserve">La direction attribue </t>
    </r>
    <r>
      <rPr>
        <b/>
        <sz val="10"/>
        <rFont val="Calibri"/>
        <family val="2"/>
      </rPr>
      <t xml:space="preserve">la responsabilité et l’autorité </t>
    </r>
    <r>
      <rPr>
        <sz val="10"/>
        <rFont val="Calibri"/>
        <family val="2"/>
      </rPr>
      <t>(au représentant de la direction)</t>
    </r>
    <r>
      <rPr>
        <b/>
        <sz val="10"/>
        <rFont val="Calibri"/>
        <family val="2"/>
      </rPr>
      <t xml:space="preserve"> </t>
    </r>
    <r>
      <rPr>
        <sz val="10"/>
        <rFont val="Calibri"/>
        <family val="2"/>
      </rPr>
      <t xml:space="preserve">pour lui rendre compte de la </t>
    </r>
    <r>
      <rPr>
        <b/>
        <sz val="10"/>
        <rFont val="Calibri"/>
        <family val="2"/>
      </rPr>
      <t>performance</t>
    </r>
    <r>
      <rPr>
        <sz val="10"/>
        <rFont val="Calibri"/>
        <family val="2"/>
      </rPr>
      <t xml:space="preserve"> du SMOE et des </t>
    </r>
    <r>
      <rPr>
        <b/>
        <sz val="10"/>
        <rFont val="Calibri"/>
        <family val="2"/>
      </rPr>
      <t>opportunités d’amélioration.</t>
    </r>
  </si>
  <si>
    <r>
      <t xml:space="preserve">La direction attribue </t>
    </r>
    <r>
      <rPr>
        <b/>
        <sz val="10"/>
        <rFont val="Calibri"/>
        <family val="2"/>
      </rPr>
      <t xml:space="preserve">la responsabilité et l’autorité </t>
    </r>
    <r>
      <rPr>
        <sz val="10"/>
        <rFont val="Calibri"/>
        <family val="2"/>
      </rPr>
      <t>pour s’assurer de la</t>
    </r>
    <r>
      <rPr>
        <b/>
        <sz val="10"/>
        <rFont val="Calibri"/>
        <family val="2"/>
      </rPr>
      <t xml:space="preserve"> promotion de l’orientation apprenants et autres bénéficiaires </t>
    </r>
    <r>
      <rPr>
        <sz val="10"/>
        <rFont val="Calibri"/>
        <family val="2"/>
      </rPr>
      <t>à tous les niveaux de l’organisme.</t>
    </r>
  </si>
  <si>
    <r>
      <t xml:space="preserve">La direction attribue </t>
    </r>
    <r>
      <rPr>
        <b/>
        <sz val="10"/>
        <rFont val="Calibri"/>
        <family val="2"/>
      </rPr>
      <t xml:space="preserve">la responsabilité et l’autorité </t>
    </r>
    <r>
      <rPr>
        <sz val="10"/>
        <rFont val="Calibri"/>
        <family val="2"/>
      </rPr>
      <t>pour s’assurer de maintenir l'intégrité du SMOE, lorsque des modifications du SMOE sont planifiées.</t>
    </r>
  </si>
  <si>
    <t>Critère 85</t>
  </si>
  <si>
    <r>
      <t xml:space="preserve">La direction attribue </t>
    </r>
    <r>
      <rPr>
        <b/>
        <sz val="10"/>
        <rFont val="Calibri"/>
        <family val="2"/>
      </rPr>
      <t>la responsabilité et l’autorité</t>
    </r>
    <r>
      <rPr>
        <sz val="10"/>
        <rFont val="Calibri"/>
        <family val="2"/>
      </rPr>
      <t xml:space="preserve"> (au représentant de la direction) pour s’assurer que les </t>
    </r>
    <r>
      <rPr>
        <b/>
        <sz val="10"/>
        <rFont val="Calibri"/>
        <family val="2"/>
      </rPr>
      <t>processus du SMOE et d'apprentissage</t>
    </r>
    <r>
      <rPr>
        <sz val="10"/>
        <rFont val="Calibri"/>
        <family val="2"/>
      </rPr>
      <t xml:space="preserve"> sont établis, mis en œuvre, entretenus et délivrent les </t>
    </r>
    <r>
      <rPr>
        <b/>
        <sz val="10"/>
        <rFont val="Calibri"/>
        <family val="2"/>
      </rPr>
      <t>résultats attendus</t>
    </r>
    <r>
      <rPr>
        <sz val="10"/>
        <rFont val="Calibri"/>
        <family val="2"/>
      </rPr>
      <t>.</t>
    </r>
  </si>
  <si>
    <r>
      <t xml:space="preserve">La direction attribue </t>
    </r>
    <r>
      <rPr>
        <b/>
        <sz val="10"/>
        <rFont val="Calibri"/>
        <family val="2"/>
      </rPr>
      <t xml:space="preserve">la responsabilité et l’autorité </t>
    </r>
    <r>
      <rPr>
        <sz val="10"/>
        <rFont val="Calibri"/>
        <family val="2"/>
      </rPr>
      <t>pour gerer les exigences des apprenants ayant des besoins particuliers.</t>
    </r>
  </si>
  <si>
    <r>
      <t>La direction définit  les responsabilités et autorités des acteurs du SMOE et les exigences des apprenants sous forme de</t>
    </r>
    <r>
      <rPr>
        <b/>
        <sz val="11"/>
        <color rgb="FFFF0000"/>
        <rFont val="Calibri"/>
        <family val="2"/>
      </rPr>
      <t xml:space="preserve"> procédure documentée</t>
    </r>
    <r>
      <rPr>
        <sz val="11"/>
        <rFont val="Calibri"/>
        <family val="2"/>
      </rPr>
      <t xml:space="preserve"> </t>
    </r>
    <r>
      <rPr>
        <sz val="11"/>
        <color theme="0"/>
        <rFont val="Calibri"/>
        <family val="2"/>
      </rPr>
      <t xml:space="preserve">et les communique. </t>
    </r>
  </si>
  <si>
    <t>L'organisme prend en compte les enjeux, les risques et les opportunités pour :
- que le système de management qualité atteigne les résultats escomptés dans une démarche d'amélioration tout en réduisant les effets indésirables ; 
- planifier les actions à mettre en œuvre face à ces risques et opportunités ;
- évaluer l'efficacité de ces actions.</t>
  </si>
  <si>
    <r>
      <t>L'organisme prend en compte les</t>
    </r>
    <r>
      <rPr>
        <b/>
        <sz val="10"/>
        <rFont val="Calibri"/>
        <family val="2"/>
      </rPr>
      <t xml:space="preserve"> enjeux, les risques et les opportunités</t>
    </r>
    <r>
      <rPr>
        <sz val="10"/>
        <rFont val="Calibri"/>
        <family val="2"/>
      </rPr>
      <t xml:space="preserve"> pour que le SMOE atteigne les</t>
    </r>
    <r>
      <rPr>
        <b/>
        <sz val="10"/>
        <rFont val="Calibri"/>
        <family val="2"/>
      </rPr>
      <t xml:space="preserve"> résultats escomptés</t>
    </r>
    <r>
      <rPr>
        <sz val="10"/>
        <rFont val="Calibri"/>
        <family val="2"/>
      </rPr>
      <t>.</t>
    </r>
  </si>
  <si>
    <r>
      <t>L'organisme prend en compte les</t>
    </r>
    <r>
      <rPr>
        <b/>
        <sz val="10"/>
        <rFont val="Calibri"/>
        <family val="2"/>
      </rPr>
      <t xml:space="preserve"> enjeux, les risques et les opportunités</t>
    </r>
    <r>
      <rPr>
        <sz val="10"/>
        <rFont val="Calibri"/>
        <family val="2"/>
      </rPr>
      <t xml:space="preserve"> pour </t>
    </r>
    <r>
      <rPr>
        <b/>
        <sz val="10"/>
        <rFont val="Calibri"/>
        <family val="2"/>
      </rPr>
      <t>accroître les effets souhaitables.</t>
    </r>
  </si>
  <si>
    <r>
      <t>L'organisme prend en compte les</t>
    </r>
    <r>
      <rPr>
        <b/>
        <sz val="10"/>
        <rFont val="Calibri"/>
        <family val="2"/>
      </rPr>
      <t xml:space="preserve"> enjeux, les risques et les opportunités</t>
    </r>
    <r>
      <rPr>
        <sz val="10"/>
        <rFont val="Calibri"/>
        <family val="2"/>
      </rPr>
      <t xml:space="preserve"> pour </t>
    </r>
    <r>
      <rPr>
        <b/>
        <sz val="10"/>
        <rFont val="Calibri"/>
        <family val="2"/>
      </rPr>
      <t>prévenir ou réduire les effets indésirables.</t>
    </r>
  </si>
  <si>
    <r>
      <t>L'organisme prend en compte les</t>
    </r>
    <r>
      <rPr>
        <b/>
        <sz val="10"/>
        <rFont val="Calibri"/>
        <family val="2"/>
      </rPr>
      <t xml:space="preserve"> enjeux, les risques et les opportunités</t>
    </r>
    <r>
      <rPr>
        <sz val="10"/>
        <rFont val="Calibri"/>
        <family val="2"/>
      </rPr>
      <t xml:space="preserve"> pour </t>
    </r>
    <r>
      <rPr>
        <b/>
        <sz val="10"/>
        <rFont val="Calibri"/>
        <family val="2"/>
      </rPr>
      <t>s’améliorer.</t>
    </r>
  </si>
  <si>
    <r>
      <t xml:space="preserve">L’organisme planifie les </t>
    </r>
    <r>
      <rPr>
        <b/>
        <sz val="10"/>
        <rFont val="Calibri"/>
        <family val="2"/>
      </rPr>
      <t>actions</t>
    </r>
    <r>
      <rPr>
        <sz val="10"/>
        <rFont val="Calibri"/>
        <family val="2"/>
      </rPr>
      <t xml:space="preserve"> à mettre en œuvre</t>
    </r>
    <r>
      <rPr>
        <b/>
        <sz val="10"/>
        <rFont val="Calibri"/>
        <family val="2"/>
      </rPr>
      <t xml:space="preserve"> face aux risques et opportunités.</t>
    </r>
  </si>
  <si>
    <r>
      <t xml:space="preserve">Les </t>
    </r>
    <r>
      <rPr>
        <b/>
        <sz val="10"/>
        <rFont val="Calibri"/>
        <family val="2"/>
      </rPr>
      <t>actions</t>
    </r>
    <r>
      <rPr>
        <sz val="10"/>
        <rFont val="Calibri"/>
        <family val="2"/>
      </rPr>
      <t xml:space="preserve"> mises en œuvre face aux risques et opportunités sont </t>
    </r>
    <r>
      <rPr>
        <b/>
        <sz val="10"/>
        <rFont val="Calibri"/>
        <family val="2"/>
      </rPr>
      <t>proportionnelles à la probabilité d'occurrence et à l’impact</t>
    </r>
    <r>
      <rPr>
        <sz val="10"/>
        <rFont val="Calibri"/>
        <family val="2"/>
      </rPr>
      <t xml:space="preserve"> potentiel </t>
    </r>
    <r>
      <rPr>
        <b/>
        <sz val="10"/>
        <rFont val="Calibri"/>
        <family val="2"/>
      </rPr>
      <t>sur la conformité</t>
    </r>
    <r>
      <rPr>
        <sz val="10"/>
        <rFont val="Calibri"/>
        <family val="2"/>
      </rPr>
      <t xml:space="preserve"> des produits et des services.</t>
    </r>
  </si>
  <si>
    <r>
      <t xml:space="preserve">Les </t>
    </r>
    <r>
      <rPr>
        <b/>
        <sz val="10"/>
        <rFont val="Calibri"/>
        <family val="2"/>
      </rPr>
      <t>objectifs</t>
    </r>
    <r>
      <rPr>
        <sz val="10"/>
        <rFont val="Calibri"/>
        <family val="2"/>
      </rPr>
      <t xml:space="preserve"> sont en </t>
    </r>
    <r>
      <rPr>
        <b/>
        <sz val="10"/>
        <rFont val="Calibri"/>
        <family val="2"/>
      </rPr>
      <t>cohérence avec la politique</t>
    </r>
    <r>
      <rPr>
        <sz val="10"/>
        <rFont val="Calibri"/>
        <family val="2"/>
      </rPr>
      <t xml:space="preserve"> de l'organisme d'enseignement.</t>
    </r>
  </si>
  <si>
    <r>
      <t xml:space="preserve">Les </t>
    </r>
    <r>
      <rPr>
        <b/>
        <sz val="10"/>
        <rFont val="Calibri"/>
        <family val="2"/>
      </rPr>
      <t xml:space="preserve">objectifs </t>
    </r>
    <r>
      <rPr>
        <sz val="10"/>
        <rFont val="Calibri"/>
        <family val="2"/>
      </rPr>
      <t xml:space="preserve">de l'organisme d'enseignement sont </t>
    </r>
    <r>
      <rPr>
        <b/>
        <sz val="10"/>
        <rFont val="Calibri"/>
        <family val="2"/>
      </rPr>
      <t>mesurables.</t>
    </r>
  </si>
  <si>
    <r>
      <t xml:space="preserve">Les </t>
    </r>
    <r>
      <rPr>
        <b/>
        <sz val="10"/>
        <rFont val="Calibri"/>
        <family val="2"/>
      </rPr>
      <t xml:space="preserve">objectifs </t>
    </r>
    <r>
      <rPr>
        <sz val="10"/>
        <rFont val="Calibri"/>
        <family val="2"/>
      </rPr>
      <t>de l'organisme d'enseignement tiennent compte des</t>
    </r>
    <r>
      <rPr>
        <b/>
        <sz val="10"/>
        <rFont val="Calibri"/>
        <family val="2"/>
      </rPr>
      <t xml:space="preserve"> exigences applicables.</t>
    </r>
  </si>
  <si>
    <r>
      <t xml:space="preserve">Les </t>
    </r>
    <r>
      <rPr>
        <b/>
        <sz val="10"/>
        <rFont val="Calibri"/>
        <family val="2"/>
      </rPr>
      <t xml:space="preserve">objectifs </t>
    </r>
    <r>
      <rPr>
        <sz val="10"/>
        <rFont val="Calibri"/>
        <family val="2"/>
      </rPr>
      <t xml:space="preserve">de l'organisme d'enseignement sont pertinents pour la </t>
    </r>
    <r>
      <rPr>
        <b/>
        <sz val="10"/>
        <rFont val="Calibri"/>
        <family val="2"/>
      </rPr>
      <t>conformité</t>
    </r>
    <r>
      <rPr>
        <sz val="10"/>
        <rFont val="Calibri"/>
        <family val="2"/>
      </rPr>
      <t xml:space="preserve"> des produits et des services.</t>
    </r>
  </si>
  <si>
    <r>
      <t xml:space="preserve">Les </t>
    </r>
    <r>
      <rPr>
        <b/>
        <sz val="10"/>
        <rFont val="Calibri"/>
        <family val="2"/>
      </rPr>
      <t xml:space="preserve">objectifs </t>
    </r>
    <r>
      <rPr>
        <sz val="10"/>
        <rFont val="Calibri"/>
        <family val="2"/>
      </rPr>
      <t xml:space="preserve"> de l'organisme d'enseignement sont pertinents pour</t>
    </r>
    <r>
      <rPr>
        <b/>
        <sz val="10"/>
        <rFont val="Calibri"/>
        <family val="2"/>
      </rPr>
      <t xml:space="preserve"> l’amélioration de la satisfaction</t>
    </r>
    <r>
      <rPr>
        <sz val="10"/>
        <rFont val="Calibri"/>
        <family val="2"/>
      </rPr>
      <t xml:space="preserve"> des apprenants et autres beneficiaires.</t>
    </r>
  </si>
  <si>
    <r>
      <t xml:space="preserve">Les </t>
    </r>
    <r>
      <rPr>
        <b/>
        <sz val="10"/>
        <rFont val="Calibri"/>
        <family val="2"/>
      </rPr>
      <t>objectifs</t>
    </r>
    <r>
      <rPr>
        <sz val="10"/>
        <rFont val="Calibri"/>
        <family val="2"/>
      </rPr>
      <t xml:space="preserve"> de l'organisme d'enseignement sont </t>
    </r>
    <r>
      <rPr>
        <b/>
        <sz val="10"/>
        <rFont val="Calibri"/>
        <family val="2"/>
      </rPr>
      <t>surveillés.</t>
    </r>
  </si>
  <si>
    <r>
      <t xml:space="preserve">Les </t>
    </r>
    <r>
      <rPr>
        <b/>
        <sz val="10"/>
        <rFont val="Calibri"/>
        <family val="2"/>
      </rPr>
      <t xml:space="preserve">objectifs </t>
    </r>
    <r>
      <rPr>
        <sz val="10"/>
        <rFont val="Calibri"/>
        <family val="2"/>
      </rPr>
      <t xml:space="preserve">de l'organisme d'enseignement sont </t>
    </r>
    <r>
      <rPr>
        <b/>
        <sz val="10"/>
        <rFont val="Calibri"/>
        <family val="2"/>
      </rPr>
      <t>communiqués.</t>
    </r>
  </si>
  <si>
    <r>
      <t xml:space="preserve">Les </t>
    </r>
    <r>
      <rPr>
        <b/>
        <sz val="10"/>
        <rFont val="Calibri"/>
        <family val="2"/>
      </rPr>
      <t xml:space="preserve">objectifs </t>
    </r>
    <r>
      <rPr>
        <sz val="10"/>
        <rFont val="Calibri"/>
        <family val="2"/>
      </rPr>
      <t xml:space="preserve">de l'organisme d'enseignement sont </t>
    </r>
    <r>
      <rPr>
        <b/>
        <sz val="10"/>
        <rFont val="Calibri"/>
        <family val="2"/>
      </rPr>
      <t>mis à jour en tant que de besoin.</t>
    </r>
  </si>
  <si>
    <t>Lors de la planification de la réalisation des objectifs, l'organisme d'enseignement détermine :
- ce qui sera fait, les responsables et les ressources necesssaires ainsi que les échéances et les moyens d'évaluation ;</t>
  </si>
  <si>
    <t>La direction prévoit des ressources et attribue la responsabilité et l’autorité pour s’assurer que, lorsque des modifications du SMOE sont planifiées et mises en œuvre, l’intégrité du système de management l'enseignement  est maintenu.</t>
  </si>
  <si>
    <r>
      <t xml:space="preserve">En cas de besoin, les </t>
    </r>
    <r>
      <rPr>
        <b/>
        <sz val="10"/>
        <rFont val="Calibri"/>
        <family val="2"/>
      </rPr>
      <t>modifications</t>
    </r>
    <r>
      <rPr>
        <sz val="10"/>
        <rFont val="Calibri"/>
        <family val="2"/>
      </rPr>
      <t xml:space="preserve"> du système de management de la qualité sont réalisées de</t>
    </r>
    <r>
      <rPr>
        <b/>
        <sz val="10"/>
        <rFont val="Calibri"/>
        <family val="2"/>
      </rPr>
      <t xml:space="preserve"> façon planifiée</t>
    </r>
    <r>
      <rPr>
        <sz val="10"/>
        <rFont val="Calibri"/>
        <family val="2"/>
      </rPr>
      <t xml:space="preserve"> (voir 4.4 de l'ISO 21001).</t>
    </r>
  </si>
  <si>
    <r>
      <t xml:space="preserve">Pour planifier des modifications, l'organinsme prend en compte </t>
    </r>
    <r>
      <rPr>
        <b/>
        <sz val="10"/>
        <rFont val="Calibri"/>
        <family val="2"/>
      </rPr>
      <t>l’objectif des modifications</t>
    </r>
    <r>
      <rPr>
        <sz val="10"/>
        <rFont val="Calibri"/>
        <family val="2"/>
      </rPr>
      <t xml:space="preserve"> et leurs </t>
    </r>
    <r>
      <rPr>
        <b/>
        <sz val="10"/>
        <rFont val="Calibri"/>
        <family val="2"/>
      </rPr>
      <t>conséquences</t>
    </r>
    <r>
      <rPr>
        <sz val="10"/>
        <rFont val="Calibri"/>
        <family val="2"/>
      </rPr>
      <t xml:space="preserve"> possibles.</t>
    </r>
  </si>
  <si>
    <r>
      <t>Pour planifier des modifications, l'organisme prend en compte</t>
    </r>
    <r>
      <rPr>
        <b/>
        <sz val="10"/>
        <rFont val="Calibri"/>
        <family val="2"/>
      </rPr>
      <t xml:space="preserve"> la disponibilité des ressources internes.</t>
    </r>
  </si>
  <si>
    <r>
      <t>Pour planifier des modifications, l'organisme prend en compte</t>
    </r>
    <r>
      <rPr>
        <b/>
        <sz val="10"/>
        <rFont val="Calibri"/>
        <family val="2"/>
      </rPr>
      <t xml:space="preserve">  l’attribution</t>
    </r>
    <r>
      <rPr>
        <sz val="10"/>
        <rFont val="Calibri"/>
        <family val="2"/>
      </rPr>
      <t xml:space="preserve"> ou la réattribution</t>
    </r>
    <r>
      <rPr>
        <b/>
        <sz val="10"/>
        <rFont val="Calibri"/>
        <family val="2"/>
      </rPr>
      <t xml:space="preserve"> des responsabilités et autorités.</t>
    </r>
  </si>
  <si>
    <r>
      <t>Pour planifier des modifications, l'organisme prend en compte</t>
    </r>
    <r>
      <rPr>
        <b/>
        <sz val="10"/>
        <rFont val="Calibri"/>
        <family val="2"/>
      </rPr>
      <t xml:space="preserve">  la disponibilité et la mobilisation des prestataires externes</t>
    </r>
    <r>
      <rPr>
        <sz val="10"/>
        <rFont val="Calibri"/>
        <family val="2"/>
      </rPr>
      <t xml:space="preserve"> nécessaires à la mise en œuvre de la modification</t>
    </r>
    <r>
      <rPr>
        <b/>
        <sz val="10"/>
        <rFont val="Calibri"/>
        <family val="2"/>
      </rPr>
      <t>.</t>
    </r>
  </si>
  <si>
    <t>L’organisme determine, surveille et fournit les ressources nécessaires à l'implication et la satisfaction des apprenants, des educateurs, du personnel et des outres bénéficiaires, ainsi comme assurer que les exigences en matiére d' accessibbilité sont anticipées.</t>
  </si>
  <si>
    <r>
      <t xml:space="preserve">L'organisme accroit de façon durable </t>
    </r>
    <r>
      <rPr>
        <b/>
        <sz val="10"/>
        <color theme="1"/>
        <rFont val="Calibri"/>
        <family val="2"/>
      </rPr>
      <t xml:space="preserve">l'implication et satisfaction des éducateurs et du personnel </t>
    </r>
    <r>
      <rPr>
        <sz val="10"/>
        <color theme="1"/>
        <rFont val="Calibri"/>
        <family val="2"/>
      </rPr>
      <t xml:space="preserve">par le biais d'activités visant à accroitre </t>
    </r>
    <r>
      <rPr>
        <b/>
        <sz val="10"/>
        <color theme="1"/>
        <rFont val="Calibri"/>
        <family val="2"/>
      </rPr>
      <t>les competences des éducateurs</t>
    </r>
    <r>
      <rPr>
        <sz val="10"/>
        <color theme="1"/>
        <rFont val="Calibri"/>
        <family val="2"/>
      </rPr>
      <t xml:space="preserve"> afin de faciliter l'apprentissage.</t>
    </r>
  </si>
  <si>
    <t>Critère 119</t>
  </si>
  <si>
    <r>
      <t xml:space="preserve">L'organisme accroit de façon durable </t>
    </r>
    <r>
      <rPr>
        <b/>
        <sz val="10"/>
        <color theme="1"/>
        <rFont val="Calibri"/>
        <family val="2"/>
      </rPr>
      <t>la satisfaction des autres béneficiaires</t>
    </r>
    <r>
      <rPr>
        <sz val="10"/>
        <color theme="1"/>
        <rFont val="Calibri"/>
        <family val="2"/>
      </rPr>
      <t xml:space="preserve"> par le biais d'activités contribuant</t>
    </r>
    <r>
      <rPr>
        <b/>
        <sz val="10"/>
        <color theme="1"/>
        <rFont val="Calibri"/>
        <family val="2"/>
      </rPr>
      <t xml:space="preserve"> </t>
    </r>
    <r>
      <rPr>
        <sz val="10"/>
        <color theme="1"/>
        <rFont val="Calibri"/>
        <family val="2"/>
      </rPr>
      <t>aux</t>
    </r>
    <r>
      <rPr>
        <b/>
        <sz val="10"/>
        <color theme="1"/>
        <rFont val="Calibri"/>
        <family val="2"/>
      </rPr>
      <t xml:space="preserve"> bénéfices sociaux de l'apprentissage.</t>
    </r>
  </si>
  <si>
    <r>
      <t xml:space="preserve">L'organisme accroit de façon durable </t>
    </r>
    <r>
      <rPr>
        <b/>
        <sz val="10"/>
        <color theme="1"/>
        <rFont val="Calibri"/>
        <family val="2"/>
      </rPr>
      <t>l'implication et satisfaction des apprenants</t>
    </r>
    <r>
      <rPr>
        <sz val="10"/>
        <color theme="1"/>
        <rFont val="Calibri"/>
        <family val="2"/>
      </rPr>
      <t xml:space="preserve"> par le biais d'activités </t>
    </r>
    <r>
      <rPr>
        <b/>
        <sz val="10"/>
        <color theme="1"/>
        <rFont val="Calibri"/>
        <family val="2"/>
      </rPr>
      <t>améliorant l'apprentissage</t>
    </r>
    <r>
      <rPr>
        <sz val="10"/>
        <color theme="1"/>
        <rFont val="Calibri"/>
        <family val="2"/>
      </rPr>
      <t xml:space="preserve"> et favorisant l'obtention des résultats d'apprentissage.</t>
    </r>
  </si>
  <si>
    <r>
      <t xml:space="preserve">L'organisme </t>
    </r>
    <r>
      <rPr>
        <b/>
        <sz val="10"/>
        <color theme="1"/>
        <rFont val="Calibri"/>
        <family val="2"/>
      </rPr>
      <t>détermine</t>
    </r>
    <r>
      <rPr>
        <sz val="10"/>
        <color theme="1"/>
        <rFont val="Calibri"/>
        <family val="2"/>
      </rPr>
      <t xml:space="preserve"> et</t>
    </r>
    <r>
      <rPr>
        <b/>
        <sz val="10"/>
        <color theme="1"/>
        <rFont val="Calibri"/>
        <family val="2"/>
      </rPr>
      <t xml:space="preserve"> surveille les ressources</t>
    </r>
    <r>
      <rPr>
        <sz val="10"/>
        <color theme="1"/>
        <rFont val="Calibri"/>
        <family val="2"/>
      </rPr>
      <t xml:space="preserve"> devant être fournis par les </t>
    </r>
    <r>
      <rPr>
        <b/>
        <sz val="10"/>
        <color theme="1"/>
        <rFont val="Calibri"/>
        <family val="2"/>
      </rPr>
      <t>ressources internes</t>
    </r>
    <r>
      <rPr>
        <sz val="10"/>
        <color theme="1"/>
        <rFont val="Calibri"/>
        <family val="2"/>
      </rPr>
      <t xml:space="preserve"> et les</t>
    </r>
    <r>
      <rPr>
        <b/>
        <sz val="10"/>
        <color theme="1"/>
        <rFont val="Calibri"/>
        <family val="2"/>
      </rPr>
      <t xml:space="preserve"> prestataires externes</t>
    </r>
    <r>
      <rPr>
        <sz val="10"/>
        <color theme="1"/>
        <rFont val="Calibri"/>
        <family val="2"/>
      </rPr>
      <t>.</t>
    </r>
  </si>
  <si>
    <r>
      <t>L'organisme</t>
    </r>
    <r>
      <rPr>
        <b/>
        <sz val="10"/>
        <color theme="1"/>
        <rFont val="Calibri"/>
        <family val="2"/>
      </rPr>
      <t xml:space="preserve"> s'assure</t>
    </r>
    <r>
      <rPr>
        <sz val="10"/>
        <color theme="1"/>
        <rFont val="Calibri"/>
        <family val="2"/>
      </rPr>
      <t xml:space="preserve"> que les diverses </t>
    </r>
    <r>
      <rPr>
        <b/>
        <sz val="10"/>
        <color theme="1"/>
        <rFont val="Calibri"/>
        <family val="2"/>
      </rPr>
      <t>exigences en matière d'accessibilité</t>
    </r>
    <r>
      <rPr>
        <sz val="10"/>
        <color theme="1"/>
        <rFont val="Calibri"/>
        <family val="2"/>
      </rPr>
      <t xml:space="preserve"> sont anticipées.</t>
    </r>
  </si>
  <si>
    <r>
      <t xml:space="preserve">L’organisme </t>
    </r>
    <r>
      <rPr>
        <b/>
        <sz val="10"/>
        <rFont val="Calibri"/>
        <family val="2"/>
      </rPr>
      <t>identifie et fournit les ressources humaines</t>
    </r>
    <r>
      <rPr>
        <sz val="10"/>
        <rFont val="Calibri"/>
        <family val="2"/>
      </rPr>
      <t xml:space="preserve"> nécessaires à l’établissement, la mise en œuvre efficace, la mise à jour et l’amélioration continue du SMOE</t>
    </r>
    <r>
      <rPr>
        <b/>
        <sz val="10"/>
        <rFont val="Calibri"/>
        <family val="2"/>
      </rPr>
      <t>.</t>
    </r>
  </si>
  <si>
    <r>
      <t>L’organisme détermine et fournit</t>
    </r>
    <r>
      <rPr>
        <b/>
        <sz val="10"/>
        <rFont val="Calibri"/>
        <family val="2"/>
      </rPr>
      <t xml:space="preserve"> les ressources humaines nécessaires</t>
    </r>
    <r>
      <rPr>
        <sz val="10"/>
        <rFont val="Calibri"/>
        <family val="2"/>
      </rPr>
      <t xml:space="preserve"> à la mise en œuvre </t>
    </r>
    <r>
      <rPr>
        <b/>
        <sz val="10"/>
        <rFont val="Calibri"/>
        <family val="2"/>
      </rPr>
      <t>efficace</t>
    </r>
    <r>
      <rPr>
        <sz val="10"/>
        <rFont val="Calibri"/>
        <family val="2"/>
      </rPr>
      <t xml:space="preserve"> de son </t>
    </r>
    <r>
      <rPr>
        <b/>
        <sz val="10"/>
        <rFont val="Calibri"/>
        <family val="2"/>
      </rPr>
      <t>SMOE .</t>
    </r>
  </si>
  <si>
    <r>
      <t>L’organisme détermine et fournit</t>
    </r>
    <r>
      <rPr>
        <b/>
        <sz val="10"/>
        <rFont val="Calibri"/>
        <family val="2"/>
      </rPr>
      <t xml:space="preserve"> les ressources humaines nécessaires</t>
    </r>
    <r>
      <rPr>
        <sz val="10"/>
        <rFont val="Calibri"/>
        <family val="2"/>
      </rPr>
      <t xml:space="preserve"> à la mise en œuvre et à la </t>
    </r>
    <r>
      <rPr>
        <b/>
        <sz val="10"/>
        <rFont val="Calibri"/>
        <family val="2"/>
      </rPr>
      <t>maîtrise de ses processus.</t>
    </r>
  </si>
  <si>
    <t>Critère 123</t>
  </si>
  <si>
    <r>
      <t>L'organisme determine, met en œuvre, publie et met a disposition</t>
    </r>
    <r>
      <rPr>
        <b/>
        <sz val="10"/>
        <color theme="1"/>
        <rFont val="Calibri"/>
        <family val="2"/>
      </rPr>
      <t xml:space="preserve"> des critères de recrutement</t>
    </r>
    <r>
      <rPr>
        <sz val="10"/>
        <color theme="1"/>
        <rFont val="Calibri"/>
        <family val="2"/>
      </rPr>
      <t xml:space="preserve"> </t>
    </r>
    <r>
      <rPr>
        <b/>
        <sz val="10"/>
        <color theme="1"/>
        <rFont val="Calibri"/>
        <family val="2"/>
      </rPr>
      <t>ou de sélection</t>
    </r>
    <r>
      <rPr>
        <sz val="10"/>
        <color theme="1"/>
        <rFont val="Calibri"/>
        <family val="2"/>
      </rPr>
      <t xml:space="preserve"> aux parties intéressées pertienentes.</t>
    </r>
  </si>
  <si>
    <r>
      <t xml:space="preserve">L'organisme tient à jour et conserve </t>
    </r>
    <r>
      <rPr>
        <b/>
        <sz val="10"/>
        <color theme="1"/>
        <rFont val="Calibri"/>
        <family val="2"/>
      </rPr>
      <t>les informations documentées</t>
    </r>
    <r>
      <rPr>
        <sz val="10"/>
        <color theme="1"/>
        <rFont val="Calibri"/>
        <family val="2"/>
      </rPr>
      <t xml:space="preserve"> nécessaires au fonctionnement de ses </t>
    </r>
    <r>
      <rPr>
        <b/>
        <sz val="10"/>
        <color theme="1"/>
        <rFont val="Calibri"/>
        <family val="2"/>
      </rPr>
      <t>processus de recreutement ou de sélection.</t>
    </r>
  </si>
  <si>
    <t>L’organisme identifie, détermine et fournit les ressources humaines nécessaires à la mise en œuvre efficace de son SMOE, ainsi que corserve des informationes qui font reference à la determination, la mise à jour et la publication des critères de recrutement ou de selection.</t>
  </si>
  <si>
    <r>
      <t xml:space="preserve">L’organisme </t>
    </r>
    <r>
      <rPr>
        <b/>
        <sz val="10"/>
        <rFont val="Calibri"/>
        <family val="2"/>
      </rPr>
      <t>assure</t>
    </r>
    <r>
      <rPr>
        <sz val="10"/>
        <rFont val="Calibri"/>
        <family val="2"/>
      </rPr>
      <t xml:space="preserve"> que les</t>
    </r>
    <r>
      <rPr>
        <b/>
        <sz val="10"/>
        <rFont val="Calibri"/>
        <family val="2"/>
      </rPr>
      <t xml:space="preserve"> dimensions des installations</t>
    </r>
    <r>
      <rPr>
        <sz val="10"/>
        <rFont val="Calibri"/>
        <family val="2"/>
      </rPr>
      <t xml:space="preserve"> sont adaptées </t>
    </r>
    <r>
      <rPr>
        <b/>
        <sz val="10"/>
        <rFont val="Calibri"/>
        <family val="2"/>
      </rPr>
      <t>aux exigences</t>
    </r>
    <r>
      <rPr>
        <sz val="10"/>
        <rFont val="Calibri"/>
        <family val="2"/>
      </rPr>
      <t xml:space="preserve"> de ceux qui les utilisent et </t>
    </r>
    <r>
      <rPr>
        <b/>
        <sz val="10"/>
        <rFont val="Calibri"/>
        <family val="2"/>
      </rPr>
      <t>aux activites</t>
    </r>
    <r>
      <rPr>
        <sz val="10"/>
        <rFont val="Calibri"/>
        <family val="2"/>
      </rPr>
      <t xml:space="preserve"> d'enseignement, d'auto-apprentissage, de recherche, pour la mise en application des connaissances, de repos, de loisirs et pour la subsistance.</t>
    </r>
  </si>
  <si>
    <t>L’organisme détermine, fournit et entretient des installations(numériques, internes ou externes) adaptées:
-  au developpement des connaissances, des aptitudes et des attitudes des apprenants;
- aux exigences de ceux qui les utilisent.
-aux activites liés à l'enseignement, au repos et les loisirs des apprenants et des autres beneficiaires.</t>
  </si>
  <si>
    <r>
      <t xml:space="preserve">L’organisme </t>
    </r>
    <r>
      <rPr>
        <b/>
        <sz val="10"/>
        <rFont val="Calibri"/>
        <family val="2"/>
      </rPr>
      <t>détermine, fournit et entretient des installations sûres adaptées</t>
    </r>
    <r>
      <rPr>
        <sz val="10"/>
        <rFont val="Calibri"/>
        <family val="2"/>
      </rPr>
      <t xml:space="preserve"> au soutient et à l'accroisement du developpement des connaissances, des aptitudes des apprenants.</t>
    </r>
  </si>
  <si>
    <t>L’organisme détermine, fournit et maintient l’environnement approprié pour favoriser le bien être général des parties intéressés pertinents, en prenant en compte:
- les facteurs psychosociaux ;
- les facteurs physiques.</t>
  </si>
  <si>
    <r>
      <t xml:space="preserve">L’organisme </t>
    </r>
    <r>
      <rPr>
        <b/>
        <sz val="10"/>
        <rFont val="Calibri"/>
        <family val="2"/>
      </rPr>
      <t xml:space="preserve">prend en compte les facteurs psychosociaux </t>
    </r>
    <r>
      <rPr>
        <sz val="10"/>
        <rFont val="Calibri"/>
        <family val="2"/>
      </rPr>
      <t>qu'empechent le bien être général des parties intéressés au sein du système d'enseignement.</t>
    </r>
  </si>
  <si>
    <r>
      <t xml:space="preserve">L’organisme </t>
    </r>
    <r>
      <rPr>
        <b/>
        <sz val="10"/>
        <rFont val="Calibri"/>
        <family val="2"/>
      </rPr>
      <t xml:space="preserve">prend en compte les facteurs psysiques </t>
    </r>
    <r>
      <rPr>
        <sz val="10"/>
        <rFont val="Calibri"/>
        <family val="2"/>
      </rPr>
      <t>qu'empechent le bien être général des parties intéressés au sein du système d'enseignement</t>
    </r>
    <r>
      <rPr>
        <b/>
        <sz val="10"/>
        <rFont val="Calibri"/>
        <family val="2"/>
      </rPr>
      <t>.</t>
    </r>
  </si>
  <si>
    <r>
      <t>L’organisme determine et fournit les ressources appropriées nécessaires  à la verification de la conformité des produits et des services aux exigences, et les trace sous forme</t>
    </r>
    <r>
      <rPr>
        <b/>
        <sz val="11"/>
        <color rgb="FFFF0000"/>
        <rFont val="Calibri"/>
        <family val="2"/>
      </rPr>
      <t xml:space="preserve"> d'informations documentées</t>
    </r>
    <r>
      <rPr>
        <b/>
        <sz val="11"/>
        <color theme="0"/>
        <rFont val="Calibri"/>
        <family val="2"/>
      </rPr>
      <t>.</t>
    </r>
  </si>
  <si>
    <r>
      <t xml:space="preserve">L’organisme </t>
    </r>
    <r>
      <rPr>
        <b/>
        <sz val="10"/>
        <rFont val="Calibri"/>
        <family val="2"/>
      </rPr>
      <t xml:space="preserve">détermine et fournit les ressources </t>
    </r>
    <r>
      <rPr>
        <sz val="10"/>
        <rFont val="Calibri"/>
        <family val="2"/>
      </rPr>
      <t xml:space="preserve">nécessaires </t>
    </r>
    <r>
      <rPr>
        <b/>
        <sz val="10"/>
        <rFont val="Calibri"/>
        <family val="2"/>
      </rPr>
      <t>pour assurer des résultats valides et fiables</t>
    </r>
    <r>
      <rPr>
        <sz val="10"/>
        <rFont val="Calibri"/>
        <family val="2"/>
      </rPr>
      <t xml:space="preserve"> pour vérifier la </t>
    </r>
    <r>
      <rPr>
        <b/>
        <sz val="10"/>
        <rFont val="Calibri"/>
        <family val="2"/>
      </rPr>
      <t>conformité</t>
    </r>
    <r>
      <rPr>
        <sz val="10"/>
        <rFont val="Calibri"/>
        <family val="2"/>
      </rPr>
      <t xml:space="preserve"> des produits et des services aux exigences.</t>
    </r>
  </si>
  <si>
    <r>
      <t xml:space="preserve">L’organisme s’assure que les </t>
    </r>
    <r>
      <rPr>
        <b/>
        <sz val="10"/>
        <rFont val="Calibri"/>
        <family val="2"/>
      </rPr>
      <t>ressources fournies</t>
    </r>
    <r>
      <rPr>
        <sz val="10"/>
        <rFont val="Calibri"/>
        <family val="2"/>
      </rPr>
      <t xml:space="preserve"> pour la surveillance et la mesure</t>
    </r>
    <r>
      <rPr>
        <b/>
        <sz val="10"/>
        <rFont val="Calibri"/>
        <family val="2"/>
      </rPr>
      <t xml:space="preserve"> </t>
    </r>
    <r>
      <rPr>
        <sz val="10"/>
        <rFont val="Calibri"/>
        <family val="2"/>
      </rPr>
      <t>sont appropriées à la cible, au type, à la méthode d'enseignement et à la dure du service éducatif.</t>
    </r>
  </si>
  <si>
    <r>
      <t xml:space="preserve">L’organisme s’assure que les </t>
    </r>
    <r>
      <rPr>
        <b/>
        <sz val="10"/>
        <rFont val="Calibri"/>
        <family val="2"/>
      </rPr>
      <t xml:space="preserve">ressources </t>
    </r>
    <r>
      <rPr>
        <sz val="10"/>
        <rFont val="Calibri"/>
        <family val="2"/>
      </rPr>
      <t xml:space="preserve">fournies sont </t>
    </r>
    <r>
      <rPr>
        <b/>
        <sz val="10"/>
        <rFont val="Calibri"/>
        <family val="2"/>
      </rPr>
      <t>maintenues pour assurer leur adéquation.</t>
    </r>
  </si>
  <si>
    <r>
      <t xml:space="preserve">L’organisme conserve </t>
    </r>
    <r>
      <rPr>
        <sz val="10"/>
        <color rgb="FFFF0000"/>
        <rFont val="Calibri"/>
        <family val="2"/>
      </rPr>
      <t>les informations documentées</t>
    </r>
    <r>
      <rPr>
        <sz val="10"/>
        <rFont val="Calibri"/>
        <family val="2"/>
      </rPr>
      <t xml:space="preserve"> appropriées démontrant l’adéquation des ressources pour la surveillance et la mesure.</t>
    </r>
  </si>
  <si>
    <r>
      <t>La traçabilité de la mesure, définie dans une</t>
    </r>
    <r>
      <rPr>
        <b/>
        <sz val="11"/>
        <color rgb="FFFF0000"/>
        <rFont val="Calibri"/>
        <family val="2"/>
      </rPr>
      <t xml:space="preserve"> procédure documentée</t>
    </r>
    <r>
      <rPr>
        <sz val="11"/>
        <color rgb="FFFF0000"/>
        <rFont val="Calibri"/>
        <family val="2"/>
      </rPr>
      <t xml:space="preserve"> comme une exigence ou un element essentiel</t>
    </r>
    <r>
      <rPr>
        <b/>
        <sz val="11"/>
        <color rgb="FFFF0000"/>
        <rFont val="Calibri"/>
        <family val="2"/>
      </rPr>
      <t>,</t>
    </r>
    <r>
      <rPr>
        <sz val="11"/>
        <color theme="0"/>
        <rFont val="Calibri"/>
        <family val="2"/>
      </rPr>
      <t xml:space="preserve"> est assurée par des ressources pour la mesure étalonnés et/ou vérifiés à intervalles spécifiés par des organismes spécialisés. </t>
    </r>
  </si>
  <si>
    <r>
      <t xml:space="preserve">La </t>
    </r>
    <r>
      <rPr>
        <b/>
        <sz val="10"/>
        <rFont val="Calibri"/>
        <family val="2"/>
      </rPr>
      <t>traçabilité</t>
    </r>
    <r>
      <rPr>
        <sz val="10"/>
        <rFont val="Calibri"/>
        <family val="2"/>
      </rPr>
      <t xml:space="preserve"> de la mesure est assurée par des </t>
    </r>
    <r>
      <rPr>
        <b/>
        <sz val="10"/>
        <rFont val="Calibri"/>
        <family val="2"/>
      </rPr>
      <t>ressources de mesure étalonnés</t>
    </r>
    <r>
      <rPr>
        <sz val="10"/>
        <rFont val="Calibri"/>
        <family val="2"/>
      </rPr>
      <t xml:space="preserve"> et/ou vérifiés à </t>
    </r>
    <r>
      <rPr>
        <b/>
        <sz val="10"/>
        <rFont val="Calibri"/>
        <family val="2"/>
      </rPr>
      <t>intervalles spécifiés</t>
    </r>
    <r>
      <rPr>
        <sz val="10"/>
        <rFont val="Calibri"/>
        <family val="2"/>
      </rPr>
      <t xml:space="preserve">, ou avant l’utilisation, par rapport à des </t>
    </r>
    <r>
      <rPr>
        <b/>
        <sz val="10"/>
        <rFont val="Calibri"/>
        <family val="2"/>
      </rPr>
      <t>étalons de mesure</t>
    </r>
    <r>
      <rPr>
        <sz val="10"/>
        <rFont val="Calibri"/>
        <family val="2"/>
      </rPr>
      <t xml:space="preserve"> pouvant être reliés à des étalons de mesure </t>
    </r>
    <r>
      <rPr>
        <b/>
        <sz val="10"/>
        <rFont val="Calibri"/>
        <family val="2"/>
      </rPr>
      <t>internationaux</t>
    </r>
    <r>
      <rPr>
        <sz val="10"/>
        <rFont val="Calibri"/>
        <family val="2"/>
      </rPr>
      <t xml:space="preserve"> ou </t>
    </r>
    <r>
      <rPr>
        <b/>
        <sz val="10"/>
        <rFont val="Calibri"/>
        <family val="2"/>
      </rPr>
      <t>nationaux.</t>
    </r>
  </si>
  <si>
    <r>
      <t xml:space="preserve">La </t>
    </r>
    <r>
      <rPr>
        <b/>
        <sz val="10"/>
        <rFont val="Calibri"/>
        <family val="2"/>
      </rPr>
      <t>traçabilité</t>
    </r>
    <r>
      <rPr>
        <sz val="10"/>
        <rFont val="Calibri"/>
        <family val="2"/>
      </rPr>
      <t xml:space="preserve"> de la mesure est assurée par des </t>
    </r>
    <r>
      <rPr>
        <b/>
        <sz val="10"/>
        <rFont val="Calibri"/>
        <family val="2"/>
      </rPr>
      <t xml:space="preserve">ressources de mesure identifiés </t>
    </r>
    <r>
      <rPr>
        <sz val="10"/>
        <rFont val="Calibri"/>
        <family val="2"/>
      </rPr>
      <t>afin de pouvoir déterminer</t>
    </r>
    <r>
      <rPr>
        <b/>
        <sz val="10"/>
        <rFont val="Calibri"/>
        <family val="2"/>
      </rPr>
      <t xml:space="preserve"> la validité de leurs étalonnages.</t>
    </r>
  </si>
  <si>
    <r>
      <t xml:space="preserve">La </t>
    </r>
    <r>
      <rPr>
        <b/>
        <sz val="10"/>
        <rFont val="Calibri"/>
        <family val="2"/>
      </rPr>
      <t>traçabilité</t>
    </r>
    <r>
      <rPr>
        <sz val="10"/>
        <rFont val="Calibri"/>
        <family val="2"/>
      </rPr>
      <t xml:space="preserve"> de la mesure est assurée par des </t>
    </r>
    <r>
      <rPr>
        <b/>
        <sz val="10"/>
        <rFont val="Calibri"/>
        <family val="2"/>
      </rPr>
      <t>ressources de mesure</t>
    </r>
    <r>
      <rPr>
        <sz val="10"/>
        <rFont val="Calibri"/>
        <family val="2"/>
      </rPr>
      <t xml:space="preserve"> </t>
    </r>
    <r>
      <rPr>
        <b/>
        <sz val="10"/>
        <rFont val="Calibri"/>
        <family val="2"/>
      </rPr>
      <t xml:space="preserve"> protégées</t>
    </r>
    <r>
      <rPr>
        <sz val="10"/>
        <rFont val="Calibri"/>
        <family val="2"/>
      </rPr>
      <t xml:space="preserve"> contre les réglages, les dommages ou les détériorations susceptibles d'invalider l'étalonnage et les résultats de mesure ultérieurs.</t>
    </r>
  </si>
  <si>
    <t>L'organisme doit assurer la bonne utilisation et le stockage des ressources de mesure afin de ne pas modifier les réglages.
En cas de problème, l'organisme vérifie l'impact et apporte des corrections en cas de besoin.</t>
  </si>
  <si>
    <r>
      <t xml:space="preserve">Pour mieux </t>
    </r>
    <r>
      <rPr>
        <b/>
        <sz val="10"/>
        <rFont val="Calibri"/>
        <family val="2"/>
      </rPr>
      <t>répondre aux besoins et des tendances</t>
    </r>
    <r>
      <rPr>
        <sz val="10"/>
        <rFont val="Calibri"/>
        <family val="2"/>
      </rPr>
      <t xml:space="preserve">, l'organisme prend en compte ses acquis et </t>
    </r>
    <r>
      <rPr>
        <b/>
        <sz val="10"/>
        <rFont val="Calibri"/>
        <family val="2"/>
      </rPr>
      <t xml:space="preserve">détermine les connaissances supplémentaires </t>
    </r>
    <r>
      <rPr>
        <sz val="10"/>
        <rFont val="Calibri"/>
        <family val="2"/>
      </rPr>
      <t>nécessaires.</t>
    </r>
  </si>
  <si>
    <r>
      <t>L'organissation</t>
    </r>
    <r>
      <rPr>
        <b/>
        <sz val="10"/>
        <color theme="1"/>
        <rFont val="Calibri"/>
        <family val="2"/>
      </rPr>
      <t xml:space="preserve"> encourage</t>
    </r>
    <r>
      <rPr>
        <sz val="10"/>
        <color theme="1"/>
        <rFont val="Calibri"/>
        <family val="2"/>
      </rPr>
      <t xml:space="preserve"> l'echange de connaissances entre l'ensemble des</t>
    </r>
    <r>
      <rPr>
        <b/>
        <sz val="10"/>
        <color theme="1"/>
        <rFont val="Calibri"/>
        <family val="2"/>
      </rPr>
      <t xml:space="preserve"> éducateurs</t>
    </r>
    <r>
      <rPr>
        <sz val="10"/>
        <color theme="1"/>
        <rFont val="Calibri"/>
        <family val="2"/>
      </rPr>
      <t xml:space="preserve"> et du </t>
    </r>
    <r>
      <rPr>
        <b/>
        <sz val="10"/>
        <color theme="1"/>
        <rFont val="Calibri"/>
        <family val="2"/>
      </rPr>
      <t>personnel</t>
    </r>
    <r>
      <rPr>
        <sz val="10"/>
        <color theme="1"/>
        <rFont val="Calibri"/>
        <family val="2"/>
      </rPr>
      <t>, notamment entre pairs.</t>
    </r>
  </si>
  <si>
    <r>
      <t xml:space="preserve">L’organisme détermine les </t>
    </r>
    <r>
      <rPr>
        <b/>
        <sz val="10"/>
        <rFont val="Calibri"/>
        <family val="2"/>
      </rPr>
      <t xml:space="preserve">connaissances </t>
    </r>
    <r>
      <rPr>
        <sz val="10"/>
        <rFont val="Calibri"/>
        <family val="2"/>
      </rPr>
      <t xml:space="preserve">nécessaires à la </t>
    </r>
    <r>
      <rPr>
        <b/>
        <sz val="10"/>
        <rFont val="Calibri"/>
        <family val="2"/>
      </rPr>
      <t>mise en œuvre de ses processus</t>
    </r>
    <r>
      <rPr>
        <sz val="10"/>
        <rFont val="Calibri"/>
        <family val="2"/>
      </rPr>
      <t xml:space="preserve"> et à </t>
    </r>
    <r>
      <rPr>
        <b/>
        <sz val="10"/>
        <rFont val="Calibri"/>
        <family val="2"/>
      </rPr>
      <t>l’obtention de la conformité</t>
    </r>
    <r>
      <rPr>
        <sz val="10"/>
        <rFont val="Calibri"/>
        <family val="2"/>
      </rPr>
      <t xml:space="preserve"> des produits et des services.</t>
    </r>
  </si>
  <si>
    <t>Processus 27</t>
  </si>
  <si>
    <t>L'organisme détermine, fournit et met à disposition les connaissances propres nécessaires à l'obtention de la conformité des produits et des services, maintien les connaissances fondées sur des sources internes et externes, ainsi que encourage l'echange de connaisances.</t>
  </si>
  <si>
    <t>Critère 154</t>
  </si>
  <si>
    <t>L'organisme fournit et met à disposition des ressources appropriées pour l'apprentissage et respecte les exigences en matiére de proprieté intellectuelle.</t>
  </si>
  <si>
    <r>
      <t>L'organisme</t>
    </r>
    <r>
      <rPr>
        <b/>
        <sz val="10"/>
        <color theme="1"/>
        <rFont val="Calibri"/>
        <family val="2"/>
      </rPr>
      <t xml:space="preserve"> fournit et met à disposition</t>
    </r>
    <r>
      <rPr>
        <sz val="10"/>
        <color theme="1"/>
        <rFont val="Calibri"/>
        <family val="2"/>
      </rPr>
      <t xml:space="preserve"> des ressources appropriées pour l'apprentissage où et quand elles sont nécessaires.</t>
    </r>
  </si>
  <si>
    <r>
      <t xml:space="preserve">L'organisme détermine les </t>
    </r>
    <r>
      <rPr>
        <b/>
        <sz val="10"/>
        <rFont val="Calibri"/>
        <family val="2"/>
      </rPr>
      <t>compétences</t>
    </r>
    <r>
      <rPr>
        <sz val="10"/>
        <rFont val="Calibri"/>
        <family val="2"/>
      </rPr>
      <t xml:space="preserve"> nécessaires de la ou des personnes (internes ou externes) effectuant, sous son contrôle, un travail qui a </t>
    </r>
    <r>
      <rPr>
        <b/>
        <sz val="10"/>
        <rFont val="Calibri"/>
        <family val="2"/>
      </rPr>
      <t>une incidence sur les performances et l’efficacité</t>
    </r>
    <r>
      <rPr>
        <sz val="10"/>
        <rFont val="Calibri"/>
        <family val="2"/>
      </rPr>
      <t xml:space="preserve"> de l'organisme d'enseignement.</t>
    </r>
  </si>
  <si>
    <r>
      <t xml:space="preserve">Les ressources pour l'apprentissage sont </t>
    </r>
    <r>
      <rPr>
        <b/>
        <sz val="10"/>
        <color theme="1"/>
        <rFont val="Calibri"/>
        <family val="2"/>
      </rPr>
      <t>revues, cataloguées et référencées</t>
    </r>
    <r>
      <rPr>
        <sz val="10"/>
        <color theme="1"/>
        <rFont val="Calibri"/>
        <family val="2"/>
      </rPr>
      <t xml:space="preserve"> à intervalles planifiés.</t>
    </r>
  </si>
  <si>
    <r>
      <t>L'organisme</t>
    </r>
    <r>
      <rPr>
        <b/>
        <sz val="10"/>
        <color theme="1"/>
        <rFont val="Calibri"/>
        <family val="2"/>
      </rPr>
      <t xml:space="preserve"> respect</t>
    </r>
    <r>
      <rPr>
        <sz val="10"/>
        <color theme="1"/>
        <rFont val="Calibri"/>
        <family val="2"/>
      </rPr>
      <t xml:space="preserve"> les exigences en matiére intellectuelle et favorise </t>
    </r>
    <r>
      <rPr>
        <b/>
        <sz val="10"/>
        <color theme="1"/>
        <rFont val="Calibri"/>
        <family val="2"/>
      </rPr>
      <t>la réutilisation</t>
    </r>
    <r>
      <rPr>
        <sz val="10"/>
        <color theme="1"/>
        <rFont val="Calibri"/>
        <family val="2"/>
      </rPr>
      <t xml:space="preserve"> des ressources.</t>
    </r>
  </si>
  <si>
    <r>
      <t xml:space="preserve">L'organisme s’assure que ces personnes sont </t>
    </r>
    <r>
      <rPr>
        <b/>
        <sz val="10"/>
        <rFont val="Calibri"/>
        <family val="2"/>
      </rPr>
      <t>compétentes</t>
    </r>
    <r>
      <rPr>
        <sz val="10"/>
        <rFont val="Calibri"/>
        <family val="2"/>
      </rPr>
      <t xml:space="preserve"> sur la base d’une </t>
    </r>
    <r>
      <rPr>
        <b/>
        <sz val="10"/>
        <rFont val="Calibri"/>
        <family val="2"/>
      </rPr>
      <t>formation initiale ou professionnelle</t>
    </r>
    <r>
      <rPr>
        <sz val="10"/>
        <rFont val="Calibri"/>
        <family val="2"/>
      </rPr>
      <t xml:space="preserve">, ou d’une </t>
    </r>
    <r>
      <rPr>
        <b/>
        <sz val="10"/>
        <rFont val="Calibri"/>
        <family val="2"/>
      </rPr>
      <t>expérience appropriée</t>
    </r>
    <r>
      <rPr>
        <sz val="10"/>
        <rFont val="Calibri"/>
        <family val="2"/>
      </rPr>
      <t>.</t>
    </r>
  </si>
  <si>
    <r>
      <t xml:space="preserve">L'organisme mène,  le cas échéant, des actions pour </t>
    </r>
    <r>
      <rPr>
        <b/>
        <sz val="10"/>
        <rFont val="Calibri"/>
        <family val="2"/>
      </rPr>
      <t>acquérir les compétences actualisées</t>
    </r>
    <r>
      <rPr>
        <sz val="10"/>
        <rFont val="Calibri"/>
        <family val="2"/>
      </rPr>
      <t xml:space="preserve"> nécessaires.</t>
    </r>
  </si>
  <si>
    <r>
      <t xml:space="preserve">L'organisme </t>
    </r>
    <r>
      <rPr>
        <b/>
        <sz val="10"/>
        <rFont val="Calibri"/>
        <family val="2"/>
      </rPr>
      <t>évalue l’efficacité</t>
    </r>
    <r>
      <rPr>
        <sz val="10"/>
        <rFont val="Calibri"/>
        <family val="2"/>
      </rPr>
      <t xml:space="preserve"> de ces actions de formation.</t>
    </r>
  </si>
  <si>
    <r>
      <t>L'organisme mène des actions pour soutenir et assurer</t>
    </r>
    <r>
      <rPr>
        <b/>
        <sz val="10"/>
        <color theme="1"/>
        <rFont val="Calibri"/>
        <family val="2"/>
      </rPr>
      <t xml:space="preserve"> le développement continu des compétences</t>
    </r>
    <r>
      <rPr>
        <sz val="10"/>
        <color theme="1"/>
        <rFont val="Calibri"/>
        <family val="2"/>
      </rPr>
      <t xml:space="preserve"> du personnel pertinent.</t>
    </r>
  </si>
  <si>
    <r>
      <t>L'organisme détermine les</t>
    </r>
    <r>
      <rPr>
        <b/>
        <sz val="11"/>
        <rFont val="Calibri"/>
        <family val="2"/>
      </rPr>
      <t xml:space="preserve"> </t>
    </r>
    <r>
      <rPr>
        <b/>
        <sz val="11"/>
        <color theme="0"/>
        <rFont val="Calibri"/>
        <family val="2"/>
      </rPr>
      <t>compétences</t>
    </r>
    <r>
      <rPr>
        <sz val="11"/>
        <color theme="0"/>
        <rFont val="Calibri"/>
        <family val="2"/>
      </rPr>
      <t xml:space="preserve"> nécessaires à l'obtention de la conformité de l'organisme d'enseignement. Il s'assure du développer en continu des compétences du personnel. Toutes ces formations, l'encadrement ou la réaffectation du personnel sont </t>
    </r>
    <r>
      <rPr>
        <b/>
        <sz val="11"/>
        <color theme="0"/>
        <rFont val="Calibri"/>
        <family val="2"/>
      </rPr>
      <t xml:space="preserve">tracées.
</t>
    </r>
    <r>
      <rPr>
        <sz val="11"/>
        <color theme="0"/>
        <rFont val="Calibri"/>
        <family val="2"/>
      </rPr>
      <t/>
    </r>
  </si>
  <si>
    <t>L’organisme s’assure que les personnes pertinentes sont sensibilisés :
- à la politique, aux objecifs et au plan stratégique de l'organisme  ; 
- aux répercussions d’un non-respect des exigences du SMOE ;
- aux effets bénéfiques d’une amélioration des performances ;
- à l’importance de leur contribution à l’efficacité du SMOE.</t>
  </si>
  <si>
    <r>
      <t xml:space="preserve">L’organisme s’assure que les </t>
    </r>
    <r>
      <rPr>
        <b/>
        <sz val="10"/>
        <rFont val="Calibri"/>
        <family val="2"/>
      </rPr>
      <t>personnes</t>
    </r>
    <r>
      <rPr>
        <sz val="10"/>
        <rFont val="Calibri"/>
        <family val="2"/>
      </rPr>
      <t xml:space="preserve"> pertinentes effectuant un travail sous le contrôle de l’organisme sont</t>
    </r>
    <r>
      <rPr>
        <b/>
        <sz val="10"/>
        <rFont val="Calibri"/>
        <family val="2"/>
      </rPr>
      <t xml:space="preserve"> sensibilisées à la politique</t>
    </r>
    <r>
      <rPr>
        <sz val="10"/>
        <rFont val="Calibri"/>
        <family val="2"/>
      </rPr>
      <t xml:space="preserve"> de l'organisme.</t>
    </r>
  </si>
  <si>
    <r>
      <t xml:space="preserve">L’organisme s’assure que les </t>
    </r>
    <r>
      <rPr>
        <b/>
        <sz val="10"/>
        <rFont val="Calibri"/>
        <family val="2"/>
      </rPr>
      <t>personnes pertinentes</t>
    </r>
    <r>
      <rPr>
        <sz val="10"/>
        <rFont val="Calibri"/>
        <family val="2"/>
      </rPr>
      <t xml:space="preserve"> effectuant un travail sous le contrôle de l’organisme sont</t>
    </r>
    <r>
      <rPr>
        <b/>
        <sz val="10"/>
        <rFont val="Calibri"/>
        <family val="2"/>
      </rPr>
      <t xml:space="preserve"> sensibilisées aux effets bénéfiques d’une amélioration des performances.</t>
    </r>
  </si>
  <si>
    <r>
      <t xml:space="preserve">L’organisme s’assure que les </t>
    </r>
    <r>
      <rPr>
        <b/>
        <sz val="10"/>
        <rFont val="Calibri"/>
        <family val="2"/>
      </rPr>
      <t>personnes pertinentes</t>
    </r>
    <r>
      <rPr>
        <sz val="10"/>
        <rFont val="Calibri"/>
        <family val="2"/>
      </rPr>
      <t xml:space="preserve"> effectuant un travail sous le contrôle de l’organisme sont</t>
    </r>
    <r>
      <rPr>
        <b/>
        <sz val="10"/>
        <rFont val="Calibri"/>
        <family val="2"/>
      </rPr>
      <t xml:space="preserve"> sensibilisées à l’importance de leur contribution</t>
    </r>
    <r>
      <rPr>
        <sz val="10"/>
        <rFont val="Calibri"/>
        <family val="2"/>
      </rPr>
      <t xml:space="preserve"> à l’efficacité du SMOE.</t>
    </r>
  </si>
  <si>
    <r>
      <t xml:space="preserve">L’organisme s’assure que les </t>
    </r>
    <r>
      <rPr>
        <b/>
        <sz val="10"/>
        <rFont val="Calibri"/>
        <family val="2"/>
      </rPr>
      <t>personnes</t>
    </r>
    <r>
      <rPr>
        <sz val="10"/>
        <rFont val="Calibri"/>
        <family val="2"/>
      </rPr>
      <t xml:space="preserve"> </t>
    </r>
    <r>
      <rPr>
        <b/>
        <sz val="10"/>
        <rFont val="Calibri"/>
        <family val="2"/>
      </rPr>
      <t xml:space="preserve">pertinentes </t>
    </r>
    <r>
      <rPr>
        <sz val="10"/>
        <rFont val="Calibri"/>
        <family val="2"/>
      </rPr>
      <t>effectuant un travail sous le contrôle de l’organisme sont</t>
    </r>
    <r>
      <rPr>
        <b/>
        <sz val="10"/>
        <rFont val="Calibri"/>
        <family val="2"/>
      </rPr>
      <t xml:space="preserve"> sensibilisées  aux objectifs </t>
    </r>
    <r>
      <rPr>
        <sz val="10"/>
        <rFont val="Calibri"/>
        <family val="2"/>
      </rPr>
      <t>de l'organisme.</t>
    </r>
  </si>
  <si>
    <r>
      <t xml:space="preserve">L’organisme s’assure que les </t>
    </r>
    <r>
      <rPr>
        <b/>
        <sz val="10"/>
        <rFont val="Calibri"/>
        <family val="2"/>
      </rPr>
      <t>personnes pertinentes</t>
    </r>
    <r>
      <rPr>
        <sz val="10"/>
        <rFont val="Calibri"/>
        <family val="2"/>
      </rPr>
      <t xml:space="preserve"> effectuant un travail sous le contrôle de l’organisme sont</t>
    </r>
    <r>
      <rPr>
        <b/>
        <sz val="10"/>
        <rFont val="Calibri"/>
        <family val="2"/>
      </rPr>
      <t xml:space="preserve"> sensibilisées </t>
    </r>
    <r>
      <rPr>
        <sz val="10"/>
        <rFont val="Calibri"/>
        <family val="2"/>
      </rPr>
      <t>aux</t>
    </r>
    <r>
      <rPr>
        <b/>
        <sz val="10"/>
        <rFont val="Calibri"/>
        <family val="2"/>
      </rPr>
      <t xml:space="preserve"> répercussions d’un non-respect </t>
    </r>
    <r>
      <rPr>
        <sz val="10"/>
        <rFont val="Calibri"/>
        <family val="2"/>
      </rPr>
      <t>des exigences du SMOE.</t>
    </r>
  </si>
  <si>
    <t>Processus 29</t>
  </si>
  <si>
    <r>
      <t>L’organisme détermine les</t>
    </r>
    <r>
      <rPr>
        <b/>
        <sz val="10"/>
        <rFont val="Calibri"/>
        <family val="2"/>
      </rPr>
      <t xml:space="preserve"> besoins de communication,</t>
    </r>
    <r>
      <rPr>
        <sz val="10"/>
        <rFont val="Calibri"/>
        <family val="2"/>
      </rPr>
      <t xml:space="preserve"> en interne et en externe, pertinents pour le SMOE.</t>
    </r>
  </si>
  <si>
    <t>Critère 174</t>
  </si>
  <si>
    <r>
      <t>L'organisme détermine</t>
    </r>
    <r>
      <rPr>
        <b/>
        <sz val="10"/>
        <color theme="1"/>
        <rFont val="Calibri"/>
        <family val="2"/>
      </rPr>
      <t xml:space="preserve"> pourquoi</t>
    </r>
    <r>
      <rPr>
        <sz val="10"/>
        <color theme="1"/>
        <rFont val="Calibri"/>
        <family val="2"/>
      </rPr>
      <t xml:space="preserve"> communiquer.</t>
    </r>
  </si>
  <si>
    <r>
      <t xml:space="preserve">L’organisme détermine </t>
    </r>
    <r>
      <rPr>
        <b/>
        <sz val="10"/>
        <rFont val="Calibri"/>
        <family val="2"/>
      </rPr>
      <t xml:space="preserve">à quels moments </t>
    </r>
    <r>
      <rPr>
        <sz val="10"/>
        <rFont val="Calibri"/>
        <family val="2"/>
      </rPr>
      <t>communiquer</t>
    </r>
    <r>
      <rPr>
        <b/>
        <sz val="10"/>
        <rFont val="Calibri"/>
        <family val="2"/>
      </rPr>
      <t>.</t>
    </r>
  </si>
  <si>
    <r>
      <t xml:space="preserve">L’organisme détermine </t>
    </r>
    <r>
      <rPr>
        <b/>
        <sz val="10"/>
        <rFont val="Calibri"/>
        <family val="2"/>
      </rPr>
      <t xml:space="preserve">avec qui </t>
    </r>
    <r>
      <rPr>
        <sz val="10"/>
        <rFont val="Calibri"/>
        <family val="2"/>
      </rPr>
      <t>communiquer</t>
    </r>
    <r>
      <rPr>
        <b/>
        <sz val="10"/>
        <rFont val="Calibri"/>
        <family val="2"/>
      </rPr>
      <t>.</t>
    </r>
  </si>
  <si>
    <r>
      <t xml:space="preserve">L’organisme détermine </t>
    </r>
    <r>
      <rPr>
        <b/>
        <sz val="10"/>
        <rFont val="Calibri"/>
        <family val="2"/>
      </rPr>
      <t xml:space="preserve"> comment </t>
    </r>
    <r>
      <rPr>
        <sz val="10"/>
        <rFont val="Calibri"/>
        <family val="2"/>
      </rPr>
      <t>communiquer</t>
    </r>
    <r>
      <rPr>
        <b/>
        <sz val="10"/>
        <rFont val="Calibri"/>
        <family val="2"/>
      </rPr>
      <t>.</t>
    </r>
  </si>
  <si>
    <r>
      <t xml:space="preserve">L’organisme détermine </t>
    </r>
    <r>
      <rPr>
        <b/>
        <sz val="10"/>
        <rFont val="Calibri"/>
        <family val="2"/>
      </rPr>
      <t xml:space="preserve">qui </t>
    </r>
    <r>
      <rPr>
        <sz val="10"/>
        <rFont val="Calibri"/>
        <family val="2"/>
      </rPr>
      <t>communique</t>
    </r>
    <r>
      <rPr>
        <b/>
        <sz val="10"/>
        <rFont val="Calibri"/>
        <family val="2"/>
      </rPr>
      <t>.</t>
    </r>
  </si>
  <si>
    <t>L'organisme détermine les besoins de communication (internes et externes), pertinents pour le SMOE (qui, pourquoi, avec qui, comment, à quel moment, sur quels sujets).</t>
  </si>
  <si>
    <r>
      <t>La communication interne et externe de l'organisme a pour but demander, transmettre des</t>
    </r>
    <r>
      <rPr>
        <sz val="11"/>
        <color rgb="FFFF0000"/>
        <rFont val="Calibri"/>
        <family val="2"/>
      </rPr>
      <t xml:space="preserve"> </t>
    </r>
    <r>
      <rPr>
        <sz val="11"/>
        <color theme="0"/>
        <rFont val="Calibri"/>
        <family val="2"/>
      </rPr>
      <t>informations pertinents exactes et opportunes aux parties intéressées pertinentes, ainsi que collaborer et coordonner des activités et des processus avec les parties intéressées pertinentes.</t>
    </r>
  </si>
  <si>
    <r>
      <t xml:space="preserve">La communication interne et externe </t>
    </r>
    <r>
      <rPr>
        <b/>
        <sz val="10"/>
        <color theme="1"/>
        <rFont val="Calibri"/>
        <family val="2"/>
      </rPr>
      <t>demande l'avis ou le consentement</t>
    </r>
    <r>
      <rPr>
        <sz val="10"/>
        <color theme="1"/>
        <rFont val="Calibri"/>
        <family val="2"/>
      </rPr>
      <t xml:space="preserve"> des parties intéressées pertinentes.</t>
    </r>
  </si>
  <si>
    <r>
      <t>La communication interne et externe</t>
    </r>
    <r>
      <rPr>
        <b/>
        <sz val="10"/>
        <color theme="1"/>
        <rFont val="Calibri"/>
        <family val="2"/>
      </rPr>
      <t xml:space="preserve"> transmet aux parties intéressées des informations pertinentes</t>
    </r>
    <r>
      <rPr>
        <sz val="10"/>
        <color theme="1"/>
        <rFont val="Calibri"/>
        <family val="2"/>
      </rPr>
      <t>, exactes et opportunes, en accord avec la mission, la vision, la stratégie et la politique de l''organisme.</t>
    </r>
  </si>
  <si>
    <r>
      <t xml:space="preserve">La communication interne et externe </t>
    </r>
    <r>
      <rPr>
        <b/>
        <sz val="10"/>
        <color theme="1"/>
        <rFont val="Calibri"/>
        <family val="2"/>
      </rPr>
      <t>collabore et coordone des activités et des processus</t>
    </r>
    <r>
      <rPr>
        <sz val="10"/>
        <color theme="1"/>
        <rFont val="Calibri"/>
        <family val="2"/>
      </rPr>
      <t xml:space="preserve"> avec les parties intéressées pertinentes au sein de l'organisme.</t>
    </r>
  </si>
  <si>
    <t>Critère 175</t>
  </si>
  <si>
    <r>
      <t xml:space="preserve">L'organisme détermine et met en œuvre </t>
    </r>
    <r>
      <rPr>
        <b/>
        <sz val="10"/>
        <color theme="1"/>
        <rFont val="Calibri"/>
        <family val="2"/>
      </rPr>
      <t>des moyens efficaces pour communiquer</t>
    </r>
    <r>
      <rPr>
        <sz val="10"/>
        <color theme="1"/>
        <rFont val="Calibri"/>
        <family val="2"/>
      </rPr>
      <t xml:space="preserve"> avec les apprenants et les autres parties intéressés à propos de la</t>
    </r>
    <r>
      <rPr>
        <b/>
        <sz val="10"/>
        <color theme="1"/>
        <rFont val="Calibri"/>
        <family val="2"/>
      </rPr>
      <t xml:space="preserve"> politique, des objectifs et du plan strategique de l'organisme</t>
    </r>
    <r>
      <rPr>
        <sz val="10"/>
        <color theme="1"/>
        <rFont val="Calibri"/>
        <family val="2"/>
      </rPr>
      <t>.</t>
    </r>
  </si>
  <si>
    <r>
      <t xml:space="preserve">L'organisme détermine et met en œuvre </t>
    </r>
    <r>
      <rPr>
        <b/>
        <sz val="10"/>
        <color theme="1"/>
        <rFont val="Calibri"/>
        <family val="2"/>
      </rPr>
      <t>des moyens efficaces</t>
    </r>
    <r>
      <rPr>
        <sz val="10"/>
        <color theme="1"/>
        <rFont val="Calibri"/>
        <family val="2"/>
      </rPr>
      <t xml:space="preserve"> pour communiquer avec les apprenants et les autres parties intéressés à propos de</t>
    </r>
    <r>
      <rPr>
        <b/>
        <sz val="10"/>
        <color theme="1"/>
        <rFont val="Calibri"/>
        <family val="2"/>
      </rPr>
      <t xml:space="preserve"> la conception, du contenu et de la fourniture de produits et services éducatifs.</t>
    </r>
  </si>
  <si>
    <t>L'organisme determine, met en œuvre des moyens efficaces pour communiquer, informe aux apprenants et les autres bénéficiaires des point de contact externes et conserve des informations documentés du processus de communication.</t>
  </si>
  <si>
    <r>
      <t xml:space="preserve">L'organisme détermine et met en œuvre </t>
    </r>
    <r>
      <rPr>
        <b/>
        <sz val="10"/>
        <color theme="1"/>
        <rFont val="Calibri"/>
        <family val="2"/>
      </rPr>
      <t>des moyens efficaces</t>
    </r>
    <r>
      <rPr>
        <sz val="10"/>
        <color theme="1"/>
        <rFont val="Calibri"/>
        <family val="2"/>
      </rPr>
      <t xml:space="preserve"> pour communiquer avec les apprenants et les autres parties intéressés à propos des </t>
    </r>
    <r>
      <rPr>
        <b/>
        <sz val="10"/>
        <color theme="1"/>
        <rFont val="Calibri"/>
        <family val="2"/>
      </rPr>
      <t>données de performance des apprenants</t>
    </r>
    <r>
      <rPr>
        <sz val="10"/>
        <color theme="1"/>
        <rFont val="Calibri"/>
        <family val="2"/>
      </rPr>
      <t>, y compris les résultats d'une évaluation formative et sommative.</t>
    </r>
  </si>
  <si>
    <r>
      <t xml:space="preserve">L'organisme détermine et met en œuvre </t>
    </r>
    <r>
      <rPr>
        <b/>
        <sz val="10"/>
        <color theme="1"/>
        <rFont val="Calibri"/>
        <family val="2"/>
      </rPr>
      <t>des moyens efficaces</t>
    </r>
    <r>
      <rPr>
        <sz val="10"/>
        <color theme="1"/>
        <rFont val="Calibri"/>
        <family val="2"/>
      </rPr>
      <t xml:space="preserve"> pour communiquer avec les apprenants et les autres parties intéressés à propos des </t>
    </r>
    <r>
      <rPr>
        <b/>
        <sz val="10"/>
        <color theme="1"/>
        <rFont val="Calibri"/>
        <family val="2"/>
      </rPr>
      <t>demandes de reseignements, d'une semande, d'une admission ou d'un enregistrement.</t>
    </r>
  </si>
  <si>
    <r>
      <t xml:space="preserve">L'organisme détermine et met en œuvre </t>
    </r>
    <r>
      <rPr>
        <b/>
        <sz val="10"/>
        <color theme="1"/>
        <rFont val="Calibri"/>
        <family val="2"/>
      </rPr>
      <t>des moyens efficaces</t>
    </r>
    <r>
      <rPr>
        <sz val="10"/>
        <color theme="1"/>
        <rFont val="Calibri"/>
        <family val="2"/>
      </rPr>
      <t xml:space="preserve"> pour communiquer avec les apprenants et les autres parties intéressés à propos du</t>
    </r>
    <r>
      <rPr>
        <b/>
        <sz val="10"/>
        <color theme="1"/>
        <rFont val="Calibri"/>
        <family val="2"/>
      </rPr>
      <t xml:space="preserve"> retour d'information des apprenants et des parties intéressées</t>
    </r>
    <r>
      <rPr>
        <sz val="10"/>
        <color theme="1"/>
        <rFont val="Calibri"/>
        <family val="2"/>
      </rPr>
      <t>, y compris les réclamations des apprenants et les enquêtes de satisfaction des apprenants/parties intéressées.</t>
    </r>
  </si>
  <si>
    <r>
      <t>L'organisme</t>
    </r>
    <r>
      <rPr>
        <b/>
        <sz val="10"/>
        <color theme="1"/>
        <rFont val="Calibri"/>
        <family val="2"/>
      </rPr>
      <t xml:space="preserve"> informe</t>
    </r>
    <r>
      <rPr>
        <sz val="10"/>
        <color theme="1"/>
        <rFont val="Calibri"/>
        <family val="2"/>
      </rPr>
      <t xml:space="preserve"> les apprenants et les autres bénéficiaires que les </t>
    </r>
    <r>
      <rPr>
        <b/>
        <sz val="10"/>
        <color theme="1"/>
        <rFont val="Calibri"/>
        <family val="2"/>
      </rPr>
      <t xml:space="preserve">points de contact externes </t>
    </r>
    <r>
      <rPr>
        <sz val="10"/>
        <color theme="1"/>
        <rFont val="Calibri"/>
        <family val="2"/>
      </rPr>
      <t>en cas de problèmes insolubles.</t>
    </r>
  </si>
  <si>
    <r>
      <t xml:space="preserve">L'organisme </t>
    </r>
    <r>
      <rPr>
        <b/>
        <sz val="10"/>
        <color theme="1"/>
        <rFont val="Calibri"/>
        <family val="2"/>
      </rPr>
      <t>surveille</t>
    </r>
    <r>
      <rPr>
        <sz val="10"/>
        <color theme="1"/>
        <rFont val="Calibri"/>
        <family val="2"/>
      </rPr>
      <t xml:space="preserve"> la mise en œuvre de ses </t>
    </r>
    <r>
      <rPr>
        <b/>
        <sz val="10"/>
        <color theme="1"/>
        <rFont val="Calibri"/>
        <family val="2"/>
      </rPr>
      <t>efforts de communications</t>
    </r>
    <r>
      <rPr>
        <sz val="10"/>
        <color theme="1"/>
        <rFont val="Calibri"/>
        <family val="2"/>
      </rPr>
      <t xml:space="preserve"> à intervalles planifiés.</t>
    </r>
  </si>
  <si>
    <r>
      <t xml:space="preserve">L'organisme </t>
    </r>
    <r>
      <rPr>
        <b/>
        <sz val="10"/>
        <color theme="1"/>
        <rFont val="Calibri"/>
        <family val="2"/>
      </rPr>
      <t>analyse, améliore et documente</t>
    </r>
    <r>
      <rPr>
        <sz val="10"/>
        <color theme="1"/>
        <rFont val="Calibri"/>
        <family val="2"/>
      </rPr>
      <t xml:space="preserve"> le plan de communication sur la base des résultats de la surveillance à intervalles planifiés.</t>
    </r>
  </si>
  <si>
    <r>
      <t>L'organisme</t>
    </r>
    <r>
      <rPr>
        <b/>
        <sz val="10"/>
        <color theme="1"/>
        <rFont val="Calibri"/>
        <family val="2"/>
      </rPr>
      <t xml:space="preserve"> conserve</t>
    </r>
    <r>
      <rPr>
        <sz val="10"/>
        <color theme="1"/>
        <rFont val="Calibri"/>
        <family val="2"/>
      </rPr>
      <t xml:space="preserve"> des informations documentées concernat le</t>
    </r>
    <r>
      <rPr>
        <b/>
        <sz val="10"/>
        <color theme="1"/>
        <rFont val="Calibri"/>
        <family val="2"/>
      </rPr>
      <t xml:space="preserve"> processus de communication</t>
    </r>
    <r>
      <rPr>
        <sz val="10"/>
        <color theme="1"/>
        <rFont val="Calibri"/>
        <family val="2"/>
      </rPr>
      <t>.</t>
    </r>
  </si>
  <si>
    <t>Les informations documentées du SMOE, mises à jour et à disposition des professionels, comprennent :
- tout ce que l'organisme juge nécessaire à l'efficacité du SMOE ;
- les documentations, procédures, enregistrements et exigences règlementaires exigés par les référentiels ; 
- les documents nécessaires à l'organisation pour assurer la planification, le fonctionnement et la maîtrise efficaces de ses processus.</t>
  </si>
  <si>
    <r>
      <t xml:space="preserve">Lors de la création et de la mise à jour des </t>
    </r>
    <r>
      <rPr>
        <b/>
        <sz val="11"/>
        <color rgb="FFFF0000"/>
        <rFont val="Calibri"/>
        <family val="2"/>
      </rPr>
      <t>informations documentées</t>
    </r>
    <r>
      <rPr>
        <sz val="11"/>
        <rFont val="Calibri"/>
        <family val="2"/>
      </rPr>
      <t>,</t>
    </r>
    <r>
      <rPr>
        <sz val="11"/>
        <color theme="0"/>
        <rFont val="Calibri"/>
        <family val="2"/>
      </rPr>
      <t xml:space="preserve"> l'organisme s'assure que leurs identifications, descriptions, formats, supports et revues sont appropriées.</t>
    </r>
  </si>
  <si>
    <r>
      <t>Lors de la création et de la mise à jour des informations documentées, l’organisme s’assure que</t>
    </r>
    <r>
      <rPr>
        <b/>
        <sz val="10"/>
        <rFont val="Calibri"/>
        <family val="2"/>
      </rPr>
      <t xml:space="preserve"> l’identification et la description des </t>
    </r>
    <r>
      <rPr>
        <b/>
        <sz val="10"/>
        <color rgb="FFFF0000"/>
        <rFont val="Calibri"/>
        <family val="2"/>
      </rPr>
      <t>informations documentées</t>
    </r>
    <r>
      <rPr>
        <b/>
        <sz val="10"/>
        <rFont val="Calibri"/>
        <family val="2"/>
      </rPr>
      <t xml:space="preserve"> (par exemple leur titre, date, auteur, numéro de référence)</t>
    </r>
    <r>
      <rPr>
        <sz val="10"/>
        <rFont val="Calibri"/>
        <family val="2"/>
      </rPr>
      <t xml:space="preserve"> sont appropriés.</t>
    </r>
  </si>
  <si>
    <r>
      <t>De même, l’organisme s’assure que</t>
    </r>
    <r>
      <rPr>
        <b/>
        <sz val="10"/>
        <rFont val="Calibri"/>
        <family val="2"/>
      </rPr>
      <t xml:space="preserve"> leur format</t>
    </r>
    <r>
      <rPr>
        <sz val="10"/>
        <rFont val="Calibri"/>
        <family val="2"/>
      </rPr>
      <t xml:space="preserve"> (par exemple langue, version logicielle, graphiques) </t>
    </r>
    <r>
      <rPr>
        <b/>
        <sz val="10"/>
        <rFont val="Calibri"/>
        <family val="2"/>
      </rPr>
      <t>et support</t>
    </r>
    <r>
      <rPr>
        <sz val="10"/>
        <rFont val="Calibri"/>
        <family val="2"/>
      </rPr>
      <t xml:space="preserve"> (par exemple électronique, papier) sont appropriés.</t>
    </r>
  </si>
  <si>
    <r>
      <t>De même, l’organisme s’assure que</t>
    </r>
    <r>
      <rPr>
        <b/>
        <sz val="10"/>
        <rFont val="Calibri"/>
        <family val="2"/>
      </rPr>
      <t xml:space="preserve"> la revue effectuée</t>
    </r>
    <r>
      <rPr>
        <sz val="10"/>
        <rFont val="Calibri"/>
        <family val="2"/>
      </rPr>
      <t xml:space="preserve"> (et leur approbation pour en déterminer la pertinence et l’adéquation) est appropriée.</t>
    </r>
  </si>
  <si>
    <t>Une procédure documentée définit : 
- les mesures de maitrise pour l'identification, le stockage, la protection, l'accessibilité, la durée de conservation et l'élimination des enregistrements ;</t>
  </si>
  <si>
    <r>
      <t xml:space="preserve">Pour cela, il </t>
    </r>
    <r>
      <rPr>
        <b/>
        <sz val="10"/>
        <rFont val="Calibri"/>
        <family val="2"/>
      </rPr>
      <t>détermine les exigences</t>
    </r>
    <r>
      <rPr>
        <sz val="10"/>
        <rFont val="Calibri"/>
        <family val="2"/>
      </rPr>
      <t xml:space="preserve"> (légales, réglementaires et juridiques) relatives aux produits et services éducatifs.</t>
    </r>
  </si>
  <si>
    <r>
      <t xml:space="preserve">Pour cela, l'organisme </t>
    </r>
    <r>
      <rPr>
        <b/>
        <sz val="10"/>
        <rFont val="Calibri"/>
        <family val="2"/>
      </rPr>
      <t>détermine les ressources</t>
    </r>
    <r>
      <rPr>
        <sz val="10"/>
        <rFont val="Calibri"/>
        <family val="2"/>
      </rPr>
      <t xml:space="preserve"> nécessaires pour obtenir</t>
    </r>
    <r>
      <rPr>
        <b/>
        <sz val="10"/>
        <rFont val="Calibri"/>
        <family val="2"/>
      </rPr>
      <t xml:space="preserve"> la conformité aux exigences</t>
    </r>
    <r>
      <rPr>
        <sz val="10"/>
        <rFont val="Calibri"/>
        <family val="2"/>
      </rPr>
      <t xml:space="preserve"> relatives aux produits et services.</t>
    </r>
  </si>
  <si>
    <r>
      <t xml:space="preserve">Pour cela, l'organisme </t>
    </r>
    <r>
      <rPr>
        <b/>
        <sz val="10"/>
        <rFont val="Calibri"/>
        <family val="2"/>
      </rPr>
      <t xml:space="preserve">met en œuvre la maîtrise de ces processus </t>
    </r>
    <r>
      <rPr>
        <sz val="10"/>
        <rFont val="Calibri"/>
        <family val="2"/>
      </rPr>
      <t>conformément aux critères.</t>
    </r>
  </si>
  <si>
    <r>
      <t>L’organisme</t>
    </r>
    <r>
      <rPr>
        <b/>
        <sz val="10"/>
        <rFont val="Calibri"/>
        <family val="2"/>
      </rPr>
      <t xml:space="preserve"> maîtrise les modifications</t>
    </r>
    <r>
      <rPr>
        <sz val="10"/>
        <rFont val="Calibri"/>
        <family val="2"/>
      </rPr>
      <t xml:space="preserve"> prévues, </t>
    </r>
    <r>
      <rPr>
        <b/>
        <sz val="10"/>
        <rFont val="Calibri"/>
        <family val="2"/>
      </rPr>
      <t>analyse les conséquences</t>
    </r>
    <r>
      <rPr>
        <sz val="10"/>
        <rFont val="Calibri"/>
        <family val="2"/>
      </rPr>
      <t xml:space="preserve"> des modifications imprévues et, si nécessaire, mene des actions pour limiter tout effet négatif.</t>
    </r>
  </si>
  <si>
    <r>
      <t xml:space="preserve">L’organisme s’assure que les </t>
    </r>
    <r>
      <rPr>
        <b/>
        <sz val="10"/>
        <rFont val="Calibri"/>
        <family val="2"/>
      </rPr>
      <t>processus externalisés</t>
    </r>
    <r>
      <rPr>
        <sz val="10"/>
        <rFont val="Calibri"/>
        <family val="2"/>
      </rPr>
      <t xml:space="preserve"> sont </t>
    </r>
    <r>
      <rPr>
        <b/>
        <sz val="10"/>
        <rFont val="Calibri"/>
        <family val="2"/>
      </rPr>
      <t>maîtrisés</t>
    </r>
    <r>
      <rPr>
        <sz val="10"/>
        <rFont val="Calibri"/>
        <family val="2"/>
      </rPr>
      <t xml:space="preserve"> (voir 8.4 de l'ISO 21001).</t>
    </r>
  </si>
  <si>
    <t>L’organisme planifie, met en œuvre et maîtrise les processus nécessaires pour satisfaire aux exigences relatives à la fourniture des produits éducatifs et à la prestation de services éducatifs, et réaliser les actions détermines en 6.1 de l'ISO 21001.</t>
  </si>
  <si>
    <t xml:space="preserve">L’organisme planifie la conception, le développement et les résultats escomptés des produits et services éducatifs. </t>
  </si>
  <si>
    <r>
      <t xml:space="preserve">Pour cela, l'organisme </t>
    </r>
    <r>
      <rPr>
        <b/>
        <sz val="10"/>
        <rFont val="Calibri"/>
        <family val="2"/>
      </rPr>
      <t>prend en compte</t>
    </r>
    <r>
      <rPr>
        <sz val="10"/>
        <rFont val="Calibri"/>
        <family val="2"/>
      </rPr>
      <t xml:space="preserve"> les résultats d'apprentissage.</t>
    </r>
  </si>
  <si>
    <r>
      <t>L’organisme</t>
    </r>
    <r>
      <rPr>
        <b/>
        <sz val="10"/>
        <color theme="1"/>
        <rFont val="Calibri"/>
        <family val="2"/>
      </rPr>
      <t xml:space="preserve"> planifie</t>
    </r>
    <r>
      <rPr>
        <sz val="10"/>
        <color theme="1"/>
        <rFont val="Calibri"/>
        <family val="2"/>
      </rPr>
      <t xml:space="preserve"> la conception, le développement et les résultats escomptés des </t>
    </r>
    <r>
      <rPr>
        <b/>
        <sz val="10"/>
        <color theme="1"/>
        <rFont val="Calibri"/>
        <family val="2"/>
      </rPr>
      <t>produits et services éducatifs</t>
    </r>
    <r>
      <rPr>
        <sz val="10"/>
        <color theme="1"/>
        <rFont val="Calibri"/>
        <family val="2"/>
      </rPr>
      <t xml:space="preserve">. </t>
    </r>
  </si>
  <si>
    <r>
      <t>Pour cela, l'organisme</t>
    </r>
    <r>
      <rPr>
        <b/>
        <sz val="10"/>
        <color theme="1"/>
        <rFont val="Calibri"/>
        <family val="2"/>
      </rPr>
      <t xml:space="preserve"> prend en compte</t>
    </r>
    <r>
      <rPr>
        <sz val="10"/>
        <color theme="1"/>
        <rFont val="Calibri"/>
        <family val="2"/>
      </rPr>
      <t xml:space="preserve"> l'assurance de méthodes d'enseignement et d'environnements d'apprentissage appropriés.</t>
    </r>
  </si>
  <si>
    <r>
      <t>Pour cela, l'organisme</t>
    </r>
    <r>
      <rPr>
        <b/>
        <sz val="10"/>
        <color theme="1"/>
        <rFont val="Calibri"/>
        <family val="2"/>
      </rPr>
      <t xml:space="preserve"> prend en compte</t>
    </r>
    <r>
      <rPr>
        <sz val="10"/>
        <color theme="1"/>
        <rFont val="Calibri"/>
        <family val="2"/>
      </rPr>
      <t xml:space="preserve"> la definition de critères d'évaluation de l'apprentissage.</t>
    </r>
  </si>
  <si>
    <r>
      <t>Pour cela, l'organisme</t>
    </r>
    <r>
      <rPr>
        <b/>
        <sz val="10"/>
        <color theme="1"/>
        <rFont val="Calibri"/>
        <family val="2"/>
      </rPr>
      <t xml:space="preserve"> prend en compte</t>
    </r>
    <r>
      <rPr>
        <sz val="10"/>
        <color theme="1"/>
        <rFont val="Calibri"/>
        <family val="2"/>
      </rPr>
      <t xml:space="preserve"> la realisation d'une évaluation de l'apprentissage.</t>
    </r>
  </si>
  <si>
    <r>
      <t>Pour cela, l'organisme</t>
    </r>
    <r>
      <rPr>
        <b/>
        <sz val="10"/>
        <color theme="1"/>
        <rFont val="Calibri"/>
        <family val="2"/>
      </rPr>
      <t xml:space="preserve"> prend en compte</t>
    </r>
    <r>
      <rPr>
        <sz val="10"/>
        <color theme="1"/>
        <rFont val="Calibri"/>
        <family val="2"/>
      </rPr>
      <t>la definition et la mise en œuvre de procédures d'amélioration.</t>
    </r>
  </si>
  <si>
    <r>
      <t>Pour cela, l'organisme</t>
    </r>
    <r>
      <rPr>
        <b/>
        <sz val="10"/>
        <color theme="1"/>
        <rFont val="Calibri"/>
        <family val="2"/>
      </rPr>
      <t xml:space="preserve"> prend en compte</t>
    </r>
    <r>
      <rPr>
        <sz val="10"/>
        <color theme="1"/>
        <rFont val="Calibri"/>
        <family val="2"/>
      </rPr>
      <t xml:space="preserve"> la fourniture de services soutien.</t>
    </r>
  </si>
  <si>
    <r>
      <t xml:space="preserve">L'organisme </t>
    </r>
    <r>
      <rPr>
        <b/>
        <sz val="10"/>
        <color theme="1"/>
        <rFont val="Calibri"/>
        <family val="2"/>
      </rPr>
      <t>détermine</t>
    </r>
    <r>
      <rPr>
        <sz val="10"/>
        <color theme="1"/>
        <rFont val="Calibri"/>
        <family val="2"/>
      </rPr>
      <t xml:space="preserve"> et </t>
    </r>
    <r>
      <rPr>
        <b/>
        <sz val="10"/>
        <color theme="1"/>
        <rFont val="Calibri"/>
        <family val="2"/>
      </rPr>
      <t>défine</t>
    </r>
    <r>
      <rPr>
        <sz val="10"/>
        <color theme="1"/>
        <rFont val="Calibri"/>
        <family val="2"/>
      </rPr>
      <t xml:space="preserve"> des exigences relatives aux produits et services proposés aux apprenants et autres bénéficiaires.</t>
    </r>
  </si>
  <si>
    <r>
      <t>L'organisme</t>
    </r>
    <r>
      <rPr>
        <b/>
        <sz val="10"/>
        <color theme="1"/>
        <rFont val="Calibri"/>
        <family val="2"/>
      </rPr>
      <t xml:space="preserve"> prend en compte</t>
    </r>
    <r>
      <rPr>
        <sz val="10"/>
        <color theme="1"/>
        <rFont val="Calibri"/>
        <family val="2"/>
      </rPr>
      <t xml:space="preserve"> la politique, des objectifs et le plan stratégique dans la détermination des exigences. </t>
    </r>
  </si>
  <si>
    <r>
      <t>L'organisme</t>
    </r>
    <r>
      <rPr>
        <b/>
        <sz val="10"/>
        <color theme="1"/>
        <rFont val="Calibri"/>
        <family val="2"/>
      </rPr>
      <t xml:space="preserve"> prend en compte</t>
    </r>
    <r>
      <rPr>
        <sz val="10"/>
        <color theme="1"/>
        <rFont val="Calibri"/>
        <family val="2"/>
      </rPr>
      <t xml:space="preserve"> les exigences qui sont le résultat  de l'analyse des besoins des apprenants(actuels et potentiels dans le futur)et des autres bénéficiaires.</t>
    </r>
  </si>
  <si>
    <r>
      <t>L'organisme</t>
    </r>
    <r>
      <rPr>
        <b/>
        <sz val="10"/>
        <color theme="1"/>
        <rFont val="Calibri"/>
        <family val="2"/>
      </rPr>
      <t xml:space="preserve"> prend en compte</t>
    </r>
    <r>
      <rPr>
        <sz val="10"/>
        <color theme="1"/>
        <rFont val="Calibri"/>
        <family val="2"/>
      </rPr>
      <t xml:space="preserve"> les exigences qui sont le résultat  des contraintes et évolutions internationales.</t>
    </r>
  </si>
  <si>
    <r>
      <t>L'organisme</t>
    </r>
    <r>
      <rPr>
        <b/>
        <sz val="10"/>
        <color theme="1"/>
        <rFont val="Calibri"/>
        <family val="2"/>
      </rPr>
      <t xml:space="preserve"> prend en compte</t>
    </r>
    <r>
      <rPr>
        <sz val="10"/>
        <color theme="1"/>
        <rFont val="Calibri"/>
        <family val="2"/>
      </rPr>
      <t xml:space="preserve"> les exigences qui sont le résultat  de la recherche.</t>
    </r>
  </si>
  <si>
    <t>L'organisme défine comme exigences relatives aux produits et services:
-les exigences qui sont jugées nécessaires par l'organisme;
-les exigences  qui sont le résultat de l'analyse des besoins des apprenants et des autres beneficiaires.
-les exigences qui sont le résultat des contraintes et évolutions internationales
-les exigences qui sont résultat de la recherche.
L'organisme répondre aux réclamations relatives aux produits et services.</t>
  </si>
  <si>
    <t xml:space="preserve"> Lorsque les exigences relatives aux produits et services sont modifiées, l’organisme s’assure que :
- les parties intéressées pertinentes sont informés des modifications.</t>
  </si>
  <si>
    <t>Elements d'entrée de la conception et du développement.</t>
  </si>
  <si>
    <t>Les éléments conflictuels d’entrée de conception et de développement sont résolus.</t>
  </si>
  <si>
    <t>L'organisme conserve des informations documentées concernat aux éléments d'entrée de la conception et du developpement.</t>
  </si>
  <si>
    <r>
      <t xml:space="preserve">L’organisme </t>
    </r>
    <r>
      <rPr>
        <b/>
        <sz val="10"/>
        <rFont val="Calibri"/>
        <family val="2"/>
      </rPr>
      <t>maîtrise</t>
    </r>
    <r>
      <rPr>
        <sz val="10"/>
        <rFont val="Calibri"/>
        <family val="2"/>
      </rPr>
      <t xml:space="preserve"> le processus de </t>
    </r>
    <r>
      <rPr>
        <b/>
        <sz val="10"/>
        <rFont val="Calibri"/>
        <family val="2"/>
      </rPr>
      <t xml:space="preserve">conception et de développement </t>
    </r>
    <r>
      <rPr>
        <sz val="10"/>
        <rFont val="Calibri"/>
        <family val="2"/>
      </rPr>
      <t xml:space="preserve">pour assurer que </t>
    </r>
    <r>
      <rPr>
        <b/>
        <sz val="10"/>
        <rFont val="Calibri"/>
        <family val="2"/>
      </rPr>
      <t>les résultats attendus sont définis.</t>
    </r>
  </si>
  <si>
    <r>
      <t>L’organisme assure que des</t>
    </r>
    <r>
      <rPr>
        <b/>
        <sz val="10"/>
        <rFont val="Calibri"/>
        <family val="2"/>
      </rPr>
      <t xml:space="preserve"> revues </t>
    </r>
    <r>
      <rPr>
        <sz val="10"/>
        <rFont val="Calibri"/>
        <family val="2"/>
      </rPr>
      <t>sont menées pour</t>
    </r>
    <r>
      <rPr>
        <b/>
        <sz val="10"/>
        <rFont val="Calibri"/>
        <family val="2"/>
      </rPr>
      <t xml:space="preserve"> évaluer l’aptitude des résultats </t>
    </r>
    <r>
      <rPr>
        <sz val="10"/>
        <rFont val="Calibri"/>
        <family val="2"/>
      </rPr>
      <t xml:space="preserve">de la conception et du développement à </t>
    </r>
    <r>
      <rPr>
        <b/>
        <sz val="10"/>
        <rFont val="Calibri"/>
        <family val="2"/>
      </rPr>
      <t>satisfaire aux exigences.</t>
    </r>
  </si>
  <si>
    <r>
      <t xml:space="preserve">L'organisme </t>
    </r>
    <r>
      <rPr>
        <b/>
        <sz val="10"/>
        <rFont val="Calibri"/>
        <family val="2"/>
      </rPr>
      <t xml:space="preserve">valide </t>
    </r>
    <r>
      <rPr>
        <sz val="10"/>
        <rFont val="Calibri"/>
        <family val="2"/>
      </rPr>
      <t xml:space="preserve">que les </t>
    </r>
    <r>
      <rPr>
        <b/>
        <sz val="10"/>
        <rFont val="Calibri"/>
        <family val="2"/>
      </rPr>
      <t>produits</t>
    </r>
    <r>
      <rPr>
        <sz val="10"/>
        <rFont val="Calibri"/>
        <family val="2"/>
      </rPr>
      <t xml:space="preserve"> et services résultants </t>
    </r>
    <r>
      <rPr>
        <b/>
        <sz val="10"/>
        <rFont val="Calibri"/>
        <family val="2"/>
      </rPr>
      <t>satisfont aux exigences</t>
    </r>
    <r>
      <rPr>
        <sz val="10"/>
        <rFont val="Calibri"/>
        <family val="2"/>
      </rPr>
      <t xml:space="preserve"> pour l’application spécifiée ou l’usage prévu.</t>
    </r>
  </si>
  <si>
    <r>
      <t xml:space="preserve">L'organismet </t>
    </r>
    <r>
      <rPr>
        <b/>
        <sz val="10"/>
        <rFont val="Calibri"/>
        <family val="2"/>
      </rPr>
      <t>maîtrise</t>
    </r>
    <r>
      <rPr>
        <sz val="10"/>
        <rFont val="Calibri"/>
        <family val="2"/>
      </rPr>
      <t xml:space="preserve"> les </t>
    </r>
    <r>
      <rPr>
        <b/>
        <sz val="10"/>
        <rFont val="Calibri"/>
        <family val="2"/>
      </rPr>
      <t>problèmes</t>
    </r>
    <r>
      <rPr>
        <sz val="10"/>
        <rFont val="Calibri"/>
        <family val="2"/>
      </rPr>
      <t xml:space="preserve"> déterminés lors de activités de </t>
    </r>
    <r>
      <rPr>
        <b/>
        <sz val="10"/>
        <rFont val="Calibri"/>
        <family val="2"/>
      </rPr>
      <t>revue, vérification et validation.</t>
    </r>
  </si>
  <si>
    <t>La maîtrise de la conception et du développement est assurée par l'organisme qui :
- maîtrise ces processus ;
- évalue l'aptitude des résultats à satisfaire aux exigences ;
- valide la satisafction aux exigences des produits et services ;
- maîtrise les problèmes déterminés lors de la revue, la vérification et la validation ;
-conserve les informations documentées relatives aux activités de conception et du développement.</t>
  </si>
  <si>
    <r>
      <t xml:space="preserve">L’organisme </t>
    </r>
    <r>
      <rPr>
        <b/>
        <sz val="10"/>
        <rFont val="Calibri"/>
        <family val="2"/>
      </rPr>
      <t>maîtrise</t>
    </r>
    <r>
      <rPr>
        <sz val="10"/>
        <rFont val="Calibri"/>
        <family val="2"/>
      </rPr>
      <t xml:space="preserve"> le processus de </t>
    </r>
    <r>
      <rPr>
        <b/>
        <sz val="10"/>
        <rFont val="Calibri"/>
        <family val="2"/>
      </rPr>
      <t>conception et de développement du programme.</t>
    </r>
  </si>
  <si>
    <r>
      <t xml:space="preserve">L’organisme </t>
    </r>
    <r>
      <rPr>
        <b/>
        <sz val="10"/>
        <rFont val="Calibri"/>
        <family val="2"/>
      </rPr>
      <t>maîtrise</t>
    </r>
    <r>
      <rPr>
        <sz val="10"/>
        <rFont val="Calibri"/>
        <family val="2"/>
      </rPr>
      <t xml:space="preserve"> le processus de </t>
    </r>
    <r>
      <rPr>
        <b/>
        <sz val="10"/>
        <rFont val="Calibri"/>
        <family val="2"/>
      </rPr>
      <t xml:space="preserve">conception et de développement </t>
    </r>
    <r>
      <rPr>
        <sz val="10"/>
        <rFont val="Calibri"/>
        <family val="2"/>
      </rPr>
      <t>d'evaluation sommative.</t>
    </r>
  </si>
  <si>
    <t>Autodiagnostic pour les organismes d'enseignement.</t>
  </si>
  <si>
    <t>Responsable  :</t>
  </si>
  <si>
    <t>Responsable</t>
  </si>
  <si>
    <t>Critère 7</t>
  </si>
  <si>
    <t>Critère 8</t>
  </si>
  <si>
    <t>Critère 10</t>
  </si>
  <si>
    <t>Critère 17</t>
  </si>
  <si>
    <t>Critère 19</t>
  </si>
  <si>
    <t>Critère 20</t>
  </si>
  <si>
    <t>Critère 21</t>
  </si>
  <si>
    <t>Critère 22</t>
  </si>
  <si>
    <t>Critère 30</t>
  </si>
  <si>
    <t>Critère 32</t>
  </si>
  <si>
    <t>Critère 33</t>
  </si>
  <si>
    <t>Critère 36</t>
  </si>
  <si>
    <t>Critère 37</t>
  </si>
  <si>
    <t>Critère 41</t>
  </si>
  <si>
    <t>La direction montre son engagement vis-à-vis du SMOE en :
- définissant la politique et les objectifs pertinents mesurables pour le SMOE compatibles avec la politique de l'établissement ;
- communiquant sur l'importance et la conformité aux référentiels du SMOE.</t>
  </si>
  <si>
    <r>
      <t xml:space="preserve">La direction démontre son </t>
    </r>
    <r>
      <rPr>
        <b/>
        <sz val="10"/>
        <color theme="1"/>
        <rFont val="Calibri"/>
        <family val="2"/>
      </rPr>
      <t>leadership</t>
    </r>
    <r>
      <rPr>
        <sz val="10"/>
        <color theme="1"/>
        <rFont val="Calibri"/>
        <family val="2"/>
      </rPr>
      <t xml:space="preserve"> et son </t>
    </r>
    <r>
      <rPr>
        <b/>
        <sz val="10"/>
        <color theme="1"/>
        <rFont val="Calibri"/>
        <family val="2"/>
      </rPr>
      <t>engagement</t>
    </r>
    <r>
      <rPr>
        <sz val="10"/>
        <color theme="1"/>
        <rFont val="Calibri"/>
        <family val="2"/>
      </rPr>
      <t xml:space="preserve"> vis-à-vis du SMOE.</t>
    </r>
  </si>
  <si>
    <r>
      <t xml:space="preserve">La direction </t>
    </r>
    <r>
      <rPr>
        <b/>
        <sz val="10"/>
        <color theme="1"/>
        <rFont val="Calibri"/>
        <family val="2"/>
      </rPr>
      <t xml:space="preserve">assume la responsabilité </t>
    </r>
    <r>
      <rPr>
        <sz val="10"/>
        <color theme="1"/>
        <rFont val="Calibri"/>
        <family val="2"/>
      </rPr>
      <t>de l’efficacité du SMOE.</t>
    </r>
  </si>
  <si>
    <r>
      <t xml:space="preserve">La direction s'assure que la politique et les objectif qualité sont </t>
    </r>
    <r>
      <rPr>
        <b/>
        <sz val="10"/>
        <color theme="1"/>
        <rFont val="Calibri"/>
        <family val="2"/>
      </rPr>
      <t>compatibles avec l'orientation stratégique et le contexte</t>
    </r>
    <r>
      <rPr>
        <sz val="10"/>
        <color theme="1"/>
        <rFont val="Calibri"/>
        <family val="2"/>
      </rPr>
      <t xml:space="preserve"> de l'organisme.</t>
    </r>
  </si>
  <si>
    <r>
      <t>La direction s'assure que les exigences liées au SMOE sont</t>
    </r>
    <r>
      <rPr>
        <b/>
        <sz val="10"/>
        <color theme="1"/>
        <rFont val="Calibri"/>
        <family val="2"/>
      </rPr>
      <t xml:space="preserve"> intégrées aux processus métiers.</t>
    </r>
  </si>
  <si>
    <t>Pour assurer l'atteinte des résultats attendus du SMOE et promouvoir l'amélioration, la direction :
- soutient les acteurs et manageurs du SMOE. 
-La direction soutient et designe la ou les personnes par la mise en œuvre durable de la vision éducative.</t>
  </si>
  <si>
    <r>
      <t xml:space="preserve">La direction s'assure que les </t>
    </r>
    <r>
      <rPr>
        <b/>
        <sz val="10"/>
        <color theme="1"/>
        <rFont val="Calibri"/>
        <family val="2"/>
      </rPr>
      <t>ressources</t>
    </r>
    <r>
      <rPr>
        <sz val="10"/>
        <color theme="1"/>
        <rFont val="Calibri"/>
        <family val="2"/>
      </rPr>
      <t xml:space="preserve"> requises pour le SMOE sont </t>
    </r>
    <r>
      <rPr>
        <b/>
        <sz val="10"/>
        <color theme="1"/>
        <rFont val="Calibri"/>
        <family val="2"/>
      </rPr>
      <t>disponibles.</t>
    </r>
  </si>
  <si>
    <t>Critère 44</t>
  </si>
  <si>
    <t>Critère 46</t>
  </si>
  <si>
    <t>Critère 47</t>
  </si>
  <si>
    <t>Critère 48</t>
  </si>
  <si>
    <t>Critère 60</t>
  </si>
  <si>
    <t>Critère 61</t>
  </si>
  <si>
    <t>Critère 62</t>
  </si>
  <si>
    <t>Critère 67</t>
  </si>
  <si>
    <t>Critère 68</t>
  </si>
  <si>
    <t>Critère 69</t>
  </si>
  <si>
    <t>Critère 70</t>
  </si>
  <si>
    <t>Critère 71</t>
  </si>
  <si>
    <t>Critère 73</t>
  </si>
  <si>
    <t>Critère 74</t>
  </si>
  <si>
    <t>Critère 76</t>
  </si>
  <si>
    <t>Critère 77</t>
  </si>
  <si>
    <t>Critère 78</t>
  </si>
  <si>
    <t>Critère 80</t>
  </si>
  <si>
    <t>Critère 93</t>
  </si>
  <si>
    <t>Critère 102</t>
  </si>
  <si>
    <t>Critère 105</t>
  </si>
  <si>
    <t>Critère 108</t>
  </si>
  <si>
    <t>Critère 112</t>
  </si>
  <si>
    <t>Critère 115</t>
  </si>
  <si>
    <t>Critère 125</t>
  </si>
  <si>
    <t>Critère 126</t>
  </si>
  <si>
    <t>Critère 127</t>
  </si>
  <si>
    <t>Critère 128</t>
  </si>
  <si>
    <t>Critère 129</t>
  </si>
  <si>
    <t>Critère 131</t>
  </si>
  <si>
    <t>Critère 132</t>
  </si>
  <si>
    <t>Critère 133</t>
  </si>
  <si>
    <t>Critère 134</t>
  </si>
  <si>
    <t>Critère 135</t>
  </si>
  <si>
    <t>Critère 136</t>
  </si>
  <si>
    <t xml:space="preserve">7.4.2
</t>
  </si>
  <si>
    <t>Critère 141</t>
  </si>
  <si>
    <t>Critère 144</t>
  </si>
  <si>
    <t>Critère 145</t>
  </si>
  <si>
    <t>Critère 146</t>
  </si>
  <si>
    <t>Critère 147</t>
  </si>
  <si>
    <t>Critère 148</t>
  </si>
  <si>
    <t>Critère 151</t>
  </si>
  <si>
    <t>Critère 160</t>
  </si>
  <si>
    <t>Critère 161</t>
  </si>
  <si>
    <t>Critère 162</t>
  </si>
  <si>
    <t>Critère 163</t>
  </si>
  <si>
    <t>Critère 168</t>
  </si>
  <si>
    <t>Critère 177</t>
  </si>
  <si>
    <t>Critère 178</t>
  </si>
  <si>
    <t>Critère 179</t>
  </si>
  <si>
    <t>Critère 180</t>
  </si>
  <si>
    <t>Critère 181</t>
  </si>
  <si>
    <t>Critère 182</t>
  </si>
  <si>
    <t>Critère 183</t>
  </si>
  <si>
    <t>Critère 184</t>
  </si>
  <si>
    <t>Critère 185</t>
  </si>
  <si>
    <t>Critère 186</t>
  </si>
  <si>
    <t>Planifier</t>
  </si>
  <si>
    <t>Etablir des objectifs du systéme, ses processus ainsi que les ressources nécessaires pour fournir des résultats correspondant aux exigences des apprenants et autres bénéficiaires et aux politiques de l'organisme, el identifier et traiter les risques et opportunités.</t>
  </si>
  <si>
    <t>Réaliser</t>
  </si>
  <si>
    <t>Mettre en œuvre ce qui a été planifié.</t>
  </si>
  <si>
    <t>Vérifier</t>
  </si>
  <si>
    <t>Agir</t>
  </si>
  <si>
    <t>Surveiller et (le cas échéant) mesurer les processus et les produits et service obtenus par rapport aux politiques, objectifs, exigences et activités planifiées, et rendre compte des résultats.</t>
  </si>
  <si>
    <t>Entreprendre les actions pour améliorer les performances, en tant que de besoin.</t>
  </si>
  <si>
    <t>Approche par les risques</t>
  </si>
  <si>
    <t>Planifier et mettre en œuvre des actions face aux risques et opportunités.</t>
  </si>
  <si>
    <t>Risque</t>
  </si>
  <si>
    <t>Est l'effect de l'incertitude et une telle incertitude peut avoir des effects positifs ou négatifs.</t>
  </si>
  <si>
    <t>Organisme</t>
  </si>
  <si>
    <t>Personne ou groupe de personnes ayant un rôle avec les responsabilités, l'autorité et les relations lui permettant d'atteindre ses objectifs.</t>
  </si>
  <si>
    <t>Personne ou organisme qui peir soit influer sur une décision ou une activité, soit être influencé ou s'estimer influencé par une décision ou une activité.</t>
  </si>
  <si>
    <t>Exigence</t>
  </si>
  <si>
    <t>Besoin ou attente qui est formulé, généralement implicite ou oligatoire.</t>
  </si>
  <si>
    <t>Système de management</t>
  </si>
  <si>
    <t>ensemble d'éléménts corrélés ou en interaction d'un organisme, utilisés pour établir des politiques et des objectifs, et des processus de façon à atteindre lesdits objectifs.</t>
  </si>
  <si>
    <t>Eléments du système</t>
  </si>
  <si>
    <t>Comprennent la structure, les rôles et responsabilités, la planification et le fonctionnement de l'organisme.</t>
  </si>
  <si>
    <t>Périmètre d'un système de management</t>
  </si>
  <si>
    <t>Comprendre l'ensemble de l'organisme, des fonctions ou des sections spécifiques et identiitiées de l'organisme, ou une ou plusieurs foctions dans un groupe d'organismes.</t>
  </si>
  <si>
    <t>Efficacité</t>
  </si>
  <si>
    <t>Niveau de réalisation des activités planifiées et d'obtention des résultats escomptés.</t>
  </si>
  <si>
    <t>Intentions et orientations d'un organisme, telles qu'elles sont officiellementt formulées par sa direction.</t>
  </si>
  <si>
    <t>Objectif</t>
  </si>
  <si>
    <t>Résultat à atteindre. Un objectif peru être stratégique,tactique ou opérationnel.</t>
  </si>
  <si>
    <t>Effect</t>
  </si>
  <si>
    <t>Est un écart positif ou négatif, par rapport à une attente.</t>
  </si>
  <si>
    <t>Incertitude</t>
  </si>
  <si>
    <t>Est l'état, même partiel; de manque d'information qui entrave la compréhension ou la connaissance d'un événément, de ses conséquences ou de sa vraisemblance.</t>
  </si>
  <si>
    <t>Competence</t>
  </si>
  <si>
    <t>Aptitude à mettre en pratique des connaissances et des aptitudes pour obtenir les résultats escomptés.</t>
  </si>
  <si>
    <t>Information devant être maîtrisée et tenue à jour par un organisme ainsi que le support sur lequel elle figure.</t>
  </si>
  <si>
    <t>Processus</t>
  </si>
  <si>
    <t>Ensemble d'activités corrélés ou en interaction qui transforme des éléments d'entrée en éléments de sortie.</t>
  </si>
  <si>
    <t>Performance</t>
  </si>
  <si>
    <t>Résultat mesurable. Les performances peuvent être liées à des résultats quantitatifs ou qualitatifs et concerner le management d'activités, de processus, de produits( y compris de services), de systèmes ou d'organismes.</t>
  </si>
  <si>
    <t>Externaliser</t>
  </si>
  <si>
    <t>Paser un accord selon lequel un organisme externe assure une partie de la fonction ou met et œuvre une partie du processus d'un organisme.</t>
  </si>
  <si>
    <t>Surveillance</t>
  </si>
  <si>
    <t>Determination de l'état d'un système, d'un processus, ou d'une activité. Pour déterliner cet état, il peut être nécessaire de vérifier, de superviser ou d'observer d'un point de vue critique.</t>
  </si>
  <si>
    <t>Mesure</t>
  </si>
  <si>
    <t>Processus visant à determiner une valeur.</t>
  </si>
  <si>
    <t>Audit</t>
  </si>
  <si>
    <t>Processus méthodique, indépendant et documenté, permettant d'obtenir des preuves d'audit et de les évaluer de manière objective pour déterminer dans quelle mesure les critères d'audit sont satisfaits.</t>
  </si>
  <si>
    <t>Conformité</t>
  </si>
  <si>
    <t>Satisfaction d'une exigence.</t>
  </si>
  <si>
    <t>Non-conformité</t>
  </si>
  <si>
    <t>Non-satisfaction d'une exigence</t>
  </si>
  <si>
    <t>Action corrective</t>
  </si>
  <si>
    <t>Action visant à eliminer la cause d'une non-conformite et à eviter qu'elle ne réapparaisse.</t>
  </si>
  <si>
    <t>Amelioration continue</t>
  </si>
  <si>
    <t>Activité récurrente menée pour améliorer les performances.</t>
  </si>
  <si>
    <t>Organisme d'enseignement</t>
  </si>
  <si>
    <t>Organisme dont l'activité principale est la fourniture de produits éducatifs et la prestation de services éducatifs.</t>
  </si>
  <si>
    <t>Service éducatif</t>
  </si>
  <si>
    <t>Processus venant à l'appui de l'acquisition et du développement des connaissances, des aptitudes et des attitudes des apprenants par le biais de l'enseignement, de l'apprentissage ou de la recherche.</t>
  </si>
  <si>
    <t>Partie intéressée (terme recommandé)</t>
  </si>
  <si>
    <t>Produit éducatif(terme recommandé)</t>
  </si>
  <si>
    <t>Ressource pour l'apprentissage(terme admis). Bien tangible ou immatériel utilisé dans le support pédagogique d'un service éducatif.</t>
  </si>
  <si>
    <t>Apprenant</t>
  </si>
  <si>
    <t>Bénéficiaire acquérant et déveppant des connaissances, des aptitudes et des attitudes à m'aide d'un service éducatif.</t>
  </si>
  <si>
    <t>Educateur</t>
  </si>
  <si>
    <t>Personne qui réalise des activités d'enseignement. Selon le contexte, un éducateur peut être appelé enseignant, formateur, entraîneur, animateur, tuteur, consultant, instructeur ou mentor.</t>
  </si>
  <si>
    <t>Curriculum</t>
  </si>
  <si>
    <t>Description en termes de contenus, d'objectifs, de mise en œuvre et d'évaluation de la façon dont il convient ques les apprennent de manière systématique et intentionnelle.</t>
  </si>
  <si>
    <t>Responsabilité sociétale</t>
  </si>
  <si>
    <t>Responsabilité d'une organisation vis-à-vis des impacts de ses décisions et activités sur la société et sur l'environnement, se traduisant par un comportement éthique et transparent qui: 1.contribue au développement durable, y compris à la santé et au bien-être de la sociéte; 2. Prend en compte les attentes des parties prenantes; 3. Respecte les lois en vigueur tout en étant en cohérence avec les normes internationales de comportement; 4. Est intégré dans l'ensemble de l'organisation et mis en oeuvre dans ses relations.</t>
  </si>
  <si>
    <t>Vision</t>
  </si>
  <si>
    <t>Aspirations d'un organisme en ce qui concerne son état futur souhaité et dûment aligné sur sa mission.</t>
  </si>
  <si>
    <t>Mission</t>
  </si>
  <si>
    <t>Raison d'être, mandat et champ d'activité d'un organisme, traduits par le contexte dans lequel il opère</t>
  </si>
  <si>
    <t>Plan stratégique</t>
  </si>
  <si>
    <t>Approche générale à suivre pour accomplir une mission ou atteindre un objectif, en accord avec la vision d'un organisme.</t>
  </si>
  <si>
    <t>Cours</t>
  </si>
  <si>
    <t>ensemble distinct d'activités d'enseignement et d'apprentissage, conçu pour atteindre des objectifs d'apprentissage définis.</t>
  </si>
  <si>
    <t>Programme</t>
  </si>
  <si>
    <t>Ensemble cohérent de cours conçu pour atteindre des objectifs d'apprentissage définis et conduisant à une reconnaissance.</t>
  </si>
  <si>
    <t>Personne (terme recommande)</t>
  </si>
  <si>
    <t>Individu (terme admis). Etre humain, c'est-à-dire personne physique, qui agit comme une entité distincte indivisible ou qui est considérée comme telle.</t>
  </si>
  <si>
    <t>Personnel</t>
  </si>
  <si>
    <t>Personnes travaillant pour et au sein d'un organisme.</t>
  </si>
  <si>
    <t>Utilisabilité</t>
  </si>
  <si>
    <t>Degré selon lequel un produit, service, environnement ou installation peut être utilisé, par des utilisateurs identifiés, pour atteindre des buts définis avecc efficacité, efficience et satisfaction, dans un contexte d'utilisation spécifié.</t>
  </si>
  <si>
    <t>Accessibilité</t>
  </si>
  <si>
    <t>Utilisabilité d'un produit, service, environnement ou installation par des personnes ayant le plus large éventail possible de capacités.</t>
  </si>
  <si>
    <t>Enseignement à distance</t>
  </si>
  <si>
    <t>Mode d'enseignement dans lequel l'educateur et l'apprenant se trouvent dans espaces physiques différents.</t>
  </si>
  <si>
    <t>Dispense d'un service éducatif à des apprenants</t>
  </si>
  <si>
    <t>Enseignement</t>
  </si>
  <si>
    <t>Service de bibliothéque</t>
  </si>
  <si>
    <t>Didactique</t>
  </si>
  <si>
    <t>Science dont le principal objet concerne les méthodes d'enseignement d'un contenu disciplinaire spécifique.</t>
  </si>
  <si>
    <t>Pédagogie</t>
  </si>
  <si>
    <t>Science dont le principal objet est l'éducation.</t>
  </si>
  <si>
    <t>Travail avec des apprenants pour les assister et les soutenir dans leur apprentissage.</t>
  </si>
  <si>
    <t>Apprentissage autodidactique</t>
  </si>
  <si>
    <t>Processus dans lequel des individus prennent l'initiative, avec ou sans l'aide d'autres personnes, d'analyser  leurs besoins en apprentissage, de choisir et de mettre en œuvre des stratégies d'apprentissage et/ou evaluer l'apprentissage.</t>
  </si>
  <si>
    <t>Apprentissage tout au long de la vie</t>
  </si>
  <si>
    <t>Offre ou exploitant d'opportunités d'apprentissage tout au long de la vie des personnes afin de favoriser leur développement continu.</t>
  </si>
  <si>
    <t>Aptitude</t>
  </si>
  <si>
    <t>ensemble de savoir-faire permettant à une personne de maîtriser une activité et d'accomplir une tâche avec succés. L'aptitude peut être cognitive, émotionnelle, sociale ou psychomotrice.</t>
  </si>
  <si>
    <t>Connaissances</t>
  </si>
  <si>
    <t>Faits, informations, principes ou compréhension acquis grâce à l'expérience ou à l'instruction.</t>
  </si>
  <si>
    <t>Attitude</t>
  </si>
  <si>
    <t>Manière de penser, ressentir ou se comporter.</t>
  </si>
  <si>
    <t>Signifié selon la norme ISO 21001.</t>
  </si>
  <si>
    <t>Direction</t>
  </si>
  <si>
    <t>Personne ou groupe de personnes aui oriente et dirige un organisle au plus haut niveau.</t>
  </si>
  <si>
    <t>Service éducatif par lequel un organisme tient à jour un dépôt de produits éducatifs et les met à la disposition des apprenants et des éducateurs.</t>
  </si>
  <si>
    <r>
      <rPr>
        <b/>
        <sz val="10"/>
        <rFont val="Calibri"/>
        <family val="2"/>
      </rPr>
      <t>Lorsque</t>
    </r>
    <r>
      <rPr>
        <sz val="10"/>
        <rFont val="Calibri"/>
        <family val="2"/>
      </rPr>
      <t xml:space="preserve"> les exigences relatives aux produits et services sont </t>
    </r>
    <r>
      <rPr>
        <b/>
        <sz val="10"/>
        <rFont val="Calibri"/>
        <family val="2"/>
      </rPr>
      <t>modifiées,</t>
    </r>
    <r>
      <rPr>
        <sz val="10"/>
        <rFont val="Calibri"/>
        <family val="2"/>
      </rPr>
      <t xml:space="preserve"> l’organismet s’assure que le </t>
    </r>
    <r>
      <rPr>
        <b/>
        <sz val="10"/>
        <rFont val="Calibri"/>
        <family val="2"/>
      </rPr>
      <t>personnel</t>
    </r>
    <r>
      <rPr>
        <sz val="10"/>
        <rFont val="Calibri"/>
        <family val="2"/>
      </rPr>
      <t xml:space="preserve"> concerné est </t>
    </r>
    <r>
      <rPr>
        <b/>
        <sz val="10"/>
        <rFont val="Calibri"/>
        <family val="2"/>
      </rPr>
      <t>informé</t>
    </r>
    <r>
      <rPr>
        <sz val="10"/>
        <rFont val="Calibri"/>
        <family val="2"/>
      </rPr>
      <t xml:space="preserve"> des </t>
    </r>
    <r>
      <rPr>
        <b/>
        <sz val="10"/>
        <rFont val="Calibri"/>
        <family val="2"/>
      </rPr>
      <t>modifications.</t>
    </r>
  </si>
  <si>
    <r>
      <t>L’organisme</t>
    </r>
    <r>
      <rPr>
        <b/>
        <sz val="10"/>
        <color theme="1"/>
        <rFont val="Calibri"/>
        <family val="2"/>
      </rPr>
      <t xml:space="preserve"> établit</t>
    </r>
    <r>
      <rPr>
        <sz val="10"/>
        <color theme="1"/>
        <rFont val="Calibri"/>
        <family val="2"/>
      </rPr>
      <t xml:space="preserve">, </t>
    </r>
    <r>
      <rPr>
        <b/>
        <sz val="10"/>
        <color theme="1"/>
        <rFont val="Calibri"/>
        <family val="2"/>
      </rPr>
      <t>met en œuvre</t>
    </r>
    <r>
      <rPr>
        <sz val="10"/>
        <color theme="1"/>
        <rFont val="Calibri"/>
        <family val="2"/>
      </rPr>
      <t xml:space="preserve"> et</t>
    </r>
    <r>
      <rPr>
        <b/>
        <sz val="10"/>
        <color theme="1"/>
        <rFont val="Calibri"/>
        <family val="2"/>
      </rPr>
      <t xml:space="preserve"> tient à jour</t>
    </r>
    <r>
      <rPr>
        <sz val="10"/>
        <color theme="1"/>
        <rFont val="Calibri"/>
        <family val="2"/>
      </rPr>
      <t xml:space="preserve"> un processus de conception et développement approprié pour assurer la fourniture ultérieure de produits et services.</t>
    </r>
  </si>
  <si>
    <t>Lors de la détermination des  étapes et de la maîtrise de la conception et du developpement, l'organisme prend en compte :
- les exigences définies en 8.2  et les relatives à la fourniture des produits et de la prestation du service.
- la nature, la durée et la complexité des activités de conception et de developpement ;
- les étapes requises et au niveau de maîtrise du processus;
- les activités requises pour la vérification et la validation du processus;
- les responsabilités et autorités impliquées;
- les besoins en ressources ;
- la nécessité de maitriser des interfaces et d'impliquer aux  parties intéressées pertinentes;
- les informations documentées nécessaires pour démontrer le niveau de satisfaction.
-à l'approche fondée sur des preuves.
-la mesure dans laquelle les apprenants nécessitent des parcours d'apprentissage individualisés.
-la nécessité d'une possibilité de réutilisation, d'une accessibilité, d'une interchangeabilité et d'une durabilité des outils de création, de production et de prestation de cours.</t>
  </si>
  <si>
    <t>Critère 189</t>
  </si>
  <si>
    <t>Critère 190</t>
  </si>
  <si>
    <t>Critère 191</t>
  </si>
  <si>
    <t>Critère 192</t>
  </si>
  <si>
    <t>Critère 193</t>
  </si>
  <si>
    <t>Critère 194</t>
  </si>
  <si>
    <t>Critère 195</t>
  </si>
  <si>
    <t>Critère 196</t>
  </si>
  <si>
    <t>Critère 197</t>
  </si>
  <si>
    <t>Critère 198</t>
  </si>
  <si>
    <t>Critère 199</t>
  </si>
  <si>
    <t>Critère 200</t>
  </si>
  <si>
    <t>Critère 201</t>
  </si>
  <si>
    <t>Critère 202</t>
  </si>
  <si>
    <t>Critère 203</t>
  </si>
  <si>
    <t>Critère 204</t>
  </si>
  <si>
    <t>Processus 4</t>
  </si>
  <si>
    <t>Processus 5</t>
  </si>
  <si>
    <t>Processus 6</t>
  </si>
  <si>
    <t>Processus 7</t>
  </si>
  <si>
    <t>Processus 8</t>
  </si>
  <si>
    <t>Processus 9</t>
  </si>
  <si>
    <t>Processus 10</t>
  </si>
  <si>
    <t>Processus 11</t>
  </si>
  <si>
    <t>Processus 12</t>
  </si>
  <si>
    <t>Processus 13</t>
  </si>
  <si>
    <t>Processus 14</t>
  </si>
  <si>
    <t>Processus 15</t>
  </si>
  <si>
    <t>Processus 16</t>
  </si>
  <si>
    <t>Processus 17</t>
  </si>
  <si>
    <t>Processus 18</t>
  </si>
  <si>
    <t>Processus 19</t>
  </si>
  <si>
    <t>Processus 20</t>
  </si>
  <si>
    <t>Processus 21</t>
  </si>
  <si>
    <t>Processus 22</t>
  </si>
  <si>
    <t>Processus 23</t>
  </si>
  <si>
    <t>Processus 24</t>
  </si>
  <si>
    <t>Processus 25</t>
  </si>
  <si>
    <t>Processus 26</t>
  </si>
  <si>
    <t>Processus 38</t>
  </si>
  <si>
    <t>Processus 28</t>
  </si>
  <si>
    <t>Processus 30</t>
  </si>
  <si>
    <t>Processus 31</t>
  </si>
  <si>
    <t>Processus 32</t>
  </si>
  <si>
    <t>Processus 33</t>
  </si>
  <si>
    <t>Processus 34</t>
  </si>
  <si>
    <t>Processus 35</t>
  </si>
  <si>
    <t>Processus 36</t>
  </si>
  <si>
    <t>Processus 37</t>
  </si>
  <si>
    <t>Processus 39</t>
  </si>
  <si>
    <t>Processus 40</t>
  </si>
  <si>
    <t>Critère 205</t>
  </si>
  <si>
    <t>Critère 206</t>
  </si>
  <si>
    <t>Critère 207</t>
  </si>
  <si>
    <t>Critère 208</t>
  </si>
  <si>
    <t>Critère 209</t>
  </si>
  <si>
    <t>Critère 210</t>
  </si>
  <si>
    <t>Critère 211</t>
  </si>
  <si>
    <t>Critère 212</t>
  </si>
  <si>
    <t xml:space="preserve">L'organisme détermine les exigences essentielles fonctionnelles et les exigences de performance, les informations issues d'activités similares précedentes, les normes ou règles internes et les conséquences potentielles d'une défaillance de la conception et du développement.  
</t>
  </si>
  <si>
    <r>
      <t xml:space="preserve">L’organisme </t>
    </r>
    <r>
      <rPr>
        <b/>
        <sz val="11"/>
        <color theme="0"/>
        <rFont val="Calibri"/>
        <family val="2"/>
      </rPr>
      <t xml:space="preserve">établit, met en œuvre et tient à jour </t>
    </r>
    <r>
      <rPr>
        <sz val="11"/>
        <color theme="0"/>
        <rFont val="Calibri"/>
        <family val="2"/>
      </rPr>
      <t xml:space="preserve">un </t>
    </r>
    <r>
      <rPr>
        <b/>
        <sz val="11"/>
        <color theme="0"/>
        <rFont val="Calibri"/>
        <family val="2"/>
      </rPr>
      <t>processus de conception et développement approprié pour assurer la fourniture ultérieure de produits et services.</t>
    </r>
  </si>
  <si>
    <t>Processus 41</t>
  </si>
  <si>
    <t>Les éléments d'entrée de la conception et du développement sont appropriés, complets, non ambigus et conservés sous la forme d'informations documentées; et les éléments conflictuels d'entrée sont résolus.</t>
  </si>
  <si>
    <t>Les éléments d’entrée sont appropriés,  complets et non ambigus pour permettre l'exercice de la conception et du développement.</t>
  </si>
  <si>
    <t>La maîtrise de la conception et du développement de programme assure que:
-la finalité et le domaine d'application du cours ou du programme sont définis et qu'il répondre aux exigences et aux caractéristiques des apprenants.
-les conditions préalables sont spécifiées;
-les caractéristiques des apprenants et des diplomés sont définies;
-les exigences relatives à une étude ou un travail supplémentaire sont connues;</t>
  </si>
  <si>
    <t>la finalité et le domaine d'application du cours ou du programme sont définis en vue de satisfaire aux exigences des apprenants relatives à une étude ou un travail supplémentaire.</t>
  </si>
  <si>
    <t>Critère 213</t>
  </si>
  <si>
    <t>Critère 214</t>
  </si>
  <si>
    <t>Critère 215</t>
  </si>
  <si>
    <t>Critère 216</t>
  </si>
  <si>
    <t>Critère 217</t>
  </si>
  <si>
    <t>Critère 218</t>
  </si>
  <si>
    <t>Critère 219</t>
  </si>
  <si>
    <t>Critère 220</t>
  </si>
  <si>
    <t>Critère 221</t>
  </si>
  <si>
    <t>Critère 222</t>
  </si>
  <si>
    <t>Critère 223</t>
  </si>
  <si>
    <t>Critère 224</t>
  </si>
  <si>
    <t>Critère 225</t>
  </si>
  <si>
    <t>Critère 226</t>
  </si>
  <si>
    <t>Critère 227</t>
  </si>
  <si>
    <t>Critère 228</t>
  </si>
  <si>
    <t>Critère 229</t>
  </si>
  <si>
    <t>Critère 230</t>
  </si>
  <si>
    <t>Critère 231</t>
  </si>
  <si>
    <t>Critère 232</t>
  </si>
  <si>
    <t>Critère 233</t>
  </si>
  <si>
    <t>Critère 234</t>
  </si>
  <si>
    <t>Critère 235</t>
  </si>
  <si>
    <t>Critère 236</t>
  </si>
  <si>
    <t>Critère 237</t>
  </si>
  <si>
    <t>Critère 238</t>
  </si>
  <si>
    <t>Critère 239</t>
  </si>
  <si>
    <t>Critère 240</t>
  </si>
  <si>
    <t>Processus 42</t>
  </si>
  <si>
    <t>Processus 43</t>
  </si>
  <si>
    <t>Processus 44</t>
  </si>
  <si>
    <t>Processus 45</t>
  </si>
  <si>
    <t>La maîtrise du processus de conception et de developpement de curriculum assure que:
-Les activités d'apprentissage sont adaptées, appropries et elles sont spécifiques, mesurables, réalisables, pertinents et associés à un délai déterminé.
-toutes les ressources nécessaires sont définies
-des opportunités adéquates de participation active des apprenants et d'évaluation formative et de retour d'information sont inclus dans la conception de l'apprentissage.</t>
  </si>
  <si>
    <t>Processus 46</t>
  </si>
  <si>
    <t>Processus 47</t>
  </si>
  <si>
    <t>La maîtrise du processus de conception et de developpement de l'évaluation sommative assure que:
-Il y a un lien entre la conception de l'évaluation et les résultats d'apprentissage.
-L'organisme prend en compte des principes de transparence, d'accessibilité, de respect de l'apprenant de d'équité en ce qui concerne la notation.
-Le sytsème de notation est défini et validé.</t>
  </si>
  <si>
    <t>Critère 241</t>
  </si>
  <si>
    <t>Critère 242</t>
  </si>
  <si>
    <t>Critère 243</t>
  </si>
  <si>
    <t>Critère 244</t>
  </si>
  <si>
    <t>Critère 247</t>
  </si>
  <si>
    <t>Critère 248</t>
  </si>
  <si>
    <r>
      <t>L’organisme</t>
    </r>
    <r>
      <rPr>
        <sz val="10"/>
        <rFont val="Calibri"/>
        <family val="2"/>
      </rPr>
      <t xml:space="preserve"> s'</t>
    </r>
    <r>
      <rPr>
        <b/>
        <sz val="10"/>
        <rFont val="Calibri"/>
        <family val="2"/>
      </rPr>
      <t>assure</t>
    </r>
    <r>
      <rPr>
        <sz val="10"/>
        <rFont val="Calibri"/>
        <family val="2"/>
      </rPr>
      <t xml:space="preserve"> que des opportunités adéquates d'évaluation formative et de retour d'information sont inclus dans la conception de l'apprentissage.</t>
    </r>
  </si>
  <si>
    <r>
      <t>L’organisme</t>
    </r>
    <r>
      <rPr>
        <sz val="10"/>
        <rFont val="Calibri"/>
        <family val="2"/>
      </rPr>
      <t xml:space="preserve"> s'</t>
    </r>
    <r>
      <rPr>
        <b/>
        <sz val="10"/>
        <rFont val="Calibri"/>
        <family val="2"/>
      </rPr>
      <t>assure</t>
    </r>
    <r>
      <rPr>
        <sz val="10"/>
        <rFont val="Calibri"/>
        <family val="2"/>
      </rPr>
      <t xml:space="preserve"> que des opportunités adéquates de participation active des apprenants à la création du processus d'apprentissage sont inclus dans la conception de l'apprentissage.</t>
    </r>
  </si>
  <si>
    <r>
      <t>L’organisme</t>
    </r>
    <r>
      <rPr>
        <sz val="10"/>
        <rFont val="Calibri"/>
        <family val="2"/>
      </rPr>
      <t xml:space="preserve"> s'</t>
    </r>
    <r>
      <rPr>
        <b/>
        <sz val="10"/>
        <rFont val="Calibri"/>
        <family val="2"/>
      </rPr>
      <t>assure</t>
    </r>
    <r>
      <rPr>
        <sz val="10"/>
        <rFont val="Calibri"/>
        <family val="2"/>
      </rPr>
      <t xml:space="preserve"> que toutes les ressources nécessaires pour mener à bien les activités d'apprentissage sont définies.</t>
    </r>
  </si>
  <si>
    <r>
      <t>L’organisme</t>
    </r>
    <r>
      <rPr>
        <sz val="10"/>
        <rFont val="Calibri"/>
        <family val="2"/>
      </rPr>
      <t xml:space="preserve"> s'</t>
    </r>
    <r>
      <rPr>
        <b/>
        <sz val="10"/>
        <rFont val="Calibri"/>
        <family val="2"/>
      </rPr>
      <t>assure</t>
    </r>
    <r>
      <rPr>
        <sz val="10"/>
        <rFont val="Calibri"/>
        <family val="2"/>
      </rPr>
      <t xml:space="preserve"> que les activités d'apprentissage</t>
    </r>
    <r>
      <rPr>
        <b/>
        <sz val="10"/>
        <rFont val="Calibri"/>
        <family val="2"/>
      </rPr>
      <t xml:space="preserve"> sont spécifiques, mesurables, réalisables, pertinents et associés</t>
    </r>
    <r>
      <rPr>
        <sz val="10"/>
        <rFont val="Calibri"/>
        <family val="2"/>
      </rPr>
      <t xml:space="preserve"> à un délai déterminé.</t>
    </r>
  </si>
  <si>
    <r>
      <t>L’organisme</t>
    </r>
    <r>
      <rPr>
        <sz val="10"/>
        <rFont val="Calibri"/>
        <family val="2"/>
      </rPr>
      <t xml:space="preserve"> s'</t>
    </r>
    <r>
      <rPr>
        <b/>
        <sz val="10"/>
        <rFont val="Calibri"/>
        <family val="2"/>
      </rPr>
      <t>assure</t>
    </r>
    <r>
      <rPr>
        <sz val="10"/>
        <rFont val="Calibri"/>
        <family val="2"/>
      </rPr>
      <t xml:space="preserve"> que les activités d'apprentissage sont </t>
    </r>
    <r>
      <rPr>
        <b/>
        <sz val="10"/>
        <rFont val="Calibri"/>
        <family val="2"/>
      </rPr>
      <t>appropriées</t>
    </r>
    <r>
      <rPr>
        <sz val="10"/>
        <rFont val="Calibri"/>
        <family val="2"/>
      </rPr>
      <t xml:space="preserve"> pour assurer l'obtention des résultats d'apprentissage.</t>
    </r>
  </si>
  <si>
    <r>
      <t>L’organisme</t>
    </r>
    <r>
      <rPr>
        <sz val="10"/>
        <rFont val="Calibri"/>
        <family val="2"/>
      </rPr>
      <t xml:space="preserve"> s'</t>
    </r>
    <r>
      <rPr>
        <b/>
        <sz val="10"/>
        <rFont val="Calibri"/>
        <family val="2"/>
      </rPr>
      <t>assure</t>
    </r>
    <r>
      <rPr>
        <sz val="10"/>
        <rFont val="Calibri"/>
        <family val="2"/>
      </rPr>
      <t xml:space="preserve"> que les activités d'apprentissage </t>
    </r>
    <r>
      <rPr>
        <b/>
        <sz val="10"/>
        <rFont val="Calibri"/>
        <family val="2"/>
      </rPr>
      <t>sont adaptées</t>
    </r>
    <r>
      <rPr>
        <sz val="10"/>
        <rFont val="Calibri"/>
        <family val="2"/>
      </rPr>
      <t xml:space="preserve"> à la méthode d'enseignement.</t>
    </r>
  </si>
  <si>
    <r>
      <t>L’organisme s'</t>
    </r>
    <r>
      <rPr>
        <b/>
        <sz val="10"/>
        <color theme="1"/>
        <rFont val="Calibri"/>
        <family val="2"/>
      </rPr>
      <t>assure</t>
    </r>
    <r>
      <rPr>
        <sz val="10"/>
        <color theme="1"/>
        <rFont val="Calibri"/>
        <family val="2"/>
      </rPr>
      <t xml:space="preserve"> </t>
    </r>
    <r>
      <rPr>
        <sz val="10"/>
        <rFont val="Calibri"/>
        <family val="2"/>
      </rPr>
      <t>que les résultats d'apprentissage</t>
    </r>
    <r>
      <rPr>
        <b/>
        <sz val="10"/>
        <rFont val="Calibri"/>
        <family val="2"/>
      </rPr>
      <t xml:space="preserve"> sont </t>
    </r>
    <r>
      <rPr>
        <sz val="10"/>
        <rFont val="Calibri"/>
        <family val="2"/>
      </rPr>
      <t>spécifiques, mesurables, réalisables, pertinents et associés à un délai déterminé</t>
    </r>
    <r>
      <rPr>
        <b/>
        <sz val="10"/>
        <rFont val="Calibri"/>
        <family val="2"/>
      </rPr>
      <t xml:space="preserve"> .</t>
    </r>
  </si>
  <si>
    <r>
      <t>L’organisme</t>
    </r>
    <r>
      <rPr>
        <b/>
        <sz val="10"/>
        <rFont val="Calibri"/>
        <family val="2"/>
      </rPr>
      <t xml:space="preserve"> s'assure</t>
    </r>
    <r>
      <rPr>
        <sz val="10"/>
        <rFont val="Calibri"/>
        <family val="2"/>
      </rPr>
      <t xml:space="preserve"> que les résultats d'apprentissage</t>
    </r>
    <r>
      <rPr>
        <b/>
        <sz val="10"/>
        <rFont val="Calibri"/>
        <family val="2"/>
      </rPr>
      <t xml:space="preserve"> contiennent une indication</t>
    </r>
    <r>
      <rPr>
        <sz val="10"/>
        <rFont val="Calibri"/>
        <family val="2"/>
      </rPr>
      <t xml:space="preserve"> du niveau de connaissance, d'aptitudes et attitudes qui sera atteint. </t>
    </r>
  </si>
  <si>
    <r>
      <t>L'organisme</t>
    </r>
    <r>
      <rPr>
        <b/>
        <sz val="10"/>
        <color theme="1"/>
        <rFont val="Calibri"/>
        <family val="2"/>
      </rPr>
      <t xml:space="preserve"> s'assure</t>
    </r>
    <r>
      <rPr>
        <sz val="10"/>
        <color theme="1"/>
        <rFont val="Calibri"/>
        <family val="2"/>
      </rPr>
      <t xml:space="preserve"> que les apprenants ont </t>
    </r>
    <r>
      <rPr>
        <b/>
        <sz val="10"/>
        <color theme="1"/>
        <rFont val="Calibri"/>
        <family val="2"/>
      </rPr>
      <t>acquis</t>
    </r>
    <r>
      <rPr>
        <sz val="10"/>
        <color theme="1"/>
        <rFont val="Calibri"/>
        <family val="2"/>
      </rPr>
      <t xml:space="preserve"> des </t>
    </r>
    <r>
      <rPr>
        <b/>
        <sz val="10"/>
        <color theme="1"/>
        <rFont val="Calibri"/>
        <family val="2"/>
      </rPr>
      <t>connaissances, des aptitudes et des attitudes</t>
    </r>
    <r>
      <rPr>
        <sz val="10"/>
        <color theme="1"/>
        <rFont val="Calibri"/>
        <family val="2"/>
      </rPr>
      <t xml:space="preserve"> à l'issue du curriculum.</t>
    </r>
  </si>
  <si>
    <r>
      <t>L’organisme</t>
    </r>
    <r>
      <rPr>
        <b/>
        <sz val="10"/>
        <rFont val="Calibri"/>
        <family val="2"/>
      </rPr>
      <t xml:space="preserve"> s'assure</t>
    </r>
    <r>
      <rPr>
        <sz val="10"/>
        <rFont val="Calibri"/>
        <family val="2"/>
      </rPr>
      <t xml:space="preserve"> que les résultats d'apprentissage</t>
    </r>
    <r>
      <rPr>
        <b/>
        <sz val="10"/>
        <rFont val="Calibri"/>
        <family val="2"/>
      </rPr>
      <t xml:space="preserve"> sont décrits </t>
    </r>
    <r>
      <rPr>
        <sz val="10"/>
        <rFont val="Calibri"/>
        <family val="2"/>
      </rPr>
      <t>en termes de connaissances, d'aptitudes et d'attitudes</t>
    </r>
    <r>
      <rPr>
        <b/>
        <sz val="10"/>
        <rFont val="Calibri"/>
        <family val="2"/>
      </rPr>
      <t xml:space="preserve"> </t>
    </r>
    <r>
      <rPr>
        <sz val="10"/>
        <rFont val="Calibri"/>
        <family val="2"/>
      </rPr>
      <t>à l'issue du curriculum.</t>
    </r>
  </si>
  <si>
    <r>
      <t>L’organisme</t>
    </r>
    <r>
      <rPr>
        <b/>
        <sz val="10"/>
        <rFont val="Calibri"/>
        <family val="2"/>
      </rPr>
      <t xml:space="preserve"> s'assure</t>
    </r>
    <r>
      <rPr>
        <sz val="10"/>
        <rFont val="Calibri"/>
        <family val="2"/>
      </rPr>
      <t xml:space="preserve"> que les résultats d'apprentissage</t>
    </r>
    <r>
      <rPr>
        <b/>
        <sz val="10"/>
        <rFont val="Calibri"/>
        <family val="2"/>
      </rPr>
      <t xml:space="preserve"> sont cohérents</t>
    </r>
    <r>
      <rPr>
        <sz val="10"/>
        <rFont val="Calibri"/>
        <family val="2"/>
      </rPr>
      <t xml:space="preserve"> avec le domaine d'application du cours ou du programme.</t>
    </r>
  </si>
  <si>
    <t>L’organisme s'assure que le revue inclue les exigences spécifiées et les exigences relatives à la livraison et aux activités après livraison des apprenants et des autres bénéficiaires.</t>
  </si>
  <si>
    <t>L’organisme s’assure que le revue inclue les exigences non formulées par l'apprenant ou un autre bénéficiaire.</t>
  </si>
  <si>
    <t>L’organisme s’assure que le revue inclue les exigences spécifiées par l'organisme.</t>
  </si>
  <si>
    <t>L'organisme confirme les exigences des apprenants et autres bénéficiaires avant d'être acceptés, lorsqu'elles ne sont pas fournies sous une forme documentée.</t>
  </si>
  <si>
    <t>L'organisme assure que les écarts entre les exigences relatives aux produits et services éducatifs et celles précédemment définies sont partagés avec les apprenants et autres bénéficiaires et résolus.</t>
  </si>
  <si>
    <t>L'organisme conserve des informations documentées sur les résultats des revues et sur toute nouvelle exigence relative aux produits et services.</t>
  </si>
  <si>
    <t>L'organisme s'assure que la conception proposée des produits et services que repondent aux exigences relatives aux produits et services qu'il propose aux apprenants et autres bénéficiaires</t>
  </si>
  <si>
    <t>L'organisme conserve des informations documentées et mene une revue incluant:
-les exigences spécifiées et non formulées par les apprenants et autres bénéficiaires
-les exigences spécifiées par l'organisme.
L'organisme confirme les exigences des apprenants et autres bénéficiaires avant d'être acceptées.
L'organisme s'assure que les écarts entre les exigences relatives aux produits et services éducatifs et les exigences définies sont partagés avec les apprenants et autres bénéficiaires et résolus.</t>
  </si>
  <si>
    <t>Brainstorming</t>
  </si>
  <si>
    <t>Vote</t>
  </si>
  <si>
    <t>QQOQCP</t>
  </si>
  <si>
    <t>Diagramme des affinités</t>
  </si>
  <si>
    <t>Feuilles de relevés</t>
  </si>
  <si>
    <t>Diagramme pareto</t>
  </si>
  <si>
    <t>Histogrammes</t>
  </si>
  <si>
    <t>Logigrammes</t>
  </si>
  <si>
    <t>Diagramme des relations</t>
  </si>
  <si>
    <t>Diagramme causes-effect</t>
  </si>
  <si>
    <t>Diagramme en arbre</t>
  </si>
  <si>
    <t>Diagramme de gantt</t>
  </si>
  <si>
    <t>Autodiagnostic</t>
  </si>
  <si>
    <t>diagramme de décisions</t>
  </si>
  <si>
    <t>Agregar herramientas de carte huristique</t>
  </si>
  <si>
    <t>carte metier</t>
  </si>
  <si>
    <t>metodo scrup.</t>
  </si>
  <si>
    <t>cotation, *</t>
  </si>
  <si>
    <t>Cartographie des risque</t>
  </si>
  <si>
    <t>Niveau de criticité</t>
  </si>
  <si>
    <t>Eléments de sortie de la conception et du développement.</t>
  </si>
  <si>
    <r>
      <t xml:space="preserve">L’organisme s’assure que les </t>
    </r>
    <r>
      <rPr>
        <b/>
        <sz val="10"/>
        <rFont val="Calibri"/>
        <family val="2"/>
      </rPr>
      <t xml:space="preserve">éléments de sortie </t>
    </r>
    <r>
      <rPr>
        <sz val="10"/>
        <rFont val="Calibri"/>
        <family val="2"/>
      </rPr>
      <t>de la conception et du développement</t>
    </r>
    <r>
      <rPr>
        <b/>
        <sz val="10"/>
        <rFont val="Calibri"/>
        <family val="2"/>
      </rPr>
      <t xml:space="preserve"> satisfont aux exigences d’entrée.</t>
    </r>
  </si>
  <si>
    <r>
      <t xml:space="preserve">Les </t>
    </r>
    <r>
      <rPr>
        <b/>
        <sz val="10"/>
        <rFont val="Calibri"/>
        <family val="2"/>
      </rPr>
      <t>éléments de sortie</t>
    </r>
    <r>
      <rPr>
        <sz val="10"/>
        <rFont val="Calibri"/>
        <family val="2"/>
      </rPr>
      <t xml:space="preserve"> spécifient les </t>
    </r>
    <r>
      <rPr>
        <b/>
        <sz val="10"/>
        <rFont val="Calibri"/>
        <family val="2"/>
      </rPr>
      <t>caractéristiques essentielles</t>
    </r>
    <r>
      <rPr>
        <sz val="10"/>
        <rFont val="Calibri"/>
        <family val="2"/>
      </rPr>
      <t xml:space="preserve"> </t>
    </r>
    <r>
      <rPr>
        <b/>
        <sz val="10"/>
        <rFont val="Calibri"/>
        <family val="2"/>
      </rPr>
      <t xml:space="preserve">de sécurité </t>
    </r>
    <r>
      <rPr>
        <sz val="10"/>
        <rFont val="Calibri"/>
        <family val="2"/>
      </rPr>
      <t>des produits et services pour leur</t>
    </r>
    <r>
      <rPr>
        <b/>
        <sz val="10"/>
        <rFont val="Calibri"/>
        <family val="2"/>
      </rPr>
      <t xml:space="preserve"> usage prévu</t>
    </r>
    <r>
      <rPr>
        <sz val="10"/>
        <rFont val="Calibri"/>
        <family val="2"/>
      </rPr>
      <t xml:space="preserve"> et leur </t>
    </r>
    <r>
      <rPr>
        <b/>
        <sz val="10"/>
        <rFont val="Calibri"/>
        <family val="2"/>
      </rPr>
      <t>fourniture</t>
    </r>
    <r>
      <rPr>
        <sz val="10"/>
        <rFont val="Calibri"/>
        <family val="2"/>
      </rPr>
      <t xml:space="preserve"> ou </t>
    </r>
    <r>
      <rPr>
        <b/>
        <sz val="10"/>
        <rFont val="Calibri"/>
        <family val="2"/>
      </rPr>
      <t>prestation</t>
    </r>
    <r>
      <rPr>
        <sz val="10"/>
        <rFont val="Calibri"/>
        <family val="2"/>
      </rPr>
      <t xml:space="preserve"> appropriée en toute sécurité.</t>
    </r>
  </si>
  <si>
    <r>
      <t xml:space="preserve">Les </t>
    </r>
    <r>
      <rPr>
        <b/>
        <sz val="10"/>
        <rFont val="Calibri"/>
        <family val="2"/>
      </rPr>
      <t>éléments de sortie</t>
    </r>
    <r>
      <rPr>
        <sz val="10"/>
        <rFont val="Calibri"/>
        <family val="2"/>
      </rPr>
      <t xml:space="preserve"> contiennet ou sont associés à des </t>
    </r>
    <r>
      <rPr>
        <b/>
        <sz val="10"/>
        <rFont val="Calibri"/>
        <family val="2"/>
      </rPr>
      <t>critères d’acceptation</t>
    </r>
    <r>
      <rPr>
        <sz val="10"/>
        <rFont val="Calibri"/>
        <family val="2"/>
      </rPr>
      <t xml:space="preserve"> et, le cas échéant, à des </t>
    </r>
    <r>
      <rPr>
        <b/>
        <sz val="10"/>
        <rFont val="Calibri"/>
        <family val="2"/>
      </rPr>
      <t>exigences de surveillance et de mesure.</t>
    </r>
  </si>
  <si>
    <t>Processus 52</t>
  </si>
  <si>
    <t>L'organisme maitrise les modifications apportées et conserve sous forme des informations documentées:
- Les modifications de la conception et du developpement.
- Les résultatst des revues
- L'autorisation des modifications
- Les actions entreprises pour prévenir les impacts négatifs.</t>
  </si>
  <si>
    <t>Lors de la conception et du développement de produits et services ou ultérieurement, l'organisme identifie, passe en revue et maîtrise les modifications apportés.</t>
  </si>
  <si>
    <t>Critère 256</t>
  </si>
  <si>
    <t>L'orgaisme s'assure que les mofications apportées n'ont pas d'impact négatif sur la conformité aux exigences ou sur les résultats.</t>
  </si>
  <si>
    <t>L'organisme conserve des informations documentées sur les modifications de la conception et du développement.</t>
  </si>
  <si>
    <t>L'organisme conserve des informations documentées sur les résultats des revues.</t>
  </si>
  <si>
    <t>Critère 257</t>
  </si>
  <si>
    <t>L'organisme conserve des informations documentées sur l'autorisation des modifications.</t>
  </si>
  <si>
    <t>L'organisme conserve des informations documentées sur les actions entreprises pour prévenir les impacts négatifs.</t>
  </si>
  <si>
    <t>Mise en œuvre</t>
  </si>
  <si>
    <t>Préparation de la prestation de service</t>
  </si>
  <si>
    <t>Processus 53</t>
  </si>
  <si>
    <t>Critère 262</t>
  </si>
  <si>
    <t>Critère 263</t>
  </si>
  <si>
    <t>Critère 264</t>
  </si>
  <si>
    <t>Critère 265</t>
  </si>
  <si>
    <t>Critère 266</t>
  </si>
  <si>
    <t>Critère 267</t>
  </si>
  <si>
    <t>Protection et transparence des donnés relatives aux apprenants</t>
  </si>
  <si>
    <t>Outils Qualité</t>
  </si>
  <si>
    <t>Base</t>
  </si>
  <si>
    <t>de management</t>
  </si>
  <si>
    <t>de control</t>
  </si>
  <si>
    <t>Scrup</t>
  </si>
  <si>
    <t xml:space="preserve">Avant la livraison, l'organisme informe aux apprenants et les autres parties intéressés pertinents tous les aspects liés aux produits éducatifs ou à la prestation des services éducatifs (la finalité, les engagements, les moyens d'évaluation, de reconnaissance et de conservation de l'apprentissage, les procedures, le personnel à chargé, les couts) et toute condition préalable et, le cas échéant, vérifie leur compréhension. </t>
  </si>
  <si>
    <t>Libération des produits et services</t>
  </si>
  <si>
    <t>L'organisme libère des produits et services aux apprenants et autres bénéficiaires après l'exécution satisfaisante de toutes les dispositions planifiées, sauf approbation par une autorité compétente et, le cas échéant, par l'apprenant ou autre bénéficiaire. Ainsi que conserve la libération sous forme d'information documentée.</t>
  </si>
  <si>
    <t>La liberation des produits et services aux apprenants et autres bénéficiaires n'est pas effectuée avant l'exécution satisfaisante de toutes les dispositions planifiées  sauf approbation par une autorité compétente et, le cas échéants, par l'apprenant ou autre bénéficiaire.</t>
  </si>
  <si>
    <t>Pour assurer le maintien de la conformité aux exigences l'organisme passe en revue et maîtrise les modifications relatives à la production ou à la prestation de service et les conserve sous forme d'informations documentées.</t>
  </si>
  <si>
    <r>
      <t xml:space="preserve">L’organisme met en œuvre la production et la prestation de service dans des conditions définies et maîtrisées :
- les caractéristiques et performances attendues des produits éducatifs devant être fabriqués, des services éducatifs devant être fournis ou des activités devant être réalisées sont décrites dans une </t>
    </r>
    <r>
      <rPr>
        <b/>
        <sz val="11"/>
        <color rgb="FFFF0000"/>
        <rFont val="Calibri"/>
        <family val="2"/>
      </rPr>
      <t xml:space="preserve">information documentée </t>
    </r>
    <r>
      <rPr>
        <b/>
        <sz val="11"/>
        <color theme="0"/>
        <rFont val="Calibri"/>
        <family val="2"/>
      </rPr>
      <t>;</t>
    </r>
    <r>
      <rPr>
        <sz val="11"/>
        <rFont val="Calibri"/>
        <family val="2"/>
      </rPr>
      <t xml:space="preserve">
</t>
    </r>
    <r>
      <rPr>
        <sz val="11"/>
        <color theme="0"/>
        <rFont val="Calibri"/>
        <family val="2"/>
      </rPr>
      <t>- les ressources appropriées pour la surveillance et la mesure sont définies et permettent de vérifier la conformité aux critères relatifs à la prestation du service;
- l'infrastructure et l'environnement sont appropriés;
- les personnes compétentes pour la prestation du service sont designées (art.7,2) ;
- la validation, et les validations périodiques, de l'aptitud des processus de prodcution et de prestation de service à obtenir les résultats prévus;
- les actions visant à prévenir l'erreur humaine;
-les activités de libération, de livraison et de prestation de service aprés livraison.</t>
    </r>
  </si>
  <si>
    <r>
      <t>L'</t>
    </r>
    <r>
      <rPr>
        <b/>
        <sz val="10"/>
        <color theme="1"/>
        <rFont val="Calibri"/>
        <family val="2"/>
      </rPr>
      <t>infrastructure</t>
    </r>
    <r>
      <rPr>
        <sz val="10"/>
        <color theme="1"/>
        <rFont val="Calibri"/>
        <family val="2"/>
      </rPr>
      <t xml:space="preserve"> et l'</t>
    </r>
    <r>
      <rPr>
        <b/>
        <sz val="10"/>
        <color theme="1"/>
        <rFont val="Calibri"/>
        <family val="2"/>
      </rPr>
      <t>environnement</t>
    </r>
    <r>
      <rPr>
        <sz val="10"/>
        <color theme="1"/>
        <rFont val="Calibri"/>
        <family val="2"/>
      </rPr>
      <t xml:space="preserve"> de travail sont </t>
    </r>
    <r>
      <rPr>
        <b/>
        <sz val="10"/>
        <color theme="1"/>
        <rFont val="Calibri"/>
        <family val="2"/>
      </rPr>
      <t>appropriés</t>
    </r>
    <r>
      <rPr>
        <sz val="10"/>
        <color theme="1"/>
        <rFont val="Calibri"/>
        <family val="2"/>
      </rPr>
      <t xml:space="preserve"> pour la mise en œuvre des processus</t>
    </r>
  </si>
  <si>
    <r>
      <t>L’organisme met en œuvre</t>
    </r>
    <r>
      <rPr>
        <b/>
        <sz val="10"/>
        <color theme="1"/>
        <rFont val="Calibri"/>
        <family val="2"/>
      </rPr>
      <t xml:space="preserve"> la production et  la prestation du service</t>
    </r>
    <r>
      <rPr>
        <sz val="10"/>
        <color theme="1"/>
        <rFont val="Calibri"/>
        <family val="2"/>
      </rPr>
      <t xml:space="preserve"> dans des </t>
    </r>
    <r>
      <rPr>
        <b/>
        <sz val="10"/>
        <color theme="1"/>
        <rFont val="Calibri"/>
        <family val="2"/>
      </rPr>
      <t>conditions définies et maîtrisées.</t>
    </r>
  </si>
  <si>
    <r>
      <t xml:space="preserve"> Des</t>
    </r>
    <r>
      <rPr>
        <b/>
        <sz val="10"/>
        <color theme="1"/>
        <rFont val="Calibri"/>
        <family val="2"/>
      </rPr>
      <t xml:space="preserve"> personnes compétentes</t>
    </r>
    <r>
      <rPr>
        <sz val="10"/>
        <color theme="1"/>
        <rFont val="Calibri"/>
        <family val="2"/>
      </rPr>
      <t xml:space="preserve">, incluant toute qualification requise, sont désignées pour la </t>
    </r>
    <r>
      <rPr>
        <b/>
        <sz val="10"/>
        <color theme="1"/>
        <rFont val="Calibri"/>
        <family val="2"/>
      </rPr>
      <t>preparation du service(voir 7.2).</t>
    </r>
  </si>
  <si>
    <r>
      <t xml:space="preserve"> Le cas échéant, les conditions maîtrisées comprennent la </t>
    </r>
    <r>
      <rPr>
        <b/>
        <sz val="10"/>
        <color theme="1"/>
        <rFont val="Calibri"/>
        <family val="2"/>
      </rPr>
      <t xml:space="preserve">validation a priori </t>
    </r>
    <r>
      <rPr>
        <sz val="10"/>
        <color theme="1"/>
        <rFont val="Calibri"/>
        <family val="2"/>
      </rPr>
      <t xml:space="preserve">de </t>
    </r>
    <r>
      <rPr>
        <b/>
        <sz val="10"/>
        <color theme="1"/>
        <rFont val="Calibri"/>
        <family val="2"/>
      </rPr>
      <t>l’aptitude des processus de production et de prestation de service</t>
    </r>
    <r>
      <rPr>
        <sz val="10"/>
        <color theme="1"/>
        <rFont val="Calibri"/>
        <family val="2"/>
      </rPr>
      <t xml:space="preserve"> à </t>
    </r>
    <r>
      <rPr>
        <b/>
        <sz val="10"/>
        <color theme="1"/>
        <rFont val="Calibri"/>
        <family val="2"/>
      </rPr>
      <t>obtenir les résultats prévus</t>
    </r>
    <r>
      <rPr>
        <sz val="10"/>
        <color theme="1"/>
        <rFont val="Calibri"/>
        <family val="2"/>
      </rPr>
      <t xml:space="preserve">, </t>
    </r>
    <r>
      <rPr>
        <b/>
        <sz val="10"/>
        <color theme="1"/>
        <rFont val="Calibri"/>
        <family val="2"/>
      </rPr>
      <t>lorsque</t>
    </r>
    <r>
      <rPr>
        <sz val="10"/>
        <color theme="1"/>
        <rFont val="Calibri"/>
        <family val="2"/>
      </rPr>
      <t xml:space="preserve"> les éléments de sortie ne peuvent pas être vérifiés par une surveillance ou une mesure effectuée a posteriori.</t>
    </r>
  </si>
  <si>
    <r>
      <t xml:space="preserve"> Le cas échéant, les conditions maîtrisées comprennent la mise en œuvre d’activités de </t>
    </r>
    <r>
      <rPr>
        <b/>
        <sz val="10"/>
        <color theme="1"/>
        <rFont val="Calibri"/>
        <family val="2"/>
      </rPr>
      <t>libération,</t>
    </r>
    <r>
      <rPr>
        <sz val="10"/>
        <color theme="1"/>
        <rFont val="Calibri"/>
        <family val="2"/>
      </rPr>
      <t xml:space="preserve"> </t>
    </r>
    <r>
      <rPr>
        <b/>
        <sz val="10"/>
        <color theme="1"/>
        <rFont val="Calibri"/>
        <family val="2"/>
      </rPr>
      <t>d'identification</t>
    </r>
    <r>
      <rPr>
        <b/>
        <sz val="10"/>
        <color theme="1"/>
        <rFont val="Calibri"/>
        <family val="2"/>
      </rPr>
      <t>,</t>
    </r>
    <r>
      <rPr>
        <sz val="10"/>
        <color theme="1"/>
        <rFont val="Calibri"/>
        <family val="2"/>
      </rPr>
      <t xml:space="preserve"> de </t>
    </r>
    <r>
      <rPr>
        <b/>
        <sz val="10"/>
        <color theme="1"/>
        <rFont val="Calibri"/>
        <family val="2"/>
      </rPr>
      <t>livraison</t>
    </r>
    <r>
      <rPr>
        <sz val="10"/>
        <color theme="1"/>
        <rFont val="Calibri"/>
        <family val="2"/>
      </rPr>
      <t xml:space="preserve"> et de prestation de</t>
    </r>
    <r>
      <rPr>
        <b/>
        <sz val="10"/>
        <color theme="1"/>
        <rFont val="Calibri"/>
        <family val="2"/>
      </rPr>
      <t xml:space="preserve"> service après livraison.</t>
    </r>
  </si>
  <si>
    <t>L'organisme s'assure que les apprenants disposent d'informations de préadmission adéquates et claires:
- que tiennent en compte des exigences de l'organisme, des normes professionnelles et l'engagement en matière de responsabilité sociétale.
- sur les résultats d'apprentissage prévus, les perspectives de carrière, l'approche didactique et pédagogique.
- sur la participation de l'apprenant au processus éducatif qui le concerne;
- sur les critères d'admission et les coûts du produits ou service éducatif.</t>
  </si>
  <si>
    <t xml:space="preserve"> L'organisme etablie un processus d'admission qu'établie des critères d'admission conformes (outre les exigences 4.4.1), s'assure que les critères et processus d'admission soient appliqués de manière uniforme ,est tenu à jour sous la forme d'une information documentée, est disponible, assure la traçabiblité de chaque décision d'admission et conserve les informations documentées pendant une durée spécifiée.</t>
  </si>
  <si>
    <t>Processus 48</t>
  </si>
  <si>
    <t>Critère 245</t>
  </si>
  <si>
    <t>Critère 246</t>
  </si>
  <si>
    <t>Processus 49</t>
  </si>
  <si>
    <t>Processus 50</t>
  </si>
  <si>
    <t>Processus 51</t>
  </si>
  <si>
    <t>Critère 268</t>
  </si>
  <si>
    <t>Critère 269</t>
  </si>
  <si>
    <t>Critère 270</t>
  </si>
  <si>
    <t>Critère 271</t>
  </si>
  <si>
    <t>Critère 272</t>
  </si>
  <si>
    <t>Critère 273</t>
  </si>
  <si>
    <t>Critère 274</t>
  </si>
  <si>
    <t>Critère 275</t>
  </si>
  <si>
    <t>Critère 276</t>
  </si>
  <si>
    <t>Critère 277</t>
  </si>
  <si>
    <t>Critère 278</t>
  </si>
  <si>
    <t>Processus 54</t>
  </si>
  <si>
    <t>Critère 279</t>
  </si>
  <si>
    <t>Critère 280</t>
  </si>
  <si>
    <t>Critère 281</t>
  </si>
  <si>
    <t>Critère 282</t>
  </si>
  <si>
    <t>Critère 283</t>
  </si>
  <si>
    <t>Processus 55</t>
  </si>
  <si>
    <t>Critère 284</t>
  </si>
  <si>
    <t>Critère 285</t>
  </si>
  <si>
    <t>Critère 286</t>
  </si>
  <si>
    <t>Critère 287</t>
  </si>
  <si>
    <t>Critère 288</t>
  </si>
  <si>
    <t>Critère 289</t>
  </si>
  <si>
    <t>Critère 290</t>
  </si>
  <si>
    <t>Critère 291</t>
  </si>
  <si>
    <t>Processus 56</t>
  </si>
  <si>
    <t>Critère 292</t>
  </si>
  <si>
    <t>Critère 293</t>
  </si>
  <si>
    <t>Critère 294</t>
  </si>
  <si>
    <t>Critère 295</t>
  </si>
  <si>
    <t>Critère 296</t>
  </si>
  <si>
    <t>Critère 297</t>
  </si>
  <si>
    <t>Des processus pour l'enseignement et pour la facilitation et le soutien administratif de l'apprentissage sont etablies.</t>
  </si>
  <si>
    <t>Processus 57</t>
  </si>
  <si>
    <t>Processus 58</t>
  </si>
  <si>
    <t>Critère 298</t>
  </si>
  <si>
    <t>Critère 299</t>
  </si>
  <si>
    <t>Critère 300</t>
  </si>
  <si>
    <t xml:space="preserve">L'organisme identifie, maitrise, mene les actions appropiées et traite las non conformités des éléments de sortie après livraison des produits ou durant ou après la prestation du service, ainsi que verifie qui soient corrigées. </t>
  </si>
  <si>
    <t xml:space="preserve">8.5.3.2
</t>
  </si>
  <si>
    <t>Critère 301</t>
  </si>
  <si>
    <t>Critère 302</t>
  </si>
  <si>
    <t>Critère 303</t>
  </si>
  <si>
    <t>Critère 304</t>
  </si>
  <si>
    <t>Critère 305</t>
  </si>
  <si>
    <t>Critère 306</t>
  </si>
  <si>
    <t>L'organisme identifie l'autorité et conserve les informations documentées décrivant:
- le déroulement des programmes,
- tout élément de sortie non conforme,
- les actions menées,
- les dérogations obtenues.</t>
  </si>
  <si>
    <t>Processus 59</t>
  </si>
  <si>
    <t>Critère 309</t>
  </si>
  <si>
    <t>Les exigences relatives de l'evaluation sommative sont:
- la mis en place et la communication des méthodes qui permettent détecter le plagiat et des autres practiques inappropriées.
- l'identification de la tracabilité des notes de sorte entre le travail de l'apprenant et la  note attribuée.
- la conservation, la temporalité et disponibilité au publique des informations documentées relatives à l'évaluation.</t>
  </si>
  <si>
    <t>Processus 60</t>
  </si>
  <si>
    <t>Critère 313</t>
  </si>
  <si>
    <t>Critère 316</t>
  </si>
  <si>
    <t>Les preuves des résultats de l'évaluation sont transmises à l'apprenant, conservées indefiniment sous forme d'informations documentées et mises en disposition publiquement.
A l'issue des évaluations sommatives les apprenants:
- sont informés des résultats de l'activité d'évaluation et de la note, Ainsi qu'ont la possibilité de les faire appel,
- disposent d'un accès total à leur travail et à l'évaluation détaillée correspondante ainsi que de possibilités de retour d'information.</t>
  </si>
  <si>
    <t>8.6.1</t>
  </si>
  <si>
    <t>Type et étendue de la maîtrise des prestations externes.</t>
  </si>
  <si>
    <t>8.6.2</t>
  </si>
  <si>
    <t>Processus 61</t>
  </si>
  <si>
    <t>Processus 62</t>
  </si>
  <si>
    <t>Critère 325</t>
  </si>
  <si>
    <t>8.6.3</t>
  </si>
  <si>
    <t>Processus 63</t>
  </si>
  <si>
    <t>Informations à  l'attention des prestataires externes</t>
  </si>
  <si>
    <t>Critère 329</t>
  </si>
  <si>
    <t>Processus 64</t>
  </si>
  <si>
    <t>L'organisme d'enseignement assure la traçabilité d'informations concernants au progrés, les parcours scolaires et prosessionnels des apprenants et diplomés, ainsi que les résultats du travail réalisés par les personnel.
L'organisme assure la conformité aux exigences en préservant les éléments de sortie au cours de la production et de la prestation de service.</t>
  </si>
  <si>
    <t>Processus 65</t>
  </si>
  <si>
    <t>Critère 336</t>
  </si>
  <si>
    <t>Critère 337</t>
  </si>
  <si>
    <t>Critère 338</t>
  </si>
  <si>
    <t>Critère 339</t>
  </si>
  <si>
    <t>Critère 340</t>
  </si>
  <si>
    <t>Critère 341</t>
  </si>
  <si>
    <t>Critère 342</t>
  </si>
  <si>
    <t>Critère 343</t>
  </si>
  <si>
    <t>La procédure etablie quelles donnés relatives aux apprenants sont collectées, comment et où ces données sont traitées et stockées.</t>
  </si>
  <si>
    <t>La procédure etablie qui a accès aux données.</t>
  </si>
  <si>
    <t>La procédure etablie dans quelles conditions les données relatives aux apprenants peuvent être partagées avec des tierces parties.</t>
  </si>
  <si>
    <t>La procédure etablie combien de temps les données sont stockées.</t>
  </si>
  <si>
    <t>L'organisme collecte et partage les données relatives aux apprenants avec le consentement explicite de ceux-ci.</t>
  </si>
  <si>
    <t>Critère 344</t>
  </si>
  <si>
    <t>Critère 345</t>
  </si>
  <si>
    <t>Critère 346</t>
  </si>
  <si>
    <t>L'organisme prend toutes les mesures appropriées pour s'assurer que les données relatives aux apprenants ne sont accessibles qu'aux personnes autorisées par la procédure.</t>
  </si>
  <si>
    <t>L'organisme valide les mesures de prottection technologiques.</t>
  </si>
  <si>
    <t>L'organisme donne aux apprenants et autres parties intéressées un accès à leurs propres données.</t>
  </si>
  <si>
    <t>Critère 347</t>
  </si>
  <si>
    <t>8.9.1</t>
  </si>
  <si>
    <t>L'organisme d'enseignement respecte la propriété de toute partie intéressée lorsqu'elle se trouve sous son contrôle ou qu'il l'utilise.</t>
  </si>
  <si>
    <t>L'organisme d'enseignement identifie, vérifie, protege et sauvergarde toute propriété fournie pour être utilisée ou incorporée dans les produits et services.</t>
  </si>
  <si>
    <t>Lorsque la propriété d'une partie intéressée est perdue, endommagée ou encore jugée impropre à l'utilisation, l'organisme le notifie à la partie intéressée pertienente, mener les actions correctives appropriées et conserver des informations documentées sur ce qui s'est produite.</t>
  </si>
  <si>
    <t>Satisfaction des apprenants, des autres bénéficiaires et du personnel.</t>
  </si>
  <si>
    <r>
      <t xml:space="preserve">L'organisme surveille la </t>
    </r>
    <r>
      <rPr>
        <b/>
        <sz val="10"/>
        <color theme="1"/>
        <rFont val="Calibri"/>
        <family val="2"/>
      </rPr>
      <t xml:space="preserve">perception des apprenants, des autres bénéficiaires et du personnel </t>
    </r>
    <r>
      <rPr>
        <sz val="10"/>
        <color theme="1"/>
        <rFont val="Calibri"/>
        <family val="2"/>
      </rPr>
      <t>sur le niveau de satisfaction de leurs besoins et attentes.</t>
    </r>
  </si>
  <si>
    <r>
      <t xml:space="preserve">L'organisme détermine les </t>
    </r>
    <r>
      <rPr>
        <b/>
        <sz val="10"/>
        <color theme="1"/>
        <rFont val="Calibri"/>
        <family val="2"/>
      </rPr>
      <t>méthodes</t>
    </r>
    <r>
      <rPr>
        <sz val="10"/>
        <color theme="1"/>
        <rFont val="Calibri"/>
        <family val="2"/>
      </rPr>
      <t xml:space="preserve"> permettant </t>
    </r>
    <r>
      <rPr>
        <b/>
        <sz val="10"/>
        <color theme="1"/>
        <rFont val="Calibri"/>
        <family val="2"/>
      </rPr>
      <t>d’obtenir,</t>
    </r>
    <r>
      <rPr>
        <sz val="10"/>
        <color theme="1"/>
        <rFont val="Calibri"/>
        <family val="2"/>
      </rPr>
      <t xml:space="preserve"> de </t>
    </r>
    <r>
      <rPr>
        <b/>
        <sz val="10"/>
        <color theme="1"/>
        <rFont val="Calibri"/>
        <family val="2"/>
      </rPr>
      <t>surveiller</t>
    </r>
    <r>
      <rPr>
        <sz val="10"/>
        <color theme="1"/>
        <rFont val="Calibri"/>
        <family val="2"/>
      </rPr>
      <t xml:space="preserve"> et de </t>
    </r>
    <r>
      <rPr>
        <b/>
        <sz val="10"/>
        <color theme="1"/>
        <rFont val="Calibri"/>
        <family val="2"/>
      </rPr>
      <t>revoir</t>
    </r>
    <r>
      <rPr>
        <sz val="10"/>
        <color theme="1"/>
        <rFont val="Calibri"/>
        <family val="2"/>
      </rPr>
      <t xml:space="preserve"> ces informations (enquêtes, retours, réunions avec les apprenants, des autres bénéficiaires et du personnel , analyses de marché et des réponses) compliments, réclamations, rapports émanant de tiers...).</t>
    </r>
  </si>
  <si>
    <t>9.1.2.2</t>
  </si>
  <si>
    <t>L'organisme détermine les méthodes permettant d’obtenir, de surveiller et de revoir le niveau de satisfaction et le besoin des apprenants, des bénéficiaires et du personnel en :
- incluant un système de retour d'information menées auprés des bénéficiaires sur les produits livrés et services fournis;
- Incluant une procédure de traitement des réclamations et des appels et en informe les parties intéressées.</t>
  </si>
  <si>
    <t>Les processus de surveillance, de mesure, d'analyse et d'amélioration:
- assurent la validité des résultats, la conformité et le maintien de l'efficacité du SMOE ;
- incluent :
                - la détermination et l'étendue d'utilisation des méthodes applicables ;
                - ce qu'il est nécessaire de surveiller et mesurer et à quelle fréquence.</t>
  </si>
  <si>
    <r>
      <t xml:space="preserve">L'organisme détermine ce qu’il est </t>
    </r>
    <r>
      <rPr>
        <b/>
        <sz val="10"/>
        <color theme="1"/>
        <rFont val="Calibri"/>
        <family val="2"/>
      </rPr>
      <t>nécessaire de surveiller</t>
    </r>
    <r>
      <rPr>
        <sz val="10"/>
        <color theme="1"/>
        <rFont val="Calibri"/>
        <family val="2"/>
      </rPr>
      <t xml:space="preserve"> et mesurer.</t>
    </r>
  </si>
  <si>
    <r>
      <t xml:space="preserve">L'organisme détermine les </t>
    </r>
    <r>
      <rPr>
        <b/>
        <sz val="10"/>
        <color theme="1"/>
        <rFont val="Calibri"/>
        <family val="2"/>
      </rPr>
      <t>méthodes de surveillance</t>
    </r>
    <r>
      <rPr>
        <sz val="10"/>
        <color theme="1"/>
        <rFont val="Calibri"/>
        <family val="2"/>
      </rPr>
      <t>, de mesure, d’analyse et d’évaluation nécessaires pour assurer la validité des résultats.</t>
    </r>
  </si>
  <si>
    <r>
      <t xml:space="preserve">L'organisme détermine les </t>
    </r>
    <r>
      <rPr>
        <b/>
        <sz val="10"/>
        <color theme="1"/>
        <rFont val="Calibri"/>
        <family val="2"/>
      </rPr>
      <t>critères d'acceptation</t>
    </r>
    <r>
      <rPr>
        <sz val="10"/>
        <color theme="1"/>
        <rFont val="Calibri"/>
        <family val="2"/>
      </rPr>
      <t xml:space="preserve"> à utiliser.</t>
    </r>
  </si>
  <si>
    <r>
      <t xml:space="preserve">L'organisme détermine </t>
    </r>
    <r>
      <rPr>
        <b/>
        <sz val="10"/>
        <color theme="1"/>
        <rFont val="Calibri"/>
        <family val="2"/>
      </rPr>
      <t>quand la surveillance</t>
    </r>
    <r>
      <rPr>
        <sz val="10"/>
        <color theme="1"/>
        <rFont val="Calibri"/>
        <family val="2"/>
      </rPr>
      <t xml:space="preserve"> et la mesure doivent être effectuées.</t>
    </r>
  </si>
  <si>
    <r>
      <t>L'organisme détermine</t>
    </r>
    <r>
      <rPr>
        <b/>
        <sz val="10"/>
        <color theme="1"/>
        <rFont val="Calibri"/>
        <family val="2"/>
      </rPr>
      <t xml:space="preserve"> quand les résultats</t>
    </r>
    <r>
      <rPr>
        <sz val="10"/>
        <color theme="1"/>
        <rFont val="Calibri"/>
        <family val="2"/>
      </rPr>
      <t xml:space="preserve"> de la surveillance et de la mesure doivent être analysés et évalués.</t>
    </r>
  </si>
  <si>
    <r>
      <t xml:space="preserve">L'organisme  </t>
    </r>
    <r>
      <rPr>
        <b/>
        <sz val="10"/>
        <color theme="1"/>
        <rFont val="Calibri"/>
        <family val="2"/>
      </rPr>
      <t>évalue la performance</t>
    </r>
    <r>
      <rPr>
        <sz val="10"/>
        <color theme="1"/>
        <rFont val="Calibri"/>
        <family val="2"/>
      </rPr>
      <t xml:space="preserve"> ainsi que l’efficacité du système de management.</t>
    </r>
  </si>
  <si>
    <t>Processus 68</t>
  </si>
  <si>
    <t>Critère 394</t>
  </si>
  <si>
    <t>Critère 395</t>
  </si>
  <si>
    <t>Processus 69</t>
  </si>
  <si>
    <r>
      <t xml:space="preserve">L'organisme établit des </t>
    </r>
    <r>
      <rPr>
        <b/>
        <sz val="11"/>
        <color rgb="FFFF0000"/>
        <rFont val="Calibri"/>
        <family val="2"/>
      </rPr>
      <t xml:space="preserve">procédures documentées </t>
    </r>
    <r>
      <rPr>
        <sz val="11"/>
        <color theme="0"/>
        <rFont val="Calibri"/>
        <family val="2"/>
      </rPr>
      <t>pour déterminer, recueillir, analyser et tracer les données appropriées afin de démontrer la pertinence, l'efficacité et les possibilités d'améliorations du SMOE.</t>
    </r>
  </si>
  <si>
    <t>Processus 70</t>
  </si>
  <si>
    <r>
      <t>La</t>
    </r>
    <r>
      <rPr>
        <b/>
        <sz val="10"/>
        <color theme="1"/>
        <rFont val="Calibri"/>
        <family val="2"/>
      </rPr>
      <t xml:space="preserve"> performance et l’efficacité du SMOE </t>
    </r>
    <r>
      <rPr>
        <sz val="10"/>
        <color theme="1"/>
        <rFont val="Calibri"/>
        <family val="2"/>
      </rPr>
      <t>sont évaluées.</t>
    </r>
  </si>
  <si>
    <t>Critère 400</t>
  </si>
  <si>
    <t>Critère 405</t>
  </si>
  <si>
    <t>Processus 71</t>
  </si>
  <si>
    <t>L'organisme s'assure q'un retour d'information sur leur efficacité à atteindre les résultats d'apprentissage convenus est demandé aunx parties intéressées pertinentes et mis à leur disposition.</t>
  </si>
  <si>
    <t>L'organisme s'assure q'un retour d'information sur l'influence de l'organisme sur la communauté est demandé aunx parties intéressées pertinentes et mis à leur disposition.</t>
  </si>
  <si>
    <t>L'organisme surveille le niveau de retour d'information obtenu et mene des acctions pour l'augmenter s'il n'est pas suffisant.</t>
  </si>
  <si>
    <t>Critère 408</t>
  </si>
  <si>
    <t>L'organisme s'assure q'un retour d'information sur les produits et services éducatifs est demandé aux parties intéressées pertinentes et mis à leur disposition.</t>
  </si>
  <si>
    <t>L'organisme s'assure que les personnes réalisant l'évaluation sont compétentes et objectives.</t>
  </si>
  <si>
    <t>L'organissme s'assure que les rapports d'évaluation sont transparents el décrivent clairement les produits et services éducatifs et leurs objectifs, les constats ainsi que les perspectives, les procédures et les justifications utilisées pour l'interprétation des constats.</t>
  </si>
  <si>
    <t>L'organisme s'assure que le contexte dans lequel le service éducatif est fourni est examiné de facon suffisamment détaillée pour pouvoir identifier les influences probables sur le service éducatif.</t>
  </si>
  <si>
    <t>L'organisme s'assure que les parties intéressées impliques ou affectées par l'évaluation sont identifiées.</t>
  </si>
  <si>
    <t>La direction de l'organisme s'assure que les indicateurs clés de performance sont en accord avec la politique el le plan stratégique.</t>
  </si>
  <si>
    <t xml:space="preserve">L'organisme établit des procedures pour demander et suirveiller le niveau aux parties interessées des retours d'information sur les produits et services éducatifs, sur la efficacité à atteindre les résultats d'apprentissage et sur l'influence de l'organisme </t>
  </si>
  <si>
    <t>L'organisme établit des procedures et exigences pour s'assurer que l'evaluation de la performance sont en accord avec la politique et le plan stratégique.</t>
  </si>
  <si>
    <r>
      <t xml:space="preserve">L’organisme planifie, établit, met en œuvre et maintient un programme d’audit décrit dans une </t>
    </r>
    <r>
      <rPr>
        <b/>
        <sz val="11"/>
        <color rgb="FFFF0000"/>
        <rFont val="Calibri"/>
        <family val="2"/>
      </rPr>
      <t>procédure documentée</t>
    </r>
    <r>
      <rPr>
        <sz val="11"/>
        <rFont val="Calibri"/>
        <family val="2"/>
      </rPr>
      <t xml:space="preserve"> </t>
    </r>
    <r>
      <rPr>
        <sz val="11"/>
        <color theme="0"/>
        <rFont val="Calibri"/>
        <family val="2"/>
      </rPr>
      <t>qui :
- détermine si son SMOE est conforme à son référentiel de certification ;
- détermine si son SMOE est efficacement mis en oeuvre et tenu à jour;
- couvre notamment la fréquence, les méthodes, les responsabilités, les exigences de planification et le compte rendu ;
- prend en compte les résultats des audits précédents ;
- prévoit la mise en œuvre, le suivi, la vérification et la traçabilité du plan d'action programmé.</t>
    </r>
  </si>
  <si>
    <r>
      <t xml:space="preserve">L’organisme réalise des </t>
    </r>
    <r>
      <rPr>
        <b/>
        <sz val="10"/>
        <color theme="1"/>
        <rFont val="Calibri"/>
        <family val="2"/>
      </rPr>
      <t>audits internes</t>
    </r>
    <r>
      <rPr>
        <sz val="10"/>
        <color theme="1"/>
        <rFont val="Calibri"/>
        <family val="2"/>
      </rPr>
      <t xml:space="preserve"> à des intervalles planifiés pour déterminer si son </t>
    </r>
    <r>
      <rPr>
        <b/>
        <sz val="10"/>
        <color theme="1"/>
        <rFont val="Calibri"/>
        <family val="2"/>
      </rPr>
      <t>système de management</t>
    </r>
    <r>
      <rPr>
        <sz val="10"/>
        <color theme="1"/>
        <rFont val="Calibri"/>
        <family val="2"/>
      </rPr>
      <t xml:space="preserve"> est </t>
    </r>
    <r>
      <rPr>
        <b/>
        <sz val="10"/>
        <color theme="1"/>
        <rFont val="Calibri"/>
        <family val="2"/>
      </rPr>
      <t>conforme à ses propres exigences.</t>
    </r>
  </si>
  <si>
    <r>
      <t xml:space="preserve">L'organismet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t>
    </r>
    <r>
      <rPr>
        <sz val="10"/>
        <color theme="1"/>
        <rFont val="Calibri"/>
        <family val="2"/>
      </rPr>
      <t xml:space="preserve"> est </t>
    </r>
    <r>
      <rPr>
        <b/>
        <sz val="10"/>
        <color theme="1"/>
        <rFont val="Calibri"/>
        <family val="2"/>
      </rPr>
      <t>conforme à l'ISO 21001:2018</t>
    </r>
    <r>
      <rPr>
        <sz val="10"/>
        <color theme="1"/>
        <rFont val="Calibri"/>
        <family val="2"/>
      </rPr>
      <t>.</t>
    </r>
  </si>
  <si>
    <r>
      <t xml:space="preserve">L'organismet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 de la qualité</t>
    </r>
    <r>
      <rPr>
        <sz val="10"/>
        <color theme="1"/>
        <rFont val="Calibri"/>
        <family val="2"/>
      </rPr>
      <t xml:space="preserve"> est </t>
    </r>
    <r>
      <rPr>
        <b/>
        <sz val="10"/>
        <color theme="1"/>
        <rFont val="Calibri"/>
        <family val="2"/>
      </rPr>
      <t>efficacement</t>
    </r>
    <r>
      <rPr>
        <sz val="10"/>
        <color theme="1"/>
        <rFont val="Calibri"/>
        <family val="2"/>
      </rPr>
      <t xml:space="preserve"> mis en œuvre et tenu à jour.</t>
    </r>
  </si>
  <si>
    <t>Processus 72</t>
  </si>
  <si>
    <r>
      <t>L’organisme</t>
    </r>
    <r>
      <rPr>
        <b/>
        <sz val="10"/>
        <color theme="1"/>
        <rFont val="Calibri"/>
        <family val="2"/>
      </rPr>
      <t xml:space="preserve"> planifie, établit, met en œuvre et maintient</t>
    </r>
    <r>
      <rPr>
        <sz val="10"/>
        <color theme="1"/>
        <rFont val="Calibri"/>
        <family val="2"/>
      </rPr>
      <t xml:space="preserve"> un ou des </t>
    </r>
    <r>
      <rPr>
        <b/>
        <sz val="10"/>
        <color theme="1"/>
        <rFont val="Calibri"/>
        <family val="2"/>
      </rPr>
      <t>programmes d’audit</t>
    </r>
    <r>
      <rPr>
        <sz val="10"/>
        <color theme="1"/>
        <rFont val="Calibri"/>
        <family val="2"/>
      </rPr>
      <t>, couvrant notamment la fréquence, les méthodes, les responsabilités, les exigences de planification et le compte rendu.</t>
    </r>
  </si>
  <si>
    <r>
      <t xml:space="preserve">L’organisme définit les </t>
    </r>
    <r>
      <rPr>
        <b/>
        <sz val="10"/>
        <color theme="1"/>
        <rFont val="Calibri"/>
        <family val="2"/>
      </rPr>
      <t>critères d’audit</t>
    </r>
    <r>
      <rPr>
        <sz val="10"/>
        <color theme="1"/>
        <rFont val="Calibri"/>
        <family val="2"/>
      </rPr>
      <t xml:space="preserve"> et le </t>
    </r>
    <r>
      <rPr>
        <b/>
        <sz val="10"/>
        <color theme="1"/>
        <rFont val="Calibri"/>
        <family val="2"/>
      </rPr>
      <t>périmètre</t>
    </r>
    <r>
      <rPr>
        <sz val="10"/>
        <color theme="1"/>
        <rFont val="Calibri"/>
        <family val="2"/>
      </rPr>
      <t xml:space="preserve"> de chaque audit.</t>
    </r>
  </si>
  <si>
    <r>
      <t xml:space="preserve">L’organisme </t>
    </r>
    <r>
      <rPr>
        <b/>
        <sz val="10"/>
        <color theme="1"/>
        <rFont val="Calibri"/>
        <family val="2"/>
      </rPr>
      <t>veille</t>
    </r>
    <r>
      <rPr>
        <sz val="10"/>
        <color theme="1"/>
        <rFont val="Calibri"/>
        <family val="2"/>
      </rPr>
      <t xml:space="preserve"> à ce que les résultats des audits soient </t>
    </r>
    <r>
      <rPr>
        <b/>
        <sz val="10"/>
        <color theme="1"/>
        <rFont val="Calibri"/>
        <family val="2"/>
      </rPr>
      <t>rapportés à la direction</t>
    </r>
    <r>
      <rPr>
        <sz val="10"/>
        <color theme="1"/>
        <rFont val="Calibri"/>
        <family val="2"/>
      </rPr>
      <t xml:space="preserve"> concernée.</t>
    </r>
  </si>
  <si>
    <r>
      <t xml:space="preserve">L’organisme </t>
    </r>
    <r>
      <rPr>
        <b/>
        <sz val="10"/>
        <color theme="1"/>
        <rFont val="Calibri"/>
        <family val="2"/>
      </rPr>
      <t>identifie</t>
    </r>
    <r>
      <rPr>
        <sz val="10"/>
        <color theme="1"/>
        <rFont val="Calibri"/>
        <family val="2"/>
      </rPr>
      <t xml:space="preserve"> à les opportunités d'amélioration.</t>
    </r>
  </si>
  <si>
    <r>
      <t xml:space="preserve">L’organisme entreprend </t>
    </r>
    <r>
      <rPr>
        <b/>
        <sz val="10"/>
        <color theme="1"/>
        <rFont val="Calibri"/>
        <family val="2"/>
      </rPr>
      <t>sans délai</t>
    </r>
    <r>
      <rPr>
        <sz val="10"/>
        <color theme="1"/>
        <rFont val="Calibri"/>
        <family val="2"/>
      </rPr>
      <t xml:space="preserve"> indu la correction et les </t>
    </r>
    <r>
      <rPr>
        <b/>
        <sz val="10"/>
        <color theme="1"/>
        <rFont val="Calibri"/>
        <family val="2"/>
      </rPr>
      <t>actions correctives</t>
    </r>
    <r>
      <rPr>
        <sz val="10"/>
        <color theme="1"/>
        <rFont val="Calibri"/>
        <family val="2"/>
      </rPr>
      <t xml:space="preserve"> appropriées.</t>
    </r>
  </si>
  <si>
    <r>
      <t xml:space="preserve">L’organisme </t>
    </r>
    <r>
      <rPr>
        <b/>
        <sz val="10"/>
        <color theme="1"/>
        <rFont val="Calibri"/>
        <family val="2"/>
      </rPr>
      <t xml:space="preserve">sélectionne des auditeurs </t>
    </r>
    <r>
      <rPr>
        <sz val="10"/>
        <color theme="1"/>
        <rFont val="Calibri"/>
        <family val="2"/>
      </rPr>
      <t xml:space="preserve">et réalise des audits pour assurer </t>
    </r>
    <r>
      <rPr>
        <b/>
        <sz val="10"/>
        <color theme="1"/>
        <rFont val="Calibri"/>
        <family val="2"/>
      </rPr>
      <t>l’objectivité</t>
    </r>
    <r>
      <rPr>
        <sz val="10"/>
        <color theme="1"/>
        <rFont val="Calibri"/>
        <family val="2"/>
      </rPr>
      <t xml:space="preserve"> et </t>
    </r>
    <r>
      <rPr>
        <b/>
        <sz val="10"/>
        <color theme="1"/>
        <rFont val="Calibri"/>
        <family val="2"/>
      </rPr>
      <t>l’impartialité</t>
    </r>
    <r>
      <rPr>
        <sz val="10"/>
        <color theme="1"/>
        <rFont val="Calibri"/>
        <family val="2"/>
      </rPr>
      <t xml:space="preserve"> du processus d’audit. (Les auditeurs d'auditent pas leur propre activité)</t>
    </r>
  </si>
  <si>
    <t xml:space="preserve">La direction réalise et trace une revue du SMOE à intervalles planifiés afin de :
- s'assurer qu'il est toujours approprié, adapté, efficace et en accord avec l’orientation stratégique ;
- le modifier le cas échéant. </t>
  </si>
  <si>
    <t>SMOE</t>
  </si>
  <si>
    <t>Systéme de management des organismes d'enseignement</t>
  </si>
  <si>
    <r>
      <t xml:space="preserve">La revue de direction comprend comme élément </t>
    </r>
    <r>
      <rPr>
        <b/>
        <sz val="10"/>
        <color theme="1"/>
        <rFont val="Calibri"/>
        <family val="2"/>
      </rPr>
      <t>d'entrée</t>
    </r>
    <r>
      <rPr>
        <sz val="10"/>
        <color theme="1"/>
        <rFont val="Calibri"/>
        <family val="2"/>
      </rPr>
      <t xml:space="preserve"> les </t>
    </r>
    <r>
      <rPr>
        <b/>
        <sz val="10"/>
        <color theme="1"/>
        <rFont val="Calibri"/>
        <family val="2"/>
      </rPr>
      <t xml:space="preserve">modifications des enjeux externes et internes pertinents </t>
    </r>
    <r>
      <rPr>
        <sz val="10"/>
        <color theme="1"/>
        <rFont val="Calibri"/>
        <family val="2"/>
      </rPr>
      <t>pour le SMOE.</t>
    </r>
  </si>
  <si>
    <r>
      <t xml:space="preserve">La revue de direction comprend comme élément </t>
    </r>
    <r>
      <rPr>
        <b/>
        <sz val="10"/>
        <color theme="1"/>
        <rFont val="Calibri"/>
        <family val="2"/>
      </rPr>
      <t>d'entrée</t>
    </r>
    <r>
      <rPr>
        <sz val="10"/>
        <color theme="1"/>
        <rFont val="Calibri"/>
        <family val="2"/>
      </rPr>
      <t xml:space="preserve"> l’efficacité des </t>
    </r>
    <r>
      <rPr>
        <b/>
        <sz val="10"/>
        <color theme="1"/>
        <rFont val="Calibri"/>
        <family val="2"/>
      </rPr>
      <t>actions</t>
    </r>
    <r>
      <rPr>
        <sz val="10"/>
        <color theme="1"/>
        <rFont val="Calibri"/>
        <family val="2"/>
      </rPr>
      <t xml:space="preserve"> mises en œuvre</t>
    </r>
    <r>
      <rPr>
        <b/>
        <sz val="10"/>
        <color theme="1"/>
        <rFont val="Calibri"/>
        <family val="2"/>
      </rPr>
      <t xml:space="preserve"> face aux risques et opportunités</t>
    </r>
    <r>
      <rPr>
        <sz val="10"/>
        <color theme="1"/>
        <rFont val="Calibri"/>
        <family val="2"/>
      </rPr>
      <t>.</t>
    </r>
  </si>
  <si>
    <r>
      <t xml:space="preserve">L’organisme conserve des </t>
    </r>
    <r>
      <rPr>
        <b/>
        <sz val="11"/>
        <color rgb="FFFF0000"/>
        <rFont val="Calibri"/>
        <family val="2"/>
      </rPr>
      <t>informations documentées</t>
    </r>
    <r>
      <rPr>
        <sz val="11"/>
        <rFont val="Calibri"/>
        <family val="2"/>
      </rPr>
      <t xml:space="preserve">, </t>
    </r>
    <r>
      <rPr>
        <sz val="11"/>
        <color theme="0"/>
        <rFont val="Calibri"/>
        <family val="2"/>
      </rPr>
      <t>comme preuves du bilan de la réunion de service, qui comprennent les décisions et actions relatives :  
-  aux opportunités d'améliorations nécessaires au maintien de la performance du système de management ;
- aux changements à apporter au système de management ;
- aux besoins en ressources ;
- à la révision de la stratégie en fonction des résultats des éléments d'entrée ;</t>
    </r>
  </si>
  <si>
    <r>
      <t xml:space="preserve">L’organisme conserve des informations documentées comme preuves des éléments de </t>
    </r>
    <r>
      <rPr>
        <b/>
        <sz val="10"/>
        <color theme="1"/>
        <rFont val="Calibri"/>
        <family val="2"/>
      </rPr>
      <t>sortie des revues</t>
    </r>
    <r>
      <rPr>
        <sz val="10"/>
        <color theme="1"/>
        <rFont val="Calibri"/>
        <family val="2"/>
      </rPr>
      <t xml:space="preserve"> de direction.</t>
    </r>
  </si>
  <si>
    <t>L'organisme améliore la performance de son système de management :
- en déterminant et sélectionnant les opportunités d'amélioration ;
- en entreprenant les actions nécessaires pour satisfaire les exigences (actuelles et futures) et accroître la satisfaction ;
- en prévenant et corrigant les effets indésirables.</t>
  </si>
  <si>
    <r>
      <t xml:space="preserve">L'organisme détermine et sélectionne les </t>
    </r>
    <r>
      <rPr>
        <b/>
        <sz val="10"/>
        <color theme="1"/>
        <rFont val="Calibri"/>
        <family val="2"/>
      </rPr>
      <t>opportunités</t>
    </r>
    <r>
      <rPr>
        <sz val="10"/>
        <color theme="1"/>
        <rFont val="Calibri"/>
        <family val="2"/>
      </rPr>
      <t xml:space="preserve"> d'amélioration pour satisfaire les exigences du client et accroître sa </t>
    </r>
    <r>
      <rPr>
        <b/>
        <sz val="10"/>
        <color theme="1"/>
        <rFont val="Calibri"/>
        <family val="2"/>
      </rPr>
      <t>satisfaction.</t>
    </r>
  </si>
  <si>
    <r>
      <t xml:space="preserve">L'organisme entreprend toutes les actions nécessaires pour satisfaire les exigences du client et </t>
    </r>
    <r>
      <rPr>
        <b/>
        <sz val="10"/>
        <color theme="1"/>
        <rFont val="Calibri"/>
        <family val="2"/>
      </rPr>
      <t>accroître sa satisfaction.</t>
    </r>
  </si>
  <si>
    <r>
      <t>L'organisme améliore ses produits et services afin de satisfaire aux exigences et prendre en compte les</t>
    </r>
    <r>
      <rPr>
        <b/>
        <sz val="10"/>
        <color theme="1"/>
        <rFont val="Calibri"/>
        <family val="2"/>
      </rPr>
      <t xml:space="preserve"> besoins et attentes futurs.</t>
    </r>
  </si>
  <si>
    <r>
      <t>L'organisme corrige, prévient ou réduit les</t>
    </r>
    <r>
      <rPr>
        <b/>
        <sz val="10"/>
        <color theme="1"/>
        <rFont val="Calibri"/>
        <family val="2"/>
      </rPr>
      <t xml:space="preserve"> effets indésirables.</t>
    </r>
  </si>
  <si>
    <r>
      <t xml:space="preserve">L'organisme  améliore </t>
    </r>
    <r>
      <rPr>
        <b/>
        <sz val="10"/>
        <color theme="1"/>
        <rFont val="Calibri"/>
        <family val="2"/>
      </rPr>
      <t xml:space="preserve">la performance </t>
    </r>
    <r>
      <rPr>
        <sz val="10"/>
        <color theme="1"/>
        <rFont val="Calibri"/>
        <family val="2"/>
      </rPr>
      <t>(efficacité, efficience, qualité perçue...) de son système de management.</t>
    </r>
  </si>
  <si>
    <r>
      <t xml:space="preserve">L'organisme </t>
    </r>
    <r>
      <rPr>
        <b/>
        <sz val="10"/>
        <color theme="1"/>
        <rFont val="Calibri"/>
        <family val="2"/>
      </rPr>
      <t>réagit à toute non-conformité</t>
    </r>
    <r>
      <rPr>
        <sz val="10"/>
        <color theme="1"/>
        <rFont val="Calibri"/>
        <family val="2"/>
      </rPr>
      <t xml:space="preserve"> lorsqu'elle se produit, y compris celle liée à une réclamation.</t>
    </r>
  </si>
  <si>
    <t>L'organisme détermine s'il existe des besoins ou des opportunités à considérer dans le cadre de l'amélioration continue, en prenant en compte : 
- les résultats d'analyse et d'évaluation ;
- les éléments de sortie de la revue de direction .</t>
  </si>
  <si>
    <r>
      <t xml:space="preserve">L'organisme conserve des informations documentées comme </t>
    </r>
    <r>
      <rPr>
        <b/>
        <sz val="10"/>
        <color theme="1"/>
        <rFont val="Calibri"/>
        <family val="2"/>
      </rPr>
      <t>preuves</t>
    </r>
    <r>
      <rPr>
        <sz val="10"/>
        <color theme="1"/>
        <rFont val="Calibri"/>
        <family val="2"/>
      </rPr>
      <t xml:space="preserve"> de la nature de la non-conformité, de son traitement et du résultat de toute action corrective.</t>
    </r>
  </si>
  <si>
    <r>
      <t>Si nécessaire, l'organisme</t>
    </r>
    <r>
      <rPr>
        <b/>
        <sz val="10"/>
        <color theme="1"/>
        <rFont val="Calibri"/>
        <family val="2"/>
      </rPr>
      <t xml:space="preserve"> modifie le système de management de la qualité </t>
    </r>
    <r>
      <rPr>
        <sz val="10"/>
        <color theme="1"/>
        <rFont val="Calibri"/>
        <family val="2"/>
      </rPr>
      <t>lorsqu'une non-conformité se produit, y compris si elle est liée à une réclamation.</t>
    </r>
  </si>
  <si>
    <r>
      <t xml:space="preserve">Si nécessaire, l'organisme met à jour </t>
    </r>
    <r>
      <rPr>
        <b/>
        <sz val="10"/>
        <color theme="1"/>
        <rFont val="Calibri"/>
        <family val="2"/>
      </rPr>
      <t xml:space="preserve">les risques et opportunités </t>
    </r>
    <r>
      <rPr>
        <sz val="10"/>
        <color theme="1"/>
        <rFont val="Calibri"/>
        <family val="2"/>
      </rPr>
      <t>déterminés durant la planification lorsqu'une non-conformité se produit, y compris si elle est liée à une réclamation.</t>
    </r>
  </si>
  <si>
    <t>Critère 378</t>
  </si>
  <si>
    <t>Critère 379</t>
  </si>
  <si>
    <t>Critère 385</t>
  </si>
  <si>
    <t>Critère 417</t>
  </si>
  <si>
    <t>Processus 73</t>
  </si>
  <si>
    <t>Critère 432</t>
  </si>
  <si>
    <t>Critère 436</t>
  </si>
  <si>
    <t>Processus 82</t>
  </si>
  <si>
    <r>
      <t xml:space="preserve">Les cellules concernent au projet de la norme </t>
    </r>
    <r>
      <rPr>
        <b/>
        <sz val="9"/>
        <rFont val="Arial"/>
        <family val="2"/>
      </rPr>
      <t>ISO 21001:2017</t>
    </r>
  </si>
  <si>
    <t>Propriété des parties intéressées</t>
  </si>
  <si>
    <t>Réf. ISO 21001</t>
  </si>
  <si>
    <t>ISO 21001:2018, SMOE, Organismes d'éducation/formation -- Systèmes de management des organismes d'éducation/formation -- 
Exigences et recommandations pour leur application</t>
  </si>
  <si>
    <t>Autodiagnostic pour les organismes d'education.</t>
  </si>
  <si>
    <t>ISO 21001:2018</t>
  </si>
  <si>
    <t xml:space="preserve">ISO 21001:2018 </t>
  </si>
  <si>
    <t>Cet outil comprend dans l'onglet {Autodiagnostic} un formulaire contenant les différentes exigences des articles et sous-articles des deux référentiels (ISO 21001)</t>
  </si>
  <si>
    <t>pourcentage de ISO21001</t>
  </si>
  <si>
    <t>Score de l'ISO21001</t>
  </si>
  <si>
    <t>ART 4</t>
  </si>
  <si>
    <t>ART5</t>
  </si>
  <si>
    <t>ART6</t>
  </si>
  <si>
    <t>ART7</t>
  </si>
  <si>
    <t>ART8</t>
  </si>
  <si>
    <t>ART9</t>
  </si>
  <si>
    <t>ART10</t>
  </si>
  <si>
    <t>Pour cela, l'organisme prend en compte les practiques de management a fin de prende en compte les recherches les plus récentes.</t>
  </si>
  <si>
    <t>Critère 348</t>
  </si>
  <si>
    <t>Critère 349</t>
  </si>
  <si>
    <t>Critère 350</t>
  </si>
  <si>
    <t>Critère 351</t>
  </si>
  <si>
    <t>Critère 352</t>
  </si>
  <si>
    <t>Critère 353</t>
  </si>
  <si>
    <t>Critère 354</t>
  </si>
  <si>
    <t>Critère 355</t>
  </si>
  <si>
    <t>Critère 356</t>
  </si>
  <si>
    <t>Critère 357</t>
  </si>
  <si>
    <t>Critère 358</t>
  </si>
  <si>
    <t>Critère 359</t>
  </si>
  <si>
    <t>Critère 360</t>
  </si>
  <si>
    <t>Critère 361</t>
  </si>
  <si>
    <t>Critère 362</t>
  </si>
  <si>
    <t>Critère 363</t>
  </si>
  <si>
    <t>Critère 364</t>
  </si>
  <si>
    <t>Critère 365</t>
  </si>
  <si>
    <t>Critère 366</t>
  </si>
  <si>
    <t>Critère 367</t>
  </si>
  <si>
    <t>Critère 368</t>
  </si>
  <si>
    <t>Critère 369</t>
  </si>
  <si>
    <t>Critère 370</t>
  </si>
  <si>
    <t>Critère 371</t>
  </si>
  <si>
    <t>Critère 372</t>
  </si>
  <si>
    <t>Critère 373</t>
  </si>
  <si>
    <t>Critère 374</t>
  </si>
  <si>
    <t>Critère 375</t>
  </si>
  <si>
    <t>Critère 376</t>
  </si>
  <si>
    <t>Critère 377</t>
  </si>
  <si>
    <t>La réunion de service comprend entre autres les éléments suivants :
- les actions à réaliser issues des précédentes réunions ;
- les modifications des enjeux externes et internes pertinents pour le système de management qualité ;
- les retours de satisfaction des clients ; 
- les non-conformités et l'état des actions préventives et correctives ;
- les résultats des audits et le degré de réalisation des objectifs qualité ;
- les résultats des indicateurs de surveillance et de mesure ;
- les performances des prestataires externes ;
- le fonctionnement et la performance des processus
- l’adéquation des ressources ;
- l’efficacité des actions mises en œuvre face aux risques et opportunités ;
- les changements pouvant affecter le système de management qualité ;
- les opportunités ou recommandations d'amélioration ;</t>
  </si>
  <si>
    <t>Analyse  par Article</t>
  </si>
  <si>
    <t>art 4.1</t>
  </si>
  <si>
    <t>Srt 4,2</t>
  </si>
  <si>
    <t>Art.4,3</t>
  </si>
  <si>
    <t>art.4,4</t>
  </si>
  <si>
    <t>art.5,1,1</t>
  </si>
  <si>
    <t>art 5,1,2</t>
  </si>
  <si>
    <t>Art.5,1</t>
  </si>
  <si>
    <t>art.5,21</t>
  </si>
  <si>
    <t>Art.5,2,2</t>
  </si>
  <si>
    <t>Art. 5,2</t>
  </si>
  <si>
    <t>Art.5,3</t>
  </si>
  <si>
    <t>Art.6,1</t>
  </si>
  <si>
    <t>ART.6,2</t>
  </si>
  <si>
    <t>ART 6,3</t>
  </si>
  <si>
    <t>ART 7,1,1</t>
  </si>
  <si>
    <t>ART.7,1,2</t>
  </si>
  <si>
    <t>Art.7,1,3</t>
  </si>
  <si>
    <t>Art. 7,1,4</t>
  </si>
  <si>
    <t>Art.7,1,5,1</t>
  </si>
  <si>
    <t>Art 7,1,5,2</t>
  </si>
  <si>
    <t>ART 7,1,5</t>
  </si>
  <si>
    <t>ART 7,1</t>
  </si>
  <si>
    <t>ART 7,1,6</t>
  </si>
  <si>
    <t>ART. 7,2</t>
  </si>
  <si>
    <t>ART;7,3</t>
  </si>
  <si>
    <t>ART.7,4</t>
  </si>
  <si>
    <t>ART. 7,5</t>
  </si>
  <si>
    <t>ART. 8,1</t>
  </si>
  <si>
    <t>ART;8,2</t>
  </si>
  <si>
    <t>ART8,3,1</t>
  </si>
  <si>
    <t>ART8,3,2</t>
  </si>
  <si>
    <t>ART8,3,3</t>
  </si>
  <si>
    <t>ART;8,3,4,1</t>
  </si>
  <si>
    <t>ART8,3,4,2</t>
  </si>
  <si>
    <t>Compréhension de l'organisme</t>
  </si>
  <si>
    <t>Comprehénsion des besoins et attentes des parties intéressées</t>
  </si>
  <si>
    <t>Détermination du périmètre d'application du système de management pour les organismes d'éducation/formation</t>
  </si>
  <si>
    <t xml:space="preserve">Systèm de management pour les organismes d'éducation/formation SMOE </t>
  </si>
  <si>
    <t>Rôles, responsabilités et autorités au sein de l'organisme</t>
  </si>
  <si>
    <t>Actions à mettre en œuvre face aux risaues et opportunités</t>
  </si>
  <si>
    <t>Objectifs de l'organisme d'éducation/formation et planification pour les atteindre</t>
  </si>
  <si>
    <t>planification des modifications</t>
  </si>
  <si>
    <t xml:space="preserve">7.4 </t>
  </si>
  <si>
    <t>Informations documentées</t>
  </si>
  <si>
    <t>planification det maîtrise opérationnelles</t>
  </si>
  <si>
    <t>Exigences relatives aux produits et services éducatifs</t>
  </si>
  <si>
    <t>Conception et développement des produits et services éducatifs</t>
  </si>
  <si>
    <t>Maîtrise des processus, produits et services fournis par des prestataires externes</t>
  </si>
  <si>
    <t>Délivrance des produits et prestation de services éducatifs</t>
  </si>
  <si>
    <t>Libération des produits et services éducatifs</t>
  </si>
  <si>
    <t>Maîtrise des éléments de sortie des produits et des services éducatifs non conformes</t>
  </si>
  <si>
    <t>evaluation des performances</t>
  </si>
  <si>
    <t>Non-conformité et actions correctives</t>
  </si>
  <si>
    <t>Amélioration continue</t>
  </si>
  <si>
    <t>Opportunités d'amélioration</t>
  </si>
  <si>
    <t>Compréhension des besoins et attentes des parties intéressées</t>
  </si>
  <si>
    <r>
      <t xml:space="preserve">Le périmetre d’application </t>
    </r>
    <r>
      <rPr>
        <b/>
        <sz val="10"/>
        <rFont val="Calibri"/>
        <family val="2"/>
      </rPr>
      <t xml:space="preserve">prend en compte les enjeux </t>
    </r>
    <r>
      <rPr>
        <sz val="10"/>
        <rFont val="Calibri"/>
        <family val="2"/>
      </rPr>
      <t>externes et internes auxquels il est fait référence en 4.1 de l'ISO 9001.</t>
    </r>
  </si>
  <si>
    <r>
      <t xml:space="preserve">Le périmetre d’application </t>
    </r>
    <r>
      <rPr>
        <b/>
        <sz val="10"/>
        <rFont val="Calibri"/>
        <family val="2"/>
      </rPr>
      <t>prend en compte les exigences des parties intéressées pertinentes</t>
    </r>
    <r>
      <rPr>
        <sz val="10"/>
        <rFont val="Calibri"/>
        <family val="2"/>
      </rPr>
      <t xml:space="preserve"> auxquelles il est fait référence en 4.2 de l'ISO 21001.</t>
    </r>
  </si>
  <si>
    <r>
      <t xml:space="preserve">Le périmetre d’application </t>
    </r>
    <r>
      <rPr>
        <b/>
        <sz val="10"/>
        <rFont val="Calibri"/>
        <family val="2"/>
      </rPr>
      <t>prend en compte les produits et services</t>
    </r>
    <r>
      <rPr>
        <sz val="10"/>
        <rFont val="Calibri"/>
        <family val="2"/>
      </rPr>
      <t xml:space="preserve"> de l’organisme.</t>
    </r>
  </si>
  <si>
    <r>
      <t xml:space="preserve">Le </t>
    </r>
    <r>
      <rPr>
        <b/>
        <sz val="10"/>
        <rFont val="Calibri"/>
        <family val="2"/>
      </rPr>
      <t>périmetre d’application</t>
    </r>
    <r>
      <rPr>
        <sz val="10"/>
        <rFont val="Calibri"/>
        <family val="2"/>
      </rPr>
      <t xml:space="preserve"> du SMOE est disponible et tenu à jour sous la forme d’une </t>
    </r>
    <r>
      <rPr>
        <sz val="10"/>
        <color rgb="FFFF0000"/>
        <rFont val="Calibri"/>
        <family val="2"/>
      </rPr>
      <t>information documentée</t>
    </r>
    <r>
      <rPr>
        <sz val="10"/>
        <rFont val="Calibri"/>
        <family val="2"/>
      </rPr>
      <t>.</t>
    </r>
  </si>
  <si>
    <r>
      <t xml:space="preserve">L'organisme fournit une </t>
    </r>
    <r>
      <rPr>
        <b/>
        <sz val="10"/>
        <rFont val="Calibri"/>
        <family val="2"/>
      </rPr>
      <t>justification pour toute exigence normative jugée non applicable</t>
    </r>
    <r>
      <rPr>
        <sz val="10"/>
        <rFont val="Calibri"/>
        <family val="2"/>
      </rPr>
      <t xml:space="preserve"> dans le cadre du périmetre d’application de son SMOE.</t>
    </r>
  </si>
  <si>
    <r>
      <t xml:space="preserve">Le perimetre d’application indique </t>
    </r>
    <r>
      <rPr>
        <b/>
        <sz val="10"/>
        <rFont val="Calibri"/>
        <family val="2"/>
      </rPr>
      <t xml:space="preserve">les types de produits et services couverts </t>
    </r>
    <r>
      <rPr>
        <sz val="10"/>
        <rFont val="Calibri"/>
        <family val="2"/>
      </rPr>
      <t>dans le cadre du périmetre d’application de son SMOE.</t>
    </r>
  </si>
  <si>
    <t>Le périmetre d'application du SMOE inclut tous les produits et services fournis aux apprenants par l'organisme d'enseignement.</t>
  </si>
  <si>
    <r>
      <t xml:space="preserve">La direction surveille la </t>
    </r>
    <r>
      <rPr>
        <b/>
        <sz val="10"/>
        <color theme="1"/>
        <rFont val="Calibri"/>
        <family val="2"/>
      </rPr>
      <t>satisfactio</t>
    </r>
    <r>
      <rPr>
        <sz val="10"/>
        <color theme="1"/>
        <rFont val="Calibri"/>
        <family val="2"/>
      </rPr>
      <t>n des apprenants et des autres bénéficiaires et son</t>
    </r>
    <r>
      <rPr>
        <b/>
        <sz val="10"/>
        <color theme="1"/>
        <rFont val="Calibri"/>
        <family val="2"/>
      </rPr>
      <t xml:space="preserve"> progrè</t>
    </r>
    <r>
      <rPr>
        <sz val="10"/>
        <color theme="1"/>
        <rFont val="Calibri"/>
        <family val="2"/>
      </rPr>
      <t>s en matière d'éducation.</t>
    </r>
  </si>
  <si>
    <r>
      <t>La politique de l'organisme:
-Vient à l'appui de la</t>
    </r>
    <r>
      <rPr>
        <b/>
        <sz val="11"/>
        <color theme="0"/>
        <rFont val="Calibri"/>
        <family val="2"/>
      </rPr>
      <t xml:space="preserve"> mission et de la vision</t>
    </r>
    <r>
      <rPr>
        <sz val="11"/>
        <color theme="0"/>
        <rFont val="Calibri"/>
        <family val="2"/>
      </rPr>
      <t xml:space="preserve"> de l'organisme d'enseignement;
- fournit un cadre pour l'établissement d'</t>
    </r>
    <r>
      <rPr>
        <b/>
        <sz val="11"/>
        <color theme="0"/>
        <rFont val="Calibri"/>
        <family val="2"/>
      </rPr>
      <t xml:space="preserve">objectifs </t>
    </r>
    <r>
      <rPr>
        <sz val="11"/>
        <color theme="0"/>
        <rFont val="Calibri"/>
        <family val="2"/>
      </rPr>
      <t>de l'organisme d'enseignement;  
- satisfait aux</t>
    </r>
    <r>
      <rPr>
        <b/>
        <sz val="11"/>
        <color theme="0"/>
        <rFont val="Calibri"/>
        <family val="2"/>
      </rPr>
      <t xml:space="preserve"> exigences</t>
    </r>
    <r>
      <rPr>
        <sz val="11"/>
        <color theme="0"/>
        <rFont val="Calibri"/>
        <family val="2"/>
      </rPr>
      <t xml:space="preserve"> applicables ; 
- s'engage dans l</t>
    </r>
    <r>
      <rPr>
        <b/>
        <sz val="11"/>
        <color theme="0"/>
        <rFont val="Calibri"/>
        <family val="2"/>
      </rPr>
      <t>'amélioration continue</t>
    </r>
    <r>
      <rPr>
        <sz val="11"/>
        <color theme="0"/>
        <rFont val="Calibri"/>
        <family val="2"/>
      </rPr>
      <t xml:space="preserve"> du SMOE.
-tient compte des évolutions pédagogiques, didactiques, scientifiques et technniques;
-Satisfait à la</t>
    </r>
    <r>
      <rPr>
        <b/>
        <sz val="11"/>
        <color theme="0"/>
        <rFont val="Calibri"/>
        <family val="2"/>
      </rPr>
      <t xml:space="preserve"> responsabilité sociétale</t>
    </r>
    <r>
      <rPr>
        <sz val="11"/>
        <color theme="0"/>
        <rFont val="Calibri"/>
        <family val="2"/>
      </rPr>
      <t xml:space="preserve"> de l'organisme;
-Gere la </t>
    </r>
    <r>
      <rPr>
        <b/>
        <sz val="11"/>
        <color theme="0"/>
        <rFont val="Calibri"/>
        <family val="2"/>
      </rPr>
      <t>propriété intellectuelle</t>
    </r>
    <r>
      <rPr>
        <sz val="11"/>
        <color theme="0"/>
        <rFont val="Calibri"/>
        <family val="2"/>
      </rPr>
      <t>.</t>
    </r>
  </si>
  <si>
    <t>Objectifs de l'organisme d'education/formation et planification des actions pour les atteindre</t>
  </si>
  <si>
    <t>Les objectifs établis par l'organisme d'education/formation sont :
- en cohérence avec la politique de l'organisme d'education/formation ;
- mesurables, surveillés, mis à jour et communiqués ;
- pertinents pour l'amélioration de la satisfaction des apprenants et autres bénéficiaires, ainsi que la conformité des produits et des services;
- tenues à jour en tant des informations documentées.</t>
  </si>
  <si>
    <r>
      <t xml:space="preserve">L’organisme </t>
    </r>
    <r>
      <rPr>
        <b/>
        <sz val="10"/>
        <rFont val="Calibri"/>
        <family val="2"/>
      </rPr>
      <t>établit des objectifs de l'organisme d'education/formation</t>
    </r>
    <r>
      <rPr>
        <sz val="10"/>
        <rFont val="Calibri"/>
        <family val="2"/>
      </rPr>
      <t>, aux fonctions, niveaux et processus concernés, nécessaires au SMOE.</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</si>
  <si>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d'organisme d'education/formation</t>
    </r>
    <r>
      <rPr>
        <sz val="10"/>
        <rFont val="Calibri"/>
        <family val="2"/>
      </rPr>
      <t xml:space="preserve"> seront atteints, l'organisme détermine </t>
    </r>
    <r>
      <rPr>
        <b/>
        <sz val="10"/>
        <rFont val="Calibri"/>
        <family val="2"/>
      </rPr>
      <t>ce qui sera fait.</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</si>
  <si>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d'organisme d'education/formation</t>
    </r>
    <r>
      <rPr>
        <sz val="10"/>
        <rFont val="Calibri"/>
        <family val="2"/>
      </rPr>
      <t xml:space="preserve"> seront atteints, l'organisme détermine </t>
    </r>
    <r>
      <rPr>
        <b/>
        <sz val="10"/>
        <rFont val="Calibri"/>
        <family val="2"/>
      </rPr>
      <t>quelles ressources seront nécessaires.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</si>
  <si>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d'organisme d'eeducation/formation</t>
    </r>
    <r>
      <rPr>
        <sz val="10"/>
        <rFont val="Calibri"/>
        <family val="2"/>
      </rPr>
      <t xml:space="preserve"> seront atteints, l'organisme détermine </t>
    </r>
    <r>
      <rPr>
        <b/>
        <sz val="10"/>
        <rFont val="Calibri"/>
        <family val="2"/>
      </rPr>
      <t>qui sera responsable.</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</si>
  <si>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objectifsd'organisme d'education/formation</t>
    </r>
    <r>
      <rPr>
        <sz val="10"/>
        <rFont val="Calibri"/>
        <family val="2"/>
      </rPr>
      <t xml:space="preserve"> seront atteints, l'organisme détermine </t>
    </r>
    <r>
      <rPr>
        <b/>
        <sz val="10"/>
        <rFont val="Calibri"/>
        <family val="2"/>
      </rPr>
      <t>les échéances.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</si>
  <si>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objectifsd'organisme d'education/formation </t>
    </r>
    <r>
      <rPr>
        <sz val="10"/>
        <rFont val="Calibri"/>
        <family val="2"/>
      </rPr>
      <t xml:space="preserve">seront atteints, l'organisme détermine </t>
    </r>
    <r>
      <rPr>
        <b/>
        <sz val="10"/>
        <rFont val="Calibri"/>
        <family val="2"/>
      </rPr>
      <t>comment les résultats seront évalués.</t>
    </r>
  </si>
  <si>
    <t>Détermination des exigences relatives aux produits et services éducatifs</t>
  </si>
  <si>
    <t>Modifications des exigences relatives aux produits et services éducatifs</t>
  </si>
  <si>
    <t>Conception et développement de produits et services éducatifs</t>
  </si>
  <si>
    <r>
      <t xml:space="preserve">L'organisme </t>
    </r>
    <r>
      <rPr>
        <b/>
        <sz val="10"/>
        <color theme="1"/>
        <rFont val="Calibri"/>
        <family val="2"/>
      </rPr>
      <t>établie</t>
    </r>
    <r>
      <rPr>
        <sz val="10"/>
        <color theme="1"/>
        <rFont val="Calibri"/>
        <family val="2"/>
      </rPr>
      <t xml:space="preserve">, </t>
    </r>
    <r>
      <rPr>
        <b/>
        <sz val="10"/>
        <color theme="1"/>
        <rFont val="Calibri"/>
        <family val="2"/>
      </rPr>
      <t>met  en œuvre</t>
    </r>
    <r>
      <rPr>
        <sz val="10"/>
        <color theme="1"/>
        <rFont val="Calibri"/>
        <family val="2"/>
      </rPr>
      <t xml:space="preserve"> et </t>
    </r>
    <r>
      <rPr>
        <b/>
        <sz val="10"/>
        <color theme="1"/>
        <rFont val="Calibri"/>
        <family val="2"/>
      </rPr>
      <t>tient à jour</t>
    </r>
    <r>
      <rPr>
        <sz val="10"/>
        <color theme="1"/>
        <rFont val="Calibri"/>
        <family val="2"/>
      </rPr>
      <t xml:space="preserve"> un processus de conception et développement approprié pour assurer la fourniture ultérieure de produits et services.</t>
    </r>
  </si>
  <si>
    <r>
      <t xml:space="preserve">L'organisme </t>
    </r>
    <r>
      <rPr>
        <b/>
        <sz val="10"/>
        <color theme="1"/>
        <rFont val="Calibri"/>
        <family val="2"/>
      </rPr>
      <t>prend en compte</t>
    </r>
    <r>
      <rPr>
        <sz val="10"/>
        <color theme="1"/>
        <rFont val="Calibri"/>
        <family val="2"/>
      </rPr>
      <t xml:space="preserve"> les exigences définies en 8.2.</t>
    </r>
  </si>
  <si>
    <r>
      <t xml:space="preserve">L'organisme </t>
    </r>
    <r>
      <rPr>
        <b/>
        <sz val="10"/>
        <color theme="1"/>
        <rFont val="Calibri"/>
        <family val="2"/>
      </rPr>
      <t>prend en compte la nature, la durée et la complexité</t>
    </r>
    <r>
      <rPr>
        <sz val="10"/>
        <color theme="1"/>
        <rFont val="Calibri"/>
        <family val="2"/>
      </rPr>
      <t xml:space="preserve"> des activités de conception et de développement</t>
    </r>
  </si>
  <si>
    <r>
      <t>L'organisme</t>
    </r>
    <r>
      <rPr>
        <b/>
        <sz val="10"/>
        <color theme="1"/>
        <rFont val="Calibri"/>
        <family val="2"/>
      </rPr>
      <t xml:space="preserve"> prend en compte les étapes requises du processus</t>
    </r>
    <r>
      <rPr>
        <sz val="10"/>
        <color theme="1"/>
        <rFont val="Calibri"/>
        <family val="2"/>
      </rPr>
      <t>, y compris les revues de la conception et du développement applicables.</t>
    </r>
  </si>
  <si>
    <r>
      <t xml:space="preserve">L'organisme </t>
    </r>
    <r>
      <rPr>
        <b/>
        <sz val="10"/>
        <color theme="1"/>
        <rFont val="Calibri"/>
        <family val="2"/>
      </rPr>
      <t>prend en compte les activités</t>
    </r>
    <r>
      <rPr>
        <sz val="10"/>
        <color theme="1"/>
        <rFont val="Calibri"/>
        <family val="2"/>
      </rPr>
      <t xml:space="preserve"> requises pour la vérification et la validation du processus de conception et de développement.</t>
    </r>
  </si>
  <si>
    <r>
      <t xml:space="preserve">L'organisme </t>
    </r>
    <r>
      <rPr>
        <b/>
        <sz val="10"/>
        <color theme="1"/>
        <rFont val="Calibri"/>
        <family val="2"/>
      </rPr>
      <t xml:space="preserve">prend en compte les responsabilités et autorités </t>
    </r>
    <r>
      <rPr>
        <sz val="10"/>
        <color theme="1"/>
        <rFont val="Calibri"/>
        <family val="2"/>
      </rPr>
      <t>impliquées dans le processus de conception et de développement.</t>
    </r>
  </si>
  <si>
    <r>
      <t>L'organisme</t>
    </r>
    <r>
      <rPr>
        <b/>
        <sz val="10"/>
        <color theme="1"/>
        <rFont val="Calibri"/>
        <family val="2"/>
      </rPr>
      <t xml:space="preserve"> prend en compte les besoins en ressources internes et externes</t>
    </r>
    <r>
      <rPr>
        <sz val="10"/>
        <color theme="1"/>
        <rFont val="Calibri"/>
        <family val="2"/>
      </rPr>
      <t xml:space="preserve"> pour la conception et le développement des produits et services.</t>
    </r>
  </si>
  <si>
    <r>
      <t>L'organisme</t>
    </r>
    <r>
      <rPr>
        <b/>
        <sz val="10"/>
        <color theme="1"/>
        <rFont val="Calibri"/>
        <family val="2"/>
      </rPr>
      <t xml:space="preserve"> prend en compte la nécessité de maitriser</t>
    </r>
    <r>
      <rPr>
        <sz val="10"/>
        <color theme="1"/>
        <rFont val="Calibri"/>
        <family val="2"/>
      </rPr>
      <t xml:space="preserve"> les interfaces entre les personnes impliquées dans le processus du conception et de développement.</t>
    </r>
  </si>
  <si>
    <r>
      <t xml:space="preserve">L'organisme </t>
    </r>
    <r>
      <rPr>
        <b/>
        <sz val="10"/>
        <color theme="1"/>
        <rFont val="Calibri"/>
        <family val="2"/>
      </rPr>
      <t>prend en compte la nécessite d'impliquer</t>
    </r>
    <r>
      <rPr>
        <sz val="10"/>
        <color theme="1"/>
        <rFont val="Calibri"/>
        <family val="2"/>
      </rPr>
      <t xml:space="preserve"> des apprenants et d'autres bénéficiaires dans le processus de conception et de développement.</t>
    </r>
  </si>
  <si>
    <r>
      <t xml:space="preserve">L'organisme </t>
    </r>
    <r>
      <rPr>
        <b/>
        <sz val="10"/>
        <color theme="1"/>
        <rFont val="Calibri"/>
        <family val="2"/>
      </rPr>
      <t>prend en compte</t>
    </r>
    <r>
      <rPr>
        <b/>
        <sz val="10"/>
        <rFont val="Calibri"/>
        <family val="2"/>
      </rPr>
      <t xml:space="preserve"> les exigences relatives à la fourniture</t>
    </r>
    <r>
      <rPr>
        <sz val="10"/>
        <rFont val="Calibri"/>
        <family val="2"/>
      </rPr>
      <t xml:space="preserve"> des produits et la prestation de services ultérieure</t>
    </r>
    <r>
      <rPr>
        <b/>
        <sz val="10"/>
        <rFont val="Calibri"/>
        <family val="2"/>
      </rPr>
      <t>s.</t>
    </r>
  </si>
  <si>
    <r>
      <t xml:space="preserve">L'organisme </t>
    </r>
    <r>
      <rPr>
        <b/>
        <sz val="10"/>
        <color theme="1"/>
        <rFont val="Calibri"/>
        <family val="2"/>
      </rPr>
      <t>prend en compte le niveau de maîtrise</t>
    </r>
    <r>
      <rPr>
        <sz val="10"/>
        <color theme="1"/>
        <rFont val="Calibri"/>
        <family val="2"/>
      </rPr>
      <t xml:space="preserve"> du processus de conception et de développement attendu par les apprenants, les autres bénéficiaires et les autres parties intéressées pertinentes.</t>
    </r>
  </si>
  <si>
    <r>
      <t xml:space="preserve">L'organisme </t>
    </r>
    <r>
      <rPr>
        <b/>
        <sz val="10"/>
        <color theme="1"/>
        <rFont val="Calibri"/>
        <family val="2"/>
      </rPr>
      <t>prend en compte les informations documentées</t>
    </r>
    <r>
      <rPr>
        <sz val="10"/>
        <color theme="1"/>
        <rFont val="Calibri"/>
        <family val="2"/>
      </rPr>
      <t xml:space="preserve"> nécessaires pour demontrer que les exigences relatives à la conception et au développement ont été satisfaits.</t>
    </r>
  </si>
  <si>
    <r>
      <t>L'organisme</t>
    </r>
    <r>
      <rPr>
        <b/>
        <sz val="10"/>
        <color theme="1"/>
        <rFont val="Calibri"/>
        <family val="2"/>
      </rPr>
      <t xml:space="preserve"> prend en compte</t>
    </r>
    <r>
      <rPr>
        <sz val="10"/>
        <color theme="1"/>
        <rFont val="Calibri"/>
        <family val="2"/>
      </rPr>
      <t xml:space="preserve">  l'approche fondée sur des </t>
    </r>
    <r>
      <rPr>
        <b/>
        <sz val="10"/>
        <color theme="1"/>
        <rFont val="Calibri"/>
        <family val="2"/>
      </rPr>
      <t>preuves</t>
    </r>
    <r>
      <rPr>
        <sz val="10"/>
        <color theme="1"/>
        <rFont val="Calibri"/>
        <family val="2"/>
      </rPr>
      <t>.</t>
    </r>
  </si>
  <si>
    <r>
      <t xml:space="preserve">L'organisme </t>
    </r>
    <r>
      <rPr>
        <b/>
        <sz val="10"/>
        <color theme="1"/>
        <rFont val="Calibri"/>
        <family val="2"/>
      </rPr>
      <t>prend en compte</t>
    </r>
    <r>
      <rPr>
        <sz val="10"/>
        <color theme="1"/>
        <rFont val="Calibri"/>
        <family val="2"/>
      </rPr>
      <t xml:space="preserve"> la nécessité d'une posibilité de reutilisation, d'une accessibilité, d'une interchangeabilité et d'une durabilité des outils de création, de production et de prestation de cours.</t>
    </r>
  </si>
  <si>
    <t>Maîtrise de la conception  et du développement de curriculim</t>
  </si>
  <si>
    <t>La maîtrise du processus de la conception et du developpement de curriculum assure que:
-les résultats d'apprentissage sont cohérents, sont décrits en bons termes de conaissances, d'aptitudes et d'attitudes, contiennent une indication du niveau de connaissance, et ils sont spécifiques, mesurables, réalisables, pertinents et associés à un délai déterminé.</t>
  </si>
  <si>
    <r>
      <t>Les</t>
    </r>
    <r>
      <rPr>
        <b/>
        <sz val="10"/>
        <color theme="1"/>
        <rFont val="Calibri"/>
        <family val="2"/>
      </rPr>
      <t xml:space="preserve"> conditions</t>
    </r>
    <r>
      <rPr>
        <sz val="10"/>
        <color theme="1"/>
        <rFont val="Calibri"/>
        <family val="2"/>
      </rPr>
      <t xml:space="preserve"> préalables sont spécifiées.</t>
    </r>
  </si>
  <si>
    <r>
      <t xml:space="preserve">Les </t>
    </r>
    <r>
      <rPr>
        <b/>
        <sz val="10"/>
        <color theme="1"/>
        <rFont val="Calibri"/>
        <family val="2"/>
      </rPr>
      <t xml:space="preserve">caractéristiques </t>
    </r>
    <r>
      <rPr>
        <sz val="10"/>
        <color theme="1"/>
        <rFont val="Calibri"/>
        <family val="2"/>
      </rPr>
      <t>des apprenants et du profil des diplômes sont définies.</t>
    </r>
  </si>
  <si>
    <r>
      <t xml:space="preserve">Les </t>
    </r>
    <r>
      <rPr>
        <b/>
        <sz val="10"/>
        <color theme="1"/>
        <rFont val="Calibri"/>
        <family val="2"/>
      </rPr>
      <t>exigences relatives</t>
    </r>
    <r>
      <rPr>
        <sz val="10"/>
        <color theme="1"/>
        <rFont val="Calibri"/>
        <family val="2"/>
      </rPr>
      <t xml:space="preserve"> à une étude ou un travail supplémentaire sont connues.</t>
    </r>
  </si>
  <si>
    <r>
      <t xml:space="preserve">Le </t>
    </r>
    <r>
      <rPr>
        <b/>
        <sz val="10"/>
        <color theme="1"/>
        <rFont val="Calibri"/>
        <family val="2"/>
      </rPr>
      <t>cours ou le programme</t>
    </r>
    <r>
      <rPr>
        <sz val="10"/>
        <color theme="1"/>
        <rFont val="Calibri"/>
        <family val="2"/>
      </rPr>
      <t xml:space="preserve">  répondre aux exigences relatives à la finalité et au domaine d'application compte tenu des caractéristiques des apprenants.</t>
    </r>
  </si>
  <si>
    <t>Maîtrise de la conception et du developement de l'évaluation sommative</t>
  </si>
  <si>
    <r>
      <t>L’organisme</t>
    </r>
    <r>
      <rPr>
        <b/>
        <sz val="10"/>
        <color theme="1"/>
        <rFont val="Calibri"/>
        <family val="2"/>
      </rPr>
      <t xml:space="preserve"> s'assure que les activités</t>
    </r>
    <r>
      <rPr>
        <sz val="10"/>
        <color theme="1"/>
        <rFont val="Calibri"/>
        <family val="2"/>
      </rPr>
      <t xml:space="preserve"> de notation </t>
    </r>
    <r>
      <rPr>
        <b/>
        <sz val="10"/>
        <color theme="1"/>
        <rFont val="Calibri"/>
        <family val="2"/>
      </rPr>
      <t>sont réalisées</t>
    </r>
    <r>
      <rPr>
        <sz val="10"/>
        <color theme="1"/>
        <rFont val="Calibri"/>
        <family val="2"/>
      </rPr>
      <t xml:space="preserve"> en tenant compte des principes de transparence, d'accessibilité, de respect de l'apprenant de d'équité.</t>
    </r>
  </si>
  <si>
    <r>
      <t xml:space="preserve">L’organisme </t>
    </r>
    <r>
      <rPr>
        <b/>
        <sz val="10"/>
        <color theme="1"/>
        <rFont val="Calibri"/>
        <family val="2"/>
      </rPr>
      <t>démontre un lien clair</t>
    </r>
    <r>
      <rPr>
        <sz val="10"/>
        <color theme="1"/>
        <rFont val="Calibri"/>
        <family val="2"/>
      </rPr>
      <t xml:space="preserve"> entre </t>
    </r>
    <r>
      <rPr>
        <b/>
        <sz val="10"/>
        <color theme="1"/>
        <rFont val="Calibri"/>
        <family val="2"/>
      </rPr>
      <t>la conception de l'évaluation</t>
    </r>
    <r>
      <rPr>
        <sz val="10"/>
        <color theme="1"/>
        <rFont val="Calibri"/>
        <family val="2"/>
      </rPr>
      <t xml:space="preserve"> et les</t>
    </r>
    <r>
      <rPr>
        <b/>
        <sz val="10"/>
        <color theme="1"/>
        <rFont val="Calibri"/>
        <family val="2"/>
      </rPr>
      <t xml:space="preserve"> résultats d'apprentissage</t>
    </r>
    <r>
      <rPr>
        <sz val="10"/>
        <color theme="1"/>
        <rFont val="Calibri"/>
        <family val="2"/>
      </rPr>
      <t xml:space="preserve"> qu'elle est destinée à évaluer et les activités d'apprentissage sur lesquelles ils sont basés.</t>
    </r>
  </si>
  <si>
    <r>
      <t>L’organisme</t>
    </r>
    <r>
      <rPr>
        <b/>
        <sz val="10"/>
        <color theme="1"/>
        <rFont val="Calibri"/>
        <family val="2"/>
      </rPr>
      <t xml:space="preserve"> s'assure</t>
    </r>
    <r>
      <rPr>
        <sz val="10"/>
        <color theme="1"/>
        <rFont val="Calibri"/>
        <family val="2"/>
      </rPr>
      <t xml:space="preserve"> que le système de notation est </t>
    </r>
    <r>
      <rPr>
        <b/>
        <sz val="10"/>
        <color theme="1"/>
        <rFont val="Calibri"/>
        <family val="2"/>
      </rPr>
      <t>défini et validé</t>
    </r>
    <r>
      <rPr>
        <sz val="10"/>
        <color theme="1"/>
        <rFont val="Calibri"/>
        <family val="2"/>
      </rPr>
      <t>.</t>
    </r>
  </si>
  <si>
    <r>
      <t xml:space="preserve">L'organisme </t>
    </r>
    <r>
      <rPr>
        <b/>
        <sz val="10"/>
        <color theme="1"/>
        <rFont val="Calibri"/>
        <family val="2"/>
      </rPr>
      <t>conserve</t>
    </r>
    <r>
      <rPr>
        <sz val="10"/>
        <color theme="1"/>
        <rFont val="Calibri"/>
        <family val="2"/>
      </rPr>
      <t xml:space="preserve"> les informations documentées décrivant le </t>
    </r>
    <r>
      <rPr>
        <b/>
        <sz val="10"/>
        <color theme="1"/>
        <rFont val="Calibri"/>
        <family val="2"/>
      </rPr>
      <t>déroulement des programmes.</t>
    </r>
  </si>
  <si>
    <r>
      <t xml:space="preserve">L'organisme </t>
    </r>
    <r>
      <rPr>
        <b/>
        <sz val="10"/>
        <color theme="1"/>
        <rFont val="Calibri"/>
        <family val="2"/>
      </rPr>
      <t>conserve</t>
    </r>
    <r>
      <rPr>
        <sz val="10"/>
        <color theme="1"/>
        <rFont val="Calibri"/>
        <family val="2"/>
      </rPr>
      <t xml:space="preserve"> les informations documentées décrivant tout </t>
    </r>
    <r>
      <rPr>
        <b/>
        <sz val="10"/>
        <color theme="1"/>
        <rFont val="Calibri"/>
        <family val="2"/>
      </rPr>
      <t>élément de sortie non conforme.</t>
    </r>
  </si>
  <si>
    <r>
      <t>L'organisme</t>
    </r>
    <r>
      <rPr>
        <b/>
        <sz val="10"/>
        <color theme="1"/>
        <rFont val="Calibri"/>
        <family val="2"/>
      </rPr>
      <t xml:space="preserve"> conserve</t>
    </r>
    <r>
      <rPr>
        <sz val="10"/>
        <color theme="1"/>
        <rFont val="Calibri"/>
        <family val="2"/>
      </rPr>
      <t xml:space="preserve"> les informations documentées décrivant </t>
    </r>
    <r>
      <rPr>
        <b/>
        <sz val="10"/>
        <color theme="1"/>
        <rFont val="Calibri"/>
        <family val="2"/>
      </rPr>
      <t>les actions menées.</t>
    </r>
  </si>
  <si>
    <r>
      <t xml:space="preserve">L'organisme </t>
    </r>
    <r>
      <rPr>
        <b/>
        <sz val="10"/>
        <color theme="1"/>
        <rFont val="Calibri"/>
        <family val="2"/>
      </rPr>
      <t>conserve</t>
    </r>
    <r>
      <rPr>
        <sz val="10"/>
        <color theme="1"/>
        <rFont val="Calibri"/>
        <family val="2"/>
      </rPr>
      <t xml:space="preserve"> les informations documentées décrivant </t>
    </r>
    <r>
      <rPr>
        <b/>
        <sz val="10"/>
        <color theme="1"/>
        <rFont val="Calibri"/>
        <family val="2"/>
      </rPr>
      <t>les dérogations obtenues.</t>
    </r>
  </si>
  <si>
    <r>
      <t>L'organisme</t>
    </r>
    <r>
      <rPr>
        <b/>
        <sz val="10"/>
        <color theme="1"/>
        <rFont val="Calibri"/>
        <family val="2"/>
      </rPr>
      <t xml:space="preserve"> identifie</t>
    </r>
    <r>
      <rPr>
        <sz val="10"/>
        <color theme="1"/>
        <rFont val="Calibri"/>
        <family val="2"/>
      </rPr>
      <t xml:space="preserve"> l'autorité ayant décidé </t>
    </r>
    <r>
      <rPr>
        <b/>
        <sz val="10"/>
        <color theme="1"/>
        <rFont val="Calibri"/>
        <family val="2"/>
      </rPr>
      <t>des actions</t>
    </r>
    <r>
      <rPr>
        <sz val="10"/>
        <color theme="1"/>
        <rFont val="Calibri"/>
        <family val="2"/>
      </rPr>
      <t xml:space="preserve"> en rapport avec la non-conformité.</t>
    </r>
  </si>
  <si>
    <r>
      <t xml:space="preserve">L'organisme </t>
    </r>
    <r>
      <rPr>
        <b/>
        <sz val="10"/>
        <color theme="1"/>
        <rFont val="Calibri"/>
        <family val="2"/>
      </rPr>
      <t>s'assure</t>
    </r>
    <r>
      <rPr>
        <sz val="10"/>
        <color theme="1"/>
        <rFont val="Calibri"/>
        <family val="2"/>
      </rPr>
      <t xml:space="preserve"> que les processus, produits et services fournis par des prestataires externes </t>
    </r>
    <r>
      <rPr>
        <b/>
        <sz val="10"/>
        <color theme="1"/>
        <rFont val="Calibri"/>
        <family val="2"/>
      </rPr>
      <t>sont conformes aux exigences.</t>
    </r>
  </si>
  <si>
    <r>
      <t xml:space="preserve">L'organisme </t>
    </r>
    <r>
      <rPr>
        <b/>
        <sz val="10"/>
        <color theme="1"/>
        <rFont val="Calibri"/>
        <family val="2"/>
      </rPr>
      <t>détermine la maîtrise</t>
    </r>
    <r>
      <rPr>
        <sz val="10"/>
        <color theme="1"/>
        <rFont val="Calibri"/>
        <family val="2"/>
      </rPr>
      <t xml:space="preserve"> devant être appliquée aux processus, produits et services fournis par des prestataires externes lorsque</t>
    </r>
    <r>
      <rPr>
        <b/>
        <sz val="10"/>
        <color theme="1"/>
        <rFont val="Calibri"/>
        <family val="2"/>
      </rPr>
      <t xml:space="preserve"> les produits et services fournis directement</t>
    </r>
    <r>
      <rPr>
        <sz val="10"/>
        <color theme="1"/>
        <rFont val="Calibri"/>
        <family val="2"/>
      </rPr>
      <t xml:space="preserve"> aux apprenants ou autres bénéficiaires</t>
    </r>
    <r>
      <rPr>
        <b/>
        <sz val="10"/>
        <color theme="1"/>
        <rFont val="Calibri"/>
        <family val="2"/>
      </rPr>
      <t xml:space="preserve"> par des prestataires externes</t>
    </r>
    <r>
      <rPr>
        <sz val="10"/>
        <color theme="1"/>
        <rFont val="Calibri"/>
        <family val="2"/>
      </rPr>
      <t xml:space="preserve"> pour le compte de l'organisme.</t>
    </r>
  </si>
  <si>
    <r>
      <t>L'organisme</t>
    </r>
    <r>
      <rPr>
        <b/>
        <sz val="10"/>
        <color theme="1"/>
        <rFont val="Calibri"/>
        <family val="2"/>
      </rPr>
      <t xml:space="preserve"> détermine la maîtrise </t>
    </r>
    <r>
      <rPr>
        <sz val="10"/>
        <color theme="1"/>
        <rFont val="Calibri"/>
        <family val="2"/>
      </rPr>
      <t>devant être appliquée aux processus, produits et services fournis par des prestataires externes lorsque</t>
    </r>
    <r>
      <rPr>
        <b/>
        <sz val="10"/>
        <color theme="1"/>
        <rFont val="Calibri"/>
        <family val="2"/>
      </rPr>
      <t xml:space="preserve"> un processus ou une partie d'un processus est réalisé par un prestataire externe</t>
    </r>
    <r>
      <rPr>
        <sz val="10"/>
        <color theme="1"/>
        <rFont val="Calibri"/>
        <family val="2"/>
      </rPr>
      <t xml:space="preserve"> à la suite d'une décicion de l'organisme.</t>
    </r>
  </si>
  <si>
    <r>
      <t>L'organisme</t>
    </r>
    <r>
      <rPr>
        <b/>
        <sz val="10"/>
        <color theme="1"/>
        <rFont val="Calibri"/>
        <family val="2"/>
      </rPr>
      <t xml:space="preserve"> determine et applique des critères</t>
    </r>
    <r>
      <rPr>
        <sz val="10"/>
        <color theme="1"/>
        <rFont val="Calibri"/>
        <family val="2"/>
      </rPr>
      <t xml:space="preserve"> pour l'évaluation, la séléction , la surveillance des performances et la réévaluation des prestataires externes,</t>
    </r>
    <r>
      <rPr>
        <b/>
        <sz val="10"/>
        <color theme="1"/>
        <rFont val="Calibri"/>
        <family val="2"/>
      </rPr>
      <t xml:space="preserve"> fondés sur leur aptitude à realiser des processus</t>
    </r>
    <r>
      <rPr>
        <sz val="10"/>
        <color theme="1"/>
        <rFont val="Calibri"/>
        <family val="2"/>
      </rPr>
      <t xml:space="preserve"> ou</t>
    </r>
    <r>
      <rPr>
        <b/>
        <sz val="10"/>
        <color theme="1"/>
        <rFont val="Calibri"/>
        <family val="2"/>
      </rPr>
      <t xml:space="preserve"> fournir des produits et services conformes</t>
    </r>
    <r>
      <rPr>
        <sz val="10"/>
        <color theme="1"/>
        <rFont val="Calibri"/>
        <family val="2"/>
      </rPr>
      <t xml:space="preserve"> aux exigences.</t>
    </r>
  </si>
  <si>
    <r>
      <t>L'organisme</t>
    </r>
    <r>
      <rPr>
        <b/>
        <sz val="10"/>
        <color theme="1"/>
        <rFont val="Calibri"/>
        <family val="2"/>
      </rPr>
      <t xml:space="preserve"> détermine la maîtrise</t>
    </r>
    <r>
      <rPr>
        <sz val="10"/>
        <color theme="1"/>
        <rFont val="Calibri"/>
        <family val="2"/>
      </rPr>
      <t xml:space="preserve"> devant être appliquée aux processus, produits et services fournis par des prestataires externes lorsque</t>
    </r>
    <r>
      <rPr>
        <b/>
        <sz val="10"/>
        <color theme="1"/>
        <rFont val="Calibri"/>
        <family val="2"/>
      </rPr>
      <t xml:space="preserve"> les produits et services fournis par des prestataires externes</t>
    </r>
    <r>
      <rPr>
        <sz val="10"/>
        <color theme="1"/>
        <rFont val="Calibri"/>
        <family val="2"/>
      </rPr>
      <t xml:space="preserve"> sont destinés à être intégre dans les propres produits et services de l'organisme,</t>
    </r>
  </si>
  <si>
    <t xml:space="preserve">Les processus , produits et services fournis sont conformes aux exigences et conservées sous forme des informations documentées.
Le niveau de maîtrise des processus, produits et services fournis par des prestataires externes est determiné.
</t>
  </si>
  <si>
    <r>
      <t xml:space="preserve">L'organisme </t>
    </r>
    <r>
      <rPr>
        <b/>
        <sz val="10"/>
        <color theme="1"/>
        <rFont val="Calibri"/>
        <family val="2"/>
      </rPr>
      <t>s'assure</t>
    </r>
    <r>
      <rPr>
        <sz val="10"/>
        <color theme="1"/>
        <rFont val="Calibri"/>
        <family val="2"/>
      </rPr>
      <t xml:space="preserve"> que les processus fournis par des prestataires externes</t>
    </r>
    <r>
      <rPr>
        <b/>
        <sz val="10"/>
        <color theme="1"/>
        <rFont val="Calibri"/>
        <family val="2"/>
      </rPr>
      <t xml:space="preserve"> restent sous le contrôle de SMOE,</t>
    </r>
  </si>
  <si>
    <r>
      <t>L'organisme</t>
    </r>
    <r>
      <rPr>
        <b/>
        <sz val="10"/>
        <color theme="1"/>
        <rFont val="Calibri"/>
        <family val="2"/>
      </rPr>
      <t xml:space="preserve"> défine la maîtrise</t>
    </r>
    <r>
      <rPr>
        <sz val="10"/>
        <color theme="1"/>
        <rFont val="Calibri"/>
        <family val="2"/>
      </rPr>
      <t xml:space="preserve"> qu'il entend exercer sur un prestataire externe et celle qu'il entend exercer sur l'élément de sortie concerné,</t>
    </r>
  </si>
  <si>
    <r>
      <t xml:space="preserve">L'organisme </t>
    </r>
    <r>
      <rPr>
        <b/>
        <sz val="10"/>
        <color theme="1"/>
        <rFont val="Calibri"/>
        <family val="2"/>
      </rPr>
      <t>prend en compte l'impact</t>
    </r>
    <r>
      <rPr>
        <sz val="10"/>
        <color theme="1"/>
        <rFont val="Calibri"/>
        <family val="2"/>
      </rPr>
      <t xml:space="preserve"> potentiel des processus produits et services fournis par des prestataires externes sur l'aptitude de l'organisme à satisfaire en permanence aux exigences des apprenants et autres bénéficiaires.</t>
    </r>
  </si>
  <si>
    <r>
      <t>L'organisme</t>
    </r>
    <r>
      <rPr>
        <b/>
        <sz val="10"/>
        <color theme="1"/>
        <rFont val="Calibri"/>
        <family val="2"/>
      </rPr>
      <t xml:space="preserve"> prend en compte l'efficacité </t>
    </r>
    <r>
      <rPr>
        <sz val="10"/>
        <color theme="1"/>
        <rFont val="Calibri"/>
        <family val="2"/>
      </rPr>
      <t>de la maîtrise exercée par le prestataire externe.</t>
    </r>
  </si>
  <si>
    <r>
      <t>L'organisme</t>
    </r>
    <r>
      <rPr>
        <b/>
        <sz val="10"/>
        <color theme="1"/>
        <rFont val="Calibri"/>
        <family val="2"/>
      </rPr>
      <t xml:space="preserve"> s'assure</t>
    </r>
    <r>
      <rPr>
        <sz val="10"/>
        <color theme="1"/>
        <rFont val="Calibri"/>
        <family val="2"/>
      </rPr>
      <t xml:space="preserve"> que les processus, produits et services fournis par des prestataires externes ne compremettent pas</t>
    </r>
    <r>
      <rPr>
        <b/>
        <sz val="10"/>
        <color theme="1"/>
        <rFont val="Calibri"/>
        <family val="2"/>
      </rPr>
      <t xml:space="preserve"> l'aptitude de l'organisme à fournir</t>
    </r>
    <r>
      <rPr>
        <sz val="10"/>
        <color theme="1"/>
        <rFont val="Calibri"/>
        <family val="2"/>
      </rPr>
      <t xml:space="preserve"> en permanence à ses  apprenants et autres bénéficiaires des produits et services conformes.</t>
    </r>
  </si>
  <si>
    <t>Les processus, produits et services fournis par des prestataires externes:
-ne compremettent pas l'aptitude de l'orgnisme à forunir des produits et services conformes.
-restent sous le contrôle de SMOE.
-sont maîtrisés
-Satisfaissent aux exigences .
L'organisme prend en compte l'impact l'efficacité des pretataires externes et prend en compte l'impact potentiel des processus, produits et services sur s'aptitud à satisfaire aus exigences.</t>
  </si>
  <si>
    <t>La communication aux prestataires esternes sur toutes les exigences adequates de l'organisme sont assurées.</t>
  </si>
  <si>
    <r>
      <t xml:space="preserve">L'organisme </t>
    </r>
    <r>
      <rPr>
        <b/>
        <sz val="10"/>
        <color theme="1"/>
        <rFont val="Calibri"/>
        <family val="2"/>
      </rPr>
      <t>s'assure</t>
    </r>
    <r>
      <rPr>
        <sz val="10"/>
        <color theme="1"/>
        <rFont val="Calibri"/>
        <family val="2"/>
      </rPr>
      <t xml:space="preserve"> de</t>
    </r>
    <r>
      <rPr>
        <b/>
        <sz val="10"/>
        <color theme="1"/>
        <rFont val="Calibri"/>
        <family val="2"/>
      </rPr>
      <t xml:space="preserve"> l'adequation des exigences</t>
    </r>
    <r>
      <rPr>
        <sz val="10"/>
        <color theme="1"/>
        <rFont val="Calibri"/>
        <family val="2"/>
      </rPr>
      <t xml:space="preserve"> avant de les communiquer au prestataire externe.</t>
    </r>
  </si>
  <si>
    <r>
      <t xml:space="preserve">L'organisme </t>
    </r>
    <r>
      <rPr>
        <b/>
        <sz val="10"/>
        <color theme="1"/>
        <rFont val="Calibri"/>
        <family val="2"/>
      </rPr>
      <t>communique</t>
    </r>
    <r>
      <rPr>
        <sz val="10"/>
        <color theme="1"/>
        <rFont val="Calibri"/>
        <family val="2"/>
      </rPr>
      <t xml:space="preserve"> aux prestatires externes</t>
    </r>
    <r>
      <rPr>
        <b/>
        <sz val="10"/>
        <color theme="1"/>
        <rFont val="Calibri"/>
        <family val="2"/>
      </rPr>
      <t xml:space="preserve"> les exigences </t>
    </r>
    <r>
      <rPr>
        <sz val="10"/>
        <color theme="1"/>
        <rFont val="Calibri"/>
        <family val="2"/>
      </rPr>
      <t>concernant l</t>
    </r>
    <r>
      <rPr>
        <b/>
        <sz val="10"/>
        <color theme="1"/>
        <rFont val="Calibri"/>
        <family val="2"/>
      </rPr>
      <t>es processus, produits et service devant être fournis.</t>
    </r>
  </si>
  <si>
    <r>
      <t xml:space="preserve">L'organisme </t>
    </r>
    <r>
      <rPr>
        <b/>
        <sz val="10"/>
        <color theme="1"/>
        <rFont val="Calibri"/>
        <family val="2"/>
      </rPr>
      <t>communiqu</t>
    </r>
    <r>
      <rPr>
        <sz val="10"/>
        <color theme="1"/>
        <rFont val="Calibri"/>
        <family val="2"/>
      </rPr>
      <t xml:space="preserve">e aux prestatires externes </t>
    </r>
    <r>
      <rPr>
        <b/>
        <sz val="10"/>
        <color theme="1"/>
        <rFont val="Calibri"/>
        <family val="2"/>
      </rPr>
      <t xml:space="preserve">les exigences </t>
    </r>
    <r>
      <rPr>
        <sz val="10"/>
        <color theme="1"/>
        <rFont val="Calibri"/>
        <family val="2"/>
      </rPr>
      <t>concernant</t>
    </r>
    <r>
      <rPr>
        <b/>
        <sz val="10"/>
        <color theme="1"/>
        <rFont val="Calibri"/>
        <family val="2"/>
      </rPr>
      <t xml:space="preserve"> l'approbation des produits et services.</t>
    </r>
  </si>
  <si>
    <r>
      <t xml:space="preserve">L'organisme </t>
    </r>
    <r>
      <rPr>
        <b/>
        <sz val="10"/>
        <color theme="1"/>
        <rFont val="Calibri"/>
        <family val="2"/>
      </rPr>
      <t>communique</t>
    </r>
    <r>
      <rPr>
        <sz val="10"/>
        <color theme="1"/>
        <rFont val="Calibri"/>
        <family val="2"/>
      </rPr>
      <t xml:space="preserve"> aux prestatires externes les exigences concernan</t>
    </r>
    <r>
      <rPr>
        <b/>
        <sz val="10"/>
        <color theme="1"/>
        <rFont val="Calibri"/>
        <family val="2"/>
      </rPr>
      <t>t l'approbation des méthodes, des processus et des équipements.</t>
    </r>
  </si>
  <si>
    <r>
      <t xml:space="preserve">L'organisme </t>
    </r>
    <r>
      <rPr>
        <b/>
        <sz val="10"/>
        <color theme="1"/>
        <rFont val="Calibri"/>
        <family val="2"/>
      </rPr>
      <t>communique</t>
    </r>
    <r>
      <rPr>
        <sz val="10"/>
        <color theme="1"/>
        <rFont val="Calibri"/>
        <family val="2"/>
      </rPr>
      <t xml:space="preserve"> aux prestatires externes</t>
    </r>
    <r>
      <rPr>
        <b/>
        <sz val="10"/>
        <color theme="1"/>
        <rFont val="Calibri"/>
        <family val="2"/>
      </rPr>
      <t xml:space="preserve"> les exigences</t>
    </r>
    <r>
      <rPr>
        <sz val="10"/>
        <color theme="1"/>
        <rFont val="Calibri"/>
        <family val="2"/>
      </rPr>
      <t xml:space="preserve"> concernant </t>
    </r>
    <r>
      <rPr>
        <b/>
        <sz val="10"/>
        <color theme="1"/>
        <rFont val="Calibri"/>
        <family val="2"/>
      </rPr>
      <t>l'approbation de la libération des produits et services.</t>
    </r>
  </si>
  <si>
    <r>
      <t xml:space="preserve">L'organisme </t>
    </r>
    <r>
      <rPr>
        <b/>
        <sz val="10"/>
        <color theme="1"/>
        <rFont val="Calibri"/>
        <family val="2"/>
      </rPr>
      <t>communique</t>
    </r>
    <r>
      <rPr>
        <sz val="10"/>
        <color theme="1"/>
        <rFont val="Calibri"/>
        <family val="2"/>
      </rPr>
      <t xml:space="preserve"> aux prestatires externes </t>
    </r>
    <r>
      <rPr>
        <b/>
        <sz val="10"/>
        <color theme="1"/>
        <rFont val="Calibri"/>
        <family val="2"/>
      </rPr>
      <t xml:space="preserve">les exigences </t>
    </r>
    <r>
      <rPr>
        <sz val="10"/>
        <color theme="1"/>
        <rFont val="Calibri"/>
        <family val="2"/>
      </rPr>
      <t xml:space="preserve">concernant les </t>
    </r>
    <r>
      <rPr>
        <b/>
        <sz val="10"/>
        <color theme="1"/>
        <rFont val="Calibri"/>
        <family val="2"/>
      </rPr>
      <t xml:space="preserve">compétences, y compris toute qualification requise des personnes </t>
    </r>
    <r>
      <rPr>
        <sz val="10"/>
        <color theme="1"/>
        <rFont val="Calibri"/>
        <family val="2"/>
      </rPr>
      <t>.</t>
    </r>
  </si>
  <si>
    <r>
      <t xml:space="preserve">L'organisme </t>
    </r>
    <r>
      <rPr>
        <b/>
        <sz val="10"/>
        <color theme="1"/>
        <rFont val="Calibri"/>
        <family val="2"/>
      </rPr>
      <t>communique</t>
    </r>
    <r>
      <rPr>
        <sz val="10"/>
        <color theme="1"/>
        <rFont val="Calibri"/>
        <family val="2"/>
      </rPr>
      <t xml:space="preserve"> aux prestatires externes </t>
    </r>
    <r>
      <rPr>
        <b/>
        <sz val="10"/>
        <color theme="1"/>
        <rFont val="Calibri"/>
        <family val="2"/>
      </rPr>
      <t xml:space="preserve">les exigences </t>
    </r>
    <r>
      <rPr>
        <sz val="10"/>
        <color theme="1"/>
        <rFont val="Calibri"/>
        <family val="2"/>
      </rPr>
      <t xml:space="preserve">concernant la maîtrise et </t>
    </r>
    <r>
      <rPr>
        <b/>
        <sz val="10"/>
        <color theme="1"/>
        <rFont val="Calibri"/>
        <family val="2"/>
      </rPr>
      <t>la surveillance des performances</t>
    </r>
    <r>
      <rPr>
        <sz val="10"/>
        <color theme="1"/>
        <rFont val="Calibri"/>
        <family val="2"/>
      </rPr>
      <t xml:space="preserve"> des prestataires externes devant étre appliquées par l'organisme.</t>
    </r>
  </si>
  <si>
    <r>
      <t xml:space="preserve">L'organisme </t>
    </r>
    <r>
      <rPr>
        <b/>
        <sz val="10"/>
        <color theme="1"/>
        <rFont val="Calibri"/>
        <family val="2"/>
      </rPr>
      <t xml:space="preserve">communique </t>
    </r>
    <r>
      <rPr>
        <sz val="10"/>
        <color theme="1"/>
        <rFont val="Calibri"/>
        <family val="2"/>
      </rPr>
      <t>aux prestatires externe</t>
    </r>
    <r>
      <rPr>
        <b/>
        <sz val="10"/>
        <color theme="1"/>
        <rFont val="Calibri"/>
        <family val="2"/>
      </rPr>
      <t>s les exigences</t>
    </r>
    <r>
      <rPr>
        <sz val="10"/>
        <color theme="1"/>
        <rFont val="Calibri"/>
        <family val="2"/>
      </rPr>
      <t xml:space="preserve"> concernant les activités de</t>
    </r>
    <r>
      <rPr>
        <b/>
        <sz val="10"/>
        <color theme="1"/>
        <rFont val="Calibri"/>
        <family val="2"/>
      </rPr>
      <t xml:space="preserve"> vérification ou de validation</t>
    </r>
    <r>
      <rPr>
        <sz val="10"/>
        <color theme="1"/>
        <rFont val="Calibri"/>
        <family val="2"/>
      </rPr>
      <t xml:space="preserve"> que l'organisme, ou ses apprenants et auttres bénéficiaires, ont l'intention de réaliser dans les locaux des prestataires externes.</t>
    </r>
  </si>
  <si>
    <t>La propriété de toute partie intéressée est identifiée, vérifiée, protegée, sauvergardée et respectée.
L'organisme mene les actios correctives appropries lorsque la propriété d'une partie intéressée est perdue, endomagée ou jugée impropre à l'uilisation.</t>
  </si>
  <si>
    <r>
      <t xml:space="preserve">L'organisme d'enseignement </t>
    </r>
    <r>
      <rPr>
        <b/>
        <sz val="10"/>
        <color theme="1"/>
        <rFont val="Calibri"/>
        <family val="2"/>
      </rPr>
      <t>dispose</t>
    </r>
    <r>
      <rPr>
        <sz val="10"/>
        <color theme="1"/>
        <rFont val="Calibri"/>
        <family val="2"/>
      </rPr>
      <t xml:space="preserve"> d'une</t>
    </r>
    <r>
      <rPr>
        <b/>
        <sz val="10"/>
        <color theme="1"/>
        <rFont val="Calibri"/>
        <family val="2"/>
      </rPr>
      <t xml:space="preserve"> procédure de traitement des réclamations et des appels</t>
    </r>
    <r>
      <rPr>
        <sz val="10"/>
        <color theme="1"/>
        <rFont val="Calibri"/>
        <family val="2"/>
      </rPr>
      <t xml:space="preserve"> et en informe les parties intéressées.</t>
    </r>
  </si>
  <si>
    <r>
      <rPr>
        <b/>
        <sz val="10"/>
        <color theme="1"/>
        <rFont val="Calibri"/>
        <family val="2"/>
      </rPr>
      <t>La procédur</t>
    </r>
    <r>
      <rPr>
        <sz val="10"/>
        <color theme="1"/>
        <rFont val="Calibri"/>
        <family val="2"/>
      </rPr>
      <t xml:space="preserve">e  de traitement des réclamations et des appels etablie une méthode pour </t>
    </r>
    <r>
      <rPr>
        <b/>
        <sz val="10"/>
        <color theme="1"/>
        <rFont val="Calibri"/>
        <family val="2"/>
      </rPr>
      <t>communique</t>
    </r>
    <r>
      <rPr>
        <sz val="10"/>
        <color theme="1"/>
        <rFont val="Calibri"/>
        <family val="2"/>
      </rPr>
      <t>r la procédure de</t>
    </r>
    <r>
      <rPr>
        <b/>
        <sz val="10"/>
        <color theme="1"/>
        <rFont val="Calibri"/>
        <family val="2"/>
      </rPr>
      <t xml:space="preserve"> réclamation</t>
    </r>
    <r>
      <rPr>
        <sz val="10"/>
        <color theme="1"/>
        <rFont val="Calibri"/>
        <family val="2"/>
      </rPr>
      <t xml:space="preserve"> à toutes les parties intéressées pertinentes.</t>
    </r>
  </si>
  <si>
    <r>
      <t>La procédure  de traitement des réclamations et des appels</t>
    </r>
    <r>
      <rPr>
        <b/>
        <sz val="10"/>
        <color theme="1"/>
        <rFont val="Calibri"/>
        <family val="2"/>
      </rPr>
      <t xml:space="preserve"> etablie une méthod</t>
    </r>
    <r>
      <rPr>
        <sz val="10"/>
        <color theme="1"/>
        <rFont val="Calibri"/>
        <family val="2"/>
      </rPr>
      <t xml:space="preserve">e pour recevoir,suivre, accuser réception, réaliser une appréciation à chaun, examiner, répondre et clore les réclamations. Ainsi que pour </t>
    </r>
    <r>
      <rPr>
        <b/>
        <sz val="10"/>
        <color theme="1"/>
        <rFont val="Calibri"/>
        <family val="2"/>
      </rPr>
      <t>communique</t>
    </r>
    <r>
      <rPr>
        <sz val="10"/>
        <color theme="1"/>
        <rFont val="Calibri"/>
        <family val="2"/>
      </rPr>
      <t>r la décision.</t>
    </r>
  </si>
  <si>
    <r>
      <t>L'organisme détermine s’il existe de</t>
    </r>
    <r>
      <rPr>
        <b/>
        <sz val="10"/>
        <color theme="1"/>
        <rFont val="Calibri"/>
        <family val="2"/>
      </rPr>
      <t>s besoins</t>
    </r>
    <r>
      <rPr>
        <sz val="10"/>
        <color theme="1"/>
        <rFont val="Calibri"/>
        <family val="2"/>
      </rPr>
      <t xml:space="preserve"> ou des </t>
    </r>
    <r>
      <rPr>
        <b/>
        <sz val="10"/>
        <color theme="1"/>
        <rFont val="Calibri"/>
        <family val="2"/>
      </rPr>
      <t xml:space="preserve">opportunités </t>
    </r>
    <r>
      <rPr>
        <sz val="10"/>
        <color theme="1"/>
        <rFont val="Calibri"/>
        <family val="2"/>
      </rPr>
      <t>à considérer dans le cadre de l’</t>
    </r>
    <r>
      <rPr>
        <b/>
        <sz val="10"/>
        <color theme="1"/>
        <rFont val="Calibri"/>
        <family val="2"/>
      </rPr>
      <t>amélioration continue</t>
    </r>
    <r>
      <rPr>
        <sz val="10"/>
        <color theme="1"/>
        <rFont val="Calibri"/>
        <family val="2"/>
      </rPr>
      <t>.</t>
    </r>
  </si>
  <si>
    <r>
      <t xml:space="preserve">Pour cela, l'organisme </t>
    </r>
    <r>
      <rPr>
        <b/>
        <sz val="10"/>
        <color theme="1"/>
        <rFont val="Calibri"/>
        <family val="2"/>
      </rPr>
      <t>prend en compte</t>
    </r>
    <r>
      <rPr>
        <sz val="10"/>
        <color theme="1"/>
        <rFont val="Calibri"/>
        <family val="2"/>
      </rPr>
      <t xml:space="preserve"> les résultats de l’</t>
    </r>
    <r>
      <rPr>
        <b/>
        <sz val="10"/>
        <color theme="1"/>
        <rFont val="Calibri"/>
        <family val="2"/>
      </rPr>
      <t xml:space="preserve">analyse et de l’évaluation </t>
    </r>
    <r>
      <rPr>
        <sz val="10"/>
        <color theme="1"/>
        <rFont val="Calibri"/>
        <family val="2"/>
      </rPr>
      <t>pour développer l'amélioration continue.</t>
    </r>
  </si>
  <si>
    <r>
      <t xml:space="preserve">Pour cela, l'organisme </t>
    </r>
    <r>
      <rPr>
        <b/>
        <sz val="10"/>
        <color theme="1"/>
        <rFont val="Calibri"/>
        <family val="2"/>
      </rPr>
      <t>prend en compte</t>
    </r>
    <r>
      <rPr>
        <sz val="10"/>
        <color theme="1"/>
        <rFont val="Calibri"/>
        <family val="2"/>
      </rPr>
      <t xml:space="preserve"> les </t>
    </r>
    <r>
      <rPr>
        <b/>
        <sz val="10"/>
        <color theme="1"/>
        <rFont val="Calibri"/>
        <family val="2"/>
      </rPr>
      <t>éléments de sortie de la revue de direction</t>
    </r>
    <r>
      <rPr>
        <sz val="10"/>
        <color theme="1"/>
        <rFont val="Calibri"/>
        <family val="2"/>
      </rPr>
      <t xml:space="preserve"> pour développer l'amélioration continue.</t>
    </r>
  </si>
  <si>
    <t>ART8.3.4</t>
  </si>
  <si>
    <t>8,4,2</t>
  </si>
  <si>
    <t>8,4,3</t>
  </si>
  <si>
    <t>8,5,1</t>
  </si>
  <si>
    <t>%</t>
  </si>
  <si>
    <t>8,5,2</t>
  </si>
  <si>
    <t>8,5,2,1</t>
  </si>
  <si>
    <t>8,5,2,2</t>
  </si>
  <si>
    <t>8,5,3</t>
  </si>
  <si>
    <t>8,5,4</t>
  </si>
  <si>
    <t>8,5,5</t>
  </si>
  <si>
    <t>8,6,1</t>
  </si>
  <si>
    <t>8,6,2</t>
  </si>
  <si>
    <t>8,6,3</t>
  </si>
  <si>
    <r>
      <t>Norme NF EN ISO 21001:2018</t>
    </r>
    <r>
      <rPr>
        <sz val="8"/>
        <rFont val="Arial"/>
        <family val="2"/>
      </rPr>
      <t xml:space="preserve"> " Système de management des organismes d'education/formation", édition  Afnor, www.afnor.org, mai 2018</t>
    </r>
  </si>
  <si>
    <t>Article 8. Realisation des operations operationelles</t>
  </si>
  <si>
    <r>
      <t xml:space="preserve">L’organisme </t>
    </r>
    <r>
      <rPr>
        <b/>
        <sz val="10"/>
        <rFont val="Calibri"/>
        <family val="2"/>
      </rPr>
      <t>planifie, met en œuvre et maîtrise les processus</t>
    </r>
    <r>
      <rPr>
        <sz val="10"/>
        <rFont val="Calibri"/>
        <family val="2"/>
      </rPr>
      <t xml:space="preserve"> nécessaires pour satisfaire  aux exigences relatives à la fourniture des produits éducatifs et à la prestation de services éducatifs, et réaliser les actions détermines en 6.1 de l'ISO 21001.</t>
    </r>
  </si>
  <si>
    <t>Les éléments de sortie de la conception et du développement:
- satisfont aux exigences d’entrée ; 
- sont adéquats pour les processus de fourniture des produits et à la prestation du service
- fournir les caractéristiques de sécurité appropriées. 
- contenient les critères d’acceptation.</t>
  </si>
  <si>
    <r>
      <t xml:space="preserve">L’organisme </t>
    </r>
    <r>
      <rPr>
        <b/>
        <sz val="10"/>
        <rFont val="Calibri"/>
        <family val="2"/>
      </rPr>
      <t>conserve</t>
    </r>
    <r>
      <rPr>
        <sz val="10"/>
        <rFont val="Calibri"/>
        <family val="2"/>
      </rPr>
      <t xml:space="preserve"> des </t>
    </r>
    <r>
      <rPr>
        <sz val="10"/>
        <color rgb="FFFF0000"/>
        <rFont val="Calibri"/>
        <family val="2"/>
      </rPr>
      <t>informations documentées (enregistrements)</t>
    </r>
    <r>
      <rPr>
        <sz val="10"/>
        <rFont val="Calibri"/>
        <family val="2"/>
      </rPr>
      <t xml:space="preserve"> sur les</t>
    </r>
    <r>
      <rPr>
        <b/>
        <sz val="10"/>
        <rFont val="Calibri"/>
        <family val="2"/>
      </rPr>
      <t xml:space="preserve"> éléments de sortie</t>
    </r>
    <r>
      <rPr>
        <sz val="10"/>
        <rFont val="Calibri"/>
        <family val="2"/>
      </rPr>
      <t xml:space="preserve"> de la conception et du développement.</t>
    </r>
  </si>
  <si>
    <r>
      <t>L'organisme</t>
    </r>
    <r>
      <rPr>
        <b/>
        <sz val="10"/>
        <color theme="1"/>
        <rFont val="Calibri"/>
        <family val="2"/>
      </rPr>
      <t xml:space="preserve"> prend en compte la mesure</t>
    </r>
    <r>
      <rPr>
        <sz val="10"/>
        <color theme="1"/>
        <rFont val="Calibri"/>
        <family val="2"/>
      </rPr>
      <t xml:space="preserve"> dans laquelle les apprenants nécessitent des parcours d'apprentissage individualisés, sur la base de leurs savoir faire, de leurs intérets et de leurs aptitudes.</t>
    </r>
  </si>
  <si>
    <r>
      <t xml:space="preserve">L'organisme </t>
    </r>
    <r>
      <rPr>
        <b/>
        <sz val="10"/>
        <color theme="1"/>
        <rFont val="Calibri"/>
        <family val="2"/>
      </rPr>
      <t>détermine</t>
    </r>
    <r>
      <rPr>
        <sz val="10"/>
        <color theme="1"/>
        <rFont val="Calibri"/>
        <family val="2"/>
      </rPr>
      <t xml:space="preserve"> les exigences essentielles pour les types spécifiques de produits et services à concevoir et à développer.</t>
    </r>
  </si>
  <si>
    <r>
      <t xml:space="preserve">L'organisme </t>
    </r>
    <r>
      <rPr>
        <b/>
        <sz val="10"/>
        <color theme="1"/>
        <rFont val="Calibri"/>
        <family val="2"/>
      </rPr>
      <t>prend en compte</t>
    </r>
    <r>
      <rPr>
        <sz val="10"/>
        <color theme="1"/>
        <rFont val="Calibri"/>
        <family val="2"/>
      </rPr>
      <t xml:space="preserve"> les exigences fonctionnelles et les exigences de performance</t>
    </r>
  </si>
  <si>
    <r>
      <t xml:space="preserve">L'organisme </t>
    </r>
    <r>
      <rPr>
        <b/>
        <sz val="10"/>
        <color theme="1"/>
        <rFont val="Calibri"/>
        <family val="2"/>
      </rPr>
      <t>prend en compte</t>
    </r>
    <r>
      <rPr>
        <sz val="10"/>
        <color theme="1"/>
        <rFont val="Calibri"/>
        <family val="2"/>
      </rPr>
      <t xml:space="preserve"> les informations issues d'activités similares précédentes de conception et de développement.</t>
    </r>
  </si>
  <si>
    <r>
      <t>L'organisme</t>
    </r>
    <r>
      <rPr>
        <b/>
        <sz val="10"/>
        <color theme="1"/>
        <rFont val="Calibri"/>
        <family val="2"/>
      </rPr>
      <t xml:space="preserve"> prend en compte</t>
    </r>
    <r>
      <rPr>
        <sz val="10"/>
        <color theme="1"/>
        <rFont val="Calibri"/>
        <family val="2"/>
      </rPr>
      <t xml:space="preserve"> et met en oeuvre les normes ou règles internes.</t>
    </r>
  </si>
  <si>
    <r>
      <t>L'organisme</t>
    </r>
    <r>
      <rPr>
        <b/>
        <sz val="10"/>
        <color theme="1"/>
        <rFont val="Calibri"/>
        <family val="2"/>
      </rPr>
      <t xml:space="preserve"> prend en compte</t>
    </r>
    <r>
      <rPr>
        <sz val="10"/>
        <color theme="1"/>
        <rFont val="Calibri"/>
        <family val="2"/>
      </rPr>
      <t xml:space="preserve"> les conséquences potentielles d'une défaillance liée à la nature des produits et services.</t>
    </r>
  </si>
  <si>
    <t>Niveau de Conformité</t>
  </si>
  <si>
    <t>Niveau de Madurité</t>
  </si>
  <si>
    <r>
      <t xml:space="preserve">L’organisme planifie </t>
    </r>
    <r>
      <rPr>
        <b/>
        <sz val="10"/>
        <rFont val="Calibri"/>
        <family val="2"/>
      </rPr>
      <t>comment intégrer et mettre en œuvre ces actions</t>
    </r>
    <r>
      <rPr>
        <sz val="10"/>
        <rFont val="Calibri"/>
        <family val="2"/>
      </rPr>
      <t xml:space="preserve"> au sein des processus du SMOE (voir 8 de l'ISO 21001).</t>
    </r>
  </si>
  <si>
    <r>
      <t xml:space="preserve">L’organisme planifie </t>
    </r>
    <r>
      <rPr>
        <b/>
        <sz val="10"/>
        <rFont val="Calibri"/>
        <family val="2"/>
      </rPr>
      <t>comment évaluer l’efficacité</t>
    </r>
    <r>
      <rPr>
        <sz val="10"/>
        <rFont val="Calibri"/>
        <family val="2"/>
      </rPr>
      <t xml:space="preserve"> de ces actions.</t>
    </r>
  </si>
  <si>
    <r>
      <t>La direction attribue</t>
    </r>
    <r>
      <rPr>
        <b/>
        <sz val="10"/>
        <rFont val="Calibri"/>
        <family val="2"/>
      </rPr>
      <t xml:space="preserve"> la responsabilité et l’autorité </t>
    </r>
    <r>
      <rPr>
        <sz val="10"/>
        <rFont val="Calibri"/>
        <family val="2"/>
      </rPr>
      <t xml:space="preserve">pour s’assurer que, lorsque des </t>
    </r>
    <r>
      <rPr>
        <b/>
        <sz val="10"/>
        <rFont val="Calibri"/>
        <family val="2"/>
      </rPr>
      <t xml:space="preserve">modifications du système </t>
    </r>
    <r>
      <rPr>
        <sz val="10"/>
        <rFont val="Calibri"/>
        <family val="2"/>
      </rPr>
      <t xml:space="preserve">de management sont planifiées et mises en œuvre, </t>
    </r>
    <r>
      <rPr>
        <b/>
        <sz val="10"/>
        <rFont val="Calibri"/>
        <family val="2"/>
      </rPr>
      <t>l’intégrité</t>
    </r>
    <r>
      <rPr>
        <sz val="10"/>
        <rFont val="Calibri"/>
        <family val="2"/>
      </rPr>
      <t xml:space="preserve"> du système de management </t>
    </r>
    <r>
      <rPr>
        <b/>
        <sz val="10"/>
        <rFont val="Calibri"/>
        <family val="2"/>
      </rPr>
      <t>est maintenue</t>
    </r>
    <r>
      <rPr>
        <sz val="10"/>
        <rFont val="Calibri"/>
        <family val="2"/>
      </rPr>
      <t>.</t>
    </r>
  </si>
  <si>
    <r>
      <t>Pour planifier des modifications, l'organisme prend en compte</t>
    </r>
    <r>
      <rPr>
        <b/>
        <sz val="10"/>
        <rFont val="Calibri"/>
        <family val="2"/>
      </rPr>
      <t xml:space="preserve"> l’intégrité du système de management de l'enseignement.</t>
    </r>
  </si>
  <si>
    <r>
      <t xml:space="preserve">L’organisme doit identifier et fournir les </t>
    </r>
    <r>
      <rPr>
        <b/>
        <sz val="10"/>
        <color theme="1"/>
        <rFont val="Calibri"/>
        <family val="2"/>
      </rPr>
      <t>ressources</t>
    </r>
    <r>
      <rPr>
        <sz val="10"/>
        <color theme="1"/>
        <rFont val="Calibri"/>
        <family val="2"/>
      </rPr>
      <t xml:space="preserve"> nécessaires à l'établissement, la mise en œuvre, la tenue à jour et l</t>
    </r>
    <r>
      <rPr>
        <b/>
        <sz val="10"/>
        <color theme="1"/>
        <rFont val="Calibri"/>
        <family val="2"/>
      </rPr>
      <t>'amélioration continue</t>
    </r>
    <r>
      <rPr>
        <sz val="10"/>
        <color theme="1"/>
        <rFont val="Calibri"/>
        <family val="2"/>
      </rPr>
      <t xml:space="preserve"> du SMOE.</t>
    </r>
  </si>
  <si>
    <r>
      <t xml:space="preserve">L’organisme </t>
    </r>
    <r>
      <rPr>
        <b/>
        <sz val="10"/>
        <rFont val="Calibri"/>
        <family val="2"/>
      </rPr>
      <t>prend en compte</t>
    </r>
    <r>
      <rPr>
        <sz val="10"/>
        <rFont val="Calibri"/>
        <family val="2"/>
      </rPr>
      <t xml:space="preserve"> ce qu’il est </t>
    </r>
    <r>
      <rPr>
        <b/>
        <sz val="10"/>
        <rFont val="Calibri"/>
        <family val="2"/>
      </rPr>
      <t>nécessaire</t>
    </r>
    <r>
      <rPr>
        <sz val="10"/>
        <rFont val="Calibri"/>
        <family val="2"/>
      </rPr>
      <t xml:space="preserve"> de se procurer auprès de</t>
    </r>
    <r>
      <rPr>
        <b/>
        <sz val="10"/>
        <rFont val="Calibri"/>
        <family val="2"/>
      </rPr>
      <t xml:space="preserve"> prestataires externes</t>
    </r>
    <r>
      <rPr>
        <sz val="10"/>
        <rFont val="Calibri"/>
        <family val="2"/>
      </rPr>
      <t>.</t>
    </r>
  </si>
  <si>
    <r>
      <t xml:space="preserve">Les ressources pour l'apprentissage reflétent les </t>
    </r>
    <r>
      <rPr>
        <b/>
        <sz val="10"/>
        <color theme="1"/>
        <rFont val="Calibri"/>
        <family val="2"/>
      </rPr>
      <t>besoins et les exigences</t>
    </r>
    <r>
      <rPr>
        <sz val="10"/>
        <color theme="1"/>
        <rFont val="Calibri"/>
        <family val="2"/>
      </rPr>
      <t xml:space="preserve"> des apprenants, des autres bénéficiaires et des éducateurs.</t>
    </r>
  </si>
  <si>
    <r>
      <t>Le SMOE inclut les</t>
    </r>
    <r>
      <rPr>
        <sz val="10"/>
        <color rgb="FFFF0000"/>
        <rFont val="Calibri"/>
        <family val="2"/>
      </rPr>
      <t xml:space="preserve"> informations documentées</t>
    </r>
    <r>
      <rPr>
        <sz val="10"/>
        <rFont val="Calibri"/>
        <family val="2"/>
      </rPr>
      <t xml:space="preserve"> exigées par</t>
    </r>
    <r>
      <rPr>
        <b/>
        <sz val="10"/>
        <rFont val="Calibri"/>
        <family val="2"/>
      </rPr>
      <t xml:space="preserve"> l'ISO 21001.</t>
    </r>
  </si>
  <si>
    <r>
      <t>Le SMOE inclut les</t>
    </r>
    <r>
      <rPr>
        <sz val="10"/>
        <color rgb="FFFF0000"/>
        <rFont val="Calibri"/>
        <family val="2"/>
      </rPr>
      <t xml:space="preserve"> informations documentées</t>
    </r>
    <r>
      <rPr>
        <sz val="10"/>
        <rFont val="Calibri"/>
        <family val="2"/>
      </rPr>
      <t xml:space="preserve"> que l’organisme juge nécessaires à l’efficacité du SMOE.</t>
    </r>
  </si>
  <si>
    <r>
      <t xml:space="preserve">Pour cela, l'organisme </t>
    </r>
    <r>
      <rPr>
        <b/>
        <sz val="10"/>
        <rFont val="Calibri"/>
        <family val="2"/>
      </rPr>
      <t xml:space="preserve">détermine, met à jour et conserve </t>
    </r>
    <r>
      <rPr>
        <sz val="10"/>
        <rFont val="Calibri"/>
        <family val="2"/>
      </rPr>
      <t>des</t>
    </r>
    <r>
      <rPr>
        <sz val="10"/>
        <color rgb="FFFF0000"/>
        <rFont val="Calibri"/>
        <family val="2"/>
      </rPr>
      <t xml:space="preserve"> informations documentées.</t>
    </r>
  </si>
  <si>
    <r>
      <t xml:space="preserve">L'organisme </t>
    </r>
    <r>
      <rPr>
        <b/>
        <sz val="10"/>
        <color theme="1"/>
        <rFont val="Calibri"/>
        <family val="2"/>
      </rPr>
      <t>s'assure</t>
    </r>
    <r>
      <rPr>
        <sz val="10"/>
        <color theme="1"/>
        <rFont val="Calibri"/>
        <family val="2"/>
      </rPr>
      <t xml:space="preserve"> d'avoir la </t>
    </r>
    <r>
      <rPr>
        <b/>
        <sz val="10"/>
        <color theme="1"/>
        <rFont val="Calibri"/>
        <family val="2"/>
      </rPr>
      <t>capacité de répondre</t>
    </r>
    <r>
      <rPr>
        <sz val="10"/>
        <color theme="1"/>
        <rFont val="Calibri"/>
        <family val="2"/>
      </rPr>
      <t xml:space="preserve"> aux réclamations relatives aux produits et services qu'il propose.</t>
    </r>
  </si>
  <si>
    <r>
      <t>L'organisme</t>
    </r>
    <r>
      <rPr>
        <b/>
        <sz val="10"/>
        <color theme="1"/>
        <rFont val="Calibri"/>
        <family val="2"/>
      </rPr>
      <t xml:space="preserve"> informe</t>
    </r>
    <r>
      <rPr>
        <sz val="10"/>
        <color theme="1"/>
        <rFont val="Calibri"/>
        <family val="2"/>
      </rPr>
      <t xml:space="preserve"> et, le cas échéant, </t>
    </r>
    <r>
      <rPr>
        <b/>
        <sz val="10"/>
        <color theme="1"/>
        <rFont val="Calibri"/>
        <family val="2"/>
      </rPr>
      <t>vérifie</t>
    </r>
    <r>
      <rPr>
        <sz val="10"/>
        <color theme="1"/>
        <rFont val="Calibri"/>
        <family val="2"/>
      </rPr>
      <t xml:space="preserve"> la compréhension de </t>
    </r>
    <r>
      <rPr>
        <b/>
        <sz val="10"/>
        <color theme="1"/>
        <rFont val="Calibri"/>
        <family val="2"/>
      </rPr>
      <t>la ou des finalités</t>
    </r>
    <r>
      <rPr>
        <sz val="10"/>
        <color theme="1"/>
        <rFont val="Calibri"/>
        <family val="2"/>
      </rPr>
      <t>, du format et du contenu des produits et services éducatifs fournis, y compris les instruments et les critères à utiliser pour l'évaluation.</t>
    </r>
  </si>
  <si>
    <r>
      <t xml:space="preserve">L'organisme informe et, le cas échéant, </t>
    </r>
    <r>
      <rPr>
        <b/>
        <sz val="10"/>
        <color theme="1"/>
        <rFont val="Calibri"/>
        <family val="2"/>
      </rPr>
      <t>vérifie</t>
    </r>
    <r>
      <rPr>
        <sz val="10"/>
        <color theme="1"/>
        <rFont val="Calibri"/>
        <family val="2"/>
      </rPr>
      <t xml:space="preserve"> la compréhension des</t>
    </r>
    <r>
      <rPr>
        <b/>
        <sz val="10"/>
        <color theme="1"/>
        <rFont val="Calibri"/>
        <family val="2"/>
      </rPr>
      <t xml:space="preserve"> engagements</t>
    </r>
    <r>
      <rPr>
        <sz val="10"/>
        <color theme="1"/>
        <rFont val="Calibri"/>
        <family val="2"/>
      </rPr>
      <t xml:space="preserve">, des </t>
    </r>
    <r>
      <rPr>
        <b/>
        <sz val="10"/>
        <color theme="1"/>
        <rFont val="Calibri"/>
        <family val="2"/>
      </rPr>
      <t>responsabilités</t>
    </r>
    <r>
      <rPr>
        <sz val="10"/>
        <color theme="1"/>
        <rFont val="Calibri"/>
        <family val="2"/>
      </rPr>
      <t xml:space="preserve"> et des</t>
    </r>
    <r>
      <rPr>
        <b/>
        <sz val="10"/>
        <color theme="1"/>
        <rFont val="Calibri"/>
        <family val="2"/>
      </rPr>
      <t xml:space="preserve"> attentes</t>
    </r>
    <r>
      <rPr>
        <sz val="10"/>
        <color theme="1"/>
        <rFont val="Calibri"/>
        <family val="2"/>
      </rPr>
      <t xml:space="preserve"> à l'égard des apprenants.</t>
    </r>
  </si>
  <si>
    <r>
      <t>L'organisme</t>
    </r>
    <r>
      <rPr>
        <b/>
        <sz val="10"/>
        <color theme="1"/>
        <rFont val="Calibri"/>
        <family val="2"/>
      </rPr>
      <t xml:space="preserve"> informe</t>
    </r>
    <r>
      <rPr>
        <sz val="10"/>
        <color theme="1"/>
        <rFont val="Calibri"/>
        <family val="2"/>
      </rPr>
      <t xml:space="preserve"> et, le cas échéant,</t>
    </r>
    <r>
      <rPr>
        <b/>
        <sz val="10"/>
        <color theme="1"/>
        <rFont val="Calibri"/>
        <family val="2"/>
      </rPr>
      <t xml:space="preserve"> vérifie</t>
    </r>
    <r>
      <rPr>
        <sz val="10"/>
        <color theme="1"/>
        <rFont val="Calibri"/>
        <family val="2"/>
      </rPr>
      <t xml:space="preserve"> la compréhension </t>
    </r>
    <r>
      <rPr>
        <b/>
        <sz val="10"/>
        <color theme="1"/>
        <rFont val="Calibri"/>
        <family val="2"/>
      </rPr>
      <t>des moyens</t>
    </r>
    <r>
      <rPr>
        <sz val="10"/>
        <color theme="1"/>
        <rFont val="Calibri"/>
        <family val="2"/>
      </rPr>
      <t xml:space="preserve"> par lesquels l'apprentissage réalisé et évalué sera reconnu et conservé sous forme d'information documentée.</t>
    </r>
  </si>
  <si>
    <r>
      <t>L'organisme</t>
    </r>
    <r>
      <rPr>
        <b/>
        <sz val="10"/>
        <color theme="1"/>
        <rFont val="Calibri"/>
        <family val="2"/>
      </rPr>
      <t xml:space="preserve"> informe</t>
    </r>
    <r>
      <rPr>
        <sz val="10"/>
        <color theme="1"/>
        <rFont val="Calibri"/>
        <family val="2"/>
      </rPr>
      <t xml:space="preserve"> et, le cas échéant,</t>
    </r>
    <r>
      <rPr>
        <b/>
        <sz val="10"/>
        <color theme="1"/>
        <rFont val="Calibri"/>
        <family val="2"/>
      </rPr>
      <t xml:space="preserve"> vérifie</t>
    </r>
    <r>
      <rPr>
        <sz val="10"/>
        <color theme="1"/>
        <rFont val="Calibri"/>
        <family val="2"/>
      </rPr>
      <t xml:space="preserve"> la compréhension des </t>
    </r>
    <r>
      <rPr>
        <b/>
        <sz val="10"/>
        <color theme="1"/>
        <rFont val="Calibri"/>
        <family val="2"/>
      </rPr>
      <t>procédures</t>
    </r>
    <r>
      <rPr>
        <sz val="10"/>
        <color theme="1"/>
        <rFont val="Calibri"/>
        <family val="2"/>
      </rPr>
      <t xml:space="preserve"> à utiliser en cas d'insatisfaction des parties intéressées ou de désaccord entre toute partie intéressée et le SMOE.</t>
    </r>
  </si>
  <si>
    <r>
      <t>L'organisme</t>
    </r>
    <r>
      <rPr>
        <b/>
        <sz val="10"/>
        <color theme="1"/>
        <rFont val="Calibri"/>
        <family val="2"/>
      </rPr>
      <t xml:space="preserve"> informe</t>
    </r>
    <r>
      <rPr>
        <sz val="10"/>
        <color theme="1"/>
        <rFont val="Calibri"/>
        <family val="2"/>
      </rPr>
      <t xml:space="preserve"> et, le cas échéant, </t>
    </r>
    <r>
      <rPr>
        <b/>
        <sz val="10"/>
        <color theme="1"/>
        <rFont val="Calibri"/>
        <family val="2"/>
      </rPr>
      <t>vérifie</t>
    </r>
    <r>
      <rPr>
        <sz val="10"/>
        <color theme="1"/>
        <rFont val="Calibri"/>
        <family val="2"/>
      </rPr>
      <t xml:space="preserve"> la compréhension des</t>
    </r>
    <r>
      <rPr>
        <b/>
        <sz val="10"/>
        <color theme="1"/>
        <rFont val="Calibri"/>
        <family val="2"/>
      </rPr>
      <t xml:space="preserve"> personnes</t>
    </r>
    <r>
      <rPr>
        <sz val="10"/>
        <color theme="1"/>
        <rFont val="Calibri"/>
        <family val="2"/>
      </rPr>
      <t xml:space="preserve"> chargées de l'apprentissage et de l'évaluation et des méthodes qu'elles emploiront à cet effect.</t>
    </r>
  </si>
  <si>
    <r>
      <t>L'organisme</t>
    </r>
    <r>
      <rPr>
        <b/>
        <sz val="10"/>
        <color theme="1"/>
        <rFont val="Calibri"/>
        <family val="2"/>
      </rPr>
      <t xml:space="preserve"> informe</t>
    </r>
    <r>
      <rPr>
        <sz val="10"/>
        <color theme="1"/>
        <rFont val="Calibri"/>
        <family val="2"/>
      </rPr>
      <t xml:space="preserve"> et, le cas échéant, </t>
    </r>
    <r>
      <rPr>
        <b/>
        <sz val="10"/>
        <color theme="1"/>
        <rFont val="Calibri"/>
        <family val="2"/>
      </rPr>
      <t>vérifie</t>
    </r>
    <r>
      <rPr>
        <sz val="10"/>
        <color theme="1"/>
        <rFont val="Calibri"/>
        <family val="2"/>
      </rPr>
      <t xml:space="preserve"> la compréhension des </t>
    </r>
    <r>
      <rPr>
        <b/>
        <sz val="10"/>
        <color theme="1"/>
        <rFont val="Calibri"/>
        <family val="2"/>
      </rPr>
      <t xml:space="preserve">coûts </t>
    </r>
    <r>
      <rPr>
        <sz val="10"/>
        <color theme="1"/>
        <rFont val="Calibri"/>
        <family val="2"/>
      </rPr>
      <t>occasionnés, tels que les frais de scolarité, les frais d'examen et d'achat de mattériels d'apprentissage.</t>
    </r>
  </si>
  <si>
    <r>
      <t xml:space="preserve">L'organisme </t>
    </r>
    <r>
      <rPr>
        <b/>
        <sz val="10"/>
        <color theme="1"/>
        <rFont val="Calibri"/>
        <family val="2"/>
      </rPr>
      <t>informe</t>
    </r>
    <r>
      <rPr>
        <sz val="10"/>
        <color theme="1"/>
        <rFont val="Calibri"/>
        <family val="2"/>
      </rPr>
      <t xml:space="preserve"> et, le cas échéant,</t>
    </r>
    <r>
      <rPr>
        <b/>
        <sz val="10"/>
        <color theme="1"/>
        <rFont val="Calibri"/>
        <family val="2"/>
      </rPr>
      <t xml:space="preserve"> vérifie</t>
    </r>
    <r>
      <rPr>
        <sz val="10"/>
        <color theme="1"/>
        <rFont val="Calibri"/>
        <family val="2"/>
      </rPr>
      <t xml:space="preserve"> la compréhension de</t>
    </r>
    <r>
      <rPr>
        <b/>
        <sz val="10"/>
        <color theme="1"/>
        <rFont val="Calibri"/>
        <family val="2"/>
      </rPr>
      <t xml:space="preserve"> toute condition préalable</t>
    </r>
    <r>
      <rPr>
        <sz val="10"/>
        <color theme="1"/>
        <rFont val="Calibri"/>
        <family val="2"/>
      </rPr>
      <t>, telle que les aptitudes, les qualifications et l'expérience professionnelle requises.</t>
    </r>
  </si>
  <si>
    <r>
      <t xml:space="preserve">L'organisme </t>
    </r>
    <r>
      <rPr>
        <b/>
        <sz val="10"/>
        <color theme="1"/>
        <rFont val="Calibri"/>
        <family val="2"/>
      </rPr>
      <t>conserve</t>
    </r>
    <r>
      <rPr>
        <sz val="10"/>
        <color theme="1"/>
        <rFont val="Calibri"/>
        <family val="2"/>
      </rPr>
      <t xml:space="preserve"> sous forme d</t>
    </r>
    <r>
      <rPr>
        <sz val="10"/>
        <color rgb="FFFF0000"/>
        <rFont val="Calibri"/>
        <family val="2"/>
      </rPr>
      <t>'informations documentées</t>
    </r>
    <r>
      <rPr>
        <sz val="10"/>
        <color theme="1"/>
        <rFont val="Calibri"/>
        <family val="2"/>
      </rPr>
      <t xml:space="preserve"> la libération des produits et services.</t>
    </r>
  </si>
  <si>
    <r>
      <t>L'information</t>
    </r>
    <r>
      <rPr>
        <b/>
        <sz val="10"/>
        <color theme="1"/>
        <rFont val="Calibri"/>
        <family val="2"/>
      </rPr>
      <t xml:space="preserve"> documentée</t>
    </r>
    <r>
      <rPr>
        <sz val="10"/>
        <color theme="1"/>
        <rFont val="Calibri"/>
        <family val="2"/>
      </rPr>
      <t xml:space="preserve"> prend en compte des</t>
    </r>
    <r>
      <rPr>
        <b/>
        <sz val="10"/>
        <color theme="1"/>
        <rFont val="Calibri"/>
        <family val="2"/>
      </rPr>
      <t xml:space="preserve"> preuves de la conformité</t>
    </r>
    <r>
      <rPr>
        <sz val="10"/>
        <color theme="1"/>
        <rFont val="Calibri"/>
        <family val="2"/>
      </rPr>
      <t xml:space="preserve"> aux critères d'acceptation.</t>
    </r>
  </si>
  <si>
    <r>
      <t>L'information</t>
    </r>
    <r>
      <rPr>
        <b/>
        <sz val="10"/>
        <color theme="1"/>
        <rFont val="Calibri"/>
        <family val="2"/>
      </rPr>
      <t xml:space="preserve"> documentée</t>
    </r>
    <r>
      <rPr>
        <sz val="10"/>
        <color theme="1"/>
        <rFont val="Calibri"/>
        <family val="2"/>
      </rPr>
      <t xml:space="preserve"> prend en compte la</t>
    </r>
    <r>
      <rPr>
        <b/>
        <sz val="10"/>
        <color theme="1"/>
        <rFont val="Calibri"/>
        <family val="2"/>
      </rPr>
      <t xml:space="preserve"> traçabilité</t>
    </r>
    <r>
      <rPr>
        <sz val="10"/>
        <color theme="1"/>
        <rFont val="Calibri"/>
        <family val="2"/>
      </rPr>
      <t xml:space="preserve"> jusqu'à la(aux) personne(s) ayant autorisé la libération.</t>
    </r>
  </si>
  <si>
    <r>
      <t xml:space="preserve">L'organisme </t>
    </r>
    <r>
      <rPr>
        <b/>
        <sz val="10"/>
        <color theme="1"/>
        <rFont val="Calibri"/>
        <family val="2"/>
      </rPr>
      <t>passe en revue</t>
    </r>
    <r>
      <rPr>
        <sz val="10"/>
        <color theme="1"/>
        <rFont val="Calibri"/>
        <family val="2"/>
      </rPr>
      <t xml:space="preserve"> et </t>
    </r>
    <r>
      <rPr>
        <b/>
        <sz val="10"/>
        <color theme="1"/>
        <rFont val="Calibri"/>
        <family val="2"/>
      </rPr>
      <t>maitrise</t>
    </r>
    <r>
      <rPr>
        <sz val="10"/>
        <color theme="1"/>
        <rFont val="Calibri"/>
        <family val="2"/>
      </rPr>
      <t xml:space="preserve"> les modifications relatives à la production ou à la prestation de service, dans une mesure suffisante pour</t>
    </r>
    <r>
      <rPr>
        <b/>
        <sz val="10"/>
        <color theme="1"/>
        <rFont val="Calibri"/>
        <family val="2"/>
      </rPr>
      <t xml:space="preserve"> assurer le maintien de la conformité</t>
    </r>
    <r>
      <rPr>
        <sz val="10"/>
        <color theme="1"/>
        <rFont val="Calibri"/>
        <family val="2"/>
      </rPr>
      <t xml:space="preserve"> aux exigences.</t>
    </r>
  </si>
  <si>
    <r>
      <t>L'organisme</t>
    </r>
    <r>
      <rPr>
        <b/>
        <sz val="10"/>
        <color theme="1"/>
        <rFont val="Calibri"/>
        <family val="2"/>
      </rPr>
      <t xml:space="preserve"> conserve</t>
    </r>
    <r>
      <rPr>
        <sz val="10"/>
        <color theme="1"/>
        <rFont val="Calibri"/>
        <family val="2"/>
      </rPr>
      <t xml:space="preserve"> les</t>
    </r>
    <r>
      <rPr>
        <sz val="10"/>
        <color rgb="FFFF0000"/>
        <rFont val="Calibri"/>
        <family val="2"/>
      </rPr>
      <t xml:space="preserve"> informations documentées</t>
    </r>
    <r>
      <rPr>
        <sz val="10"/>
        <color theme="1"/>
        <rFont val="Calibri"/>
        <family val="2"/>
      </rPr>
      <t xml:space="preserve"> décrivant les</t>
    </r>
    <r>
      <rPr>
        <b/>
        <sz val="10"/>
        <color theme="1"/>
        <rFont val="Calibri"/>
        <family val="2"/>
      </rPr>
      <t xml:space="preserve"> résultats de la revue des modifications</t>
    </r>
    <r>
      <rPr>
        <sz val="10"/>
        <color theme="1"/>
        <rFont val="Calibri"/>
        <family val="2"/>
      </rPr>
      <t>, la ou les personnes autorisant les modifications et toutes les actions nécessaires issues de la revue.</t>
    </r>
  </si>
  <si>
    <r>
      <t xml:space="preserve"> Les </t>
    </r>
    <r>
      <rPr>
        <b/>
        <sz val="10"/>
        <color theme="1"/>
        <rFont val="Calibri"/>
        <family val="2"/>
      </rPr>
      <t xml:space="preserve">ressources </t>
    </r>
    <r>
      <rPr>
        <sz val="10"/>
        <color theme="1"/>
        <rFont val="Calibri"/>
        <family val="2"/>
      </rPr>
      <t>appropriées et validées pour</t>
    </r>
    <r>
      <rPr>
        <b/>
        <sz val="10"/>
        <color theme="1"/>
        <rFont val="Calibri"/>
        <family val="2"/>
      </rPr>
      <t xml:space="preserve"> la surveillance </t>
    </r>
    <r>
      <rPr>
        <sz val="10"/>
        <color theme="1"/>
        <rFont val="Calibri"/>
        <family val="2"/>
      </rPr>
      <t>et la</t>
    </r>
    <r>
      <rPr>
        <b/>
        <sz val="10"/>
        <color theme="1"/>
        <rFont val="Calibri"/>
        <family val="2"/>
      </rPr>
      <t xml:space="preserve"> mesure</t>
    </r>
    <r>
      <rPr>
        <sz val="10"/>
        <color theme="1"/>
        <rFont val="Calibri"/>
        <family val="2"/>
      </rPr>
      <t xml:space="preserve"> sont </t>
    </r>
    <r>
      <rPr>
        <b/>
        <sz val="10"/>
        <color theme="1"/>
        <rFont val="Calibri"/>
        <family val="2"/>
      </rPr>
      <t>disponibles et utilisables.</t>
    </r>
  </si>
  <si>
    <r>
      <t xml:space="preserve"> Les informations documentées décrivant les</t>
    </r>
    <r>
      <rPr>
        <b/>
        <sz val="10"/>
        <color theme="1"/>
        <rFont val="Calibri"/>
        <family val="2"/>
      </rPr>
      <t xml:space="preserve"> caractéristiques </t>
    </r>
    <r>
      <rPr>
        <sz val="10"/>
        <color theme="1"/>
        <rFont val="Calibri"/>
        <family val="2"/>
      </rPr>
      <t>et les</t>
    </r>
    <r>
      <rPr>
        <b/>
        <sz val="10"/>
        <color theme="1"/>
        <rFont val="Calibri"/>
        <family val="2"/>
      </rPr>
      <t xml:space="preserve"> performances attendues</t>
    </r>
    <r>
      <rPr>
        <sz val="10"/>
        <color theme="1"/>
        <rFont val="Calibri"/>
        <family val="2"/>
      </rPr>
      <t xml:space="preserve"> des produits éducatifs devant être fournis ou des activités devant être réalisées sont </t>
    </r>
    <r>
      <rPr>
        <b/>
        <sz val="10"/>
        <color theme="1"/>
        <rFont val="Calibri"/>
        <family val="2"/>
      </rPr>
      <t>disponibles.</t>
    </r>
  </si>
  <si>
    <r>
      <t xml:space="preserve">Les activités de </t>
    </r>
    <r>
      <rPr>
        <b/>
        <sz val="10"/>
        <color theme="1"/>
        <rFont val="Calibri"/>
        <family val="2"/>
      </rPr>
      <t>surveillance</t>
    </r>
    <r>
      <rPr>
        <sz val="10"/>
        <color theme="1"/>
        <rFont val="Calibri"/>
        <family val="2"/>
      </rPr>
      <t xml:space="preserve"> et de </t>
    </r>
    <r>
      <rPr>
        <b/>
        <sz val="10"/>
        <color theme="1"/>
        <rFont val="Calibri"/>
        <family val="2"/>
      </rPr>
      <t>mesure</t>
    </r>
    <r>
      <rPr>
        <sz val="10"/>
        <color theme="1"/>
        <rFont val="Calibri"/>
        <family val="2"/>
      </rPr>
      <t xml:space="preserve"> pour vérifier la</t>
    </r>
    <r>
      <rPr>
        <b/>
        <sz val="10"/>
        <color theme="1"/>
        <rFont val="Calibri"/>
        <family val="2"/>
      </rPr>
      <t xml:space="preserve"> conformité</t>
    </r>
    <r>
      <rPr>
        <sz val="10"/>
        <color theme="1"/>
        <rFont val="Calibri"/>
        <family val="2"/>
      </rPr>
      <t xml:space="preserve"> relative aux </t>
    </r>
    <r>
      <rPr>
        <b/>
        <sz val="10"/>
        <color theme="1"/>
        <rFont val="Calibri"/>
        <family val="2"/>
      </rPr>
      <t>critéres d'aceptation</t>
    </r>
    <r>
      <rPr>
        <sz val="10"/>
        <color theme="1"/>
        <rFont val="Calibri"/>
        <family val="2"/>
      </rPr>
      <t xml:space="preserve"> relatifs aux produits et services sont satisfaits sont mis en œuvre.</t>
    </r>
  </si>
  <si>
    <r>
      <t>Les activités de</t>
    </r>
    <r>
      <rPr>
        <b/>
        <sz val="10"/>
        <color theme="1"/>
        <rFont val="Calibri"/>
        <family val="2"/>
      </rPr>
      <t xml:space="preserve"> surveillance</t>
    </r>
    <r>
      <rPr>
        <sz val="10"/>
        <color theme="1"/>
        <rFont val="Calibri"/>
        <family val="2"/>
      </rPr>
      <t xml:space="preserve"> et de</t>
    </r>
    <r>
      <rPr>
        <b/>
        <sz val="10"/>
        <color theme="1"/>
        <rFont val="Calibri"/>
        <family val="2"/>
      </rPr>
      <t xml:space="preserve"> mesure</t>
    </r>
    <r>
      <rPr>
        <sz val="10"/>
        <color theme="1"/>
        <rFont val="Calibri"/>
        <family val="2"/>
      </rPr>
      <t>, incluant la prise en compte des réclamations, des autres retours d'information et les résultats de l'evaluation formative, pour vérifier la conformité relative à la</t>
    </r>
    <r>
      <rPr>
        <b/>
        <sz val="10"/>
        <color theme="1"/>
        <rFont val="Calibri"/>
        <family val="2"/>
      </rPr>
      <t xml:space="preserve"> maitrise des processus ou des éléments de sortie</t>
    </r>
    <r>
      <rPr>
        <sz val="10"/>
        <color theme="1"/>
        <rFont val="Calibri"/>
        <family val="2"/>
      </rPr>
      <t xml:space="preserve"> sont mise en œuvre.</t>
    </r>
  </si>
  <si>
    <r>
      <t>les</t>
    </r>
    <r>
      <rPr>
        <b/>
        <sz val="10"/>
        <color theme="1"/>
        <rFont val="Calibri"/>
        <family val="2"/>
      </rPr>
      <t xml:space="preserve"> informations</t>
    </r>
    <r>
      <rPr>
        <sz val="10"/>
        <color theme="1"/>
        <rFont val="Calibri"/>
        <family val="2"/>
      </rPr>
      <t xml:space="preserve"> que l'organisme met à disposition aux apprenants</t>
    </r>
    <r>
      <rPr>
        <b/>
        <sz val="10"/>
        <color theme="1"/>
        <rFont val="Calibri"/>
        <family val="2"/>
      </rPr>
      <t xml:space="preserve"> tiennent en compte</t>
    </r>
    <r>
      <rPr>
        <sz val="10"/>
        <color theme="1"/>
        <rFont val="Calibri"/>
        <family val="2"/>
      </rPr>
      <t xml:space="preserve"> des exigences de l'organisme et des normes professionnelles, ainsi que de lengagement de l'organisme en matière de</t>
    </r>
    <r>
      <rPr>
        <b/>
        <sz val="10"/>
        <color theme="1"/>
        <rFont val="Calibri"/>
        <family val="2"/>
      </rPr>
      <t xml:space="preserve"> responsabilité sociétale.</t>
    </r>
  </si>
  <si>
    <r>
      <t>L'organisme d'enseignement</t>
    </r>
    <r>
      <rPr>
        <b/>
        <sz val="10"/>
        <color theme="1"/>
        <rFont val="Calibri"/>
        <family val="2"/>
      </rPr>
      <t xml:space="preserve"> s'assure</t>
    </r>
    <r>
      <rPr>
        <sz val="10"/>
        <color theme="1"/>
        <rFont val="Calibri"/>
        <family val="2"/>
      </rPr>
      <t xml:space="preserve"> que, avant d'être admis, les apprenants disposent d'</t>
    </r>
    <r>
      <rPr>
        <b/>
        <sz val="10"/>
        <color theme="1"/>
        <rFont val="Calibri"/>
        <family val="2"/>
      </rPr>
      <t>informations adéquates</t>
    </r>
    <r>
      <rPr>
        <sz val="10"/>
        <color theme="1"/>
        <rFont val="Calibri"/>
        <family val="2"/>
      </rPr>
      <t xml:space="preserve"> et claires sur les </t>
    </r>
    <r>
      <rPr>
        <b/>
        <sz val="10"/>
        <color theme="1"/>
        <rFont val="Calibri"/>
        <family val="2"/>
      </rPr>
      <t>résultats prévu</t>
    </r>
    <r>
      <rPr>
        <sz val="10"/>
        <color theme="1"/>
        <rFont val="Calibri"/>
        <family val="2"/>
      </rPr>
      <t>s et les</t>
    </r>
    <r>
      <rPr>
        <b/>
        <sz val="10"/>
        <color theme="1"/>
        <rFont val="Calibri"/>
        <family val="2"/>
      </rPr>
      <t xml:space="preserve"> perspectives de carrière</t>
    </r>
    <r>
      <rPr>
        <sz val="10"/>
        <color theme="1"/>
        <rFont val="Calibri"/>
        <family val="2"/>
      </rPr>
      <t>.</t>
    </r>
  </si>
  <si>
    <r>
      <t xml:space="preserve">L'organisme d'enseignement </t>
    </r>
    <r>
      <rPr>
        <b/>
        <sz val="10"/>
        <color theme="1"/>
        <rFont val="Calibri"/>
        <family val="2"/>
      </rPr>
      <t>s'assure</t>
    </r>
    <r>
      <rPr>
        <sz val="10"/>
        <color theme="1"/>
        <rFont val="Calibri"/>
        <family val="2"/>
      </rPr>
      <t xml:space="preserve"> que, avant d'être admis, les apprenants disposent d</t>
    </r>
    <r>
      <rPr>
        <b/>
        <sz val="10"/>
        <color theme="1"/>
        <rFont val="Calibri"/>
        <family val="2"/>
      </rPr>
      <t>'informations adéquates</t>
    </r>
    <r>
      <rPr>
        <sz val="10"/>
        <color theme="1"/>
        <rFont val="Calibri"/>
        <family val="2"/>
      </rPr>
      <t xml:space="preserve"> et claires sur </t>
    </r>
    <r>
      <rPr>
        <b/>
        <sz val="10"/>
        <color theme="1"/>
        <rFont val="Calibri"/>
        <family val="2"/>
      </rPr>
      <t>l'approche didactique et pédagogique.</t>
    </r>
  </si>
  <si>
    <r>
      <t>L'organisme d'enseignement s</t>
    </r>
    <r>
      <rPr>
        <b/>
        <sz val="10"/>
        <color theme="1"/>
        <rFont val="Calibri"/>
        <family val="2"/>
      </rPr>
      <t>'assure</t>
    </r>
    <r>
      <rPr>
        <sz val="10"/>
        <color theme="1"/>
        <rFont val="Calibri"/>
        <family val="2"/>
      </rPr>
      <t xml:space="preserve"> que, avant d'être admis, les apprenants disposent d'</t>
    </r>
    <r>
      <rPr>
        <b/>
        <sz val="10"/>
        <color theme="1"/>
        <rFont val="Calibri"/>
        <family val="2"/>
      </rPr>
      <t>informations adéquates</t>
    </r>
    <r>
      <rPr>
        <sz val="10"/>
        <color theme="1"/>
        <rFont val="Calibri"/>
        <family val="2"/>
      </rPr>
      <t xml:space="preserve"> et claires sur la</t>
    </r>
    <r>
      <rPr>
        <b/>
        <sz val="10"/>
        <color theme="1"/>
        <rFont val="Calibri"/>
        <family val="2"/>
      </rPr>
      <t xml:space="preserve"> participation de l'apprenant au processus éducatif</t>
    </r>
    <r>
      <rPr>
        <sz val="10"/>
        <color theme="1"/>
        <rFont val="Calibri"/>
        <family val="2"/>
      </rPr>
      <t xml:space="preserve"> qui le concerne.</t>
    </r>
  </si>
  <si>
    <r>
      <t>L'organisme d'enseignement s</t>
    </r>
    <r>
      <rPr>
        <b/>
        <sz val="10"/>
        <color theme="1"/>
        <rFont val="Calibri"/>
        <family val="2"/>
      </rPr>
      <t>'assure</t>
    </r>
    <r>
      <rPr>
        <sz val="10"/>
        <color theme="1"/>
        <rFont val="Calibri"/>
        <family val="2"/>
      </rPr>
      <t xml:space="preserve"> que, avant d'être admis, les apprenants disposent d</t>
    </r>
    <r>
      <rPr>
        <b/>
        <sz val="10"/>
        <color theme="1"/>
        <rFont val="Calibri"/>
        <family val="2"/>
      </rPr>
      <t>'informations adéquates</t>
    </r>
    <r>
      <rPr>
        <sz val="10"/>
        <color theme="1"/>
        <rFont val="Calibri"/>
        <family val="2"/>
      </rPr>
      <t xml:space="preserve"> et claires sur les</t>
    </r>
    <r>
      <rPr>
        <b/>
        <sz val="10"/>
        <color theme="1"/>
        <rFont val="Calibri"/>
        <family val="2"/>
      </rPr>
      <t xml:space="preserve"> critères d'admission</t>
    </r>
    <r>
      <rPr>
        <sz val="10"/>
        <color theme="1"/>
        <rFont val="Calibri"/>
        <family val="2"/>
      </rPr>
      <t xml:space="preserve"> et</t>
    </r>
    <r>
      <rPr>
        <b/>
        <sz val="10"/>
        <color theme="1"/>
        <rFont val="Calibri"/>
        <family val="2"/>
      </rPr>
      <t xml:space="preserve"> les coûts du produit ou service éducatif</t>
    </r>
    <r>
      <rPr>
        <sz val="10"/>
        <color theme="1"/>
        <rFont val="Calibri"/>
        <family val="2"/>
      </rPr>
      <t>.</t>
    </r>
  </si>
  <si>
    <r>
      <t>L'organisme</t>
    </r>
    <r>
      <rPr>
        <b/>
        <sz val="10"/>
        <color theme="1"/>
        <rFont val="Calibri"/>
        <family val="2"/>
      </rPr>
      <t xml:space="preserve"> etablie</t>
    </r>
    <r>
      <rPr>
        <sz val="10"/>
        <color theme="1"/>
        <rFont val="Calibri"/>
        <family val="2"/>
      </rPr>
      <t xml:space="preserve"> </t>
    </r>
    <r>
      <rPr>
        <b/>
        <sz val="10"/>
        <color theme="1"/>
        <rFont val="Calibri"/>
        <family val="2"/>
      </rPr>
      <t>un processus d'admission</t>
    </r>
    <r>
      <rPr>
        <sz val="10"/>
        <color theme="1"/>
        <rFont val="Calibri"/>
        <family val="2"/>
      </rPr>
      <t xml:space="preserve"> des apprenants, en</t>
    </r>
    <r>
      <rPr>
        <b/>
        <sz val="10"/>
        <color theme="1"/>
        <rFont val="Calibri"/>
        <family val="2"/>
      </rPr>
      <t xml:space="preserve"> prenant en compte</t>
    </r>
    <r>
      <rPr>
        <sz val="10"/>
        <color theme="1"/>
        <rFont val="Calibri"/>
        <family val="2"/>
      </rPr>
      <t xml:space="preserve"> les exigences de 4.4.1.</t>
    </r>
  </si>
  <si>
    <r>
      <t>Le processus d'admission</t>
    </r>
    <r>
      <rPr>
        <b/>
        <sz val="10"/>
        <color theme="1"/>
        <rFont val="Calibri"/>
        <family val="2"/>
      </rPr>
      <t xml:space="preserve"> etablie</t>
    </r>
    <r>
      <rPr>
        <sz val="10"/>
        <color theme="1"/>
        <rFont val="Calibri"/>
        <family val="2"/>
      </rPr>
      <t xml:space="preserve"> des</t>
    </r>
    <r>
      <rPr>
        <b/>
        <sz val="10"/>
        <color theme="1"/>
        <rFont val="Calibri"/>
        <family val="2"/>
      </rPr>
      <t xml:space="preserve"> critères d'admission</t>
    </r>
    <r>
      <rPr>
        <sz val="10"/>
        <color theme="1"/>
        <rFont val="Calibri"/>
        <family val="2"/>
      </rPr>
      <t xml:space="preserve"> conformes aux exigences réglementaires et aux exigences de l'organisme.</t>
    </r>
  </si>
  <si>
    <r>
      <t>Le processus d'admission</t>
    </r>
    <r>
      <rPr>
        <b/>
        <sz val="10"/>
        <color theme="1"/>
        <rFont val="Calibri"/>
        <family val="2"/>
      </rPr>
      <t xml:space="preserve"> assure</t>
    </r>
    <r>
      <rPr>
        <sz val="10"/>
        <color theme="1"/>
        <rFont val="Calibri"/>
        <family val="2"/>
      </rPr>
      <t xml:space="preserve"> la traçabilité de chaque</t>
    </r>
    <r>
      <rPr>
        <b/>
        <sz val="10"/>
        <color theme="1"/>
        <rFont val="Calibri"/>
        <family val="2"/>
      </rPr>
      <t xml:space="preserve"> décision d'admission</t>
    </r>
    <r>
      <rPr>
        <sz val="10"/>
        <color theme="1"/>
        <rFont val="Calibri"/>
        <family val="2"/>
      </rPr>
      <t>.</t>
    </r>
  </si>
  <si>
    <r>
      <t xml:space="preserve">Le processus d'admission </t>
    </r>
    <r>
      <rPr>
        <b/>
        <sz val="10"/>
        <color theme="1"/>
        <rFont val="Calibri"/>
        <family val="2"/>
      </rPr>
      <t>conserve</t>
    </r>
    <r>
      <rPr>
        <sz val="10"/>
        <color theme="1"/>
        <rFont val="Calibri"/>
        <family val="2"/>
      </rPr>
      <t xml:space="preserve"> les informations documentées pendant une durée spécifiée comme</t>
    </r>
    <r>
      <rPr>
        <b/>
        <sz val="10"/>
        <color theme="1"/>
        <rFont val="Calibri"/>
        <family val="2"/>
      </rPr>
      <t xml:space="preserve"> preuves des décisions d'admission</t>
    </r>
    <r>
      <rPr>
        <sz val="10"/>
        <color theme="1"/>
        <rFont val="Calibri"/>
        <family val="2"/>
      </rPr>
      <t>.</t>
    </r>
  </si>
  <si>
    <r>
      <t>Le processus d'admission est</t>
    </r>
    <r>
      <rPr>
        <b/>
        <sz val="10"/>
        <color theme="1"/>
        <rFont val="Calibri"/>
        <family val="2"/>
      </rPr>
      <t xml:space="preserve"> tenu à jou</t>
    </r>
    <r>
      <rPr>
        <sz val="10"/>
        <color theme="1"/>
        <rFont val="Calibri"/>
        <family val="2"/>
      </rPr>
      <t xml:space="preserve">r et est publiquement </t>
    </r>
    <r>
      <rPr>
        <b/>
        <sz val="10"/>
        <color theme="1"/>
        <rFont val="Calibri"/>
        <family val="2"/>
      </rPr>
      <t>disponible</t>
    </r>
    <r>
      <rPr>
        <sz val="10"/>
        <color theme="1"/>
        <rFont val="Calibri"/>
        <family val="2"/>
      </rPr>
      <t xml:space="preserve"> sous la forme d'une </t>
    </r>
    <r>
      <rPr>
        <sz val="10"/>
        <color rgb="FFFF0000"/>
        <rFont val="Calibri"/>
        <family val="2"/>
      </rPr>
      <t>information documentée</t>
    </r>
    <r>
      <rPr>
        <sz val="10"/>
        <color theme="1"/>
        <rFont val="Calibri"/>
        <family val="2"/>
      </rPr>
      <t>.</t>
    </r>
  </si>
  <si>
    <r>
      <t xml:space="preserve">Le processus d'admission </t>
    </r>
    <r>
      <rPr>
        <b/>
        <sz val="10"/>
        <color theme="1"/>
        <rFont val="Calibri"/>
        <family val="2"/>
      </rPr>
      <t>etablie</t>
    </r>
    <r>
      <rPr>
        <sz val="10"/>
        <color theme="1"/>
        <rFont val="Calibri"/>
        <family val="2"/>
      </rPr>
      <t xml:space="preserve"> des critères d'admission conformes aux exigences du</t>
    </r>
    <r>
      <rPr>
        <b/>
        <sz val="10"/>
        <color theme="1"/>
        <rFont val="Calibri"/>
        <family val="2"/>
      </rPr>
      <t xml:space="preserve"> secteur professionnel.</t>
    </r>
  </si>
  <si>
    <r>
      <t xml:space="preserve">Le processus d'admission </t>
    </r>
    <r>
      <rPr>
        <b/>
        <sz val="10"/>
        <color theme="1"/>
        <rFont val="Calibri"/>
        <family val="2"/>
      </rPr>
      <t>etablie</t>
    </r>
    <r>
      <rPr>
        <sz val="10"/>
        <color theme="1"/>
        <rFont val="Calibri"/>
        <family val="2"/>
      </rPr>
      <t xml:space="preserve"> des critères d'admission conformes aux exigences liées au </t>
    </r>
    <r>
      <rPr>
        <b/>
        <sz val="10"/>
        <color theme="1"/>
        <rFont val="Calibri"/>
        <family val="2"/>
      </rPr>
      <t>contenu du programme</t>
    </r>
    <r>
      <rPr>
        <sz val="10"/>
        <color theme="1"/>
        <rFont val="Calibri"/>
        <family val="2"/>
      </rPr>
      <t xml:space="preserve"> et/ou à </t>
    </r>
    <r>
      <rPr>
        <b/>
        <sz val="10"/>
        <color theme="1"/>
        <rFont val="Calibri"/>
        <family val="2"/>
      </rPr>
      <t>l'approche pédagogique</t>
    </r>
    <r>
      <rPr>
        <sz val="10"/>
        <color theme="1"/>
        <rFont val="Calibri"/>
        <family val="2"/>
      </rPr>
      <t>.</t>
    </r>
  </si>
  <si>
    <r>
      <t>Le processus d'admission s</t>
    </r>
    <r>
      <rPr>
        <b/>
        <sz val="10"/>
        <color theme="1"/>
        <rFont val="Calibri"/>
        <family val="2"/>
      </rPr>
      <t>'assure</t>
    </r>
    <r>
      <rPr>
        <sz val="10"/>
        <color theme="1"/>
        <rFont val="Calibri"/>
        <family val="2"/>
      </rPr>
      <t xml:space="preserve"> que les critères et processus d'admission sont</t>
    </r>
    <r>
      <rPr>
        <b/>
        <sz val="10"/>
        <color theme="1"/>
        <rFont val="Calibri"/>
        <family val="2"/>
      </rPr>
      <t xml:space="preserve"> appliqués</t>
    </r>
    <r>
      <rPr>
        <sz val="10"/>
        <color theme="1"/>
        <rFont val="Calibri"/>
        <family val="2"/>
      </rPr>
      <t xml:space="preserve"> de manière uniforme à tous les apprenants.</t>
    </r>
  </si>
  <si>
    <r>
      <t xml:space="preserve">L'organisme </t>
    </r>
    <r>
      <rPr>
        <b/>
        <sz val="10"/>
        <color theme="1"/>
        <rFont val="Calibri"/>
        <family val="2"/>
      </rPr>
      <t>établie</t>
    </r>
    <r>
      <rPr>
        <sz val="10"/>
        <color theme="1"/>
        <rFont val="Calibri"/>
        <family val="2"/>
      </rPr>
      <t xml:space="preserve"> des</t>
    </r>
    <r>
      <rPr>
        <b/>
        <sz val="10"/>
        <color theme="1"/>
        <rFont val="Calibri"/>
        <family val="2"/>
      </rPr>
      <t xml:space="preserve"> processus</t>
    </r>
    <r>
      <rPr>
        <sz val="10"/>
        <color theme="1"/>
        <rFont val="Calibri"/>
        <family val="2"/>
      </rPr>
      <t xml:space="preserve"> pour l'enseignement, ainsi que pour la </t>
    </r>
    <r>
      <rPr>
        <b/>
        <sz val="10"/>
        <color theme="1"/>
        <rFont val="Calibri"/>
        <family val="2"/>
      </rPr>
      <t>facilitation</t>
    </r>
    <r>
      <rPr>
        <sz val="10"/>
        <color theme="1"/>
        <rFont val="Calibri"/>
        <family val="2"/>
      </rPr>
      <t xml:space="preserve"> et </t>
    </r>
    <r>
      <rPr>
        <b/>
        <sz val="10"/>
        <color theme="1"/>
        <rFont val="Calibri"/>
        <family val="2"/>
      </rPr>
      <t>le soutien</t>
    </r>
    <r>
      <rPr>
        <sz val="10"/>
        <color theme="1"/>
        <rFont val="Calibri"/>
        <family val="2"/>
      </rPr>
      <t xml:space="preserve"> administratif de l'apprentissage.</t>
    </r>
  </si>
  <si>
    <r>
      <t xml:space="preserve">L'organisme </t>
    </r>
    <r>
      <rPr>
        <b/>
        <sz val="10"/>
        <color theme="1"/>
        <rFont val="Calibri"/>
        <family val="2"/>
      </rPr>
      <t>assure</t>
    </r>
    <r>
      <rPr>
        <sz val="10"/>
        <color theme="1"/>
        <rFont val="Calibri"/>
        <family val="2"/>
      </rPr>
      <t xml:space="preserve"> que les</t>
    </r>
    <r>
      <rPr>
        <b/>
        <sz val="10"/>
        <color theme="1"/>
        <rFont val="Calibri"/>
        <family val="2"/>
      </rPr>
      <t xml:space="preserve"> éléments de sortie</t>
    </r>
    <r>
      <rPr>
        <sz val="10"/>
        <color theme="1"/>
        <rFont val="Calibri"/>
        <family val="2"/>
      </rPr>
      <t xml:space="preserve"> qui ne sont pas conformes aux exigences applicables</t>
    </r>
    <r>
      <rPr>
        <b/>
        <sz val="10"/>
        <color theme="1"/>
        <rFont val="Calibri"/>
        <family val="2"/>
      </rPr>
      <t xml:space="preserve"> sont identifiés et maîtrisés</t>
    </r>
    <r>
      <rPr>
        <sz val="10"/>
        <color theme="1"/>
        <rFont val="Calibri"/>
        <family val="2"/>
      </rPr>
      <t xml:space="preserve"> de manière à empecher leur utilisation ou fourniture non intentionnelle.</t>
    </r>
  </si>
  <si>
    <r>
      <t>L'organisme</t>
    </r>
    <r>
      <rPr>
        <b/>
        <sz val="10"/>
        <color theme="1"/>
        <rFont val="Calibri"/>
        <family val="2"/>
      </rPr>
      <t xml:space="preserve"> mene</t>
    </r>
    <r>
      <rPr>
        <sz val="10"/>
        <color theme="1"/>
        <rFont val="Calibri"/>
        <family val="2"/>
      </rPr>
      <t xml:space="preserve"> les </t>
    </r>
    <r>
      <rPr>
        <b/>
        <sz val="10"/>
        <color theme="1"/>
        <rFont val="Calibri"/>
        <family val="2"/>
      </rPr>
      <t>actions appropriées</t>
    </r>
    <r>
      <rPr>
        <sz val="10"/>
        <color theme="1"/>
        <rFont val="Calibri"/>
        <family val="2"/>
      </rPr>
      <t xml:space="preserve"> aux éléments de sortie non conformes (Selon la nature et son effect sur la confortmité des produits et services.)</t>
    </r>
  </si>
  <si>
    <r>
      <t>L'organisme</t>
    </r>
    <r>
      <rPr>
        <b/>
        <sz val="10"/>
        <color theme="1"/>
        <rFont val="Calibri"/>
        <family val="2"/>
      </rPr>
      <t xml:space="preserve"> mene</t>
    </r>
    <r>
      <rPr>
        <sz val="10"/>
        <color theme="1"/>
        <rFont val="Calibri"/>
        <family val="2"/>
      </rPr>
      <t xml:space="preserve"> les </t>
    </r>
    <r>
      <rPr>
        <b/>
        <sz val="10"/>
        <color theme="1"/>
        <rFont val="Calibri"/>
        <family val="2"/>
      </rPr>
      <t>actions appropriées</t>
    </r>
    <r>
      <rPr>
        <sz val="10"/>
        <color theme="1"/>
        <rFont val="Calibri"/>
        <family val="2"/>
      </rPr>
      <t xml:space="preserve"> aux produits et services non conformes détectés après livraison ou durant ou après la prestation du service.</t>
    </r>
  </si>
  <si>
    <r>
      <t xml:space="preserve">L'organisme </t>
    </r>
    <r>
      <rPr>
        <b/>
        <sz val="10"/>
        <color theme="1"/>
        <rFont val="Calibri"/>
        <family val="2"/>
      </rPr>
      <t>traite</t>
    </r>
    <r>
      <rPr>
        <sz val="10"/>
        <color theme="1"/>
        <rFont val="Calibri"/>
        <family val="2"/>
      </rPr>
      <t xml:space="preserve"> les éléments de sortie non conformes avec la </t>
    </r>
    <r>
      <rPr>
        <b/>
        <sz val="10"/>
        <color theme="1"/>
        <rFont val="Calibri"/>
        <family val="2"/>
      </rPr>
      <t>correction</t>
    </r>
    <r>
      <rPr>
        <sz val="10"/>
        <color theme="1"/>
        <rFont val="Calibri"/>
        <family val="2"/>
      </rPr>
      <t>.</t>
    </r>
  </si>
  <si>
    <r>
      <t>L'organisme</t>
    </r>
    <r>
      <rPr>
        <b/>
        <sz val="10"/>
        <color theme="1"/>
        <rFont val="Calibri"/>
        <family val="2"/>
      </rPr>
      <t xml:space="preserve"> traite</t>
    </r>
    <r>
      <rPr>
        <sz val="10"/>
        <color theme="1"/>
        <rFont val="Calibri"/>
        <family val="2"/>
      </rPr>
      <t xml:space="preserve"> les éléments de sortie non conformes avec </t>
    </r>
    <r>
      <rPr>
        <b/>
        <sz val="10"/>
        <color theme="1"/>
        <rFont val="Calibri"/>
        <family val="2"/>
      </rPr>
      <t>l'isolement</t>
    </r>
    <r>
      <rPr>
        <sz val="10"/>
        <color theme="1"/>
        <rFont val="Calibri"/>
        <family val="2"/>
      </rPr>
      <t xml:space="preserve">, </t>
    </r>
    <r>
      <rPr>
        <b/>
        <sz val="10"/>
        <color theme="1"/>
        <rFont val="Calibri"/>
        <family val="2"/>
      </rPr>
      <t>confinement</t>
    </r>
    <r>
      <rPr>
        <sz val="10"/>
        <color theme="1"/>
        <rFont val="Calibri"/>
        <family val="2"/>
      </rPr>
      <t xml:space="preserve">, </t>
    </r>
    <r>
      <rPr>
        <b/>
        <sz val="10"/>
        <color theme="1"/>
        <rFont val="Calibri"/>
        <family val="2"/>
      </rPr>
      <t xml:space="preserve">retour </t>
    </r>
    <r>
      <rPr>
        <sz val="10"/>
        <color theme="1"/>
        <rFont val="Calibri"/>
        <family val="2"/>
      </rPr>
      <t>ou</t>
    </r>
    <r>
      <rPr>
        <b/>
        <sz val="10"/>
        <color theme="1"/>
        <rFont val="Calibri"/>
        <family val="2"/>
      </rPr>
      <t xml:space="preserve"> suspension de la fourniture</t>
    </r>
    <r>
      <rPr>
        <sz val="10"/>
        <color theme="1"/>
        <rFont val="Calibri"/>
        <family val="2"/>
      </rPr>
      <t xml:space="preserve"> des produits et services.</t>
    </r>
  </si>
  <si>
    <r>
      <t>L'organisme</t>
    </r>
    <r>
      <rPr>
        <b/>
        <sz val="10"/>
        <color theme="1"/>
        <rFont val="Calibri"/>
        <family val="2"/>
      </rPr>
      <t xml:space="preserve"> traite</t>
    </r>
    <r>
      <rPr>
        <sz val="10"/>
        <color theme="1"/>
        <rFont val="Calibri"/>
        <family val="2"/>
      </rPr>
      <t xml:space="preserve"> les éléments de sortie non conformes avec l</t>
    </r>
    <r>
      <rPr>
        <b/>
        <sz val="10"/>
        <color theme="1"/>
        <rFont val="Calibri"/>
        <family val="2"/>
      </rPr>
      <t>'information des apprenants</t>
    </r>
    <r>
      <rPr>
        <sz val="10"/>
        <color theme="1"/>
        <rFont val="Calibri"/>
        <family val="2"/>
      </rPr>
      <t xml:space="preserve"> ou </t>
    </r>
    <r>
      <rPr>
        <b/>
        <sz val="10"/>
        <color theme="1"/>
        <rFont val="Calibri"/>
        <family val="2"/>
      </rPr>
      <t>autres bénéficiaires</t>
    </r>
    <r>
      <rPr>
        <sz val="10"/>
        <color theme="1"/>
        <rFont val="Calibri"/>
        <family val="2"/>
      </rPr>
      <t>.</t>
    </r>
  </si>
  <si>
    <r>
      <t xml:space="preserve">L'organisme </t>
    </r>
    <r>
      <rPr>
        <b/>
        <sz val="10"/>
        <color theme="1"/>
        <rFont val="Calibri"/>
        <family val="2"/>
      </rPr>
      <t>trait</t>
    </r>
    <r>
      <rPr>
        <sz val="10"/>
        <color theme="1"/>
        <rFont val="Calibri"/>
        <family val="2"/>
      </rPr>
      <t>e les éléments de sortie non conformes avec l'obtention d'une</t>
    </r>
    <r>
      <rPr>
        <b/>
        <sz val="10"/>
        <color theme="1"/>
        <rFont val="Calibri"/>
        <family val="2"/>
      </rPr>
      <t xml:space="preserve"> autorisation d'acceptation par dérogation</t>
    </r>
    <r>
      <rPr>
        <sz val="10"/>
        <color theme="1"/>
        <rFont val="Calibri"/>
        <family val="2"/>
      </rPr>
      <t>.</t>
    </r>
  </si>
  <si>
    <r>
      <t xml:space="preserve">L'organisme </t>
    </r>
    <r>
      <rPr>
        <b/>
        <sz val="10"/>
        <color theme="1"/>
        <rFont val="Calibri"/>
        <family val="2"/>
      </rPr>
      <t>verifié</t>
    </r>
    <r>
      <rPr>
        <sz val="10"/>
        <color theme="1"/>
        <rFont val="Calibri"/>
        <family val="2"/>
      </rPr>
      <t xml:space="preserve"> la conformité aux exigences lorsque des éléments de sortie non conformes sont corrigés.</t>
    </r>
  </si>
  <si>
    <r>
      <t xml:space="preserve">L'organisme </t>
    </r>
    <r>
      <rPr>
        <b/>
        <sz val="10"/>
        <color theme="1"/>
        <rFont val="Calibri"/>
        <family val="2"/>
      </rPr>
      <t>s'assure</t>
    </r>
    <r>
      <rPr>
        <sz val="10"/>
        <color theme="1"/>
        <rFont val="Calibri"/>
        <family val="2"/>
      </rPr>
      <t xml:space="preserve"> que les méthodes qui permettent</t>
    </r>
    <r>
      <rPr>
        <b/>
        <sz val="10"/>
        <color theme="1"/>
        <rFont val="Calibri"/>
        <family val="2"/>
      </rPr>
      <t xml:space="preserve"> détecter le plagiat</t>
    </r>
    <r>
      <rPr>
        <sz val="10"/>
        <color theme="1"/>
        <rFont val="Calibri"/>
        <family val="2"/>
      </rPr>
      <t xml:space="preserve"> et des autres pratiques inappropries sont en place et communiquées aux apprenants. </t>
    </r>
  </si>
  <si>
    <r>
      <t xml:space="preserve">L'organisme s'assure la </t>
    </r>
    <r>
      <rPr>
        <b/>
        <sz val="10"/>
        <color theme="1"/>
        <rFont val="Calibri"/>
        <family val="2"/>
      </rPr>
      <t>traçabilité</t>
    </r>
    <r>
      <rPr>
        <sz val="10"/>
        <color theme="1"/>
        <rFont val="Calibri"/>
        <family val="2"/>
      </rPr>
      <t xml:space="preserve"> des</t>
    </r>
    <r>
      <rPr>
        <b/>
        <sz val="10"/>
        <color theme="1"/>
        <rFont val="Calibri"/>
        <family val="2"/>
      </rPr>
      <t xml:space="preserve"> notes de sort</t>
    </r>
    <r>
      <rPr>
        <sz val="10"/>
        <color theme="1"/>
        <rFont val="Calibri"/>
        <family val="2"/>
      </rPr>
      <t>e qu'une connexion objective pusisse être identifiée entre le travail de l'apprenant et la note attribuée.</t>
    </r>
  </si>
  <si>
    <r>
      <t xml:space="preserve">L'organisme s'assure de </t>
    </r>
    <r>
      <rPr>
        <b/>
        <sz val="10"/>
        <color theme="1"/>
        <rFont val="Calibri"/>
        <family val="2"/>
      </rPr>
      <t>conserver</t>
    </r>
    <r>
      <rPr>
        <sz val="10"/>
        <color theme="1"/>
        <rFont val="Calibri"/>
        <family val="2"/>
      </rPr>
      <t xml:space="preserve"> et de</t>
    </r>
    <r>
      <rPr>
        <b/>
        <sz val="10"/>
        <color theme="1"/>
        <rFont val="Calibri"/>
        <family val="2"/>
      </rPr>
      <t xml:space="preserve"> rendre la durée de conservation</t>
    </r>
    <r>
      <rPr>
        <sz val="10"/>
        <color theme="1"/>
        <rFont val="Calibri"/>
        <family val="2"/>
      </rPr>
      <t xml:space="preserve">  des </t>
    </r>
    <r>
      <rPr>
        <sz val="10"/>
        <color rgb="FFFF0000"/>
        <rFont val="Calibri"/>
        <family val="2"/>
      </rPr>
      <t>informations documentées</t>
    </r>
    <r>
      <rPr>
        <sz val="10"/>
        <color theme="1"/>
        <rFont val="Calibri"/>
        <family val="2"/>
      </rPr>
      <t xml:space="preserve"> publiquement disponibles relatives à l'évaluation comme </t>
    </r>
    <r>
      <rPr>
        <b/>
        <sz val="10"/>
        <color theme="1"/>
        <rFont val="Calibri"/>
        <family val="2"/>
      </rPr>
      <t>preuves des notes attribuées.</t>
    </r>
  </si>
  <si>
    <r>
      <t xml:space="preserve">L'organisme s'assure que, à l'issue des </t>
    </r>
    <r>
      <rPr>
        <b/>
        <sz val="10"/>
        <color theme="1"/>
        <rFont val="Calibri"/>
        <family val="2"/>
      </rPr>
      <t>évaluations sommatives</t>
    </r>
    <r>
      <rPr>
        <sz val="10"/>
        <color theme="1"/>
        <rFont val="Calibri"/>
        <family val="2"/>
      </rPr>
      <t xml:space="preserve"> les apprenants sont</t>
    </r>
    <r>
      <rPr>
        <b/>
        <sz val="10"/>
        <color theme="1"/>
        <rFont val="Calibri"/>
        <family val="2"/>
      </rPr>
      <t xml:space="preserve"> informés</t>
    </r>
    <r>
      <rPr>
        <sz val="10"/>
        <color theme="1"/>
        <rFont val="Calibri"/>
        <family val="2"/>
      </rPr>
      <t xml:space="preserve"> des résultats de l'activité d'évaluation et de la note.</t>
    </r>
  </si>
  <si>
    <r>
      <t xml:space="preserve">L'organisme s'assure que, à l'issue des </t>
    </r>
    <r>
      <rPr>
        <b/>
        <sz val="10"/>
        <color theme="1"/>
        <rFont val="Calibri"/>
        <family val="2"/>
      </rPr>
      <t>évaluations sommatives</t>
    </r>
    <r>
      <rPr>
        <sz val="10"/>
        <color theme="1"/>
        <rFont val="Calibri"/>
        <family val="2"/>
      </rPr>
      <t xml:space="preserve"> les apprenants ont la possibilité de</t>
    </r>
    <r>
      <rPr>
        <b/>
        <sz val="10"/>
        <color theme="1"/>
        <rFont val="Calibri"/>
        <family val="2"/>
      </rPr>
      <t xml:space="preserve"> faire appel</t>
    </r>
    <r>
      <rPr>
        <sz val="10"/>
        <color theme="1"/>
        <rFont val="Calibri"/>
        <family val="2"/>
      </rPr>
      <t xml:space="preserve"> des résultats de l'activité d'évaluation et de la note.</t>
    </r>
  </si>
  <si>
    <r>
      <t xml:space="preserve">L'organisme s'assure que, à l'issue des </t>
    </r>
    <r>
      <rPr>
        <b/>
        <sz val="10"/>
        <color theme="1"/>
        <rFont val="Calibri"/>
        <family val="2"/>
      </rPr>
      <t>évaluations sommatives</t>
    </r>
    <r>
      <rPr>
        <sz val="10"/>
        <color theme="1"/>
        <rFont val="Calibri"/>
        <family val="2"/>
      </rPr>
      <t xml:space="preserve"> les apprenants disposent d'un </t>
    </r>
    <r>
      <rPr>
        <b/>
        <sz val="10"/>
        <color theme="1"/>
        <rFont val="Calibri"/>
        <family val="2"/>
      </rPr>
      <t>accès total à leur travail</t>
    </r>
    <r>
      <rPr>
        <sz val="10"/>
        <color theme="1"/>
        <rFont val="Calibri"/>
        <family val="2"/>
      </rPr>
      <t xml:space="preserve"> et à</t>
    </r>
    <r>
      <rPr>
        <b/>
        <sz val="10"/>
        <color theme="1"/>
        <rFont val="Calibri"/>
        <family val="2"/>
      </rPr>
      <t xml:space="preserve"> l'évaluation détaillé</t>
    </r>
    <r>
      <rPr>
        <sz val="10"/>
        <color theme="1"/>
        <rFont val="Calibri"/>
        <family val="2"/>
      </rPr>
      <t xml:space="preserve">e correspondante ainsi que de </t>
    </r>
    <r>
      <rPr>
        <b/>
        <sz val="10"/>
        <color theme="1"/>
        <rFont val="Calibri"/>
        <family val="2"/>
      </rPr>
      <t>possibilités de retour d'information</t>
    </r>
    <r>
      <rPr>
        <sz val="10"/>
        <color theme="1"/>
        <rFont val="Calibri"/>
        <family val="2"/>
      </rPr>
      <t>.</t>
    </r>
  </si>
  <si>
    <r>
      <t xml:space="preserve">L'organisme s'assure que, à l'issue des </t>
    </r>
    <r>
      <rPr>
        <b/>
        <sz val="10"/>
        <color theme="1"/>
        <rFont val="Calibri"/>
        <family val="2"/>
      </rPr>
      <t>évaluations sommatives</t>
    </r>
    <r>
      <rPr>
        <sz val="10"/>
        <color theme="1"/>
        <rFont val="Calibri"/>
        <family val="2"/>
      </rPr>
      <t xml:space="preserve"> des preuves des résultats de l'évaluation</t>
    </r>
    <r>
      <rPr>
        <b/>
        <sz val="10"/>
        <color theme="1"/>
        <rFont val="Calibri"/>
        <family val="2"/>
      </rPr>
      <t xml:space="preserve"> sont transmise</t>
    </r>
    <r>
      <rPr>
        <sz val="10"/>
        <color theme="1"/>
        <rFont val="Calibri"/>
        <family val="2"/>
      </rPr>
      <t>s à l'apprenant, conservées indefiniment sous forme d'</t>
    </r>
    <r>
      <rPr>
        <sz val="10"/>
        <color rgb="FFFF0000"/>
        <rFont val="Calibri"/>
        <family val="2"/>
      </rPr>
      <t>informations documentées</t>
    </r>
    <r>
      <rPr>
        <sz val="10"/>
        <color theme="1"/>
        <rFont val="Calibri"/>
        <family val="2"/>
      </rPr>
      <t>,</t>
    </r>
  </si>
  <si>
    <r>
      <t xml:space="preserve">L'organisme s'assure que, à l'issue des </t>
    </r>
    <r>
      <rPr>
        <b/>
        <sz val="10"/>
        <color theme="1"/>
        <rFont val="Calibri"/>
        <family val="2"/>
      </rPr>
      <t>évaluations sommatives</t>
    </r>
    <r>
      <rPr>
        <sz val="10"/>
        <color theme="1"/>
        <rFont val="Calibri"/>
        <family val="2"/>
      </rPr>
      <t xml:space="preserve"> les preuves des résultats de l'évaluation, sous forme d</t>
    </r>
    <r>
      <rPr>
        <sz val="10"/>
        <color rgb="FFFF0000"/>
        <rFont val="Calibri"/>
        <family val="2"/>
      </rPr>
      <t>'informations documentées</t>
    </r>
    <r>
      <rPr>
        <sz val="10"/>
        <color theme="1"/>
        <rFont val="Calibri"/>
        <family val="2"/>
      </rPr>
      <t>, sont publiquement disponible</t>
    </r>
  </si>
  <si>
    <r>
      <t xml:space="preserve">L'organisme </t>
    </r>
    <r>
      <rPr>
        <b/>
        <sz val="10"/>
        <color theme="1"/>
        <rFont val="Calibri"/>
        <family val="2"/>
      </rPr>
      <t>conserve</t>
    </r>
    <r>
      <rPr>
        <sz val="10"/>
        <color theme="1"/>
        <rFont val="Calibri"/>
        <family val="2"/>
      </rPr>
      <t xml:space="preserve"> les</t>
    </r>
    <r>
      <rPr>
        <b/>
        <sz val="10"/>
        <color rgb="FFFF0000"/>
        <rFont val="Calibri"/>
        <family val="2"/>
      </rPr>
      <t xml:space="preserve"> informations documentées</t>
    </r>
    <r>
      <rPr>
        <sz val="10"/>
        <color theme="1"/>
        <rFont val="Calibri"/>
        <family val="2"/>
      </rPr>
      <t xml:space="preserve"> concernant ces activités et toutes les actions nécessaires résultant des </t>
    </r>
    <r>
      <rPr>
        <b/>
        <sz val="10"/>
        <color theme="1"/>
        <rFont val="Calibri"/>
        <family val="2"/>
      </rPr>
      <t>évaluations</t>
    </r>
    <r>
      <rPr>
        <sz val="10"/>
        <color theme="1"/>
        <rFont val="Calibri"/>
        <family val="2"/>
      </rPr>
      <t>.</t>
    </r>
  </si>
  <si>
    <r>
      <t>L'organisme</t>
    </r>
    <r>
      <rPr>
        <b/>
        <sz val="10"/>
        <color theme="1"/>
        <rFont val="Calibri"/>
        <family val="2"/>
      </rPr>
      <t xml:space="preserve"> détermine la vérificatio</t>
    </r>
    <r>
      <rPr>
        <sz val="10"/>
        <color theme="1"/>
        <rFont val="Calibri"/>
        <family val="2"/>
      </rPr>
      <t>n ou les autres activités nécessaires pou</t>
    </r>
    <r>
      <rPr>
        <b/>
        <sz val="10"/>
        <color theme="1"/>
        <rFont val="Calibri"/>
        <family val="2"/>
      </rPr>
      <t>r s'assurer</t>
    </r>
    <r>
      <rPr>
        <sz val="10"/>
        <color theme="1"/>
        <rFont val="Calibri"/>
        <family val="2"/>
      </rPr>
      <t xml:space="preserve"> que les processus, produits et services fournis par des prestataires externes satisfont aux </t>
    </r>
    <r>
      <rPr>
        <b/>
        <sz val="10"/>
        <color theme="1"/>
        <rFont val="Calibri"/>
        <family val="2"/>
      </rPr>
      <t>exigences</t>
    </r>
    <r>
      <rPr>
        <sz val="10"/>
        <color theme="1"/>
        <rFont val="Calibri"/>
        <family val="2"/>
      </rPr>
      <t>.</t>
    </r>
  </si>
  <si>
    <r>
      <t>L'organisme</t>
    </r>
    <r>
      <rPr>
        <b/>
        <sz val="10"/>
        <color theme="1"/>
        <rFont val="Calibri"/>
        <family val="2"/>
      </rPr>
      <t xml:space="preserve"> communiqu</t>
    </r>
    <r>
      <rPr>
        <sz val="10"/>
        <color theme="1"/>
        <rFont val="Calibri"/>
        <family val="2"/>
      </rPr>
      <t>e aux prestatires externes</t>
    </r>
    <r>
      <rPr>
        <b/>
        <sz val="10"/>
        <color theme="1"/>
        <rFont val="Calibri"/>
        <family val="2"/>
      </rPr>
      <t xml:space="preserve"> les exigences</t>
    </r>
    <r>
      <rPr>
        <sz val="10"/>
        <color theme="1"/>
        <rFont val="Calibri"/>
        <family val="2"/>
      </rPr>
      <t xml:space="preserve"> concernant les </t>
    </r>
    <r>
      <rPr>
        <b/>
        <sz val="10"/>
        <color theme="1"/>
        <rFont val="Calibri"/>
        <family val="2"/>
      </rPr>
      <t>interactions des prestataires externes avec l'organisme</t>
    </r>
    <r>
      <rPr>
        <sz val="10"/>
        <color theme="1"/>
        <rFont val="Calibri"/>
        <family val="2"/>
      </rPr>
      <t>.</t>
    </r>
  </si>
  <si>
    <r>
      <t xml:space="preserve">L'organisme d'enseignement </t>
    </r>
    <r>
      <rPr>
        <b/>
        <sz val="10"/>
        <color theme="1"/>
        <rFont val="Calibri"/>
        <family val="2"/>
      </rPr>
      <t xml:space="preserve">assure la traçabilité </t>
    </r>
    <r>
      <rPr>
        <sz val="10"/>
        <color theme="1"/>
        <rFont val="Calibri"/>
        <family val="2"/>
      </rPr>
      <t>en ce qui concerne les</t>
    </r>
    <r>
      <rPr>
        <b/>
        <sz val="10"/>
        <color theme="1"/>
        <rFont val="Calibri"/>
        <family val="2"/>
      </rPr>
      <t xml:space="preserve"> progrès des apprenants</t>
    </r>
    <r>
      <rPr>
        <sz val="10"/>
        <color theme="1"/>
        <rFont val="Calibri"/>
        <family val="2"/>
      </rPr>
      <t xml:space="preserve"> au niveau de l'organisme.</t>
    </r>
  </si>
  <si>
    <r>
      <t xml:space="preserve">L'organisme d'enseignement </t>
    </r>
    <r>
      <rPr>
        <b/>
        <sz val="10"/>
        <color theme="1"/>
        <rFont val="Calibri"/>
        <family val="2"/>
      </rPr>
      <t>assure la traçabilité</t>
    </r>
    <r>
      <rPr>
        <sz val="10"/>
        <color theme="1"/>
        <rFont val="Calibri"/>
        <family val="2"/>
      </rPr>
      <t xml:space="preserve"> en ce qui concerne les</t>
    </r>
    <r>
      <rPr>
        <b/>
        <sz val="10"/>
        <color theme="1"/>
        <rFont val="Calibri"/>
        <family val="2"/>
      </rPr>
      <t xml:space="preserve"> parcours scolaire</t>
    </r>
    <r>
      <rPr>
        <sz val="10"/>
        <color theme="1"/>
        <rFont val="Calibri"/>
        <family val="2"/>
      </rPr>
      <t xml:space="preserve"> et </t>
    </r>
    <r>
      <rPr>
        <b/>
        <sz val="10"/>
        <color theme="1"/>
        <rFont val="Calibri"/>
        <family val="2"/>
      </rPr>
      <t>professionnel</t>
    </r>
    <r>
      <rPr>
        <sz val="10"/>
        <color theme="1"/>
        <rFont val="Calibri"/>
        <family val="2"/>
      </rPr>
      <t xml:space="preserve"> de ceux qui obtiennent un diplôme ou achèvent un cours ou un programme d'étude, le cas échéant.</t>
    </r>
  </si>
  <si>
    <r>
      <t xml:space="preserve">L'organisme denseignement </t>
    </r>
    <r>
      <rPr>
        <b/>
        <sz val="10"/>
        <color theme="1"/>
        <rFont val="Calibri"/>
        <family val="2"/>
      </rPr>
      <t>assure la traçabilité</t>
    </r>
    <r>
      <rPr>
        <sz val="10"/>
        <color theme="1"/>
        <rFont val="Calibri"/>
        <family val="2"/>
      </rPr>
      <t xml:space="preserve"> en ce qui concerne le</t>
    </r>
    <r>
      <rPr>
        <b/>
        <sz val="10"/>
        <color theme="1"/>
        <rFont val="Calibri"/>
        <family val="2"/>
      </rPr>
      <t xml:space="preserve"> résultat du travail </t>
    </r>
    <r>
      <rPr>
        <sz val="10"/>
        <color theme="1"/>
        <rFont val="Calibri"/>
        <family val="2"/>
      </rPr>
      <t xml:space="preserve">réalisé par le personnel en termes de: </t>
    </r>
    <r>
      <rPr>
        <b/>
        <sz val="10"/>
        <color theme="1"/>
        <rFont val="Calibri"/>
        <family val="2"/>
      </rPr>
      <t>ce qui</t>
    </r>
    <r>
      <rPr>
        <sz val="10"/>
        <color theme="1"/>
        <rFont val="Calibri"/>
        <family val="2"/>
      </rPr>
      <t xml:space="preserve"> q été réalisé, </t>
    </r>
    <r>
      <rPr>
        <b/>
        <sz val="10"/>
        <color theme="1"/>
        <rFont val="Calibri"/>
        <family val="2"/>
      </rPr>
      <t>quand</t>
    </r>
    <r>
      <rPr>
        <sz val="10"/>
        <color theme="1"/>
        <rFont val="Calibri"/>
        <family val="2"/>
      </rPr>
      <t xml:space="preserve"> et </t>
    </r>
    <r>
      <rPr>
        <b/>
        <sz val="10"/>
        <color theme="1"/>
        <rFont val="Calibri"/>
        <family val="2"/>
      </rPr>
      <t>par qui</t>
    </r>
    <r>
      <rPr>
        <sz val="10"/>
        <color theme="1"/>
        <rFont val="Calibri"/>
        <family val="2"/>
      </rPr>
      <t>.</t>
    </r>
  </si>
  <si>
    <r>
      <t xml:space="preserve">L'organisme </t>
    </r>
    <r>
      <rPr>
        <b/>
        <sz val="10"/>
        <color theme="1"/>
        <rFont val="Calibri"/>
        <family val="2"/>
      </rPr>
      <t>préserve</t>
    </r>
    <r>
      <rPr>
        <sz val="10"/>
        <color theme="1"/>
        <rFont val="Calibri"/>
        <family val="2"/>
      </rPr>
      <t xml:space="preserve"> les</t>
    </r>
    <r>
      <rPr>
        <b/>
        <sz val="10"/>
        <color theme="1"/>
        <rFont val="Calibri"/>
        <family val="2"/>
      </rPr>
      <t xml:space="preserve"> éléments de sortie</t>
    </r>
    <r>
      <rPr>
        <sz val="10"/>
        <color theme="1"/>
        <rFont val="Calibri"/>
        <family val="2"/>
      </rPr>
      <t xml:space="preserve"> au cours de la production et de la prestation de service, dans une mesure suffisante pour</t>
    </r>
    <r>
      <rPr>
        <b/>
        <sz val="10"/>
        <color theme="1"/>
        <rFont val="Calibri"/>
        <family val="2"/>
      </rPr>
      <t xml:space="preserve"> assurer la conformité aux exigences</t>
    </r>
    <r>
      <rPr>
        <sz val="10"/>
        <color theme="1"/>
        <rFont val="Calibri"/>
        <family val="2"/>
      </rPr>
      <t>.</t>
    </r>
  </si>
  <si>
    <r>
      <t xml:space="preserve">L'organisme </t>
    </r>
    <r>
      <rPr>
        <b/>
        <sz val="10"/>
        <color theme="1"/>
        <rFont val="Calibri"/>
        <family val="2"/>
      </rPr>
      <t>établi</t>
    </r>
    <r>
      <rPr>
        <sz val="10"/>
        <color theme="1"/>
        <rFont val="Calibri"/>
        <family val="2"/>
      </rPr>
      <t>e et publie une procédure concernant la pretection et la transparence des données relatives aux apprenants.</t>
    </r>
  </si>
  <si>
    <r>
      <t>L'organisme</t>
    </r>
    <r>
      <rPr>
        <b/>
        <sz val="10"/>
        <color theme="1"/>
        <rFont val="Calibri"/>
        <family val="2"/>
      </rPr>
      <t xml:space="preserve"> conserve</t>
    </r>
    <r>
      <rPr>
        <sz val="10"/>
        <color theme="1"/>
        <rFont val="Calibri"/>
        <family val="2"/>
      </rPr>
      <t xml:space="preserve"> des </t>
    </r>
    <r>
      <rPr>
        <sz val="10"/>
        <color rgb="FFFF0000"/>
        <rFont val="Calibri"/>
        <family val="2"/>
      </rPr>
      <t xml:space="preserve">informations documentées </t>
    </r>
    <r>
      <rPr>
        <sz val="10"/>
        <color theme="1"/>
        <rFont val="Calibri"/>
        <family val="2"/>
      </rPr>
      <t xml:space="preserve">pertinentes comme </t>
    </r>
    <r>
      <rPr>
        <b/>
        <sz val="10"/>
        <color theme="1"/>
        <rFont val="Calibri"/>
        <family val="2"/>
      </rPr>
      <t>preuves</t>
    </r>
    <r>
      <rPr>
        <sz val="10"/>
        <color theme="1"/>
        <rFont val="Calibri"/>
        <family val="2"/>
      </rPr>
      <t xml:space="preserve"> de la surveillance, de la mesure, de l'analyse, de l'évaluation et de leurs résultats.</t>
    </r>
  </si>
  <si>
    <r>
      <t>La procédure  de</t>
    </r>
    <r>
      <rPr>
        <b/>
        <sz val="10"/>
        <color theme="1"/>
        <rFont val="Calibri"/>
        <family val="2"/>
      </rPr>
      <t xml:space="preserve"> traitement des réclamation</t>
    </r>
    <r>
      <rPr>
        <sz val="10"/>
        <color theme="1"/>
        <rFont val="Calibri"/>
        <family val="2"/>
      </rPr>
      <t>s et des appels</t>
    </r>
    <r>
      <rPr>
        <b/>
        <sz val="10"/>
        <color theme="1"/>
        <rFont val="Calibri"/>
        <family val="2"/>
      </rPr>
      <t xml:space="preserve"> assure</t>
    </r>
    <r>
      <rPr>
        <sz val="10"/>
        <color theme="1"/>
        <rFont val="Calibri"/>
        <family val="2"/>
      </rPr>
      <t xml:space="preserve"> la </t>
    </r>
    <r>
      <rPr>
        <b/>
        <sz val="10"/>
        <color theme="1"/>
        <rFont val="Calibri"/>
        <family val="2"/>
      </rPr>
      <t>confiadentialité</t>
    </r>
    <r>
      <rPr>
        <sz val="10"/>
        <color theme="1"/>
        <rFont val="Calibri"/>
        <family val="2"/>
      </rPr>
      <t xml:space="preserve"> des réclamants et l'objectivité des enquêteurs.</t>
    </r>
  </si>
  <si>
    <r>
      <t xml:space="preserve">L'organisme </t>
    </r>
    <r>
      <rPr>
        <b/>
        <sz val="10"/>
        <color theme="1"/>
        <rFont val="Calibri"/>
        <family val="2"/>
      </rPr>
      <t>analyse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</si>
  <si>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r>
      <t xml:space="preserve">L'organisme </t>
    </r>
    <r>
      <rPr>
        <b/>
        <sz val="10"/>
        <color theme="1"/>
        <rFont val="Calibri"/>
        <family val="2"/>
      </rPr>
      <t>évalue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</si>
  <si>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t>L'organisme évalue :
- les données et les  informations appropriées issues de la surveillance et de la mesure ;
- la conformité des produits et services ;
- le niveau de satisfaction des clients ;
- la performance, l’efficacité et les améliorations du système de management qualité  ;
- l'efficacité de la mise en oeuvre de la planification du système de management ;
- l'efficacité des actions mises en œuvre face aux risques et opportunités ; 
- la performance des prestataires externes.</t>
  </si>
  <si>
    <t>Des indicateurs clés de performance sont définis en collaboration avec les parties intéressées pertinentes.</t>
  </si>
  <si>
    <r>
      <t xml:space="preserve">L’organisme conserve des </t>
    </r>
    <r>
      <rPr>
        <sz val="10"/>
        <color rgb="FFFF0000"/>
        <rFont val="Calibri"/>
        <family val="2"/>
      </rPr>
      <t>informations documentées</t>
    </r>
    <r>
      <rPr>
        <sz val="10"/>
        <color theme="1"/>
        <rFont val="Calibri"/>
        <family val="2"/>
      </rPr>
      <t xml:space="preserve"> comme </t>
    </r>
    <r>
      <rPr>
        <b/>
        <sz val="10"/>
        <color theme="1"/>
        <rFont val="Calibri"/>
        <family val="2"/>
      </rPr>
      <t>preuves</t>
    </r>
    <r>
      <rPr>
        <sz val="10"/>
        <color theme="1"/>
        <rFont val="Calibri"/>
        <family val="2"/>
      </rPr>
      <t xml:space="preserve"> de la mise en œuvre du </t>
    </r>
    <r>
      <rPr>
        <b/>
        <sz val="10"/>
        <color theme="1"/>
        <rFont val="Calibri"/>
        <family val="2"/>
      </rPr>
      <t>programme</t>
    </r>
    <r>
      <rPr>
        <sz val="10"/>
        <color theme="1"/>
        <rFont val="Calibri"/>
        <family val="2"/>
      </rPr>
      <t xml:space="preserve"> </t>
    </r>
    <r>
      <rPr>
        <b/>
        <sz val="10"/>
        <color theme="1"/>
        <rFont val="Calibri"/>
        <family val="2"/>
      </rPr>
      <t>d’audit</t>
    </r>
    <r>
      <rPr>
        <sz val="10"/>
        <color theme="1"/>
        <rFont val="Calibri"/>
        <family val="2"/>
      </rPr>
      <t xml:space="preserve"> et des </t>
    </r>
    <r>
      <rPr>
        <b/>
        <sz val="10"/>
        <color theme="1"/>
        <rFont val="Calibri"/>
        <family val="2"/>
      </rPr>
      <t>résultats</t>
    </r>
    <r>
      <rPr>
        <sz val="10"/>
        <color theme="1"/>
        <rFont val="Calibri"/>
        <family val="2"/>
      </rPr>
      <t xml:space="preserve"> d’audit.</t>
    </r>
  </si>
  <si>
    <t>Concernant les non conformités et les réclamations, l'organisme:
- prend en charge les conséquences ;
- recherche si des non conformités similaires pourraient exister ;
- assure la traçabilité de l'investigation jusqu'à sa résolution ;
- autorise et trace la raison si aucune action corrective ou préventive n'est entreprise ;
- modifie le système de management qualité notamment au niveau des risques et opportunités.</t>
  </si>
  <si>
    <r>
      <t xml:space="preserve">Si nécessaire, l'organisme </t>
    </r>
    <r>
      <rPr>
        <b/>
        <sz val="10"/>
        <color theme="1"/>
        <rFont val="Calibri"/>
        <family val="2"/>
      </rPr>
      <t>maîtrise et corrige</t>
    </r>
    <r>
      <rPr>
        <sz val="10"/>
        <color theme="1"/>
        <rFont val="Calibri"/>
        <family val="2"/>
      </rPr>
      <t xml:space="preserve"> toute non-conformité.</t>
    </r>
  </si>
  <si>
    <r>
      <t>L'organisme</t>
    </r>
    <r>
      <rPr>
        <b/>
        <sz val="10"/>
        <color theme="1"/>
        <rFont val="Calibri"/>
        <family val="2"/>
      </rPr>
      <t xml:space="preserve"> prend en charge les conséquences</t>
    </r>
    <r>
      <rPr>
        <sz val="10"/>
        <color theme="1"/>
        <rFont val="Calibri"/>
        <family val="2"/>
      </rPr>
      <t xml:space="preserve"> de la non-conformité et de son traitement.</t>
    </r>
  </si>
  <si>
    <r>
      <t>L'organisme évalue s’il est nécessaire de mener une action pour</t>
    </r>
    <r>
      <rPr>
        <b/>
        <sz val="10"/>
        <color theme="1"/>
        <rFont val="Calibri"/>
        <family val="2"/>
      </rPr>
      <t xml:space="preserve"> éliminer la ou les causes</t>
    </r>
    <r>
      <rPr>
        <sz val="10"/>
        <color theme="1"/>
        <rFont val="Calibri"/>
        <family val="2"/>
      </rPr>
      <t xml:space="preserve"> de la non-conformité.</t>
    </r>
  </si>
  <si>
    <r>
      <t xml:space="preserve">Pour éliminer la ou les causes de la non-conformité, l'organisme effectue la </t>
    </r>
    <r>
      <rPr>
        <b/>
        <sz val="10"/>
        <color theme="1"/>
        <rFont val="Calibri"/>
        <family val="2"/>
      </rPr>
      <t>revue</t>
    </r>
    <r>
      <rPr>
        <sz val="10"/>
        <color theme="1"/>
        <rFont val="Calibri"/>
        <family val="2"/>
      </rPr>
      <t xml:space="preserve"> et </t>
    </r>
    <r>
      <rPr>
        <b/>
        <sz val="10"/>
        <color theme="1"/>
        <rFont val="Calibri"/>
        <family val="2"/>
      </rPr>
      <t>analyse</t>
    </r>
    <r>
      <rPr>
        <sz val="10"/>
        <color theme="1"/>
        <rFont val="Calibri"/>
        <family val="2"/>
      </rPr>
      <t xml:space="preserve"> la non-conformité.</t>
    </r>
  </si>
  <si>
    <r>
      <t xml:space="preserve">Pour éliminer la ou les causes de la non-conformité, l'organisme recherche si des non-conformités </t>
    </r>
    <r>
      <rPr>
        <b/>
        <sz val="10"/>
        <color theme="1"/>
        <rFont val="Calibri"/>
        <family val="2"/>
      </rPr>
      <t>similaires</t>
    </r>
    <r>
      <rPr>
        <sz val="10"/>
        <color theme="1"/>
        <rFont val="Calibri"/>
        <family val="2"/>
      </rPr>
      <t xml:space="preserve"> existent ou pourraient éventuellement se produire.</t>
    </r>
  </si>
  <si>
    <r>
      <t xml:space="preserve">L'organisme met en œuvre </t>
    </r>
    <r>
      <rPr>
        <b/>
        <sz val="10"/>
        <color theme="1"/>
        <rFont val="Calibri"/>
        <family val="2"/>
      </rPr>
      <t>toutes les actions requises</t>
    </r>
    <r>
      <rPr>
        <sz val="10"/>
        <color theme="1"/>
        <rFont val="Calibri"/>
        <family val="2"/>
      </rPr>
      <t xml:space="preserve"> lorsqu'une non-conformité se produit, y compris si elle est liée à une réclamation.</t>
    </r>
  </si>
  <si>
    <r>
      <t xml:space="preserve">L'organisme recherche et analyse </t>
    </r>
    <r>
      <rPr>
        <b/>
        <sz val="10"/>
        <color theme="1"/>
        <rFont val="Calibri"/>
        <family val="2"/>
      </rPr>
      <t>les causes de la non-conformité.</t>
    </r>
  </si>
  <si>
    <t xml:space="preserve">Enregistrement qualité : A4 100% </t>
  </si>
  <si>
    <r>
      <t xml:space="preserve">L’organisme facilite sa compréhension du </t>
    </r>
    <r>
      <rPr>
        <b/>
        <sz val="10"/>
        <rFont val="Calibri"/>
        <family val="2"/>
      </rPr>
      <t>contexte externe</t>
    </r>
    <r>
      <rPr>
        <sz val="10"/>
        <rFont val="Calibri"/>
        <family val="2"/>
      </rPr>
      <t xml:space="preserve"> par la prise en compte des enjeux découlant de l’environnement juridique, technologique, concurrentiel, commercial, culturel, social et économique, qu’il soient internationaux, nationaux, régionaux ou locaux.</t>
    </r>
  </si>
  <si>
    <t>Détermination du périmetre d'application du système de management des organismes d'éducation.</t>
  </si>
  <si>
    <r>
      <rPr>
        <b/>
        <sz val="11"/>
        <color theme="0"/>
        <rFont val="Calibri"/>
        <family val="2"/>
      </rPr>
      <t>Le périmètre d'application du SMOE</t>
    </r>
    <r>
      <rPr>
        <sz val="11"/>
        <color theme="0"/>
        <rFont val="Calibri"/>
        <family val="2"/>
      </rPr>
      <t xml:space="preserve">, sous forme </t>
    </r>
    <r>
      <rPr>
        <b/>
        <sz val="11"/>
        <color theme="0"/>
        <rFont val="Calibri"/>
        <family val="2"/>
      </rPr>
      <t>d'information documentée</t>
    </r>
    <r>
      <rPr>
        <sz val="11"/>
        <color theme="0"/>
        <rFont val="Calibri"/>
        <family val="2"/>
      </rPr>
      <t xml:space="preserve"> indique les limites et l'applicabilité du SMOE en prenant en compte :
- les enjeux internes et externes ;
- les exigences des parties pertinentes ;
- les produits et services de l'organisme
Toute exigence normative jugée non applicable est justifiée.</t>
    </r>
  </si>
  <si>
    <t>Système de management pour les organismes d'éducation/formation (SMOE)</t>
  </si>
  <si>
    <t>L'organisme établit, met en œuvre, tient à jour, évalue et améliore de façon continue ses processus et son SMOE en déterminant :
- les éléments d'entrée et de sortie ;
- la séquence et l'interaction des processus ;
- les ressources disponibles ;
- les responsabilités et autorités ;</t>
  </si>
  <si>
    <r>
      <t xml:space="preserve">L'organisme </t>
    </r>
    <r>
      <rPr>
        <b/>
        <sz val="10"/>
        <rFont val="Calibri"/>
        <family val="2"/>
      </rPr>
      <t>conserve</t>
    </r>
    <r>
      <rPr>
        <sz val="10"/>
        <rFont val="Calibri"/>
        <family val="2"/>
      </rPr>
      <t xml:space="preserve"> les </t>
    </r>
    <r>
      <rPr>
        <sz val="10"/>
        <color rgb="FFFF0000"/>
        <rFont val="Calibri"/>
        <family val="2"/>
      </rPr>
      <t>informations documentées</t>
    </r>
    <r>
      <rPr>
        <sz val="10"/>
        <rFont val="Calibri"/>
        <family val="2"/>
      </rPr>
      <t xml:space="preserve"> pour avoir l’assurance que les processus soient mis en œuvre comme prévu.</t>
    </r>
  </si>
  <si>
    <t xml:space="preserve">Article 8 
Réalisation des activités opérationnelles </t>
  </si>
  <si>
    <t xml:space="preserve"> la protection et la transparence des données relatives aux apprenants est efficace et il existe un procédure qui etablie le traitements des données.</t>
  </si>
  <si>
    <t xml:space="preserve">Une fois l'évaluation effectuée, les résultats correspondant à votre choix sont disponibles dans l'onglet "Résultats".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</si>
</sst>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_-;\-* #,##0.00\ _€_-;_-* &quot;-&quot;??\ _€_-;_-@_-"/>
    <numFmt numFmtId="164" formatCode="dd/mm/yy;@"/>
    <numFmt numFmtId="165" formatCode="0.00_);[Red]\(0.00\)"/>
    <numFmt numFmtId="166" formatCode="0.000_);[Red]\(0.000\)"/>
    <numFmt numFmtId="167" formatCode="d\ mmmm\ yyyy"/>
  </numFmts>
  <fonts count="91">
    <font>
      <sz val="11"/>
      <color theme="1"/>
      <name val="Calibri"/>
      <family val="2"/>
      <scheme val="minor"/>
    </font>
    <font>
      <sz val="12"/>
      <color theme="1"/>
      <name val="Calibri"/>
      <family val="2"/>
      <scheme val="minor"/>
    </font>
    <font>
      <sz val="10"/>
      <name val="Arial"/>
      <family val="2"/>
    </font>
    <font>
      <sz val="8"/>
      <name val="Arial"/>
      <family val="2"/>
    </font>
    <font>
      <b/>
      <sz val="8"/>
      <name val="Arial"/>
      <family val="2"/>
    </font>
    <font>
      <sz val="11"/>
      <color theme="1"/>
      <name val="Calibri"/>
      <family val="2"/>
      <scheme val="minor"/>
    </font>
    <font>
      <b/>
      <sz val="12"/>
      <name val="Arial"/>
      <family val="2"/>
    </font>
    <font>
      <b/>
      <sz val="10"/>
      <name val="Arial"/>
      <family val="2"/>
    </font>
    <font>
      <sz val="8"/>
      <name val="Calibri"/>
      <family val="2"/>
      <scheme val="minor"/>
    </font>
    <font>
      <i/>
      <sz val="8"/>
      <name val="Arial"/>
      <family val="2"/>
    </font>
    <font>
      <sz val="8"/>
      <color theme="1"/>
      <name val="Arial"/>
      <family val="2"/>
    </font>
    <font>
      <b/>
      <sz val="8"/>
      <color theme="1"/>
      <name val="Arial"/>
      <family val="2"/>
    </font>
    <font>
      <sz val="8"/>
      <color rgb="FF002060"/>
      <name val="Arial"/>
      <family val="2"/>
    </font>
    <font>
      <sz val="8"/>
      <color indexed="8"/>
      <name val="Arial"/>
      <family val="2"/>
    </font>
    <font>
      <u/>
      <sz val="11"/>
      <color theme="10"/>
      <name val="Calibri"/>
      <family val="2"/>
      <scheme val="minor"/>
    </font>
    <font>
      <u/>
      <sz val="11"/>
      <color theme="11"/>
      <name val="Calibri"/>
      <family val="2"/>
      <scheme val="minor"/>
    </font>
    <font>
      <b/>
      <sz val="8"/>
      <color indexed="10"/>
      <name val="Arial"/>
      <family val="2"/>
    </font>
    <font>
      <sz val="8"/>
      <color indexed="10"/>
      <name val="Arial"/>
      <family val="2"/>
    </font>
    <font>
      <i/>
      <sz val="8"/>
      <color theme="1"/>
      <name val="Arial"/>
      <family val="2"/>
    </font>
    <font>
      <b/>
      <sz val="8"/>
      <color rgb="FF0000FF"/>
      <name val="Arial"/>
      <family val="2"/>
    </font>
    <font>
      <sz val="8"/>
      <color rgb="FF0000FF"/>
      <name val="Arial"/>
      <family val="2"/>
    </font>
    <font>
      <b/>
      <sz val="14"/>
      <color theme="1"/>
      <name val="Arial"/>
      <family val="2"/>
    </font>
    <font>
      <sz val="9"/>
      <color indexed="81"/>
      <name val="Tahoma"/>
      <family val="2"/>
    </font>
    <font>
      <b/>
      <sz val="9"/>
      <color indexed="81"/>
      <name val="Tahoma"/>
      <family val="2"/>
    </font>
    <font>
      <sz val="9"/>
      <color theme="1"/>
      <name val="Arial"/>
      <family val="2"/>
    </font>
    <font>
      <b/>
      <sz val="9"/>
      <color theme="1"/>
      <name val="Arial"/>
      <family val="2"/>
    </font>
    <font>
      <b/>
      <sz val="9"/>
      <name val="Arial"/>
      <family val="2"/>
    </font>
    <font>
      <sz val="9"/>
      <name val="Arial"/>
      <family val="2"/>
    </font>
    <font>
      <sz val="9"/>
      <color rgb="FFFF0000"/>
      <name val="Arial"/>
      <family val="2"/>
    </font>
    <font>
      <sz val="9"/>
      <name val="Calibri"/>
      <family val="3"/>
      <charset val="134"/>
      <scheme val="minor"/>
    </font>
    <font>
      <sz val="11"/>
      <color theme="1"/>
      <name val="Calibri"/>
      <family val="2"/>
    </font>
    <font>
      <sz val="8"/>
      <name val="Arial Narrow"/>
      <family val="2"/>
    </font>
    <font>
      <sz val="8"/>
      <color indexed="12"/>
      <name val="Arial Narrow"/>
      <family val="2"/>
    </font>
    <font>
      <sz val="10"/>
      <name val="Arial Narrow"/>
      <family val="2"/>
    </font>
    <font>
      <b/>
      <sz val="8"/>
      <name val="Arial Narrow"/>
      <family val="2"/>
    </font>
    <font>
      <i/>
      <sz val="8"/>
      <color indexed="63"/>
      <name val="Arial Narrow"/>
      <family val="2"/>
    </font>
    <font>
      <sz val="11"/>
      <color theme="0"/>
      <name val="Calibri"/>
      <family val="2"/>
    </font>
    <font>
      <sz val="10"/>
      <color indexed="10"/>
      <name val="Arial Narrow"/>
      <family val="2"/>
    </font>
    <font>
      <b/>
      <sz val="9"/>
      <color theme="0"/>
      <name val="Arial"/>
      <family val="2"/>
    </font>
    <font>
      <sz val="9"/>
      <color theme="0"/>
      <name val="Arial"/>
      <family val="2"/>
    </font>
    <font>
      <sz val="8"/>
      <color indexed="8"/>
      <name val="Calibri"/>
      <family val="2"/>
    </font>
    <font>
      <sz val="8"/>
      <color theme="1"/>
      <name val="Calibri"/>
      <family val="2"/>
    </font>
    <font>
      <b/>
      <sz val="8"/>
      <name val="Calibri"/>
      <family val="2"/>
    </font>
    <font>
      <sz val="8"/>
      <name val="Verdana"/>
      <family val="2"/>
    </font>
    <font>
      <sz val="11"/>
      <color theme="0"/>
      <name val="Calibri"/>
      <family val="2"/>
      <scheme val="minor"/>
    </font>
    <font>
      <i/>
      <sz val="5"/>
      <color theme="1"/>
      <name val="Arial"/>
      <family val="2"/>
    </font>
    <font>
      <i/>
      <sz val="9"/>
      <color theme="3"/>
      <name val="Arial"/>
      <family val="2"/>
    </font>
    <font>
      <b/>
      <sz val="6"/>
      <color theme="1"/>
      <name val="Arial"/>
      <family val="2"/>
    </font>
    <font>
      <i/>
      <sz val="7"/>
      <color theme="1"/>
      <name val="Arial"/>
      <family val="2"/>
    </font>
    <font>
      <sz val="7"/>
      <color theme="1"/>
      <name val="Arial"/>
      <family val="2"/>
    </font>
    <font>
      <sz val="9"/>
      <color theme="3"/>
      <name val="Arial"/>
      <family val="2"/>
    </font>
    <font>
      <b/>
      <sz val="9"/>
      <color theme="3"/>
      <name val="Arial"/>
      <family val="2"/>
    </font>
    <font>
      <i/>
      <sz val="7"/>
      <name val="Arial"/>
      <family val="2"/>
    </font>
    <font>
      <sz val="7"/>
      <name val="Arial"/>
      <family val="2"/>
    </font>
    <font>
      <b/>
      <sz val="11"/>
      <color rgb="FFFF0000"/>
      <name val="Calibri"/>
      <family val="2"/>
    </font>
    <font>
      <i/>
      <sz val="5"/>
      <name val="Arial"/>
      <family val="2"/>
    </font>
    <font>
      <sz val="12"/>
      <name val="Arial"/>
      <family val="2"/>
    </font>
    <font>
      <sz val="9"/>
      <color theme="5"/>
      <name val="Arial"/>
      <family val="2"/>
    </font>
    <font>
      <b/>
      <sz val="11"/>
      <name val="Arial"/>
      <family val="2"/>
    </font>
    <font>
      <i/>
      <sz val="9"/>
      <name val="Arial"/>
      <family val="2"/>
    </font>
    <font>
      <b/>
      <i/>
      <sz val="9"/>
      <name val="Arial"/>
      <family val="2"/>
    </font>
    <font>
      <sz val="9"/>
      <color indexed="10"/>
      <name val="Arial"/>
      <family val="2"/>
    </font>
    <font>
      <b/>
      <sz val="9"/>
      <color indexed="10"/>
      <name val="Arial"/>
      <family val="2"/>
    </font>
    <font>
      <sz val="11"/>
      <color theme="1"/>
      <name val="Arial"/>
      <family val="2"/>
    </font>
    <font>
      <i/>
      <sz val="6"/>
      <name val="Arial"/>
      <family val="2"/>
    </font>
    <font>
      <b/>
      <sz val="5"/>
      <color theme="1"/>
      <name val="Arial"/>
      <family val="2"/>
    </font>
    <font>
      <sz val="12"/>
      <color theme="1"/>
      <name val="Arial"/>
      <family val="2"/>
    </font>
    <font>
      <sz val="8"/>
      <color theme="1"/>
      <name val="Calibri"/>
      <family val="2"/>
      <scheme val="minor"/>
    </font>
    <font>
      <b/>
      <sz val="9"/>
      <color rgb="FF0000FF"/>
      <name val="Arial"/>
      <family val="2"/>
    </font>
    <font>
      <sz val="9"/>
      <color theme="1"/>
      <name val="Calibri"/>
      <family val="2"/>
    </font>
    <font>
      <sz val="11"/>
      <color theme="0"/>
      <name val="Arial"/>
      <family val="2"/>
    </font>
    <font>
      <sz val="10"/>
      <color theme="1"/>
      <name val="Calibri"/>
      <family val="2"/>
    </font>
    <font>
      <b/>
      <sz val="10"/>
      <name val="Calibri"/>
      <family val="2"/>
    </font>
    <font>
      <sz val="10"/>
      <name val="Calibri"/>
      <family val="2"/>
    </font>
    <font>
      <b/>
      <sz val="11"/>
      <name val="Calibri"/>
      <family val="2"/>
    </font>
    <font>
      <sz val="11"/>
      <name val="Calibri"/>
      <family val="2"/>
    </font>
    <font>
      <sz val="10"/>
      <color rgb="FFFF0000"/>
      <name val="Calibri"/>
      <family val="2"/>
    </font>
    <font>
      <b/>
      <sz val="11"/>
      <color theme="0"/>
      <name val="Calibri"/>
      <family val="2"/>
    </font>
    <font>
      <b/>
      <sz val="10"/>
      <color theme="1"/>
      <name val="Calibri"/>
      <family val="2"/>
    </font>
    <font>
      <b/>
      <sz val="10"/>
      <color rgb="FFFF0000"/>
      <name val="Calibri"/>
      <family val="2"/>
    </font>
    <font>
      <i/>
      <sz val="10"/>
      <color theme="1"/>
      <name val="Calibri"/>
      <family val="2"/>
    </font>
    <font>
      <sz val="9"/>
      <color theme="0"/>
      <name val="Calibri"/>
      <family val="2"/>
    </font>
    <font>
      <sz val="8"/>
      <color rgb="FFFF0000"/>
      <name val="Arial"/>
      <family val="2"/>
    </font>
    <font>
      <b/>
      <sz val="12"/>
      <color theme="1"/>
      <name val="Arial"/>
      <family val="2"/>
    </font>
    <font>
      <sz val="11"/>
      <color rgb="FFFF0000"/>
      <name val="Calibri"/>
      <family val="2"/>
    </font>
    <font>
      <sz val="5"/>
      <color indexed="81"/>
      <name val="Tahoma"/>
      <family val="2"/>
    </font>
    <font>
      <b/>
      <sz val="11"/>
      <color theme="1"/>
      <name val="Calibri"/>
      <family val="2"/>
      <scheme val="minor"/>
    </font>
    <font>
      <sz val="24"/>
      <color theme="1"/>
      <name val="Calibri"/>
      <family val="2"/>
      <scheme val="minor"/>
    </font>
    <font>
      <sz val="28"/>
      <color theme="1"/>
      <name val="Calibri"/>
      <family val="2"/>
      <scheme val="minor"/>
    </font>
    <font>
      <sz val="11"/>
      <color rgb="FFFFFF00"/>
      <name val="Calibri"/>
      <family val="2"/>
      <scheme val="minor"/>
    </font>
    <font>
      <sz val="11"/>
      <color theme="0" tint="-4.9989318521683403E-2"/>
      <name val="Calibri"/>
      <family val="2"/>
      <scheme val="minor"/>
    </font>
  </fonts>
  <fills count="6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99CCFF"/>
        <bgColor indexed="64"/>
      </patternFill>
    </fill>
    <fill>
      <patternFill patternType="solid">
        <fgColor rgb="FFD0FFB9"/>
        <bgColor indexed="64"/>
      </patternFill>
    </fill>
    <fill>
      <patternFill patternType="solid">
        <fgColor rgb="FFEFF7FF"/>
        <bgColor indexed="64"/>
      </patternFill>
    </fill>
    <fill>
      <patternFill patternType="solid">
        <fgColor rgb="FFFFE1FF"/>
        <bgColor indexed="64"/>
      </patternFill>
    </fill>
    <fill>
      <patternFill patternType="solid">
        <fgColor rgb="FFFFEEFA"/>
        <bgColor indexed="64"/>
      </patternFill>
    </fill>
    <fill>
      <patternFill patternType="solid">
        <fgColor rgb="FFFDFDE9"/>
        <bgColor indexed="64"/>
      </patternFill>
    </fill>
    <fill>
      <patternFill patternType="solid">
        <fgColor rgb="FFFFFF00"/>
        <bgColor indexed="64"/>
      </patternFill>
    </fill>
    <fill>
      <patternFill patternType="solid">
        <fgColor rgb="FF88BFFF"/>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theme="3"/>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4"/>
      </patternFill>
    </fill>
    <fill>
      <patternFill patternType="solid">
        <fgColor rgb="FFFFE9F9"/>
        <bgColor indexed="64"/>
      </patternFill>
    </fill>
    <fill>
      <patternFill patternType="solid">
        <fgColor theme="4"/>
        <bgColor indexed="64"/>
      </patternFill>
    </fill>
    <fill>
      <patternFill patternType="solid">
        <fgColor rgb="FFFFEEFA"/>
        <bgColor indexed="8"/>
      </patternFill>
    </fill>
    <fill>
      <patternFill patternType="solid">
        <fgColor theme="0"/>
        <bgColor indexed="8"/>
      </patternFill>
    </fill>
    <fill>
      <patternFill patternType="solid">
        <fgColor indexed="9"/>
        <bgColor indexed="8"/>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E9F9"/>
        <bgColor rgb="FF000000"/>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bgColor indexed="64"/>
      </patternFill>
    </fill>
    <fill>
      <patternFill patternType="solid">
        <fgColor theme="5"/>
        <bgColor indexed="64"/>
      </patternFill>
    </fill>
    <fill>
      <patternFill patternType="solid">
        <fgColor theme="9"/>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7030A0"/>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rgb="FF0070C0"/>
        <bgColor indexed="64"/>
      </patternFill>
    </fill>
    <fill>
      <patternFill patternType="solid">
        <fgColor theme="8"/>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7"/>
        <bgColor indexed="64"/>
      </patternFill>
    </fill>
  </fills>
  <borders count="1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style="thin">
        <color indexed="23"/>
      </right>
      <top/>
      <bottom style="thin">
        <color indexed="23"/>
      </bottom>
      <diagonal/>
    </border>
    <border>
      <left style="thin">
        <color indexed="55"/>
      </left>
      <right style="thin">
        <color indexed="55"/>
      </right>
      <top style="thin">
        <color indexed="23"/>
      </top>
      <bottom style="thin">
        <color indexed="23"/>
      </bottom>
      <diagonal/>
    </border>
    <border>
      <left/>
      <right style="thin">
        <color indexed="55"/>
      </right>
      <top style="thin">
        <color indexed="23"/>
      </top>
      <bottom style="thin">
        <color indexed="23"/>
      </bottom>
      <diagonal/>
    </border>
    <border>
      <left style="thin">
        <color indexed="55"/>
      </left>
      <right style="thin">
        <color indexed="23"/>
      </right>
      <top style="thin">
        <color indexed="23"/>
      </top>
      <bottom style="thin">
        <color indexed="23"/>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23"/>
      </bottom>
      <diagonal/>
    </border>
    <border>
      <left/>
      <right/>
      <top style="hair">
        <color indexed="23"/>
      </top>
      <bottom style="hair">
        <color indexed="23"/>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diagonal/>
    </border>
    <border>
      <left style="thin">
        <color indexed="23"/>
      </left>
      <right/>
      <top/>
      <bottom/>
      <diagonal/>
    </border>
    <border>
      <left/>
      <right style="thin">
        <color indexed="23"/>
      </right>
      <top/>
      <bottom/>
      <diagonal/>
    </border>
    <border>
      <left style="thin">
        <color indexed="55"/>
      </left>
      <right/>
      <top/>
      <bottom/>
      <diagonal/>
    </border>
    <border>
      <left/>
      <right style="thin">
        <color indexed="55"/>
      </right>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indexed="64"/>
      </top>
      <bottom style="thin">
        <color indexed="64"/>
      </bottom>
      <diagonal/>
    </border>
    <border>
      <left style="thin">
        <color indexed="55"/>
      </left>
      <right/>
      <top/>
      <bottom style="thin">
        <color indexed="23"/>
      </bottom>
      <diagonal/>
    </border>
    <border>
      <left style="thin">
        <color indexed="55"/>
      </left>
      <right style="thin">
        <color indexed="55"/>
      </right>
      <top style="thin">
        <color indexed="64"/>
      </top>
      <bottom/>
      <diagonal/>
    </border>
    <border>
      <left/>
      <right style="thin">
        <color indexed="23"/>
      </right>
      <top style="thin">
        <color indexed="64"/>
      </top>
      <bottom/>
      <diagonal/>
    </border>
    <border>
      <left/>
      <right style="thin">
        <color indexed="55"/>
      </right>
      <top style="thin">
        <color indexed="64"/>
      </top>
      <bottom/>
      <diagonal/>
    </border>
    <border>
      <left style="thin">
        <color indexed="55"/>
      </left>
      <right style="thin">
        <color indexed="23"/>
      </right>
      <top style="thin">
        <color indexed="64"/>
      </top>
      <bottom/>
      <diagonal/>
    </border>
    <border>
      <left/>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249977111117893"/>
      </bottom>
      <diagonal/>
    </border>
    <border>
      <left/>
      <right/>
      <top style="thin">
        <color theme="0" tint="-0.499984740745262"/>
      </top>
      <bottom style="thin">
        <color theme="0" tint="-0.249977111117893"/>
      </bottom>
      <diagonal/>
    </border>
    <border>
      <left/>
      <right style="thin">
        <color theme="0" tint="-0.499984740745262"/>
      </right>
      <top style="thin">
        <color theme="0" tint="-0.499984740745262"/>
      </top>
      <bottom style="thin">
        <color theme="0" tint="-0.249977111117893"/>
      </bottom>
      <diagonal/>
    </border>
    <border>
      <left style="thin">
        <color theme="0" tint="-0.499984740745262"/>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499984740745262"/>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hair">
        <color indexed="23"/>
      </top>
      <bottom/>
      <diagonal/>
    </border>
    <border>
      <left/>
      <right/>
      <top style="hair">
        <color indexed="23"/>
      </top>
      <bottom/>
      <diagonal/>
    </border>
    <border>
      <left style="thin">
        <color indexed="55"/>
      </left>
      <right/>
      <top/>
      <bottom style="thin">
        <color indexed="64"/>
      </bottom>
      <diagonal/>
    </border>
    <border>
      <left style="thin">
        <color indexed="55"/>
      </left>
      <right/>
      <top style="thin">
        <color indexed="55"/>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style="thin">
        <color auto="1"/>
      </right>
      <top style="thin">
        <color auto="1"/>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rgb="FFFF0000"/>
      </left>
      <right style="thin">
        <color auto="1"/>
      </right>
      <top style="medium">
        <color rgb="FFFF0000"/>
      </top>
      <bottom/>
      <diagonal/>
    </border>
    <border>
      <left style="thin">
        <color auto="1"/>
      </left>
      <right style="medium">
        <color rgb="FFFF0000"/>
      </right>
      <top style="medium">
        <color rgb="FFFF0000"/>
      </top>
      <bottom/>
      <diagonal/>
    </border>
    <border>
      <left style="medium">
        <color rgb="FFFF0000"/>
      </left>
      <right style="thin">
        <color auto="1"/>
      </right>
      <top/>
      <bottom style="medium">
        <color rgb="FFFF0000"/>
      </bottom>
      <diagonal/>
    </border>
    <border>
      <left style="thin">
        <color auto="1"/>
      </left>
      <right style="medium">
        <color rgb="FFFF0000"/>
      </right>
      <top/>
      <bottom style="medium">
        <color rgb="FFFF0000"/>
      </bottom>
      <diagonal/>
    </border>
    <border>
      <left style="thin">
        <color indexed="64"/>
      </left>
      <right/>
      <top style="medium">
        <color theme="1"/>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style="thin">
        <color indexed="64"/>
      </right>
      <top style="thin">
        <color indexed="64"/>
      </top>
      <bottom style="thin">
        <color auto="1"/>
      </bottom>
      <diagonal/>
    </border>
    <border>
      <left style="thin">
        <color indexed="55"/>
      </left>
      <right/>
      <top style="thin">
        <color indexed="64"/>
      </top>
      <bottom/>
      <diagonal/>
    </border>
    <border>
      <left/>
      <right style="thin">
        <color indexed="55"/>
      </right>
      <top/>
      <bottom style="thin">
        <color indexed="23"/>
      </bottom>
      <diagonal/>
    </border>
    <border>
      <left/>
      <right style="thin">
        <color indexed="55"/>
      </right>
      <top style="thin">
        <color indexed="23"/>
      </top>
      <bottom style="thin">
        <color indexed="23"/>
      </bottom>
      <diagonal/>
    </border>
    <border>
      <left/>
      <right/>
      <top style="thin">
        <color indexed="23"/>
      </top>
      <bottom style="thin">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s>
  <cellStyleXfs count="2048">
    <xf numFmtId="0" fontId="0" fillId="0" borderId="0"/>
    <xf numFmtId="43" fontId="5" fillId="0" borderId="0" applyFont="0" applyFill="0" applyBorder="0" applyAlignment="0" applyProtection="0"/>
    <xf numFmtId="0" fontId="2" fillId="0" borderId="0"/>
    <xf numFmtId="0" fontId="2" fillId="0" borderId="0"/>
    <xf numFmtId="0" fontId="2" fillId="0" borderId="0"/>
    <xf numFmtId="0" fontId="1"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44" fillId="23" borderId="0" applyNumberFormat="0" applyBorder="0" applyAlignment="0" applyProtection="0"/>
  </cellStyleXfs>
  <cellXfs count="812">
    <xf numFmtId="0" fontId="0" fillId="0" borderId="0" xfId="0"/>
    <xf numFmtId="0" fontId="3" fillId="0" borderId="1" xfId="0" applyFont="1" applyFill="1" applyBorder="1" applyAlignment="1" applyProtection="1">
      <alignment horizontal="center" vertical="center"/>
      <protection hidden="1"/>
    </xf>
    <xf numFmtId="0" fontId="10" fillId="10" borderId="0" xfId="0" applyFont="1" applyFill="1" applyAlignment="1" applyProtection="1">
      <alignment horizontal="center" vertical="center"/>
      <protection hidden="1"/>
    </xf>
    <xf numFmtId="0" fontId="10" fillId="10" borderId="0" xfId="0" applyFont="1" applyFill="1" applyAlignment="1" applyProtection="1">
      <alignment vertical="center"/>
      <protection hidden="1"/>
    </xf>
    <xf numFmtId="0" fontId="10" fillId="0" borderId="0" xfId="0" applyFont="1" applyAlignment="1" applyProtection="1">
      <alignment vertical="center"/>
      <protection hidden="1"/>
    </xf>
    <xf numFmtId="0" fontId="10" fillId="7" borderId="1" xfId="0" applyFont="1" applyFill="1" applyBorder="1" applyAlignment="1" applyProtection="1">
      <alignment horizontal="center" vertical="center" wrapText="1"/>
      <protection hidden="1"/>
    </xf>
    <xf numFmtId="0" fontId="11" fillId="4" borderId="1" xfId="0" applyFont="1" applyFill="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0" fontId="10" fillId="4" borderId="1" xfId="0" applyFont="1" applyFill="1" applyBorder="1" applyAlignment="1" applyProtection="1">
      <alignment horizontal="center" vertical="center" wrapText="1"/>
      <protection hidden="1"/>
    </xf>
    <xf numFmtId="9" fontId="10" fillId="4" borderId="1" xfId="0" applyNumberFormat="1" applyFont="1" applyFill="1" applyBorder="1" applyAlignment="1" applyProtection="1">
      <alignment horizontal="center" vertical="center" wrapText="1"/>
      <protection hidden="1"/>
    </xf>
    <xf numFmtId="0" fontId="10" fillId="4" borderId="1" xfId="0" applyNumberFormat="1" applyFont="1" applyFill="1" applyBorder="1" applyAlignment="1" applyProtection="1">
      <alignment horizontal="center" vertical="center" wrapText="1"/>
      <protection hidden="1"/>
    </xf>
    <xf numFmtId="0" fontId="4" fillId="4" borderId="1" xfId="2" applyFont="1" applyFill="1" applyBorder="1" applyAlignment="1" applyProtection="1">
      <alignment horizontal="center" vertical="center" wrapText="1"/>
      <protection hidden="1"/>
    </xf>
    <xf numFmtId="0" fontId="4" fillId="4" borderId="1" xfId="2" applyFont="1" applyFill="1" applyBorder="1" applyAlignment="1" applyProtection="1">
      <alignment horizontal="left" vertical="center" wrapText="1"/>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left" vertical="center" wrapText="1"/>
      <protection hidden="1"/>
    </xf>
    <xf numFmtId="0" fontId="10" fillId="0" borderId="1" xfId="0" applyFont="1" applyFill="1" applyBorder="1" applyAlignment="1" applyProtection="1">
      <alignment horizontal="center" vertical="center" wrapText="1"/>
      <protection hidden="1"/>
    </xf>
    <xf numFmtId="9" fontId="10" fillId="6" borderId="1" xfId="0" applyNumberFormat="1" applyFont="1" applyFill="1" applyBorder="1" applyAlignment="1" applyProtection="1">
      <alignment horizontal="center" vertical="center" wrapText="1"/>
      <protection hidden="1"/>
    </xf>
    <xf numFmtId="0" fontId="13" fillId="7" borderId="1" xfId="0" applyFont="1" applyFill="1" applyBorder="1" applyAlignment="1" applyProtection="1">
      <alignment horizontal="center" vertical="center"/>
      <protection hidden="1"/>
    </xf>
    <xf numFmtId="0" fontId="10" fillId="0" borderId="1" xfId="0" applyFont="1" applyBorder="1" applyAlignment="1" applyProtection="1">
      <alignment horizontal="center" vertical="center" wrapText="1"/>
      <protection hidden="1"/>
    </xf>
    <xf numFmtId="0" fontId="10" fillId="2"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vertical="center" wrapText="1"/>
      <protection hidden="1"/>
    </xf>
    <xf numFmtId="0" fontId="3" fillId="0" borderId="0" xfId="0" applyFont="1" applyAlignment="1" applyProtection="1">
      <alignment vertical="center"/>
      <protection hidden="1"/>
    </xf>
    <xf numFmtId="0" fontId="10" fillId="7" borderId="1" xfId="0" applyFont="1" applyFill="1" applyBorder="1" applyAlignment="1" applyProtection="1">
      <alignment vertical="center" wrapText="1"/>
      <protection hidden="1"/>
    </xf>
    <xf numFmtId="0" fontId="11" fillId="4" borderId="1" xfId="0" applyFont="1" applyFill="1" applyBorder="1" applyAlignment="1" applyProtection="1">
      <alignment vertical="center" wrapText="1"/>
      <protection hidden="1"/>
    </xf>
    <xf numFmtId="0" fontId="11" fillId="4" borderId="1" xfId="0" applyFont="1" applyFill="1" applyBorder="1" applyAlignment="1" applyProtection="1">
      <alignment horizontal="left" vertical="center" wrapText="1"/>
      <protection hidden="1"/>
    </xf>
    <xf numFmtId="0" fontId="10" fillId="2" borderId="1" xfId="0" applyFont="1" applyFill="1" applyBorder="1" applyAlignment="1" applyProtection="1">
      <alignment horizontal="left" vertical="center" wrapText="1"/>
      <protection hidden="1"/>
    </xf>
    <xf numFmtId="0" fontId="10" fillId="4" borderId="1" xfId="0" applyFont="1" applyFill="1" applyBorder="1" applyAlignment="1" applyProtection="1">
      <alignment horizontal="left" vertical="center" wrapText="1"/>
      <protection hidden="1"/>
    </xf>
    <xf numFmtId="0" fontId="10" fillId="4" borderId="1" xfId="0" applyFont="1" applyFill="1" applyBorder="1" applyAlignment="1" applyProtection="1">
      <alignment vertical="center" wrapText="1"/>
      <protection hidden="1"/>
    </xf>
    <xf numFmtId="0" fontId="12" fillId="2" borderId="1" xfId="0" applyFont="1" applyFill="1" applyBorder="1" applyAlignment="1" applyProtection="1">
      <alignment vertical="center" wrapText="1"/>
      <protection hidden="1"/>
    </xf>
    <xf numFmtId="0" fontId="10" fillId="2" borderId="1" xfId="0" applyFont="1" applyFill="1" applyBorder="1" applyAlignment="1" applyProtection="1">
      <alignment horizontal="center" vertical="center"/>
      <protection hidden="1"/>
    </xf>
    <xf numFmtId="0" fontId="10" fillId="7" borderId="1" xfId="0" applyFont="1" applyFill="1" applyBorder="1" applyAlignment="1" applyProtection="1">
      <alignment horizontal="center" vertical="center"/>
      <protection hidden="1"/>
    </xf>
    <xf numFmtId="0" fontId="12" fillId="2" borderId="1" xfId="0" quotePrefix="1" applyFont="1" applyFill="1" applyBorder="1" applyAlignment="1" applyProtection="1">
      <alignment vertical="center" wrapText="1"/>
      <protection hidden="1"/>
    </xf>
    <xf numFmtId="0" fontId="4" fillId="4" borderId="1" xfId="0" quotePrefix="1" applyFont="1" applyFill="1" applyBorder="1" applyAlignment="1" applyProtection="1">
      <alignment horizontal="left" vertical="center" wrapText="1"/>
      <protection hidden="1"/>
    </xf>
    <xf numFmtId="0" fontId="11" fillId="4" borderId="1" xfId="0" applyFont="1" applyFill="1" applyBorder="1" applyAlignment="1" applyProtection="1">
      <alignment horizontal="center" vertical="center"/>
      <protection hidden="1"/>
    </xf>
    <xf numFmtId="0" fontId="10" fillId="4" borderId="1" xfId="0" applyFont="1" applyFill="1" applyBorder="1" applyAlignment="1" applyProtection="1">
      <alignment horizontal="center" vertical="center"/>
      <protection hidden="1"/>
    </xf>
    <xf numFmtId="0" fontId="12" fillId="7" borderId="1" xfId="0" applyFont="1" applyFill="1" applyBorder="1" applyAlignment="1" applyProtection="1">
      <alignment vertical="center" wrapText="1"/>
      <protection hidden="1"/>
    </xf>
    <xf numFmtId="0" fontId="10" fillId="11"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vertical="center" wrapText="1"/>
      <protection hidden="1"/>
    </xf>
    <xf numFmtId="0" fontId="10" fillId="0" borderId="0" xfId="0" applyFont="1" applyAlignment="1" applyProtection="1">
      <alignment horizontal="center" vertical="center"/>
      <protection hidden="1"/>
    </xf>
    <xf numFmtId="0" fontId="0" fillId="0" borderId="0" xfId="0" applyAlignment="1">
      <alignment horizontal="center" vertical="center"/>
    </xf>
    <xf numFmtId="0" fontId="30" fillId="18" borderId="14" xfId="0" applyFont="1" applyFill="1" applyBorder="1" applyAlignment="1">
      <alignment horizontal="center" vertical="center" wrapText="1"/>
    </xf>
    <xf numFmtId="0" fontId="36" fillId="17" borderId="14" xfId="0" applyFont="1" applyFill="1" applyBorder="1" applyAlignment="1">
      <alignment horizontal="center" vertical="center" wrapText="1"/>
    </xf>
    <xf numFmtId="0" fontId="13" fillId="8" borderId="3" xfId="0" applyFont="1" applyFill="1" applyBorder="1" applyAlignment="1" applyProtection="1">
      <alignment horizontal="center" vertical="center"/>
    </xf>
    <xf numFmtId="0" fontId="3" fillId="8" borderId="3" xfId="0" applyFont="1" applyFill="1" applyBorder="1" applyAlignment="1" applyProtection="1">
      <alignment horizontal="center" vertical="center" wrapText="1"/>
    </xf>
    <xf numFmtId="0" fontId="10" fillId="0" borderId="3" xfId="0" applyFont="1" applyBorder="1" applyAlignment="1" applyProtection="1">
      <alignment horizontal="center" vertical="center"/>
    </xf>
    <xf numFmtId="0" fontId="0" fillId="0" borderId="0" xfId="0" applyAlignment="1">
      <alignment horizontal="left" vertical="center" wrapText="1"/>
    </xf>
    <xf numFmtId="0" fontId="0" fillId="0" borderId="3" xfId="0" applyBorder="1" applyAlignment="1">
      <alignment vertical="center"/>
    </xf>
    <xf numFmtId="0" fontId="30" fillId="0" borderId="3" xfId="0" applyFont="1" applyBorder="1" applyAlignment="1">
      <alignment vertical="center"/>
    </xf>
    <xf numFmtId="0" fontId="37" fillId="16" borderId="3" xfId="0" applyFont="1" applyFill="1" applyBorder="1" applyAlignment="1" applyProtection="1">
      <alignment horizontal="center" vertical="center" wrapText="1"/>
      <protection locked="0"/>
    </xf>
    <xf numFmtId="0" fontId="30" fillId="0" borderId="3" xfId="0" applyFont="1" applyBorder="1" applyAlignment="1">
      <alignment vertical="center" wrapText="1"/>
    </xf>
    <xf numFmtId="9" fontId="30" fillId="0" borderId="3" xfId="2044" applyFont="1" applyBorder="1" applyAlignment="1">
      <alignment vertical="center"/>
    </xf>
    <xf numFmtId="0" fontId="0" fillId="0" borderId="3" xfId="0" applyBorder="1"/>
    <xf numFmtId="9" fontId="30" fillId="0" borderId="3" xfId="2046" applyFont="1" applyBorder="1" applyAlignment="1">
      <alignment horizontal="center" vertical="center"/>
    </xf>
    <xf numFmtId="0" fontId="0" fillId="0" borderId="0" xfId="0" applyBorder="1"/>
    <xf numFmtId="165" fontId="30" fillId="0" borderId="3" xfId="1" applyNumberFormat="1" applyFont="1" applyBorder="1" applyAlignment="1">
      <alignment vertical="center"/>
    </xf>
    <xf numFmtId="166" fontId="30" fillId="0" borderId="3" xfId="0" applyNumberFormat="1" applyFont="1" applyBorder="1" applyAlignment="1">
      <alignment horizontal="center" vertical="center"/>
    </xf>
    <xf numFmtId="0" fontId="30" fillId="0" borderId="3" xfId="0" applyFont="1" applyBorder="1" applyAlignment="1">
      <alignment horizontal="center" vertical="center"/>
    </xf>
    <xf numFmtId="165" fontId="30" fillId="0" borderId="3" xfId="0" applyNumberFormat="1" applyFont="1" applyBorder="1" applyAlignment="1">
      <alignment vertical="center"/>
    </xf>
    <xf numFmtId="9" fontId="30" fillId="0" borderId="0" xfId="2046" applyFont="1" applyBorder="1" applyAlignment="1">
      <alignment horizontal="center" vertical="center" wrapText="1"/>
    </xf>
    <xf numFmtId="9" fontId="30" fillId="0" borderId="0" xfId="2046" applyFont="1" applyBorder="1" applyAlignment="1">
      <alignment horizontal="center" wrapText="1"/>
    </xf>
    <xf numFmtId="9" fontId="0" fillId="0" borderId="0" xfId="0" applyNumberFormat="1"/>
    <xf numFmtId="0" fontId="0" fillId="3" borderId="0" xfId="0" applyFill="1" applyBorder="1"/>
    <xf numFmtId="9" fontId="3" fillId="2" borderId="18" xfId="0" applyNumberFormat="1" applyFont="1" applyFill="1" applyBorder="1" applyAlignment="1" applyProtection="1">
      <alignment horizontal="center" vertical="center"/>
    </xf>
    <xf numFmtId="0" fontId="26" fillId="2" borderId="18" xfId="0" applyFont="1" applyFill="1" applyBorder="1" applyAlignment="1" applyProtection="1">
      <alignment horizontal="center" vertical="center"/>
    </xf>
    <xf numFmtId="0" fontId="26" fillId="2" borderId="20" xfId="0"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xf>
    <xf numFmtId="0" fontId="3" fillId="2" borderId="21" xfId="0" applyFont="1" applyFill="1" applyBorder="1" applyAlignment="1" applyProtection="1">
      <alignment horizontal="center" vertical="center" wrapText="1"/>
    </xf>
    <xf numFmtId="9" fontId="3" fillId="2" borderId="22" xfId="0" applyNumberFormat="1" applyFont="1" applyFill="1" applyBorder="1" applyAlignment="1" applyProtection="1">
      <alignment horizontal="center" vertical="center"/>
    </xf>
    <xf numFmtId="0" fontId="0" fillId="0" borderId="23" xfId="0" applyBorder="1" applyAlignment="1">
      <alignment vertical="center"/>
    </xf>
    <xf numFmtId="0" fontId="30" fillId="0" borderId="23" xfId="0" applyFont="1" applyBorder="1" applyAlignment="1">
      <alignment vertical="center" wrapText="1"/>
    </xf>
    <xf numFmtId="0" fontId="55" fillId="3" borderId="0" xfId="0" applyFont="1" applyFill="1" applyBorder="1" applyAlignment="1" applyProtection="1">
      <alignment horizontal="left" vertical="top"/>
    </xf>
    <xf numFmtId="0" fontId="55" fillId="3" borderId="0" xfId="0" applyFont="1" applyFill="1" applyBorder="1" applyAlignment="1" applyProtection="1">
      <alignment horizontal="left" vertical="top" wrapText="1"/>
    </xf>
    <xf numFmtId="0" fontId="55" fillId="3" borderId="0" xfId="0" applyFont="1" applyFill="1" applyAlignment="1" applyProtection="1">
      <alignment vertical="top"/>
    </xf>
    <xf numFmtId="0" fontId="55" fillId="3" borderId="0" xfId="0" applyFont="1" applyFill="1" applyAlignment="1" applyProtection="1">
      <alignment horizontal="right" vertical="top"/>
    </xf>
    <xf numFmtId="0" fontId="4" fillId="16" borderId="0" xfId="0" applyFont="1" applyFill="1" applyBorder="1" applyAlignment="1" applyProtection="1">
      <alignment horizontal="left" vertical="center" wrapText="1" indent="1"/>
    </xf>
    <xf numFmtId="0" fontId="3" fillId="16" borderId="0" xfId="0" applyFont="1" applyFill="1" applyBorder="1" applyAlignment="1" applyProtection="1">
      <alignment horizontal="left" vertical="center" wrapText="1" indent="1"/>
    </xf>
    <xf numFmtId="9" fontId="9" fillId="3" borderId="36" xfId="0" applyNumberFormat="1" applyFont="1" applyFill="1" applyBorder="1" applyAlignment="1" applyProtection="1">
      <alignment horizontal="center" vertical="center"/>
    </xf>
    <xf numFmtId="9" fontId="9" fillId="3" borderId="26" xfId="0" applyNumberFormat="1" applyFont="1" applyFill="1" applyBorder="1" applyAlignment="1" applyProtection="1">
      <alignment horizontal="center" vertical="center"/>
    </xf>
    <xf numFmtId="9" fontId="6" fillId="26" borderId="31" xfId="0" applyNumberFormat="1" applyFont="1" applyFill="1" applyBorder="1" applyAlignment="1" applyProtection="1">
      <alignment horizontal="center" vertical="center"/>
    </xf>
    <xf numFmtId="9" fontId="6" fillId="26" borderId="32" xfId="0" applyNumberFormat="1" applyFont="1" applyFill="1" applyBorder="1" applyAlignment="1" applyProtection="1">
      <alignment horizontal="center" vertical="center"/>
    </xf>
    <xf numFmtId="9" fontId="2" fillId="26" borderId="30" xfId="0" applyNumberFormat="1" applyFont="1" applyFill="1" applyBorder="1" applyAlignment="1" applyProtection="1">
      <alignment horizontal="left" vertical="center" indent="1"/>
    </xf>
    <xf numFmtId="9" fontId="2" fillId="26" borderId="31" xfId="0" applyNumberFormat="1" applyFont="1" applyFill="1" applyBorder="1" applyAlignment="1" applyProtection="1">
      <alignment horizontal="left" vertical="center" indent="1"/>
    </xf>
    <xf numFmtId="9" fontId="2" fillId="26" borderId="31" xfId="0" applyNumberFormat="1" applyFont="1" applyFill="1" applyBorder="1" applyAlignment="1" applyProtection="1">
      <alignment horizontal="left" vertical="center" wrapText="1" indent="1"/>
    </xf>
    <xf numFmtId="9" fontId="2" fillId="26" borderId="31" xfId="0" applyNumberFormat="1" applyFont="1" applyFill="1" applyBorder="1" applyAlignment="1" applyProtection="1">
      <alignment horizontal="center" vertical="center"/>
    </xf>
    <xf numFmtId="9" fontId="2" fillId="26" borderId="32" xfId="0" applyNumberFormat="1" applyFont="1" applyFill="1" applyBorder="1" applyAlignment="1" applyProtection="1">
      <alignment horizontal="center" vertical="center"/>
    </xf>
    <xf numFmtId="9" fontId="2" fillId="26" borderId="37" xfId="0" applyNumberFormat="1" applyFont="1" applyFill="1" applyBorder="1" applyAlignment="1" applyProtection="1">
      <alignment horizontal="left" vertical="center" indent="1"/>
    </xf>
    <xf numFmtId="9" fontId="2" fillId="26" borderId="0" xfId="0" applyNumberFormat="1" applyFont="1" applyFill="1" applyBorder="1" applyAlignment="1" applyProtection="1">
      <alignment horizontal="left" vertical="center" indent="1"/>
    </xf>
    <xf numFmtId="0" fontId="2" fillId="8" borderId="0" xfId="0" applyFont="1" applyFill="1" applyBorder="1" applyAlignment="1" applyProtection="1">
      <alignment horizontal="left" vertical="center" indent="1"/>
    </xf>
    <xf numFmtId="9" fontId="2" fillId="26" borderId="0" xfId="0" applyNumberFormat="1" applyFont="1" applyFill="1" applyBorder="1" applyAlignment="1" applyProtection="1">
      <alignment horizontal="center" vertical="center"/>
    </xf>
    <xf numFmtId="9" fontId="2" fillId="26" borderId="38" xfId="0" applyNumberFormat="1" applyFont="1" applyFill="1" applyBorder="1" applyAlignment="1" applyProtection="1">
      <alignment horizontal="center" vertical="center"/>
    </xf>
    <xf numFmtId="9" fontId="2" fillId="26" borderId="33" xfId="0" applyNumberFormat="1" applyFont="1" applyFill="1" applyBorder="1" applyAlignment="1" applyProtection="1">
      <alignment horizontal="left" vertical="center" indent="1"/>
    </xf>
    <xf numFmtId="9" fontId="2" fillId="26" borderId="34" xfId="0" applyNumberFormat="1" applyFont="1" applyFill="1" applyBorder="1" applyAlignment="1" applyProtection="1">
      <alignment horizontal="left" vertical="center" indent="1"/>
    </xf>
    <xf numFmtId="0" fontId="2" fillId="8" borderId="34" xfId="0" applyFont="1" applyFill="1" applyBorder="1" applyAlignment="1" applyProtection="1">
      <alignment horizontal="left" vertical="center" indent="1"/>
    </xf>
    <xf numFmtId="9" fontId="2" fillId="26" borderId="34" xfId="0" applyNumberFormat="1" applyFont="1" applyFill="1" applyBorder="1" applyAlignment="1" applyProtection="1">
      <alignment horizontal="center" vertical="center"/>
    </xf>
    <xf numFmtId="9" fontId="2" fillId="26" borderId="35" xfId="0" applyNumberFormat="1" applyFont="1" applyFill="1" applyBorder="1" applyAlignment="1" applyProtection="1">
      <alignment horizontal="center" vertical="center"/>
    </xf>
    <xf numFmtId="0" fontId="34" fillId="16" borderId="0" xfId="0" applyFont="1" applyFill="1" applyBorder="1" applyAlignment="1" applyProtection="1">
      <alignment horizontal="left" vertical="center" wrapText="1" indent="1"/>
    </xf>
    <xf numFmtId="0" fontId="31" fillId="16" borderId="0" xfId="0" applyFont="1" applyFill="1" applyBorder="1" applyAlignment="1" applyProtection="1">
      <alignment horizontal="left" vertical="center" wrapText="1" indent="1"/>
    </xf>
    <xf numFmtId="0" fontId="59" fillId="28" borderId="37" xfId="0" applyFont="1" applyFill="1" applyBorder="1" applyAlignment="1" applyProtection="1">
      <alignment horizontal="left" vertical="center" indent="1"/>
    </xf>
    <xf numFmtId="0" fontId="27" fillId="28" borderId="0" xfId="0" applyFont="1" applyFill="1" applyBorder="1" applyAlignment="1" applyProtection="1">
      <alignment horizontal="left" vertical="center" indent="1"/>
    </xf>
    <xf numFmtId="0" fontId="27" fillId="16" borderId="0" xfId="0" applyFont="1" applyFill="1" applyBorder="1" applyAlignment="1" applyProtection="1">
      <alignment horizontal="left" vertical="center" indent="1"/>
    </xf>
    <xf numFmtId="0" fontId="59" fillId="28" borderId="0" xfId="0" applyFont="1" applyFill="1" applyBorder="1" applyAlignment="1" applyProtection="1">
      <alignment horizontal="left" vertical="center" indent="1"/>
    </xf>
    <xf numFmtId="0" fontId="27" fillId="16" borderId="38" xfId="0" applyFont="1" applyFill="1" applyBorder="1" applyAlignment="1" applyProtection="1">
      <alignment horizontal="left" vertical="center" indent="1"/>
    </xf>
    <xf numFmtId="0" fontId="3" fillId="16" borderId="38" xfId="0" applyNumberFormat="1" applyFont="1" applyFill="1" applyBorder="1" applyAlignment="1" applyProtection="1">
      <alignment horizontal="left" vertical="center"/>
    </xf>
    <xf numFmtId="9" fontId="59" fillId="28" borderId="37" xfId="0" applyNumberFormat="1" applyFont="1" applyFill="1" applyBorder="1" applyAlignment="1" applyProtection="1">
      <alignment horizontal="left" vertical="center" indent="1"/>
    </xf>
    <xf numFmtId="9" fontId="61" fillId="28" borderId="0" xfId="0" applyNumberFormat="1" applyFont="1" applyFill="1" applyBorder="1" applyAlignment="1" applyProtection="1">
      <alignment horizontal="left" vertical="center" indent="1"/>
    </xf>
    <xf numFmtId="0" fontId="27" fillId="0" borderId="0" xfId="0" applyFont="1" applyBorder="1" applyAlignment="1" applyProtection="1">
      <alignment horizontal="left" vertical="center" indent="1"/>
    </xf>
    <xf numFmtId="0" fontId="27" fillId="0" borderId="38" xfId="0" applyFont="1" applyBorder="1" applyAlignment="1" applyProtection="1">
      <alignment horizontal="left" vertical="center" indent="1"/>
    </xf>
    <xf numFmtId="9" fontId="60" fillId="16" borderId="37" xfId="0" applyNumberFormat="1" applyFont="1" applyFill="1" applyBorder="1" applyAlignment="1" applyProtection="1">
      <alignment horizontal="left" vertical="top" indent="1"/>
    </xf>
    <xf numFmtId="9" fontId="62" fillId="16" borderId="0" xfId="0" applyNumberFormat="1" applyFont="1" applyFill="1" applyBorder="1" applyAlignment="1" applyProtection="1">
      <alignment horizontal="left" vertical="top" indent="1"/>
    </xf>
    <xf numFmtId="0" fontId="61" fillId="16" borderId="0" xfId="0" applyFont="1" applyFill="1" applyBorder="1" applyAlignment="1" applyProtection="1">
      <alignment horizontal="left" vertical="top" indent="1"/>
    </xf>
    <xf numFmtId="0" fontId="27" fillId="16" borderId="0" xfId="0" applyFont="1" applyFill="1" applyBorder="1" applyAlignment="1" applyProtection="1">
      <alignment horizontal="left" vertical="top" indent="1"/>
    </xf>
    <xf numFmtId="0" fontId="27" fillId="16" borderId="38" xfId="0" applyFont="1" applyFill="1" applyBorder="1" applyAlignment="1" applyProtection="1">
      <alignment horizontal="left" vertical="top" indent="1"/>
    </xf>
    <xf numFmtId="0" fontId="27" fillId="3" borderId="37" xfId="0" applyFont="1" applyFill="1" applyBorder="1" applyProtection="1">
      <protection locked="0"/>
    </xf>
    <xf numFmtId="0" fontId="27" fillId="3" borderId="0" xfId="0" applyFont="1" applyFill="1" applyBorder="1" applyProtection="1">
      <protection locked="0"/>
    </xf>
    <xf numFmtId="0" fontId="27" fillId="3" borderId="37" xfId="0" applyFont="1" applyFill="1" applyBorder="1" applyAlignment="1" applyProtection="1">
      <protection locked="0"/>
    </xf>
    <xf numFmtId="0" fontId="27" fillId="3" borderId="0" xfId="0" applyFont="1" applyFill="1" applyBorder="1" applyAlignment="1" applyProtection="1">
      <protection locked="0"/>
    </xf>
    <xf numFmtId="0" fontId="27" fillId="3" borderId="38" xfId="0" applyFont="1" applyFill="1" applyBorder="1" applyProtection="1">
      <protection locked="0"/>
    </xf>
    <xf numFmtId="0" fontId="0" fillId="3" borderId="37" xfId="0" applyFill="1" applyBorder="1"/>
    <xf numFmtId="0" fontId="0" fillId="3" borderId="38" xfId="0" applyFill="1" applyBorder="1"/>
    <xf numFmtId="0" fontId="0" fillId="3" borderId="33" xfId="0" applyFill="1" applyBorder="1"/>
    <xf numFmtId="0" fontId="0" fillId="3" borderId="34" xfId="0" applyFill="1" applyBorder="1"/>
    <xf numFmtId="0" fontId="0" fillId="3" borderId="35" xfId="0" applyFill="1" applyBorder="1"/>
    <xf numFmtId="0" fontId="55" fillId="3" borderId="0" xfId="0" applyFont="1" applyFill="1" applyBorder="1" applyAlignment="1" applyProtection="1">
      <alignment horizontal="left" vertical="center"/>
    </xf>
    <xf numFmtId="0" fontId="48" fillId="3" borderId="0" xfId="0" applyFont="1" applyFill="1" applyBorder="1" applyProtection="1"/>
    <xf numFmtId="0" fontId="0" fillId="3" borderId="0" xfId="0" applyFill="1" applyBorder="1" applyProtection="1"/>
    <xf numFmtId="0" fontId="48" fillId="3" borderId="0" xfId="0" applyFont="1" applyFill="1" applyBorder="1" applyAlignment="1" applyProtection="1">
      <alignment horizontal="right"/>
    </xf>
    <xf numFmtId="0" fontId="45" fillId="3" borderId="0" xfId="0" applyFont="1" applyFill="1" applyBorder="1" applyAlignment="1" applyProtection="1">
      <alignment horizontal="right"/>
    </xf>
    <xf numFmtId="0" fontId="0" fillId="3" borderId="0" xfId="0" applyFill="1" applyBorder="1" applyAlignment="1" applyProtection="1">
      <alignment horizontal="right"/>
    </xf>
    <xf numFmtId="0" fontId="45" fillId="3" borderId="0" xfId="0" applyFont="1" applyFill="1" applyBorder="1" applyProtection="1"/>
    <xf numFmtId="0" fontId="0" fillId="0" borderId="0" xfId="0" applyBorder="1" applyProtection="1"/>
    <xf numFmtId="0" fontId="0" fillId="0" borderId="0" xfId="0" applyProtection="1"/>
    <xf numFmtId="0" fontId="48" fillId="3" borderId="0" xfId="0" applyFont="1" applyFill="1" applyProtection="1"/>
    <xf numFmtId="0" fontId="0" fillId="3" borderId="0" xfId="0" applyFill="1" applyProtection="1"/>
    <xf numFmtId="0" fontId="44" fillId="3" borderId="0" xfId="2047" applyFill="1" applyBorder="1" applyProtection="1"/>
    <xf numFmtId="0" fontId="46" fillId="3" borderId="0" xfId="0" applyFont="1" applyFill="1" applyBorder="1" applyProtection="1"/>
    <xf numFmtId="0" fontId="47" fillId="3" borderId="0" xfId="0" applyFont="1" applyFill="1" applyBorder="1" applyAlignment="1" applyProtection="1">
      <alignment vertical="center"/>
    </xf>
    <xf numFmtId="0" fontId="0" fillId="0" borderId="0" xfId="0" applyAlignment="1" applyProtection="1">
      <alignment vertical="center"/>
    </xf>
    <xf numFmtId="0" fontId="51" fillId="3" borderId="0" xfId="0" applyFont="1" applyFill="1" applyBorder="1" applyAlignment="1" applyProtection="1">
      <alignment vertical="center"/>
    </xf>
    <xf numFmtId="0" fontId="50" fillId="3" borderId="0" xfId="0" applyFont="1" applyFill="1" applyBorder="1" applyAlignment="1" applyProtection="1">
      <alignment vertical="center"/>
    </xf>
    <xf numFmtId="0" fontId="24" fillId="0" borderId="0" xfId="0" applyFont="1" applyAlignment="1" applyProtection="1">
      <alignment wrapText="1"/>
    </xf>
    <xf numFmtId="0" fontId="50" fillId="3" borderId="0" xfId="0" applyFont="1" applyFill="1" applyBorder="1" applyAlignment="1" applyProtection="1"/>
    <xf numFmtId="0" fontId="25" fillId="3" borderId="0" xfId="0" applyFont="1" applyFill="1" applyBorder="1" applyAlignment="1" applyProtection="1">
      <alignment vertical="center"/>
    </xf>
    <xf numFmtId="0" fontId="24" fillId="3" borderId="0" xfId="0" applyFont="1" applyFill="1" applyBorder="1" applyAlignment="1" applyProtection="1"/>
    <xf numFmtId="0" fontId="10" fillId="3" borderId="0" xfId="0" applyFont="1" applyFill="1" applyBorder="1" applyAlignment="1" applyProtection="1"/>
    <xf numFmtId="0" fontId="10" fillId="3" borderId="0" xfId="0" applyFont="1" applyFill="1" applyBorder="1" applyAlignment="1" applyProtection="1">
      <alignment vertical="center" wrapText="1"/>
    </xf>
    <xf numFmtId="0" fontId="10" fillId="3" borderId="0" xfId="0" applyFont="1" applyFill="1" applyBorder="1" applyAlignment="1" applyProtection="1">
      <alignment vertical="center"/>
    </xf>
    <xf numFmtId="0" fontId="31" fillId="0" borderId="0" xfId="0"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35"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0" xfId="0" applyFont="1" applyFill="1" applyBorder="1" applyAlignment="1" applyProtection="1">
      <alignment horizontal="center" vertical="center" wrapText="1"/>
    </xf>
    <xf numFmtId="1" fontId="34" fillId="0" borderId="0" xfId="0" applyNumberFormat="1" applyFont="1" applyFill="1" applyBorder="1" applyAlignment="1" applyProtection="1">
      <alignment horizontal="center" vertical="center"/>
    </xf>
    <xf numFmtId="0" fontId="35" fillId="0" borderId="0" xfId="0" applyNumberFormat="1" applyFont="1" applyFill="1" applyBorder="1" applyAlignment="1">
      <alignment horizontal="center" vertical="center" wrapText="1"/>
    </xf>
    <xf numFmtId="49" fontId="34" fillId="0" borderId="0" xfId="0" applyNumberFormat="1" applyFont="1" applyFill="1" applyBorder="1" applyAlignment="1" applyProtection="1">
      <alignment horizontal="center" vertical="center" wrapText="1"/>
    </xf>
    <xf numFmtId="9" fontId="34" fillId="0" borderId="0" xfId="0" applyNumberFormat="1" applyFont="1" applyFill="1" applyBorder="1" applyAlignment="1" applyProtection="1">
      <alignment horizontal="center" vertical="center"/>
    </xf>
    <xf numFmtId="49" fontId="34" fillId="0" borderId="0" xfId="0" applyNumberFormat="1" applyFont="1" applyFill="1" applyBorder="1" applyAlignment="1" applyProtection="1">
      <alignment horizontal="center" vertical="center"/>
    </xf>
    <xf numFmtId="9" fontId="34" fillId="0" borderId="0" xfId="0" applyNumberFormat="1" applyFont="1" applyFill="1" applyBorder="1" applyAlignment="1">
      <alignment horizontal="center" vertical="center"/>
    </xf>
    <xf numFmtId="0" fontId="0" fillId="0" borderId="0" xfId="0" applyBorder="1" applyAlignment="1">
      <alignment horizontal="center" vertical="center"/>
    </xf>
    <xf numFmtId="9" fontId="20" fillId="2" borderId="19" xfId="0" applyNumberFormat="1" applyFont="1" applyFill="1" applyBorder="1" applyAlignment="1" applyProtection="1">
      <alignment horizontal="center" vertical="center"/>
      <protection locked="0"/>
    </xf>
    <xf numFmtId="0" fontId="56" fillId="0" borderId="0" xfId="0" applyFont="1" applyFill="1" applyBorder="1" applyAlignment="1" applyProtection="1">
      <alignment vertical="center" wrapText="1"/>
    </xf>
    <xf numFmtId="0" fontId="66" fillId="0" borderId="0" xfId="0" applyFont="1" applyBorder="1" applyAlignment="1">
      <alignment vertical="center" wrapText="1"/>
    </xf>
    <xf numFmtId="0" fontId="63" fillId="0" borderId="0" xfId="0" applyFont="1" applyBorder="1" applyAlignment="1">
      <alignment vertical="center" wrapText="1"/>
    </xf>
    <xf numFmtId="0" fontId="0" fillId="0" borderId="0" xfId="0" applyAlignment="1"/>
    <xf numFmtId="0" fontId="0" fillId="0" borderId="0" xfId="0" applyAlignment="1">
      <alignment vertical="center"/>
    </xf>
    <xf numFmtId="0" fontId="31" fillId="0" borderId="43" xfId="0" applyFont="1" applyBorder="1" applyAlignment="1" applyProtection="1">
      <alignment horizontal="center" vertical="center" wrapText="1"/>
    </xf>
    <xf numFmtId="0" fontId="32" fillId="0" borderId="49" xfId="0" applyNumberFormat="1" applyFont="1" applyBorder="1" applyAlignment="1" applyProtection="1">
      <alignment horizontal="center" vertical="center"/>
    </xf>
    <xf numFmtId="0" fontId="31" fillId="0" borderId="49" xfId="0" applyFont="1" applyBorder="1" applyAlignment="1" applyProtection="1">
      <alignment horizontal="center" vertical="center"/>
    </xf>
    <xf numFmtId="0" fontId="31" fillId="12" borderId="50" xfId="0" applyFont="1" applyFill="1" applyBorder="1" applyAlignment="1" applyProtection="1">
      <alignment horizontal="center" vertical="center" wrapText="1"/>
    </xf>
    <xf numFmtId="0" fontId="31" fillId="12" borderId="43" xfId="0" applyFont="1" applyFill="1" applyBorder="1" applyAlignment="1" applyProtection="1">
      <alignment horizontal="center" vertical="center"/>
    </xf>
    <xf numFmtId="165" fontId="30" fillId="0" borderId="4" xfId="0" applyNumberFormat="1" applyFont="1" applyBorder="1" applyAlignment="1">
      <alignment vertical="center"/>
    </xf>
    <xf numFmtId="166" fontId="30" fillId="0" borderId="4" xfId="0" applyNumberFormat="1" applyFont="1" applyBorder="1" applyAlignment="1">
      <alignment horizontal="center" vertical="center"/>
    </xf>
    <xf numFmtId="165" fontId="30" fillId="0" borderId="49" xfId="0" applyNumberFormat="1" applyFont="1" applyBorder="1" applyAlignment="1">
      <alignment vertical="center"/>
    </xf>
    <xf numFmtId="166" fontId="30" fillId="0" borderId="49" xfId="0" applyNumberFormat="1" applyFont="1" applyBorder="1" applyAlignment="1">
      <alignment horizontal="center" vertical="center"/>
    </xf>
    <xf numFmtId="0" fontId="71" fillId="18" borderId="2" xfId="0" applyFont="1" applyFill="1" applyBorder="1" applyAlignment="1">
      <alignment horizontal="left" vertical="center" wrapText="1"/>
    </xf>
    <xf numFmtId="166" fontId="40" fillId="21" borderId="53" xfId="0" applyNumberFormat="1" applyFont="1" applyFill="1" applyBorder="1" applyAlignment="1" applyProtection="1">
      <alignment horizontal="center" vertical="center" wrapText="1"/>
    </xf>
    <xf numFmtId="0" fontId="37" fillId="16" borderId="4" xfId="0" applyFont="1" applyFill="1" applyBorder="1" applyAlignment="1" applyProtection="1">
      <alignment horizontal="center" vertical="center" wrapText="1"/>
      <protection locked="0"/>
    </xf>
    <xf numFmtId="0" fontId="30" fillId="0" borderId="4" xfId="0" applyFont="1" applyBorder="1" applyAlignment="1">
      <alignment vertical="center"/>
    </xf>
    <xf numFmtId="9" fontId="30" fillId="0" borderId="4" xfId="2044" applyFont="1" applyBorder="1" applyAlignment="1">
      <alignment vertical="center"/>
    </xf>
    <xf numFmtId="165" fontId="30" fillId="0" borderId="4" xfId="1" applyNumberFormat="1" applyFont="1" applyBorder="1" applyAlignment="1">
      <alignment vertical="center"/>
    </xf>
    <xf numFmtId="9" fontId="30" fillId="0" borderId="4" xfId="2046" applyFont="1" applyBorder="1" applyAlignment="1">
      <alignment horizontal="center" vertical="center"/>
    </xf>
    <xf numFmtId="0" fontId="71" fillId="18" borderId="50" xfId="0" applyFont="1" applyFill="1" applyBorder="1" applyAlignment="1">
      <alignment horizontal="left" vertical="center" wrapText="1"/>
    </xf>
    <xf numFmtId="0" fontId="30" fillId="0" borderId="49" xfId="0" applyFont="1" applyBorder="1" applyAlignment="1">
      <alignment vertical="center"/>
    </xf>
    <xf numFmtId="0" fontId="30" fillId="0" borderId="49" xfId="0" applyFont="1" applyBorder="1" applyAlignment="1">
      <alignment vertical="center" wrapText="1"/>
    </xf>
    <xf numFmtId="9" fontId="30" fillId="0" borderId="49" xfId="2044" applyFont="1" applyBorder="1" applyAlignment="1">
      <alignment vertical="center"/>
    </xf>
    <xf numFmtId="9" fontId="30" fillId="0" borderId="49" xfId="2046" applyFont="1" applyBorder="1" applyAlignment="1">
      <alignment horizontal="center" vertical="center"/>
    </xf>
    <xf numFmtId="0" fontId="36" fillId="17" borderId="4" xfId="0" applyFont="1" applyFill="1" applyBorder="1" applyAlignment="1">
      <alignment horizontal="center" vertical="center" wrapText="1"/>
    </xf>
    <xf numFmtId="0" fontId="30" fillId="0" borderId="4" xfId="0" applyFont="1" applyBorder="1" applyAlignment="1">
      <alignment vertical="center" wrapText="1"/>
    </xf>
    <xf numFmtId="0" fontId="3" fillId="8" borderId="49" xfId="0" applyFont="1" applyFill="1" applyBorder="1" applyAlignment="1" applyProtection="1">
      <alignment horizontal="center" vertical="center" wrapText="1"/>
    </xf>
    <xf numFmtId="0" fontId="30" fillId="18" borderId="59" xfId="0" applyFont="1" applyFill="1" applyBorder="1" applyAlignment="1">
      <alignment horizontal="center" vertical="center" wrapText="1"/>
    </xf>
    <xf numFmtId="0" fontId="71" fillId="18" borderId="60" xfId="0" applyFont="1" applyFill="1" applyBorder="1" applyAlignment="1">
      <alignment horizontal="left" vertical="center" wrapText="1"/>
    </xf>
    <xf numFmtId="0" fontId="3" fillId="8" borderId="59" xfId="0" applyFont="1" applyFill="1" applyBorder="1" applyAlignment="1" applyProtection="1">
      <alignment horizontal="center" vertical="center" wrapText="1"/>
    </xf>
    <xf numFmtId="0" fontId="30" fillId="0" borderId="59" xfId="0" applyFont="1" applyBorder="1" applyAlignment="1">
      <alignment vertical="center"/>
    </xf>
    <xf numFmtId="0" fontId="30" fillId="0" borderId="59" xfId="0" applyFont="1" applyBorder="1" applyAlignment="1">
      <alignment vertical="center" wrapText="1"/>
    </xf>
    <xf numFmtId="9" fontId="30" fillId="0" borderId="59" xfId="2044" applyFont="1" applyBorder="1" applyAlignment="1">
      <alignment vertical="center"/>
    </xf>
    <xf numFmtId="165" fontId="30" fillId="0" borderId="59" xfId="0" applyNumberFormat="1" applyFont="1" applyBorder="1" applyAlignment="1">
      <alignment vertical="center"/>
    </xf>
    <xf numFmtId="9" fontId="30" fillId="0" borderId="59" xfId="2046" applyFont="1" applyBorder="1" applyAlignment="1">
      <alignment horizontal="center" vertical="center"/>
    </xf>
    <xf numFmtId="166" fontId="30" fillId="0" borderId="59" xfId="0" applyNumberFormat="1" applyFont="1" applyBorder="1" applyAlignment="1">
      <alignment horizontal="center" vertical="center"/>
    </xf>
    <xf numFmtId="0" fontId="13" fillId="8" borderId="59" xfId="0" applyFont="1" applyFill="1" applyBorder="1" applyAlignment="1" applyProtection="1">
      <alignment horizontal="center" vertical="center"/>
    </xf>
    <xf numFmtId="0" fontId="71" fillId="18" borderId="2" xfId="0" applyFont="1" applyFill="1" applyBorder="1" applyAlignment="1">
      <alignment vertical="center" wrapText="1"/>
    </xf>
    <xf numFmtId="0" fontId="71" fillId="18" borderId="14" xfId="0" applyFont="1" applyFill="1" applyBorder="1" applyAlignment="1">
      <alignment horizontal="center" vertical="center" wrapText="1"/>
    </xf>
    <xf numFmtId="0" fontId="36" fillId="17" borderId="63" xfId="0" applyFont="1" applyFill="1" applyBorder="1" applyAlignment="1">
      <alignment horizontal="center" vertical="center" wrapText="1"/>
    </xf>
    <xf numFmtId="0" fontId="37" fillId="16" borderId="63" xfId="0" applyFont="1" applyFill="1" applyBorder="1" applyAlignment="1" applyProtection="1">
      <alignment horizontal="center" vertical="center" wrapText="1"/>
      <protection locked="0"/>
    </xf>
    <xf numFmtId="0" fontId="30" fillId="0" borderId="63" xfId="0" applyFont="1" applyBorder="1" applyAlignment="1">
      <alignment vertical="center"/>
    </xf>
    <xf numFmtId="0" fontId="30" fillId="0" borderId="63" xfId="0" applyFont="1" applyBorder="1" applyAlignment="1">
      <alignment vertical="center" wrapText="1"/>
    </xf>
    <xf numFmtId="9" fontId="30" fillId="0" borderId="63" xfId="2044" applyFont="1" applyBorder="1" applyAlignment="1">
      <alignment vertical="center"/>
    </xf>
    <xf numFmtId="165" fontId="30" fillId="0" borderId="63" xfId="0" applyNumberFormat="1" applyFont="1" applyBorder="1" applyAlignment="1">
      <alignment vertical="center"/>
    </xf>
    <xf numFmtId="9" fontId="30" fillId="0" borderId="63" xfId="2046" applyFont="1" applyBorder="1" applyAlignment="1">
      <alignment horizontal="center" vertical="center"/>
    </xf>
    <xf numFmtId="166" fontId="30" fillId="0" borderId="63" xfId="0" applyNumberFormat="1" applyFont="1" applyBorder="1" applyAlignment="1">
      <alignment horizontal="center" vertical="center"/>
    </xf>
    <xf numFmtId="0" fontId="73" fillId="18" borderId="60" xfId="0" applyFont="1" applyFill="1" applyBorder="1" applyAlignment="1">
      <alignment horizontal="left" vertical="center" wrapText="1"/>
    </xf>
    <xf numFmtId="0" fontId="4" fillId="19" borderId="62" xfId="2" applyFont="1" applyFill="1" applyBorder="1" applyAlignment="1" applyProtection="1">
      <alignment horizontal="center" vertical="center"/>
      <protection locked="0"/>
    </xf>
    <xf numFmtId="0" fontId="71" fillId="18" borderId="62" xfId="0" applyFont="1" applyFill="1" applyBorder="1" applyAlignment="1">
      <alignment horizontal="left" vertical="center" wrapText="1"/>
    </xf>
    <xf numFmtId="0" fontId="3" fillId="8" borderId="62" xfId="0" applyFont="1" applyFill="1" applyBorder="1" applyAlignment="1" applyProtection="1">
      <alignment horizontal="center" vertical="center" wrapText="1"/>
    </xf>
    <xf numFmtId="0" fontId="37" fillId="16" borderId="62" xfId="0" applyFont="1" applyFill="1" applyBorder="1" applyAlignment="1" applyProtection="1">
      <alignment horizontal="center" vertical="center" wrapText="1"/>
      <protection locked="0"/>
    </xf>
    <xf numFmtId="0" fontId="30" fillId="0" borderId="62" xfId="0" applyFont="1" applyBorder="1" applyAlignment="1">
      <alignment vertical="center"/>
    </xf>
    <xf numFmtId="0" fontId="30" fillId="0" borderId="62" xfId="0" applyFont="1" applyBorder="1" applyAlignment="1">
      <alignment vertical="center" wrapText="1"/>
    </xf>
    <xf numFmtId="9" fontId="30" fillId="0" borderId="62" xfId="2044" applyFont="1" applyBorder="1" applyAlignment="1">
      <alignment vertical="center"/>
    </xf>
    <xf numFmtId="165" fontId="30" fillId="0" borderId="62" xfId="0" applyNumberFormat="1" applyFont="1" applyBorder="1" applyAlignment="1">
      <alignment vertical="center"/>
    </xf>
    <xf numFmtId="9" fontId="30" fillId="0" borderId="62" xfId="2046" applyFont="1" applyBorder="1" applyAlignment="1">
      <alignment horizontal="center" vertical="center"/>
    </xf>
    <xf numFmtId="166" fontId="30" fillId="0" borderId="62" xfId="0" applyNumberFormat="1" applyFont="1" applyBorder="1" applyAlignment="1">
      <alignment horizontal="center" vertical="center"/>
    </xf>
    <xf numFmtId="9" fontId="30" fillId="0" borderId="62" xfId="2046" applyFont="1" applyBorder="1" applyAlignment="1">
      <alignment horizontal="center" vertical="center" wrapText="1"/>
    </xf>
    <xf numFmtId="0" fontId="0" fillId="0" borderId="62" xfId="0" applyBorder="1"/>
    <xf numFmtId="0" fontId="0" fillId="0" borderId="0" xfId="0" applyBorder="1" applyAlignment="1">
      <alignment horizontal="left" vertical="center" wrapText="1"/>
    </xf>
    <xf numFmtId="0" fontId="10" fillId="0" borderId="0" xfId="0" applyFont="1" applyBorder="1" applyAlignment="1" applyProtection="1">
      <alignment horizontal="center" vertical="center"/>
    </xf>
    <xf numFmtId="0" fontId="0" fillId="0" borderId="0" xfId="0" applyBorder="1" applyAlignment="1">
      <alignment vertical="center"/>
    </xf>
    <xf numFmtId="165" fontId="30" fillId="0" borderId="0" xfId="0" applyNumberFormat="1" applyFont="1" applyBorder="1" applyAlignment="1">
      <alignment vertical="center"/>
    </xf>
    <xf numFmtId="166" fontId="30" fillId="0" borderId="0" xfId="0" applyNumberFormat="1" applyFont="1" applyBorder="1" applyAlignment="1">
      <alignment horizontal="center" vertical="center"/>
    </xf>
    <xf numFmtId="0" fontId="30" fillId="0" borderId="0" xfId="0" applyFont="1" applyBorder="1" applyAlignment="1">
      <alignment horizontal="center" vertical="center"/>
    </xf>
    <xf numFmtId="0" fontId="36" fillId="17" borderId="62" xfId="0" applyFont="1" applyFill="1" applyBorder="1" applyAlignment="1">
      <alignment horizontal="center" vertical="center" wrapText="1"/>
    </xf>
    <xf numFmtId="0" fontId="30" fillId="18" borderId="63" xfId="0" applyFont="1" applyFill="1" applyBorder="1" applyAlignment="1">
      <alignment horizontal="center" vertical="center" wrapText="1"/>
    </xf>
    <xf numFmtId="0" fontId="71" fillId="18" borderId="64" xfId="0" applyFont="1" applyFill="1" applyBorder="1" applyAlignment="1">
      <alignment horizontal="left" vertical="center" wrapText="1"/>
    </xf>
    <xf numFmtId="0" fontId="13" fillId="8" borderId="63" xfId="0" applyFont="1" applyFill="1" applyBorder="1" applyAlignment="1" applyProtection="1">
      <alignment horizontal="center" vertical="center"/>
    </xf>
    <xf numFmtId="0" fontId="71" fillId="18" borderId="67" xfId="0" applyFont="1" applyFill="1" applyBorder="1" applyAlignment="1">
      <alignment horizontal="left" vertical="center" wrapText="1"/>
    </xf>
    <xf numFmtId="0" fontId="0" fillId="0" borderId="0" xfId="0" applyFill="1"/>
    <xf numFmtId="0" fontId="30" fillId="0" borderId="0" xfId="0" applyFont="1" applyFill="1" applyBorder="1" applyAlignment="1">
      <alignment horizontal="center" vertical="center"/>
    </xf>
    <xf numFmtId="0" fontId="19" fillId="24" borderId="68" xfId="0" applyFont="1" applyFill="1" applyBorder="1" applyAlignment="1">
      <alignment horizontal="center" vertical="center" wrapText="1"/>
    </xf>
    <xf numFmtId="0" fontId="20" fillId="24" borderId="68" xfId="0" applyFont="1" applyFill="1" applyBorder="1" applyAlignment="1">
      <alignment horizontal="center" vertical="center" wrapText="1"/>
    </xf>
    <xf numFmtId="0" fontId="3" fillId="2" borderId="82" xfId="0" applyFont="1" applyFill="1" applyBorder="1" applyAlignment="1" applyProtection="1">
      <alignment horizontal="center" vertical="center" wrapText="1"/>
    </xf>
    <xf numFmtId="9" fontId="3" fillId="2" borderId="83" xfId="0" applyNumberFormat="1" applyFont="1" applyFill="1" applyBorder="1" applyAlignment="1" applyProtection="1">
      <alignment horizontal="center" vertical="center"/>
    </xf>
    <xf numFmtId="0" fontId="3" fillId="2" borderId="48" xfId="0" applyFont="1" applyFill="1" applyBorder="1" applyAlignment="1" applyProtection="1">
      <alignment horizontal="center" vertical="center" wrapText="1"/>
    </xf>
    <xf numFmtId="0" fontId="3" fillId="2" borderId="64" xfId="0" applyFont="1" applyFill="1" applyBorder="1" applyAlignment="1" applyProtection="1">
      <alignment horizontal="center" vertical="center" wrapText="1"/>
    </xf>
    <xf numFmtId="9" fontId="20" fillId="2" borderId="47" xfId="0" applyNumberFormat="1" applyFont="1" applyFill="1" applyBorder="1" applyAlignment="1" applyProtection="1">
      <alignment horizontal="center" vertical="center"/>
    </xf>
    <xf numFmtId="0" fontId="10" fillId="2" borderId="47" xfId="0" applyFont="1" applyFill="1" applyBorder="1" applyAlignment="1" applyProtection="1">
      <alignment vertical="center" wrapText="1"/>
    </xf>
    <xf numFmtId="0" fontId="10" fillId="2" borderId="65" xfId="0" applyFont="1" applyFill="1" applyBorder="1" applyAlignment="1" applyProtection="1">
      <alignment vertical="center" wrapText="1"/>
    </xf>
    <xf numFmtId="0" fontId="0" fillId="3" borderId="48" xfId="0" applyFill="1" applyBorder="1" applyProtection="1"/>
    <xf numFmtId="0" fontId="0" fillId="3" borderId="44" xfId="0" applyFill="1" applyBorder="1" applyProtection="1"/>
    <xf numFmtId="49" fontId="51" fillId="3" borderId="43" xfId="0" applyNumberFormat="1" applyFont="1" applyFill="1" applyBorder="1" applyAlignment="1" applyProtection="1">
      <alignment horizontal="center" vertical="center"/>
      <protection locked="0"/>
    </xf>
    <xf numFmtId="49" fontId="50" fillId="3" borderId="44" xfId="0" applyNumberFormat="1" applyFont="1" applyFill="1" applyBorder="1" applyAlignment="1" applyProtection="1">
      <alignment horizontal="center" vertical="center"/>
      <protection locked="0"/>
    </xf>
    <xf numFmtId="49" fontId="14" fillId="3" borderId="44" xfId="886" applyNumberFormat="1" applyFill="1" applyBorder="1" applyAlignment="1" applyProtection="1">
      <alignment horizontal="center" vertical="center"/>
      <protection locked="0"/>
    </xf>
    <xf numFmtId="49" fontId="50" fillId="3" borderId="44" xfId="0" applyNumberFormat="1" applyFont="1" applyFill="1" applyBorder="1" applyAlignment="1" applyProtection="1">
      <alignment horizontal="center"/>
      <protection locked="0"/>
    </xf>
    <xf numFmtId="0" fontId="50" fillId="3" borderId="65" xfId="0" applyFont="1" applyFill="1" applyBorder="1" applyAlignment="1" applyProtection="1">
      <alignment horizontal="center"/>
      <protection locked="0"/>
    </xf>
    <xf numFmtId="0" fontId="4" fillId="2" borderId="48" xfId="0" applyFont="1" applyFill="1" applyBorder="1" applyAlignment="1" applyProtection="1">
      <alignment horizontal="center" vertical="center" wrapText="1"/>
    </xf>
    <xf numFmtId="0" fontId="36" fillId="17" borderId="14" xfId="0" applyFont="1" applyFill="1" applyBorder="1" applyAlignment="1" applyProtection="1">
      <alignment horizontal="center" vertical="center"/>
      <protection locked="0"/>
    </xf>
    <xf numFmtId="0" fontId="30" fillId="0" borderId="4" xfId="0" applyFont="1" applyBorder="1" applyAlignment="1" applyProtection="1">
      <alignment vertical="center"/>
      <protection locked="0"/>
    </xf>
    <xf numFmtId="9" fontId="30" fillId="0" borderId="4" xfId="2044" applyFont="1" applyBorder="1" applyAlignment="1" applyProtection="1">
      <alignment vertical="center"/>
      <protection locked="0"/>
    </xf>
    <xf numFmtId="165" fontId="30" fillId="0" borderId="4" xfId="1" applyNumberFormat="1" applyFont="1" applyBorder="1" applyAlignment="1" applyProtection="1">
      <alignment vertical="center"/>
      <protection locked="0"/>
    </xf>
    <xf numFmtId="9" fontId="30" fillId="0" borderId="4" xfId="2046" applyFont="1" applyBorder="1" applyAlignment="1" applyProtection="1">
      <alignment horizontal="center" vertical="center"/>
      <protection locked="0"/>
    </xf>
    <xf numFmtId="166" fontId="30" fillId="0" borderId="4" xfId="2046" applyNumberFormat="1" applyFont="1" applyBorder="1" applyAlignment="1" applyProtection="1">
      <alignment horizontal="center" vertical="center"/>
      <protection locked="0"/>
    </xf>
    <xf numFmtId="0" fontId="31" fillId="13" borderId="7" xfId="0" applyFont="1" applyFill="1" applyBorder="1" applyAlignment="1" applyProtection="1">
      <alignment horizontal="center" vertical="center" wrapText="1"/>
      <protection locked="0"/>
    </xf>
    <xf numFmtId="49" fontId="34" fillId="13" borderId="8" xfId="0" applyNumberFormat="1" applyFont="1" applyFill="1" applyBorder="1" applyAlignment="1" applyProtection="1">
      <alignment horizontal="center" vertical="center" wrapText="1"/>
      <protection locked="0"/>
    </xf>
    <xf numFmtId="9" fontId="34" fillId="13" borderId="8" xfId="0" applyNumberFormat="1" applyFont="1" applyFill="1" applyBorder="1" applyAlignment="1" applyProtection="1">
      <alignment horizontal="center" vertical="center"/>
      <protection locked="0"/>
    </xf>
    <xf numFmtId="0" fontId="31" fillId="14" borderId="8" xfId="0" applyFont="1" applyFill="1" applyBorder="1" applyAlignment="1" applyProtection="1">
      <alignment horizontal="center" vertical="center" wrapText="1"/>
      <protection locked="0"/>
    </xf>
    <xf numFmtId="49" fontId="34" fillId="14" borderId="8" xfId="0" applyNumberFormat="1" applyFont="1" applyFill="1" applyBorder="1" applyAlignment="1" applyProtection="1">
      <alignment horizontal="center" vertical="center"/>
      <protection locked="0"/>
    </xf>
    <xf numFmtId="9" fontId="34" fillId="14" borderId="9" xfId="0" applyNumberFormat="1" applyFont="1" applyFill="1" applyBorder="1" applyAlignment="1" applyProtection="1">
      <alignment horizontal="center" vertical="center"/>
      <protection locked="0"/>
    </xf>
    <xf numFmtId="0" fontId="31" fillId="0" borderId="17" xfId="0" applyFont="1" applyBorder="1" applyAlignment="1" applyProtection="1">
      <alignment horizontal="center" vertical="center"/>
      <protection locked="0"/>
    </xf>
    <xf numFmtId="49" fontId="32" fillId="0" borderId="4" xfId="0" applyNumberFormat="1" applyFont="1" applyBorder="1" applyAlignment="1" applyProtection="1">
      <alignment horizontal="center" vertical="center"/>
      <protection locked="0"/>
    </xf>
    <xf numFmtId="0" fontId="31" fillId="0" borderId="4" xfId="0" applyFont="1" applyBorder="1" applyAlignment="1" applyProtection="1">
      <alignment horizontal="center" vertical="center"/>
      <protection locked="0"/>
    </xf>
    <xf numFmtId="49" fontId="34" fillId="16" borderId="8" xfId="0" applyNumberFormat="1" applyFont="1" applyFill="1" applyBorder="1" applyAlignment="1" applyProtection="1">
      <alignment horizontal="center" vertical="center" wrapText="1"/>
      <protection locked="0"/>
    </xf>
    <xf numFmtId="1" fontId="34" fillId="16" borderId="8" xfId="0" applyNumberFormat="1" applyFont="1" applyFill="1" applyBorder="1" applyAlignment="1" applyProtection="1">
      <alignment horizontal="center" vertical="center"/>
      <protection locked="0"/>
    </xf>
    <xf numFmtId="49" fontId="34" fillId="16" borderId="8" xfId="0" applyNumberFormat="1" applyFont="1" applyFill="1" applyBorder="1" applyAlignment="1" applyProtection="1">
      <alignment horizontal="center" vertical="center"/>
      <protection locked="0"/>
    </xf>
    <xf numFmtId="1" fontId="34" fillId="16" borderId="52" xfId="0" applyNumberFormat="1" applyFont="1" applyFill="1" applyBorder="1" applyAlignment="1" applyProtection="1">
      <alignment horizontal="center" vertical="center"/>
      <protection locked="0"/>
    </xf>
    <xf numFmtId="0" fontId="30" fillId="18" borderId="14" xfId="0" applyFont="1" applyFill="1" applyBorder="1" applyAlignment="1" applyProtection="1">
      <alignment horizontal="center" vertical="center" wrapText="1"/>
      <protection locked="0"/>
    </xf>
    <xf numFmtId="0" fontId="71" fillId="18" borderId="2" xfId="0" applyFont="1" applyFill="1" applyBorder="1" applyAlignment="1" applyProtection="1">
      <alignment horizontal="left" vertical="center" wrapText="1"/>
      <protection locked="0"/>
    </xf>
    <xf numFmtId="0" fontId="13" fillId="8" borderId="3" xfId="0" applyFont="1" applyFill="1" applyBorder="1" applyAlignment="1" applyProtection="1">
      <alignment horizontal="center" vertical="center"/>
      <protection locked="0"/>
    </xf>
    <xf numFmtId="0" fontId="30" fillId="0" borderId="3" xfId="0" applyFont="1" applyBorder="1" applyAlignment="1" applyProtection="1">
      <alignment vertical="center"/>
      <protection locked="0"/>
    </xf>
    <xf numFmtId="0" fontId="30" fillId="0" borderId="3"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9" fontId="30" fillId="0" borderId="3" xfId="2044" applyFont="1" applyBorder="1" applyAlignment="1" applyProtection="1">
      <alignment vertical="center"/>
      <protection locked="0"/>
    </xf>
    <xf numFmtId="165" fontId="30" fillId="0" borderId="3" xfId="0" applyNumberFormat="1" applyFont="1" applyBorder="1" applyAlignment="1" applyProtection="1">
      <alignment vertical="center" wrapText="1"/>
      <protection locked="0"/>
    </xf>
    <xf numFmtId="9" fontId="30" fillId="0" borderId="3" xfId="2046" applyFont="1" applyBorder="1" applyAlignment="1" applyProtection="1">
      <alignment horizontal="center" vertical="center"/>
      <protection locked="0"/>
    </xf>
    <xf numFmtId="166" fontId="30" fillId="0" borderId="3" xfId="0" applyNumberFormat="1" applyFont="1" applyBorder="1" applyAlignment="1" applyProtection="1">
      <alignment horizontal="center" vertical="center"/>
      <protection locked="0"/>
    </xf>
    <xf numFmtId="0" fontId="31" fillId="13" borderId="11" xfId="0" applyFont="1" applyFill="1" applyBorder="1" applyAlignment="1" applyProtection="1">
      <alignment horizontal="center" vertical="center" wrapText="1"/>
      <protection locked="0"/>
    </xf>
    <xf numFmtId="49" fontId="34" fillId="13" borderId="10" xfId="0" applyNumberFormat="1" applyFont="1" applyFill="1" applyBorder="1" applyAlignment="1" applyProtection="1">
      <alignment horizontal="center" vertical="center" wrapText="1"/>
      <protection locked="0"/>
    </xf>
    <xf numFmtId="9" fontId="34" fillId="13" borderId="10" xfId="0" applyNumberFormat="1" applyFont="1" applyFill="1" applyBorder="1" applyAlignment="1" applyProtection="1">
      <alignment horizontal="center" vertical="center"/>
      <protection locked="0"/>
    </xf>
    <xf numFmtId="9" fontId="31" fillId="14" borderId="10" xfId="0" applyNumberFormat="1" applyFont="1" applyFill="1" applyBorder="1" applyAlignment="1" applyProtection="1">
      <alignment horizontal="center" vertical="center" wrapText="1"/>
      <protection locked="0"/>
    </xf>
    <xf numFmtId="49" fontId="34" fillId="14" borderId="10" xfId="0" applyNumberFormat="1" applyFont="1" applyFill="1" applyBorder="1" applyAlignment="1" applyProtection="1">
      <alignment horizontal="center" vertical="center"/>
      <protection locked="0"/>
    </xf>
    <xf numFmtId="9" fontId="34" fillId="14" borderId="12" xfId="0" applyNumberFormat="1"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2" fillId="0" borderId="14" xfId="0" applyNumberFormat="1" applyFont="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49" fontId="34" fillId="16" borderId="10" xfId="0" applyNumberFormat="1" applyFont="1" applyFill="1" applyBorder="1" applyAlignment="1" applyProtection="1">
      <alignment horizontal="center" vertical="center" wrapText="1"/>
      <protection locked="0"/>
    </xf>
    <xf numFmtId="49" fontId="34" fillId="16" borderId="10" xfId="0" applyNumberFormat="1" applyFont="1" applyFill="1" applyBorder="1" applyAlignment="1" applyProtection="1">
      <alignment horizontal="center" vertical="center"/>
      <protection locked="0"/>
    </xf>
    <xf numFmtId="0" fontId="31" fillId="14" borderId="10" xfId="0" applyFont="1" applyFill="1" applyBorder="1" applyAlignment="1" applyProtection="1">
      <alignment horizontal="center" vertical="center" wrapText="1"/>
      <protection locked="0"/>
    </xf>
    <xf numFmtId="49" fontId="32" fillId="0" borderId="14" xfId="0" applyNumberFormat="1" applyFont="1" applyBorder="1" applyAlignment="1" applyProtection="1">
      <alignment horizontal="center" vertical="center"/>
      <protection locked="0"/>
    </xf>
    <xf numFmtId="0" fontId="31" fillId="13" borderId="6" xfId="0" applyFont="1" applyFill="1" applyBorder="1" applyAlignment="1" applyProtection="1">
      <alignment horizontal="center" vertical="center" wrapText="1"/>
      <protection locked="0"/>
    </xf>
    <xf numFmtId="0" fontId="31" fillId="14" borderId="6" xfId="0" applyFont="1" applyFill="1" applyBorder="1" applyAlignment="1" applyProtection="1">
      <alignment horizontal="center" vertical="center" wrapText="1"/>
      <protection locked="0"/>
    </xf>
    <xf numFmtId="49" fontId="34" fillId="14" borderId="6" xfId="0" applyNumberFormat="1" applyFont="1" applyFill="1" applyBorder="1" applyAlignment="1" applyProtection="1">
      <alignment horizontal="center" vertical="center"/>
      <protection locked="0"/>
    </xf>
    <xf numFmtId="9" fontId="34" fillId="14" borderId="6" xfId="0" applyNumberFormat="1" applyFont="1" applyFill="1" applyBorder="1" applyAlignment="1" applyProtection="1">
      <alignment horizontal="center" vertical="center"/>
      <protection locked="0"/>
    </xf>
    <xf numFmtId="49" fontId="34" fillId="16" borderId="6" xfId="0" applyNumberFormat="1"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49" fontId="34" fillId="13" borderId="6" xfId="0" applyNumberFormat="1" applyFont="1" applyFill="1" applyBorder="1" applyAlignment="1" applyProtection="1">
      <alignment horizontal="center" vertical="center" wrapText="1"/>
      <protection locked="0"/>
    </xf>
    <xf numFmtId="9" fontId="34" fillId="13" borderId="6" xfId="0" applyNumberFormat="1" applyFont="1" applyFill="1" applyBorder="1" applyAlignment="1" applyProtection="1">
      <alignment horizontal="center" vertical="center"/>
      <protection locked="0"/>
    </xf>
    <xf numFmtId="49" fontId="34" fillId="16" borderId="6" xfId="0" applyNumberFormat="1" applyFont="1" applyFill="1" applyBorder="1" applyAlignment="1" applyProtection="1">
      <alignment horizontal="center" vertical="center" wrapText="1"/>
      <protection locked="0"/>
    </xf>
    <xf numFmtId="0" fontId="0" fillId="0" borderId="23" xfId="0" applyBorder="1" applyAlignment="1" applyProtection="1">
      <alignment vertical="center"/>
      <protection locked="0"/>
    </xf>
    <xf numFmtId="0" fontId="0" fillId="0" borderId="4" xfId="0" applyBorder="1" applyAlignment="1" applyProtection="1">
      <alignment horizontal="center" vertical="center"/>
      <protection locked="0"/>
    </xf>
    <xf numFmtId="0" fontId="0" fillId="0" borderId="49" xfId="0" applyBorder="1" applyAlignment="1">
      <alignment vertical="center"/>
    </xf>
    <xf numFmtId="0" fontId="0" fillId="0" borderId="4" xfId="0" applyBorder="1" applyAlignment="1">
      <alignment vertical="center"/>
    </xf>
    <xf numFmtId="0" fontId="0" fillId="0" borderId="4" xfId="0" applyBorder="1" applyAlignment="1">
      <alignment horizontal="center" vertical="center"/>
    </xf>
    <xf numFmtId="0" fontId="0" fillId="0" borderId="81" xfId="0" applyBorder="1" applyAlignment="1">
      <alignment vertical="center"/>
    </xf>
    <xf numFmtId="0" fontId="0" fillId="0" borderId="51" xfId="0" applyBorder="1" applyAlignment="1">
      <alignment vertical="center"/>
    </xf>
    <xf numFmtId="0" fontId="0" fillId="0" borderId="59" xfId="0" applyBorder="1" applyAlignment="1">
      <alignment vertical="center"/>
    </xf>
    <xf numFmtId="0" fontId="0" fillId="0" borderId="51" xfId="0" applyBorder="1" applyAlignment="1">
      <alignment horizontal="center" vertical="center"/>
    </xf>
    <xf numFmtId="0" fontId="0" fillId="0" borderId="59" xfId="0" applyBorder="1" applyAlignment="1">
      <alignment horizontal="center" vertical="center"/>
    </xf>
    <xf numFmtId="0" fontId="0" fillId="0" borderId="63" xfId="0" applyBorder="1" applyAlignment="1">
      <alignment vertical="center"/>
    </xf>
    <xf numFmtId="0" fontId="0" fillId="0" borderId="61" xfId="0" applyBorder="1" applyAlignment="1">
      <alignment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1" xfId="0" applyBorder="1" applyAlignment="1">
      <alignment horizontal="center" vertical="center"/>
    </xf>
    <xf numFmtId="49" fontId="82" fillId="3" borderId="49" xfId="0" applyNumberFormat="1" applyFont="1" applyFill="1" applyBorder="1" applyAlignment="1" applyProtection="1">
      <alignment horizontal="center" vertical="center" wrapText="1"/>
    </xf>
    <xf numFmtId="0" fontId="34" fillId="20" borderId="49" xfId="0" applyFont="1" applyFill="1" applyBorder="1" applyAlignment="1" applyProtection="1">
      <alignment horizontal="center" vertical="center" wrapText="1"/>
    </xf>
    <xf numFmtId="0" fontId="34" fillId="13" borderId="49" xfId="0" applyFont="1" applyFill="1" applyBorder="1" applyAlignment="1" applyProtection="1">
      <alignment horizontal="center" vertical="center" wrapText="1"/>
    </xf>
    <xf numFmtId="165" fontId="42" fillId="16" borderId="49" xfId="0" applyNumberFormat="1" applyFont="1" applyFill="1" applyBorder="1" applyAlignment="1" applyProtection="1">
      <alignment horizontal="center" vertical="center" wrapText="1"/>
    </xf>
    <xf numFmtId="9" fontId="34" fillId="16" borderId="49" xfId="0" applyNumberFormat="1" applyFont="1" applyFill="1" applyBorder="1" applyAlignment="1" applyProtection="1">
      <alignment horizontal="center" vertical="center" wrapText="1"/>
    </xf>
    <xf numFmtId="0" fontId="67" fillId="0" borderId="57" xfId="0" applyFont="1" applyBorder="1" applyProtection="1"/>
    <xf numFmtId="0" fontId="10" fillId="2" borderId="43" xfId="0" applyFont="1" applyFill="1" applyBorder="1" applyAlignment="1" applyProtection="1">
      <alignment horizontal="center" vertical="center"/>
    </xf>
    <xf numFmtId="0" fontId="0" fillId="0" borderId="81" xfId="0" applyBorder="1" applyAlignment="1">
      <alignment horizontal="center" vertical="center"/>
    </xf>
    <xf numFmtId="0" fontId="71" fillId="18" borderId="86" xfId="0" applyFont="1" applyFill="1" applyBorder="1" applyAlignment="1">
      <alignment horizontal="left" vertical="center" wrapText="1"/>
    </xf>
    <xf numFmtId="0" fontId="3" fillId="8" borderId="87" xfId="0" applyFont="1" applyFill="1" applyBorder="1" applyAlignment="1" applyProtection="1">
      <alignment horizontal="center" vertical="center" wrapText="1"/>
    </xf>
    <xf numFmtId="0" fontId="30" fillId="0" borderId="87" xfId="0" applyFont="1" applyBorder="1" applyAlignment="1">
      <alignment vertical="center"/>
    </xf>
    <xf numFmtId="165" fontId="30" fillId="0" borderId="87" xfId="0" applyNumberFormat="1" applyFont="1" applyBorder="1" applyAlignment="1">
      <alignment vertical="center"/>
    </xf>
    <xf numFmtId="9" fontId="30" fillId="0" borderId="87" xfId="2046" applyFont="1" applyBorder="1" applyAlignment="1">
      <alignment horizontal="center" vertical="center"/>
    </xf>
    <xf numFmtId="0" fontId="0" fillId="0" borderId="87" xfId="0" applyBorder="1" applyAlignment="1">
      <alignment horizontal="center" vertical="center"/>
    </xf>
    <xf numFmtId="0" fontId="30" fillId="0" borderId="81" xfId="0" applyFont="1" applyBorder="1" applyAlignment="1">
      <alignment vertical="center"/>
    </xf>
    <xf numFmtId="0" fontId="30" fillId="0" borderId="81" xfId="0" applyFont="1" applyBorder="1" applyAlignment="1">
      <alignment vertical="center" wrapText="1"/>
    </xf>
    <xf numFmtId="9" fontId="30" fillId="0" borderId="81" xfId="2044" applyFont="1" applyBorder="1" applyAlignment="1">
      <alignment vertical="center"/>
    </xf>
    <xf numFmtId="165" fontId="30" fillId="0" borderId="81" xfId="0" applyNumberFormat="1" applyFont="1" applyBorder="1" applyAlignment="1">
      <alignment vertical="center"/>
    </xf>
    <xf numFmtId="9" fontId="30" fillId="0" borderId="81" xfId="2046" applyFont="1" applyBorder="1" applyAlignment="1">
      <alignment horizontal="center" vertical="center"/>
    </xf>
    <xf numFmtId="166" fontId="30" fillId="0" borderId="81" xfId="0" applyNumberFormat="1" applyFont="1" applyBorder="1" applyAlignment="1">
      <alignment horizontal="center" vertical="center"/>
    </xf>
    <xf numFmtId="0" fontId="13" fillId="8" borderId="81" xfId="0" applyFont="1" applyFill="1" applyBorder="1" applyAlignment="1" applyProtection="1">
      <alignment horizontal="center" vertical="center"/>
    </xf>
    <xf numFmtId="0" fontId="71" fillId="18" borderId="58" xfId="0" applyFont="1" applyFill="1" applyBorder="1" applyAlignment="1">
      <alignment horizontal="left" vertical="center" wrapText="1"/>
    </xf>
    <xf numFmtId="0" fontId="30" fillId="18" borderId="87" xfId="0" applyFont="1" applyFill="1" applyBorder="1" applyAlignment="1">
      <alignment horizontal="center" vertical="center" wrapText="1"/>
    </xf>
    <xf numFmtId="0" fontId="0" fillId="0" borderId="87" xfId="0" applyBorder="1" applyAlignment="1">
      <alignment vertical="center"/>
    </xf>
    <xf numFmtId="0" fontId="71" fillId="18" borderId="90" xfId="0" applyFont="1" applyFill="1" applyBorder="1" applyAlignment="1">
      <alignment horizontal="left" vertical="center" wrapText="1"/>
    </xf>
    <xf numFmtId="0" fontId="30" fillId="0" borderId="89" xfId="0" applyFont="1" applyBorder="1" applyAlignment="1">
      <alignment vertical="center"/>
    </xf>
    <xf numFmtId="165" fontId="30" fillId="0" borderId="89" xfId="0" applyNumberFormat="1" applyFont="1" applyBorder="1" applyAlignment="1">
      <alignment vertical="center"/>
    </xf>
    <xf numFmtId="9" fontId="30" fillId="0" borderId="89" xfId="2046" applyFont="1" applyBorder="1" applyAlignment="1">
      <alignment horizontal="center" vertical="center"/>
    </xf>
    <xf numFmtId="0" fontId="0" fillId="0" borderId="89" xfId="0" applyBorder="1" applyAlignment="1">
      <alignment horizontal="center" vertical="center"/>
    </xf>
    <xf numFmtId="0" fontId="53" fillId="0" borderId="88" xfId="0" applyFont="1" applyFill="1" applyBorder="1" applyAlignment="1" applyProtection="1">
      <alignment horizontal="left" vertical="center" wrapText="1"/>
    </xf>
    <xf numFmtId="0" fontId="30" fillId="0" borderId="91" xfId="0" applyFont="1" applyBorder="1" applyAlignment="1">
      <alignment vertical="center"/>
    </xf>
    <xf numFmtId="9" fontId="30" fillId="0" borderId="91" xfId="2046" applyFont="1" applyBorder="1" applyAlignment="1">
      <alignment horizontal="center" vertical="center"/>
    </xf>
    <xf numFmtId="0" fontId="13" fillId="8" borderId="87" xfId="0" applyFont="1" applyFill="1" applyBorder="1" applyAlignment="1" applyProtection="1">
      <alignment horizontal="center" vertical="center" wrapText="1"/>
    </xf>
    <xf numFmtId="0" fontId="0" fillId="0" borderId="81" xfId="0" applyBorder="1"/>
    <xf numFmtId="0" fontId="0" fillId="0" borderId="96" xfId="0" applyBorder="1" applyAlignment="1">
      <alignment horizontal="left" vertical="center" wrapText="1"/>
    </xf>
    <xf numFmtId="0" fontId="0" fillId="0" borderId="96" xfId="0" applyBorder="1" applyAlignment="1">
      <alignment horizontal="left" vertical="center"/>
    </xf>
    <xf numFmtId="0" fontId="0" fillId="0" borderId="98" xfId="0" applyBorder="1" applyAlignment="1">
      <alignment horizontal="left" vertical="center" wrapText="1"/>
    </xf>
    <xf numFmtId="0" fontId="0" fillId="10" borderId="95" xfId="0" applyFill="1" applyBorder="1" applyAlignment="1">
      <alignment horizontal="left" vertical="center"/>
    </xf>
    <xf numFmtId="0" fontId="0" fillId="35" borderId="95" xfId="0" applyFill="1" applyBorder="1" applyAlignment="1">
      <alignment horizontal="left" vertical="center"/>
    </xf>
    <xf numFmtId="0" fontId="0" fillId="37" borderId="95" xfId="0" applyFill="1" applyBorder="1" applyAlignment="1">
      <alignment horizontal="left" vertical="center"/>
    </xf>
    <xf numFmtId="0" fontId="0" fillId="42" borderId="95" xfId="0" applyFill="1" applyBorder="1" applyAlignment="1">
      <alignment horizontal="left" vertical="center"/>
    </xf>
    <xf numFmtId="0" fontId="0" fillId="45" borderId="95" xfId="0" applyFill="1" applyBorder="1" applyAlignment="1">
      <alignment horizontal="left" vertical="center"/>
    </xf>
    <xf numFmtId="0" fontId="0" fillId="46" borderId="95" xfId="0" applyFill="1" applyBorder="1" applyAlignment="1">
      <alignment horizontal="left" vertical="center"/>
    </xf>
    <xf numFmtId="0" fontId="0" fillId="47" borderId="95" xfId="0" applyFill="1" applyBorder="1" applyAlignment="1">
      <alignment horizontal="left" vertical="center"/>
    </xf>
    <xf numFmtId="0" fontId="0" fillId="48" borderId="95" xfId="0" applyFill="1" applyBorder="1" applyAlignment="1">
      <alignment horizontal="left" vertical="center"/>
    </xf>
    <xf numFmtId="0" fontId="0" fillId="50" borderId="95" xfId="0" applyFill="1" applyBorder="1" applyAlignment="1">
      <alignment horizontal="left" vertical="center"/>
    </xf>
    <xf numFmtId="0" fontId="0" fillId="18" borderId="95" xfId="0" applyFill="1" applyBorder="1" applyAlignment="1">
      <alignment horizontal="left" vertical="center"/>
    </xf>
    <xf numFmtId="0" fontId="0" fillId="38" borderId="95" xfId="0" applyFill="1" applyBorder="1" applyAlignment="1">
      <alignment horizontal="left" vertical="center"/>
    </xf>
    <xf numFmtId="0" fontId="0" fillId="53" borderId="95" xfId="0" applyFill="1" applyBorder="1" applyAlignment="1">
      <alignment horizontal="left" vertical="center"/>
    </xf>
    <xf numFmtId="0" fontId="0" fillId="52" borderId="95" xfId="0" applyFill="1" applyBorder="1" applyAlignment="1">
      <alignment horizontal="left" vertical="center"/>
    </xf>
    <xf numFmtId="0" fontId="0" fillId="39" borderId="95" xfId="0" applyFill="1" applyBorder="1" applyAlignment="1">
      <alignment horizontal="left" vertical="center"/>
    </xf>
    <xf numFmtId="0" fontId="0" fillId="41" borderId="95" xfId="0" applyFill="1" applyBorder="1" applyAlignment="1">
      <alignment horizontal="left" vertical="center"/>
    </xf>
    <xf numFmtId="0" fontId="0" fillId="51" borderId="95" xfId="0" applyFill="1" applyBorder="1" applyAlignment="1">
      <alignment horizontal="left" vertical="center"/>
    </xf>
    <xf numFmtId="0" fontId="0" fillId="54" borderId="95" xfId="0" applyFill="1" applyBorder="1" applyAlignment="1">
      <alignment horizontal="left" vertical="center"/>
    </xf>
    <xf numFmtId="0" fontId="0" fillId="19" borderId="95" xfId="0" applyFill="1" applyBorder="1" applyAlignment="1">
      <alignment horizontal="left" vertical="center"/>
    </xf>
    <xf numFmtId="0" fontId="0" fillId="29" borderId="95" xfId="0" applyFill="1" applyBorder="1" applyAlignment="1">
      <alignment horizontal="left" vertical="center"/>
    </xf>
    <xf numFmtId="0" fontId="0" fillId="55" borderId="95" xfId="0" applyFill="1" applyBorder="1" applyAlignment="1">
      <alignment horizontal="left" vertical="center"/>
    </xf>
    <xf numFmtId="0" fontId="0" fillId="36" borderId="95" xfId="0" applyFill="1" applyBorder="1" applyAlignment="1">
      <alignment horizontal="left" vertical="center"/>
    </xf>
    <xf numFmtId="0" fontId="0" fillId="38" borderId="95" xfId="0" applyFill="1" applyBorder="1" applyAlignment="1">
      <alignment horizontal="left" vertical="center" wrapText="1"/>
    </xf>
    <xf numFmtId="0" fontId="0" fillId="49" borderId="95" xfId="0" applyFill="1" applyBorder="1" applyAlignment="1">
      <alignment horizontal="left" vertical="center"/>
    </xf>
    <xf numFmtId="0" fontId="0" fillId="35" borderId="95" xfId="0" applyFill="1" applyBorder="1" applyAlignment="1">
      <alignment horizontal="left" vertical="center" wrapText="1"/>
    </xf>
    <xf numFmtId="0" fontId="0" fillId="44" borderId="95" xfId="0" applyFill="1" applyBorder="1" applyAlignment="1">
      <alignment horizontal="left" vertical="center" wrapText="1"/>
    </xf>
    <xf numFmtId="0" fontId="0" fillId="2" borderId="95" xfId="0" applyFill="1" applyBorder="1" applyAlignment="1">
      <alignment horizontal="left" vertical="center" wrapText="1"/>
    </xf>
    <xf numFmtId="0" fontId="0" fillId="43" borderId="95" xfId="0" applyFill="1" applyBorder="1" applyAlignment="1">
      <alignment horizontal="left" vertical="center"/>
    </xf>
    <xf numFmtId="0" fontId="0" fillId="40" borderId="95" xfId="0" applyFill="1" applyBorder="1" applyAlignment="1">
      <alignment horizontal="left" vertical="center"/>
    </xf>
    <xf numFmtId="0" fontId="0" fillId="56" borderId="95" xfId="0" applyFill="1" applyBorder="1" applyAlignment="1">
      <alignment horizontal="left" vertical="center"/>
    </xf>
    <xf numFmtId="0" fontId="0" fillId="32" borderId="95" xfId="0" applyFill="1" applyBorder="1" applyAlignment="1">
      <alignment horizontal="left" vertical="center"/>
    </xf>
    <xf numFmtId="0" fontId="0" fillId="34" borderId="95" xfId="0" applyFill="1" applyBorder="1" applyAlignment="1">
      <alignment horizontal="left" vertical="center"/>
    </xf>
    <xf numFmtId="0" fontId="0" fillId="58" borderId="95" xfId="0" applyFill="1" applyBorder="1" applyAlignment="1">
      <alignment horizontal="left" vertical="center"/>
    </xf>
    <xf numFmtId="0" fontId="0" fillId="50" borderId="97" xfId="0" applyFill="1" applyBorder="1" applyAlignment="1">
      <alignment horizontal="left" vertical="center"/>
    </xf>
    <xf numFmtId="0" fontId="38" fillId="0" borderId="0" xfId="2047" applyFont="1" applyFill="1" applyBorder="1" applyAlignment="1" applyProtection="1"/>
    <xf numFmtId="0" fontId="38" fillId="0" borderId="0" xfId="2047" applyFont="1" applyFill="1" applyBorder="1" applyAlignment="1" applyProtection="1">
      <alignment vertical="center"/>
    </xf>
    <xf numFmtId="0" fontId="0" fillId="0" borderId="99" xfId="0" applyBorder="1"/>
    <xf numFmtId="0" fontId="86" fillId="0" borderId="100" xfId="0" applyFont="1" applyBorder="1" applyAlignment="1">
      <alignment horizontal="center"/>
    </xf>
    <xf numFmtId="0" fontId="0" fillId="0" borderId="108" xfId="0" applyBorder="1"/>
    <xf numFmtId="0" fontId="0" fillId="0" borderId="109" xfId="0" applyBorder="1"/>
    <xf numFmtId="0" fontId="0" fillId="0" borderId="110" xfId="0" applyBorder="1"/>
    <xf numFmtId="0" fontId="0" fillId="57" borderId="95" xfId="0" applyFill="1" applyBorder="1" applyAlignment="1">
      <alignment horizontal="left" vertical="center"/>
    </xf>
    <xf numFmtId="0" fontId="37" fillId="16" borderId="81" xfId="0" applyFont="1" applyFill="1" applyBorder="1" applyAlignment="1" applyProtection="1">
      <alignment horizontal="center" vertical="center" wrapText="1"/>
      <protection locked="0"/>
    </xf>
    <xf numFmtId="0" fontId="30" fillId="0" borderId="92" xfId="0" applyFont="1" applyBorder="1" applyAlignment="1">
      <alignment vertical="center"/>
    </xf>
    <xf numFmtId="165" fontId="30" fillId="0" borderId="92" xfId="0" applyNumberFormat="1" applyFont="1" applyBorder="1" applyAlignment="1">
      <alignment vertical="center"/>
    </xf>
    <xf numFmtId="9" fontId="30" fillId="0" borderId="92" xfId="2046" applyFont="1" applyBorder="1" applyAlignment="1">
      <alignment horizontal="center" vertical="center"/>
    </xf>
    <xf numFmtId="0" fontId="0" fillId="0" borderId="111" xfId="0" applyBorder="1" applyAlignment="1">
      <alignment horizontal="center" vertical="center"/>
    </xf>
    <xf numFmtId="0" fontId="13" fillId="8" borderId="3" xfId="0" applyFont="1" applyFill="1" applyBorder="1" applyAlignment="1" applyProtection="1">
      <alignment horizontal="center" vertical="center" wrapText="1"/>
    </xf>
    <xf numFmtId="0" fontId="0" fillId="0" borderId="93" xfId="0" applyBorder="1" applyAlignment="1">
      <alignment horizontal="center" vertical="center"/>
    </xf>
    <xf numFmtId="0" fontId="71" fillId="18" borderId="81" xfId="0" applyFont="1" applyFill="1" applyBorder="1" applyAlignment="1">
      <alignment horizontal="left" vertical="center" wrapText="1"/>
    </xf>
    <xf numFmtId="0" fontId="58" fillId="10" borderId="23" xfId="2" applyFont="1" applyFill="1" applyBorder="1" applyAlignment="1" applyProtection="1">
      <alignment horizontal="center" vertical="center"/>
    </xf>
    <xf numFmtId="0" fontId="58" fillId="10" borderId="50" xfId="2" applyFont="1" applyFill="1" applyBorder="1" applyAlignment="1" applyProtection="1">
      <alignment horizontal="left" vertical="center" wrapText="1"/>
    </xf>
    <xf numFmtId="0" fontId="4" fillId="10" borderId="57" xfId="2" applyFont="1" applyFill="1" applyBorder="1" applyAlignment="1" applyProtection="1">
      <alignment vertical="center"/>
    </xf>
    <xf numFmtId="0" fontId="26" fillId="10" borderId="23" xfId="2" applyFont="1" applyFill="1" applyBorder="1" applyAlignment="1" applyProtection="1">
      <alignment horizontal="center" vertical="center"/>
    </xf>
    <xf numFmtId="0" fontId="27" fillId="10" borderId="41" xfId="2" applyFont="1" applyFill="1" applyBorder="1" applyAlignment="1" applyProtection="1">
      <alignment horizontal="left" vertical="center" wrapText="1"/>
    </xf>
    <xf numFmtId="0" fontId="4" fillId="10" borderId="45" xfId="2" applyFont="1" applyFill="1" applyBorder="1" applyAlignment="1" applyProtection="1">
      <alignment vertical="center"/>
    </xf>
    <xf numFmtId="0" fontId="0" fillId="10" borderId="0" xfId="0" applyFill="1"/>
    <xf numFmtId="0" fontId="26" fillId="10" borderId="81" xfId="2" applyFont="1" applyFill="1" applyBorder="1" applyAlignment="1" applyProtection="1">
      <alignment horizontal="center" vertical="center"/>
    </xf>
    <xf numFmtId="0" fontId="26" fillId="10" borderId="51" xfId="2" applyFont="1" applyFill="1" applyBorder="1" applyAlignment="1" applyProtection="1">
      <alignment horizontal="center" vertical="center"/>
    </xf>
    <xf numFmtId="0" fontId="58" fillId="10" borderId="51" xfId="2" applyFont="1" applyFill="1" applyBorder="1" applyAlignment="1" applyProtection="1">
      <alignment horizontal="center" vertical="center"/>
    </xf>
    <xf numFmtId="0" fontId="26" fillId="10" borderId="13" xfId="2" applyFont="1" applyFill="1" applyBorder="1" applyAlignment="1" applyProtection="1">
      <alignment horizontal="center" vertical="center"/>
    </xf>
    <xf numFmtId="0" fontId="27" fillId="10" borderId="81" xfId="2" applyFont="1" applyFill="1" applyBorder="1" applyAlignment="1" applyProtection="1">
      <alignment horizontal="left" vertical="center" wrapText="1"/>
    </xf>
    <xf numFmtId="0" fontId="26" fillId="10" borderId="62" xfId="2" applyFont="1" applyFill="1" applyBorder="1" applyAlignment="1" applyProtection="1">
      <alignment horizontal="center" vertical="center"/>
    </xf>
    <xf numFmtId="0" fontId="26" fillId="10" borderId="63" xfId="2" applyFont="1" applyFill="1" applyBorder="1" applyAlignment="1" applyProtection="1">
      <alignment horizontal="center" vertical="center"/>
    </xf>
    <xf numFmtId="0" fontId="27" fillId="10" borderId="64" xfId="2" applyFont="1" applyFill="1" applyBorder="1" applyAlignment="1" applyProtection="1">
      <alignment horizontal="left" vertical="center" wrapText="1"/>
    </xf>
    <xf numFmtId="0" fontId="27" fillId="10" borderId="47" xfId="2" applyFont="1" applyFill="1" applyBorder="1" applyAlignment="1" applyProtection="1">
      <alignment horizontal="left" vertical="center" wrapText="1"/>
    </xf>
    <xf numFmtId="0" fontId="27" fillId="10" borderId="63" xfId="2" applyFont="1" applyFill="1" applyBorder="1" applyAlignment="1" applyProtection="1">
      <alignment horizontal="left" vertical="center" wrapText="1"/>
    </xf>
    <xf numFmtId="0" fontId="27" fillId="10" borderId="0" xfId="2" applyFont="1" applyFill="1" applyBorder="1" applyAlignment="1" applyProtection="1">
      <alignment horizontal="left" vertical="center" wrapText="1"/>
    </xf>
    <xf numFmtId="0" fontId="27" fillId="10" borderId="58" xfId="2" applyFont="1" applyFill="1" applyBorder="1" applyAlignment="1" applyProtection="1">
      <alignment horizontal="left" vertical="center" wrapText="1"/>
    </xf>
    <xf numFmtId="0" fontId="27" fillId="10" borderId="45" xfId="2" applyFont="1" applyFill="1" applyBorder="1" applyAlignment="1" applyProtection="1">
      <alignment horizontal="left" vertical="center" wrapText="1"/>
    </xf>
    <xf numFmtId="0" fontId="27" fillId="10" borderId="46" xfId="2" applyFont="1" applyFill="1" applyBorder="1" applyAlignment="1" applyProtection="1">
      <alignment horizontal="left" vertical="center" wrapText="1"/>
    </xf>
    <xf numFmtId="0" fontId="26" fillId="10" borderId="85" xfId="2" applyFont="1" applyFill="1" applyBorder="1" applyAlignment="1" applyProtection="1">
      <alignment horizontal="center" vertical="center"/>
    </xf>
    <xf numFmtId="0" fontId="26" fillId="10" borderId="39" xfId="2" applyFont="1" applyFill="1" applyBorder="1" applyAlignment="1" applyProtection="1">
      <alignment horizontal="center" vertical="center"/>
    </xf>
    <xf numFmtId="0" fontId="26" fillId="10" borderId="58" xfId="2" applyFont="1" applyFill="1" applyBorder="1" applyAlignment="1" applyProtection="1">
      <alignment horizontal="center" vertical="center"/>
    </xf>
    <xf numFmtId="0" fontId="27" fillId="10" borderId="90" xfId="2" applyFont="1" applyFill="1" applyBorder="1" applyAlignment="1" applyProtection="1">
      <alignment horizontal="left" vertical="center" wrapText="1"/>
    </xf>
    <xf numFmtId="0" fontId="27" fillId="10" borderId="92" xfId="2" applyFont="1" applyFill="1" applyBorder="1" applyAlignment="1" applyProtection="1">
      <alignment horizontal="left" vertical="center" wrapText="1"/>
    </xf>
    <xf numFmtId="0" fontId="27" fillId="10" borderId="111" xfId="2" applyFont="1" applyFill="1" applyBorder="1" applyAlignment="1" applyProtection="1">
      <alignment horizontal="left" vertical="center" wrapText="1"/>
    </xf>
    <xf numFmtId="0" fontId="58" fillId="10" borderId="66" xfId="2" applyFont="1" applyFill="1" applyBorder="1" applyAlignment="1" applyProtection="1">
      <alignment horizontal="center" vertical="center"/>
    </xf>
    <xf numFmtId="0" fontId="26" fillId="10" borderId="66" xfId="2" applyFont="1" applyFill="1" applyBorder="1" applyAlignment="1" applyProtection="1">
      <alignment horizontal="center" vertical="center"/>
    </xf>
    <xf numFmtId="0" fontId="0" fillId="10" borderId="57" xfId="0" applyFill="1" applyBorder="1" applyAlignment="1" applyProtection="1">
      <alignment vertical="center"/>
    </xf>
    <xf numFmtId="165" fontId="30" fillId="10" borderId="57" xfId="0" applyNumberFormat="1" applyFont="1" applyFill="1" applyBorder="1" applyAlignment="1" applyProtection="1">
      <alignment vertical="center"/>
    </xf>
    <xf numFmtId="166" fontId="30" fillId="10" borderId="57" xfId="0" applyNumberFormat="1" applyFont="1" applyFill="1" applyBorder="1" applyAlignment="1" applyProtection="1">
      <alignment horizontal="center" vertical="center"/>
    </xf>
    <xf numFmtId="0" fontId="31" fillId="10" borderId="57" xfId="0" applyFont="1" applyFill="1" applyBorder="1" applyAlignment="1" applyProtection="1">
      <alignment horizontal="center" vertical="center" wrapText="1"/>
    </xf>
    <xf numFmtId="0" fontId="34" fillId="10" borderId="57" xfId="0" applyFont="1" applyFill="1" applyBorder="1" applyAlignment="1" applyProtection="1">
      <alignment horizontal="center" vertical="center" wrapText="1"/>
    </xf>
    <xf numFmtId="0" fontId="31" fillId="10" borderId="57" xfId="0" applyFont="1" applyFill="1" applyBorder="1" applyAlignment="1" applyProtection="1">
      <alignment horizontal="center" vertical="center"/>
    </xf>
    <xf numFmtId="0" fontId="32" fillId="10" borderId="57" xfId="0" applyNumberFormat="1" applyFont="1" applyFill="1" applyBorder="1" applyAlignment="1" applyProtection="1">
      <alignment horizontal="center" vertical="center"/>
    </xf>
    <xf numFmtId="0" fontId="4" fillId="10" borderId="43" xfId="2" applyFont="1" applyFill="1" applyBorder="1" applyAlignment="1" applyProtection="1">
      <alignment vertical="center"/>
    </xf>
    <xf numFmtId="0" fontId="0" fillId="10" borderId="45" xfId="0" applyFill="1" applyBorder="1" applyAlignment="1" applyProtection="1">
      <alignment vertical="center"/>
    </xf>
    <xf numFmtId="165" fontId="30" fillId="10" borderId="45" xfId="0" applyNumberFormat="1" applyFont="1" applyFill="1" applyBorder="1" applyAlignment="1" applyProtection="1">
      <alignment vertical="center"/>
    </xf>
    <xf numFmtId="166" fontId="30" fillId="10" borderId="45" xfId="0" applyNumberFormat="1" applyFont="1" applyFill="1" applyBorder="1" applyAlignment="1" applyProtection="1">
      <alignment horizontal="center" vertical="center"/>
    </xf>
    <xf numFmtId="0" fontId="31" fillId="10" borderId="45" xfId="0" applyFont="1" applyFill="1" applyBorder="1" applyAlignment="1" applyProtection="1">
      <alignment horizontal="center" vertical="center" wrapText="1"/>
    </xf>
    <xf numFmtId="0" fontId="34" fillId="10" borderId="45" xfId="0" applyFont="1" applyFill="1" applyBorder="1" applyAlignment="1" applyProtection="1">
      <alignment horizontal="center" vertical="center" wrapText="1"/>
    </xf>
    <xf numFmtId="0" fontId="31" fillId="10" borderId="45" xfId="0" applyFont="1" applyFill="1" applyBorder="1" applyAlignment="1" applyProtection="1">
      <alignment horizontal="center" vertical="center"/>
    </xf>
    <xf numFmtId="0" fontId="32" fillId="10" borderId="45" xfId="0" applyNumberFormat="1" applyFont="1" applyFill="1" applyBorder="1" applyAlignment="1" applyProtection="1">
      <alignment horizontal="center" vertical="center"/>
    </xf>
    <xf numFmtId="0" fontId="4" fillId="10" borderId="46" xfId="2" applyFont="1" applyFill="1" applyBorder="1" applyAlignment="1" applyProtection="1">
      <alignment vertical="center"/>
    </xf>
    <xf numFmtId="0" fontId="4" fillId="10" borderId="62" xfId="2" applyFont="1" applyFill="1" applyBorder="1" applyAlignment="1" applyProtection="1">
      <alignment horizontal="center" vertical="center"/>
      <protection locked="0"/>
    </xf>
    <xf numFmtId="0" fontId="4" fillId="10" borderId="3" xfId="2" applyFont="1" applyFill="1" applyBorder="1" applyAlignment="1" applyProtection="1">
      <alignment horizontal="center" vertical="center"/>
      <protection locked="0"/>
    </xf>
    <xf numFmtId="0" fontId="0" fillId="0" borderId="0" xfId="0" applyFill="1" applyProtection="1"/>
    <xf numFmtId="0" fontId="21" fillId="0" borderId="0" xfId="0" applyFont="1" applyFill="1" applyBorder="1" applyAlignment="1" applyProtection="1">
      <alignment vertical="center" wrapText="1"/>
    </xf>
    <xf numFmtId="0" fontId="30" fillId="0" borderId="0" xfId="0" applyFont="1" applyFill="1" applyBorder="1" applyAlignment="1" applyProtection="1">
      <alignment vertical="center" wrapText="1"/>
    </xf>
    <xf numFmtId="0" fontId="26" fillId="0" borderId="0" xfId="2" applyFont="1" applyFill="1" applyBorder="1" applyAlignment="1" applyProtection="1">
      <alignment vertical="center" wrapText="1"/>
    </xf>
    <xf numFmtId="0" fontId="28" fillId="0" borderId="0" xfId="0" applyFont="1" applyFill="1" applyBorder="1" applyAlignment="1" applyProtection="1">
      <alignment vertical="center" wrapText="1"/>
    </xf>
    <xf numFmtId="0" fontId="0" fillId="0" borderId="0" xfId="0" applyFill="1" applyAlignment="1" applyProtection="1">
      <alignment vertical="center"/>
    </xf>
    <xf numFmtId="0" fontId="0" fillId="0" borderId="0" xfId="0" applyFill="1" applyProtection="1">
      <protection locked="0"/>
    </xf>
    <xf numFmtId="0" fontId="38" fillId="59" borderId="102" xfId="2047" applyFont="1" applyFill="1" applyBorder="1" applyAlignment="1" applyProtection="1">
      <alignment horizontal="center"/>
    </xf>
    <xf numFmtId="0" fontId="38" fillId="59" borderId="104" xfId="2047" applyFont="1" applyFill="1" applyBorder="1" applyAlignment="1" applyProtection="1">
      <alignment horizontal="center" vertical="center"/>
    </xf>
    <xf numFmtId="9" fontId="30" fillId="60" borderId="0" xfId="2046" applyFont="1" applyFill="1" applyBorder="1" applyAlignment="1" applyProtection="1">
      <alignment horizontal="center" vertical="center" wrapText="1"/>
      <protection locked="0"/>
    </xf>
    <xf numFmtId="0" fontId="40" fillId="21" borderId="112" xfId="0" applyFont="1" applyFill="1" applyBorder="1" applyAlignment="1" applyProtection="1">
      <alignment horizontal="center" vertical="center" wrapText="1"/>
    </xf>
    <xf numFmtId="0" fontId="30" fillId="10" borderId="91" xfId="0" applyFont="1" applyFill="1" applyBorder="1" applyAlignment="1" applyProtection="1">
      <alignment horizontal="center" vertical="center"/>
    </xf>
    <xf numFmtId="0" fontId="30" fillId="10" borderId="92" xfId="0" applyFont="1" applyFill="1" applyBorder="1" applyAlignment="1" applyProtection="1">
      <alignment horizontal="center" vertical="center"/>
    </xf>
    <xf numFmtId="9" fontId="30" fillId="0" borderId="16" xfId="2046" applyFont="1" applyBorder="1" applyAlignment="1" applyProtection="1">
      <alignment horizontal="center" vertical="center"/>
      <protection locked="0"/>
    </xf>
    <xf numFmtId="9" fontId="30" fillId="0" borderId="90" xfId="2046" applyFont="1" applyBorder="1" applyAlignment="1" applyProtection="1">
      <alignment horizontal="center" vertical="center"/>
      <protection locked="0"/>
    </xf>
    <xf numFmtId="0" fontId="35" fillId="10" borderId="91" xfId="0" applyFont="1" applyFill="1" applyBorder="1" applyAlignment="1" applyProtection="1">
      <alignment horizontal="center" vertical="center" wrapText="1"/>
    </xf>
    <xf numFmtId="0" fontId="35" fillId="10" borderId="92" xfId="0" applyFont="1" applyFill="1" applyBorder="1" applyAlignment="1" applyProtection="1">
      <alignment horizontal="center" vertical="center" wrapText="1"/>
    </xf>
    <xf numFmtId="49" fontId="35" fillId="15" borderId="113" xfId="0" applyNumberFormat="1" applyFont="1" applyFill="1" applyBorder="1" applyAlignment="1" applyProtection="1">
      <alignment horizontal="center" vertical="center" wrapText="1"/>
      <protection locked="0"/>
    </xf>
    <xf numFmtId="49" fontId="35" fillId="15" borderId="114" xfId="0" applyNumberFormat="1" applyFont="1" applyFill="1" applyBorder="1" applyAlignment="1" applyProtection="1">
      <alignment horizontal="center" vertical="center" wrapText="1"/>
      <protection locked="0"/>
    </xf>
    <xf numFmtId="0" fontId="35" fillId="15" borderId="114" xfId="0" applyNumberFormat="1" applyFont="1" applyFill="1" applyBorder="1" applyAlignment="1" applyProtection="1">
      <alignment horizontal="center" vertical="center" wrapText="1"/>
      <protection locked="0"/>
    </xf>
    <xf numFmtId="0" fontId="35" fillId="15" borderId="115" xfId="0" applyNumberFormat="1" applyFont="1" applyFill="1" applyBorder="1" applyAlignment="1" applyProtection="1">
      <alignment horizontal="center" vertical="center" wrapText="1"/>
      <protection locked="0"/>
    </xf>
    <xf numFmtId="9" fontId="30" fillId="60" borderId="116" xfId="2046" applyFont="1" applyFill="1" applyBorder="1" applyAlignment="1" applyProtection="1">
      <alignment horizontal="center" vertical="center" wrapText="1"/>
    </xf>
    <xf numFmtId="9" fontId="30" fillId="60" borderId="117" xfId="2046" applyFont="1" applyFill="1" applyBorder="1" applyAlignment="1" applyProtection="1">
      <alignment horizontal="center" vertical="center" wrapText="1"/>
    </xf>
    <xf numFmtId="9" fontId="41" fillId="60" borderId="117" xfId="2046" applyFont="1" applyFill="1" applyBorder="1" applyAlignment="1" applyProtection="1">
      <alignment horizontal="center" vertical="center" wrapText="1"/>
    </xf>
    <xf numFmtId="9" fontId="41" fillId="60" borderId="118" xfId="2046" applyFont="1" applyFill="1" applyBorder="1" applyAlignment="1" applyProtection="1">
      <alignment horizontal="center" vertical="center" wrapText="1"/>
    </xf>
    <xf numFmtId="9" fontId="30" fillId="60" borderId="119" xfId="2046" applyFont="1" applyFill="1" applyBorder="1" applyAlignment="1" applyProtection="1">
      <alignment horizontal="center" vertical="center" wrapText="1"/>
    </xf>
    <xf numFmtId="9" fontId="30" fillId="60" borderId="120" xfId="2046" applyFont="1" applyFill="1" applyBorder="1" applyAlignment="1" applyProtection="1">
      <alignment horizontal="center" vertical="center" wrapText="1"/>
    </xf>
    <xf numFmtId="9" fontId="30" fillId="60" borderId="121" xfId="2046" applyFont="1" applyFill="1" applyBorder="1" applyAlignment="1" applyProtection="1">
      <alignment horizontal="center" vertical="center" wrapText="1"/>
    </xf>
    <xf numFmtId="9" fontId="30" fillId="60" borderId="122" xfId="2046" applyFont="1" applyFill="1" applyBorder="1" applyAlignment="1" applyProtection="1">
      <alignment horizontal="center" vertical="center" wrapText="1"/>
    </xf>
    <xf numFmtId="9" fontId="30" fillId="60" borderId="92" xfId="2046" applyFont="1" applyFill="1" applyBorder="1" applyAlignment="1" applyProtection="1">
      <alignment horizontal="center" vertical="center" wrapText="1"/>
    </xf>
    <xf numFmtId="9" fontId="30" fillId="60" borderId="123" xfId="2046" applyFont="1" applyFill="1" applyBorder="1" applyAlignment="1" applyProtection="1">
      <alignment horizontal="center" vertical="center" wrapText="1"/>
    </xf>
    <xf numFmtId="9" fontId="30" fillId="60" borderId="124" xfId="2046" applyFont="1" applyFill="1" applyBorder="1" applyAlignment="1" applyProtection="1">
      <alignment horizontal="center" vertical="center" wrapText="1"/>
      <protection locked="0"/>
    </xf>
    <xf numFmtId="9" fontId="30" fillId="60" borderId="125" xfId="2046" applyFont="1" applyFill="1" applyBorder="1" applyAlignment="1" applyProtection="1">
      <alignment horizontal="center" vertical="center" wrapText="1"/>
      <protection locked="0"/>
    </xf>
    <xf numFmtId="9" fontId="30" fillId="60" borderId="126" xfId="2046" applyFont="1" applyFill="1" applyBorder="1" applyAlignment="1" applyProtection="1">
      <alignment horizontal="center" vertical="center" wrapText="1"/>
      <protection locked="0"/>
    </xf>
    <xf numFmtId="9" fontId="30" fillId="60" borderId="127" xfId="2046" applyFont="1" applyFill="1" applyBorder="1" applyAlignment="1" applyProtection="1">
      <alignment horizontal="center" vertical="center" wrapText="1"/>
      <protection locked="0"/>
    </xf>
    <xf numFmtId="0" fontId="71" fillId="18" borderId="81" xfId="0" applyFont="1" applyFill="1" applyBorder="1" applyAlignment="1">
      <alignment horizontal="center" vertical="center" wrapText="1"/>
    </xf>
    <xf numFmtId="0" fontId="3" fillId="8" borderId="81" xfId="0" applyFont="1" applyFill="1" applyBorder="1" applyAlignment="1" applyProtection="1">
      <alignment horizontal="center" vertical="center" wrapText="1"/>
    </xf>
    <xf numFmtId="9" fontId="30" fillId="51" borderId="0" xfId="2046" applyFont="1" applyFill="1" applyBorder="1" applyAlignment="1">
      <alignment horizontal="center" vertical="center" wrapText="1"/>
    </xf>
    <xf numFmtId="9" fontId="30" fillId="51" borderId="127" xfId="2046" applyFont="1" applyFill="1" applyBorder="1" applyAlignment="1" applyProtection="1">
      <alignment horizontal="center" vertical="center" wrapText="1"/>
      <protection locked="0"/>
    </xf>
    <xf numFmtId="9" fontId="30" fillId="51" borderId="128" xfId="2046" applyFont="1" applyFill="1" applyBorder="1" applyAlignment="1" applyProtection="1">
      <alignment horizontal="center" vertical="center" wrapText="1"/>
      <protection locked="0"/>
    </xf>
    <xf numFmtId="0" fontId="0" fillId="51" borderId="0" xfId="0" applyFill="1"/>
    <xf numFmtId="9" fontId="30" fillId="61" borderId="0" xfId="2046" applyFont="1" applyFill="1" applyBorder="1" applyAlignment="1">
      <alignment horizontal="center" vertical="center" wrapText="1"/>
    </xf>
    <xf numFmtId="9" fontId="30" fillId="21" borderId="0" xfId="2046" applyFont="1" applyFill="1" applyBorder="1" applyAlignment="1">
      <alignment horizontal="center" vertical="center" wrapText="1"/>
    </xf>
    <xf numFmtId="0" fontId="0" fillId="21" borderId="0" xfId="0" applyFill="1"/>
    <xf numFmtId="10" fontId="0" fillId="21" borderId="0" xfId="0" applyNumberFormat="1" applyFill="1"/>
    <xf numFmtId="0" fontId="0" fillId="18" borderId="0" xfId="0" applyFill="1"/>
    <xf numFmtId="0" fontId="0" fillId="33" borderId="0" xfId="0" applyFill="1"/>
    <xf numFmtId="10" fontId="0" fillId="51" borderId="0" xfId="0" applyNumberFormat="1" applyFill="1"/>
    <xf numFmtId="9" fontId="30" fillId="0" borderId="90" xfId="2046" applyFont="1" applyBorder="1" applyAlignment="1">
      <alignment horizontal="center" vertical="center"/>
    </xf>
    <xf numFmtId="9" fontId="30" fillId="0" borderId="130" xfId="2046" applyFont="1" applyBorder="1" applyAlignment="1">
      <alignment horizontal="center" vertical="center" wrapText="1"/>
    </xf>
    <xf numFmtId="0" fontId="0" fillId="0" borderId="44" xfId="0" applyBorder="1"/>
    <xf numFmtId="9" fontId="30" fillId="34" borderId="0" xfId="2046" applyFont="1" applyFill="1" applyBorder="1" applyAlignment="1">
      <alignment horizontal="center" vertical="center" wrapText="1"/>
    </xf>
    <xf numFmtId="0" fontId="0" fillId="34" borderId="0" xfId="0" applyFill="1"/>
    <xf numFmtId="0" fontId="0" fillId="61" borderId="0" xfId="0" applyFill="1"/>
    <xf numFmtId="9" fontId="30" fillId="63" borderId="0" xfId="2046" applyFont="1" applyFill="1" applyBorder="1" applyAlignment="1">
      <alignment horizontal="center" vertical="center" wrapText="1"/>
    </xf>
    <xf numFmtId="0" fontId="0" fillId="63" borderId="0" xfId="0" applyFill="1"/>
    <xf numFmtId="0" fontId="0" fillId="62" borderId="0" xfId="0" applyFill="1"/>
    <xf numFmtId="10" fontId="0" fillId="62" borderId="0" xfId="0" applyNumberFormat="1" applyFill="1"/>
    <xf numFmtId="9" fontId="30" fillId="18" borderId="0" xfId="2046" applyFont="1" applyFill="1" applyBorder="1" applyAlignment="1">
      <alignment horizontal="center" vertical="center" wrapText="1"/>
    </xf>
    <xf numFmtId="166" fontId="30" fillId="51" borderId="3" xfId="0" applyNumberFormat="1" applyFont="1" applyFill="1" applyBorder="1" applyAlignment="1">
      <alignment horizontal="center" vertical="center"/>
    </xf>
    <xf numFmtId="0" fontId="67" fillId="0" borderId="0" xfId="0" applyFont="1" applyAlignment="1"/>
    <xf numFmtId="0" fontId="67" fillId="0" borderId="0" xfId="0" applyFont="1"/>
    <xf numFmtId="9" fontId="30" fillId="47" borderId="0" xfId="2046" applyFont="1" applyFill="1" applyBorder="1" applyAlignment="1">
      <alignment horizontal="center" vertical="center" wrapText="1"/>
    </xf>
    <xf numFmtId="0" fontId="0" fillId="47" borderId="0" xfId="0" applyFill="1"/>
    <xf numFmtId="0" fontId="26" fillId="18" borderId="62" xfId="2" applyFont="1" applyFill="1" applyBorder="1" applyAlignment="1" applyProtection="1">
      <alignment horizontal="center" vertical="center"/>
    </xf>
    <xf numFmtId="0" fontId="26" fillId="61" borderId="62" xfId="2" applyFont="1" applyFill="1" applyBorder="1" applyAlignment="1" applyProtection="1">
      <alignment horizontal="center" vertical="center"/>
    </xf>
    <xf numFmtId="0" fontId="0" fillId="64" borderId="0" xfId="0" applyFill="1"/>
    <xf numFmtId="0" fontId="26" fillId="33" borderId="62" xfId="2" applyFont="1" applyFill="1" applyBorder="1" applyAlignment="1" applyProtection="1">
      <alignment horizontal="center" vertical="center"/>
    </xf>
    <xf numFmtId="9" fontId="30" fillId="64" borderId="0" xfId="2046" applyFont="1" applyFill="1" applyBorder="1" applyAlignment="1">
      <alignment horizontal="center" vertical="center" wrapText="1"/>
    </xf>
    <xf numFmtId="0" fontId="89" fillId="0" borderId="0" xfId="0" applyFont="1" applyProtection="1"/>
    <xf numFmtId="9" fontId="89" fillId="0" borderId="0" xfId="0" applyNumberFormat="1" applyFont="1" applyProtection="1"/>
    <xf numFmtId="0" fontId="89" fillId="0" borderId="0" xfId="0" applyFont="1" applyAlignment="1" applyProtection="1">
      <alignment wrapText="1"/>
    </xf>
    <xf numFmtId="0" fontId="21" fillId="0" borderId="69" xfId="0" applyFont="1" applyFill="1" applyBorder="1" applyAlignment="1">
      <alignment vertical="center" wrapText="1"/>
    </xf>
    <xf numFmtId="9" fontId="67" fillId="0" borderId="81" xfId="0" applyNumberFormat="1" applyFont="1" applyBorder="1" applyAlignment="1">
      <alignment horizontal="center"/>
    </xf>
    <xf numFmtId="0" fontId="87" fillId="0" borderId="0" xfId="0" applyFont="1" applyAlignment="1">
      <alignment horizontal="center"/>
    </xf>
    <xf numFmtId="0" fontId="88" fillId="0" borderId="0" xfId="0" applyFont="1" applyAlignment="1">
      <alignment horizontal="center"/>
    </xf>
    <xf numFmtId="0" fontId="41" fillId="63" borderId="81" xfId="0" applyFont="1" applyFill="1" applyBorder="1" applyAlignment="1">
      <alignment horizontal="center" vertical="center" wrapText="1"/>
    </xf>
    <xf numFmtId="0" fontId="41" fillId="35" borderId="81" xfId="0" applyFont="1" applyFill="1" applyBorder="1" applyAlignment="1">
      <alignment horizontal="center" vertical="center" wrapText="1"/>
    </xf>
    <xf numFmtId="0" fontId="0" fillId="3" borderId="0" xfId="0" applyFill="1"/>
    <xf numFmtId="0" fontId="69" fillId="57" borderId="0" xfId="0" applyFont="1" applyFill="1" applyBorder="1" applyAlignment="1" applyProtection="1">
      <alignment vertical="center" wrapText="1"/>
    </xf>
    <xf numFmtId="0" fontId="69" fillId="57" borderId="44" xfId="0" applyFont="1" applyFill="1" applyBorder="1" applyAlignment="1" applyProtection="1">
      <alignment vertical="center" wrapText="1"/>
    </xf>
    <xf numFmtId="0" fontId="27" fillId="57" borderId="0" xfId="2" applyFont="1" applyFill="1" applyBorder="1" applyAlignment="1" applyProtection="1">
      <alignment vertical="center" wrapText="1"/>
    </xf>
    <xf numFmtId="0" fontId="27" fillId="57" borderId="44" xfId="2" applyFont="1" applyFill="1" applyBorder="1" applyAlignment="1" applyProtection="1">
      <alignment vertical="center" wrapText="1"/>
    </xf>
    <xf numFmtId="0" fontId="28" fillId="57" borderId="15" xfId="0" applyFont="1" applyFill="1" applyBorder="1" applyAlignment="1" applyProtection="1">
      <alignment vertical="center" wrapText="1"/>
    </xf>
    <xf numFmtId="0" fontId="28" fillId="57" borderId="0" xfId="0" applyFont="1" applyFill="1" applyBorder="1" applyAlignment="1" applyProtection="1">
      <alignment vertical="center" wrapText="1"/>
    </xf>
    <xf numFmtId="0" fontId="28" fillId="57" borderId="17" xfId="0" applyFont="1" applyFill="1" applyBorder="1" applyAlignment="1" applyProtection="1">
      <alignment vertical="center" wrapText="1"/>
    </xf>
    <xf numFmtId="0" fontId="90" fillId="0" borderId="0" xfId="0" applyFont="1" applyBorder="1"/>
    <xf numFmtId="0" fontId="90" fillId="0" borderId="0" xfId="0" applyFont="1" applyFill="1" applyBorder="1"/>
    <xf numFmtId="0" fontId="0" fillId="0" borderId="116" xfId="0" applyBorder="1"/>
    <xf numFmtId="0" fontId="0" fillId="0" borderId="117" xfId="0" applyBorder="1"/>
    <xf numFmtId="0" fontId="0" fillId="0" borderId="118" xfId="0" applyBorder="1"/>
    <xf numFmtId="0" fontId="0" fillId="0" borderId="124" xfId="0" applyBorder="1"/>
    <xf numFmtId="0" fontId="0" fillId="0" borderId="125" xfId="0" applyBorder="1"/>
    <xf numFmtId="0" fontId="0" fillId="0" borderId="126" xfId="0" applyBorder="1"/>
    <xf numFmtId="0" fontId="0" fillId="0" borderId="127" xfId="0" applyBorder="1"/>
    <xf numFmtId="0" fontId="0" fillId="0" borderId="128" xfId="0" applyBorder="1"/>
    <xf numFmtId="0" fontId="86" fillId="49" borderId="81" xfId="0" applyFont="1" applyFill="1" applyBorder="1" applyAlignment="1">
      <alignment horizontal="center" vertical="center" wrapText="1"/>
    </xf>
    <xf numFmtId="0" fontId="0" fillId="0" borderId="81" xfId="0" applyFill="1" applyBorder="1"/>
    <xf numFmtId="0" fontId="10" fillId="4" borderId="1" xfId="0" applyFont="1" applyFill="1" applyBorder="1" applyAlignment="1" applyProtection="1">
      <alignment horizontal="center" vertical="center" wrapText="1"/>
      <protection hidden="1"/>
    </xf>
    <xf numFmtId="0" fontId="10" fillId="4" borderId="1" xfId="0" applyNumberFormat="1"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wrapText="1"/>
      <protection hidden="1"/>
    </xf>
    <xf numFmtId="0" fontId="10" fillId="11"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protection hidden="1"/>
    </xf>
    <xf numFmtId="0" fontId="38" fillId="59" borderId="67" xfId="2047" applyFont="1" applyFill="1" applyBorder="1" applyAlignment="1" applyProtection="1">
      <alignment horizontal="center"/>
    </xf>
    <xf numFmtId="0" fontId="38" fillId="59" borderId="57" xfId="2047" applyFont="1" applyFill="1" applyBorder="1" applyAlignment="1" applyProtection="1">
      <alignment horizontal="center"/>
    </xf>
    <xf numFmtId="0" fontId="38" fillId="59" borderId="43" xfId="2047" applyFont="1" applyFill="1" applyBorder="1" applyAlignment="1" applyProtection="1">
      <alignment horizontal="center"/>
    </xf>
    <xf numFmtId="0" fontId="38" fillId="59" borderId="64" xfId="2047" applyFont="1" applyFill="1" applyBorder="1" applyAlignment="1" applyProtection="1">
      <alignment horizontal="center" vertical="center"/>
    </xf>
    <xf numFmtId="0" fontId="38" fillId="59" borderId="47" xfId="2047" applyFont="1" applyFill="1" applyBorder="1" applyAlignment="1" applyProtection="1">
      <alignment horizontal="center" vertical="center"/>
    </xf>
    <xf numFmtId="0" fontId="38" fillId="59" borderId="65" xfId="2047" applyFont="1" applyFill="1" applyBorder="1" applyAlignment="1" applyProtection="1">
      <alignment horizontal="center" vertical="center"/>
    </xf>
    <xf numFmtId="0" fontId="24" fillId="2" borderId="48" xfId="0" applyFont="1" applyFill="1" applyBorder="1" applyAlignment="1" applyProtection="1">
      <alignment horizontal="center"/>
    </xf>
    <xf numFmtId="0" fontId="24" fillId="2" borderId="0" xfId="0" applyFont="1" applyFill="1" applyBorder="1" applyAlignment="1" applyProtection="1">
      <alignment horizontal="center"/>
    </xf>
    <xf numFmtId="0" fontId="24" fillId="2" borderId="44" xfId="0" applyFont="1" applyFill="1" applyBorder="1" applyAlignment="1" applyProtection="1">
      <alignment horizontal="center"/>
    </xf>
    <xf numFmtId="0" fontId="10" fillId="2" borderId="0" xfId="0" applyFont="1" applyFill="1" applyBorder="1" applyAlignment="1" applyProtection="1">
      <alignment horizontal="center"/>
    </xf>
    <xf numFmtId="0" fontId="10" fillId="2" borderId="44" xfId="0" applyFont="1" applyFill="1" applyBorder="1" applyAlignment="1" applyProtection="1">
      <alignment horizontal="center"/>
    </xf>
    <xf numFmtId="0" fontId="10" fillId="2" borderId="0"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wrapText="1"/>
    </xf>
    <xf numFmtId="0" fontId="4" fillId="2" borderId="4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52" fillId="2" borderId="4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24" fillId="2" borderId="0" xfId="0" applyFont="1" applyFill="1" applyBorder="1" applyAlignment="1" applyProtection="1">
      <alignment vertical="center"/>
    </xf>
    <xf numFmtId="0" fontId="24" fillId="2" borderId="44" xfId="0" applyFont="1" applyFill="1" applyBorder="1" applyAlignment="1" applyProtection="1">
      <alignment vertical="center"/>
    </xf>
    <xf numFmtId="0" fontId="24" fillId="2" borderId="0"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52" fillId="2" borderId="48"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10" fillId="2" borderId="47" xfId="0" applyFont="1" applyFill="1" applyBorder="1" applyAlignment="1" applyProtection="1">
      <alignment horizontal="left" vertical="center" wrapText="1"/>
    </xf>
    <xf numFmtId="0" fontId="10" fillId="2" borderId="65" xfId="0" applyFont="1" applyFill="1" applyBorder="1" applyAlignment="1" applyProtection="1">
      <alignment horizontal="left" vertical="center" wrapText="1"/>
    </xf>
    <xf numFmtId="0" fontId="0" fillId="0" borderId="59" xfId="0" applyBorder="1" applyAlignment="1" applyProtection="1">
      <alignment horizontal="center"/>
    </xf>
    <xf numFmtId="0" fontId="0" fillId="0" borderId="63" xfId="0" applyBorder="1" applyAlignment="1" applyProtection="1">
      <alignment horizontal="center"/>
    </xf>
    <xf numFmtId="0" fontId="49" fillId="2" borderId="48" xfId="0" applyFont="1" applyFill="1" applyBorder="1" applyAlignment="1" applyProtection="1">
      <alignment horizontal="left" wrapText="1"/>
    </xf>
    <xf numFmtId="0" fontId="49" fillId="2" borderId="44" xfId="0" applyFont="1" applyFill="1" applyBorder="1" applyAlignment="1" applyProtection="1">
      <alignment horizontal="left"/>
    </xf>
    <xf numFmtId="0" fontId="25" fillId="2" borderId="67" xfId="0" applyFont="1" applyFill="1" applyBorder="1" applyAlignment="1" applyProtection="1">
      <alignment horizontal="center" vertical="center"/>
    </xf>
    <xf numFmtId="0" fontId="25" fillId="2" borderId="57" xfId="0" applyFont="1" applyFill="1" applyBorder="1" applyAlignment="1" applyProtection="1">
      <alignment horizontal="center" vertical="center"/>
    </xf>
    <xf numFmtId="0" fontId="10" fillId="2" borderId="48"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5" fillId="2" borderId="43" xfId="0" applyFont="1" applyFill="1" applyBorder="1" applyAlignment="1" applyProtection="1">
      <alignment horizontal="center" vertical="center"/>
    </xf>
    <xf numFmtId="0" fontId="49" fillId="2" borderId="48" xfId="0" applyFont="1" applyFill="1" applyBorder="1" applyAlignment="1" applyProtection="1">
      <alignment horizontal="left" vertical="center" wrapText="1"/>
    </xf>
    <xf numFmtId="0" fontId="49" fillId="2" borderId="44" xfId="0" applyFont="1" applyFill="1" applyBorder="1" applyAlignment="1" applyProtection="1">
      <alignment horizontal="left" vertical="center"/>
    </xf>
    <xf numFmtId="0" fontId="25" fillId="2" borderId="48" xfId="0" applyFont="1" applyFill="1" applyBorder="1" applyAlignment="1" applyProtection="1">
      <alignment horizontal="center" vertical="center"/>
    </xf>
    <xf numFmtId="0" fontId="10" fillId="2" borderId="48" xfId="0" applyFont="1" applyFill="1" applyBorder="1" applyAlignment="1" applyProtection="1">
      <alignment horizontal="center"/>
    </xf>
    <xf numFmtId="0" fontId="47" fillId="58" borderId="67" xfId="0" applyFont="1" applyFill="1" applyBorder="1" applyAlignment="1" applyProtection="1">
      <alignment horizontal="center" vertical="center" wrapText="1"/>
    </xf>
    <xf numFmtId="0" fontId="47" fillId="58" borderId="57" xfId="0" applyFont="1" applyFill="1" applyBorder="1" applyAlignment="1" applyProtection="1">
      <alignment horizontal="center" vertical="center"/>
    </xf>
    <xf numFmtId="0" fontId="47" fillId="58" borderId="43" xfId="0" applyFont="1" applyFill="1" applyBorder="1" applyAlignment="1" applyProtection="1">
      <alignment horizontal="center" vertical="center"/>
    </xf>
    <xf numFmtId="0" fontId="10" fillId="2" borderId="0" xfId="0" applyFont="1" applyFill="1" applyBorder="1" applyAlignment="1" applyProtection="1">
      <alignment horizontal="left"/>
    </xf>
    <xf numFmtId="0" fontId="10" fillId="2" borderId="44" xfId="0" applyFont="1" applyFill="1" applyBorder="1" applyAlignment="1" applyProtection="1">
      <alignment horizontal="left"/>
    </xf>
    <xf numFmtId="0" fontId="10" fillId="2" borderId="0" xfId="0" applyFont="1" applyFill="1" applyBorder="1" applyAlignment="1" applyProtection="1">
      <alignment horizontal="left" vertical="center" wrapText="1"/>
    </xf>
    <xf numFmtId="0" fontId="10" fillId="2" borderId="44" xfId="0" applyFont="1" applyFill="1" applyBorder="1" applyAlignment="1" applyProtection="1">
      <alignment horizontal="left" vertical="center" wrapText="1"/>
    </xf>
    <xf numFmtId="0" fontId="24" fillId="2" borderId="47" xfId="0" applyFont="1" applyFill="1" applyBorder="1" applyAlignment="1" applyProtection="1">
      <alignment horizontal="left" vertical="center"/>
    </xf>
    <xf numFmtId="0" fontId="24" fillId="2" borderId="65" xfId="0" applyFont="1" applyFill="1" applyBorder="1" applyAlignment="1" applyProtection="1">
      <alignment horizontal="left" vertical="center"/>
    </xf>
    <xf numFmtId="0" fontId="25" fillId="25" borderId="67" xfId="0" applyFont="1" applyFill="1" applyBorder="1" applyAlignment="1" applyProtection="1">
      <alignment horizontal="center" vertical="center"/>
    </xf>
    <xf numFmtId="0" fontId="25" fillId="25" borderId="57" xfId="0" applyFont="1" applyFill="1" applyBorder="1" applyAlignment="1" applyProtection="1">
      <alignment horizontal="center" vertical="center"/>
    </xf>
    <xf numFmtId="0" fontId="25" fillId="25" borderId="43" xfId="0" applyFont="1" applyFill="1" applyBorder="1" applyAlignment="1" applyProtection="1">
      <alignment horizontal="center" vertical="center"/>
    </xf>
    <xf numFmtId="0" fontId="53" fillId="2" borderId="48"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2" fillId="2" borderId="64" xfId="0" applyFont="1" applyFill="1" applyBorder="1" applyAlignment="1" applyProtection="1">
      <alignment horizontal="center" vertical="center" wrapText="1"/>
    </xf>
    <xf numFmtId="0" fontId="52" fillId="2" borderId="47" xfId="0" applyFont="1" applyFill="1" applyBorder="1" applyAlignment="1" applyProtection="1">
      <alignment horizontal="center" vertical="center" wrapText="1"/>
    </xf>
    <xf numFmtId="0" fontId="10" fillId="2" borderId="48" xfId="0" applyFont="1" applyFill="1" applyBorder="1" applyAlignment="1" applyProtection="1">
      <alignment horizontal="left"/>
    </xf>
    <xf numFmtId="0" fontId="10" fillId="2" borderId="48" xfId="0" applyFont="1" applyFill="1" applyBorder="1" applyAlignment="1" applyProtection="1">
      <alignment horizontal="left" wrapText="1"/>
    </xf>
    <xf numFmtId="0" fontId="10" fillId="2" borderId="0" xfId="0" applyFont="1" applyFill="1" applyBorder="1" applyAlignment="1" applyProtection="1">
      <alignment horizontal="left" wrapText="1"/>
    </xf>
    <xf numFmtId="0" fontId="10" fillId="2" borderId="44" xfId="0" applyFont="1" applyFill="1" applyBorder="1" applyAlignment="1" applyProtection="1">
      <alignment horizontal="left" wrapText="1"/>
    </xf>
    <xf numFmtId="0" fontId="0" fillId="59" borderId="101" xfId="0" applyFill="1" applyBorder="1" applyAlignment="1" applyProtection="1">
      <alignment horizontal="center"/>
    </xf>
    <xf numFmtId="0" fontId="0" fillId="59" borderId="103" xfId="0" applyFill="1" applyBorder="1" applyAlignment="1" applyProtection="1">
      <alignment horizontal="center"/>
    </xf>
    <xf numFmtId="0" fontId="38" fillId="59" borderId="105" xfId="2047" applyFont="1" applyFill="1" applyBorder="1" applyAlignment="1" applyProtection="1">
      <alignment horizontal="center"/>
    </xf>
    <xf numFmtId="0" fontId="38" fillId="59" borderId="106" xfId="2047" applyFont="1" applyFill="1" applyBorder="1" applyAlignment="1" applyProtection="1">
      <alignment horizontal="center"/>
    </xf>
    <xf numFmtId="0" fontId="38" fillId="59" borderId="107" xfId="2047" applyFont="1" applyFill="1" applyBorder="1" applyAlignment="1" applyProtection="1">
      <alignment horizontal="center"/>
    </xf>
    <xf numFmtId="0" fontId="38" fillId="59" borderId="94" xfId="2047" applyFont="1" applyFill="1" applyBorder="1" applyAlignment="1" applyProtection="1">
      <alignment horizontal="center" vertical="center"/>
    </xf>
    <xf numFmtId="0" fontId="38" fillId="59" borderId="0" xfId="2047" applyFont="1" applyFill="1" applyBorder="1" applyAlignment="1" applyProtection="1">
      <alignment horizontal="center" vertical="center"/>
    </xf>
    <xf numFmtId="0" fontId="38" fillId="59" borderId="108" xfId="2047" applyFont="1" applyFill="1" applyBorder="1" applyAlignment="1" applyProtection="1">
      <alignment horizontal="center" vertical="center"/>
    </xf>
    <xf numFmtId="0" fontId="0" fillId="0" borderId="81" xfId="0" applyBorder="1" applyAlignment="1">
      <alignment horizontal="center"/>
    </xf>
    <xf numFmtId="0" fontId="66" fillId="0" borderId="0" xfId="0" applyFont="1" applyBorder="1" applyAlignment="1">
      <alignment horizontal="center" vertical="center" wrapText="1"/>
    </xf>
    <xf numFmtId="0" fontId="0" fillId="0" borderId="67" xfId="0" applyBorder="1" applyAlignment="1" applyProtection="1">
      <alignment horizontal="center"/>
    </xf>
    <xf numFmtId="0" fontId="0" fillId="0" borderId="64" xfId="0" applyBorder="1" applyAlignment="1" applyProtection="1">
      <alignment horizontal="center"/>
    </xf>
    <xf numFmtId="0" fontId="83" fillId="44" borderId="64" xfId="0" applyFont="1" applyFill="1" applyBorder="1" applyAlignment="1">
      <alignment horizontal="center" vertical="center" wrapText="1"/>
    </xf>
    <xf numFmtId="0" fontId="83" fillId="44" borderId="47" xfId="0" applyFont="1" applyFill="1" applyBorder="1" applyAlignment="1">
      <alignment horizontal="center" vertical="center" wrapText="1"/>
    </xf>
    <xf numFmtId="0" fontId="83" fillId="44" borderId="65" xfId="0" applyFont="1" applyFill="1" applyBorder="1" applyAlignment="1">
      <alignment horizontal="center" vertical="center" wrapText="1"/>
    </xf>
    <xf numFmtId="0" fontId="83" fillId="44" borderId="67" xfId="0" applyFont="1" applyFill="1" applyBorder="1" applyAlignment="1">
      <alignment horizontal="center" vertical="center" wrapText="1"/>
    </xf>
    <xf numFmtId="0" fontId="83" fillId="44" borderId="57" xfId="0" applyFont="1" applyFill="1" applyBorder="1" applyAlignment="1">
      <alignment horizontal="center" vertical="center" wrapText="1"/>
    </xf>
    <xf numFmtId="0" fontId="83" fillId="44" borderId="43" xfId="0" applyFont="1" applyFill="1" applyBorder="1" applyAlignment="1">
      <alignment horizontal="center" vertical="center" wrapText="1"/>
    </xf>
    <xf numFmtId="0" fontId="56" fillId="0" borderId="0" xfId="0" applyFont="1" applyFill="1" applyBorder="1" applyAlignment="1" applyProtection="1">
      <alignment horizontal="center" vertical="center" wrapText="1"/>
    </xf>
    <xf numFmtId="0" fontId="35"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64" fillId="3" borderId="0" xfId="0" applyFont="1" applyFill="1" applyBorder="1" applyAlignment="1" applyProtection="1">
      <alignment horizontal="center" vertical="center"/>
    </xf>
    <xf numFmtId="0" fontId="64" fillId="3" borderId="15" xfId="0" applyFont="1" applyFill="1" applyBorder="1" applyAlignment="1" applyProtection="1">
      <alignment horizontal="center" vertical="center"/>
    </xf>
    <xf numFmtId="0" fontId="65" fillId="3" borderId="6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21" fillId="59" borderId="92" xfId="0" applyFont="1" applyFill="1" applyBorder="1" applyAlignment="1" applyProtection="1">
      <alignment horizontal="center" vertical="center" wrapText="1"/>
    </xf>
    <xf numFmtId="0" fontId="21" fillId="59" borderId="111" xfId="0" applyFont="1" applyFill="1" applyBorder="1" applyAlignment="1" applyProtection="1">
      <alignment horizontal="center" vertical="center" wrapText="1"/>
    </xf>
    <xf numFmtId="0" fontId="27" fillId="10" borderId="62" xfId="2" applyFont="1" applyFill="1" applyBorder="1" applyAlignment="1" applyProtection="1">
      <alignment horizontal="left" vertical="center" wrapText="1"/>
    </xf>
    <xf numFmtId="0" fontId="36" fillId="17" borderId="64" xfId="0" applyFont="1" applyFill="1" applyBorder="1" applyAlignment="1">
      <alignment horizontal="left" vertical="center" wrapText="1"/>
    </xf>
    <xf numFmtId="0" fontId="81" fillId="17" borderId="47" xfId="0" applyFont="1" applyFill="1" applyBorder="1" applyAlignment="1">
      <alignment horizontal="left" vertical="center" wrapText="1"/>
    </xf>
    <xf numFmtId="0" fontId="70" fillId="17" borderId="47" xfId="0" applyFont="1" applyFill="1" applyBorder="1" applyAlignment="1">
      <alignment horizontal="left" vertical="center" wrapText="1"/>
    </xf>
    <xf numFmtId="0" fontId="36" fillId="17" borderId="58" xfId="0" applyFont="1" applyFill="1" applyBorder="1" applyAlignment="1">
      <alignment horizontal="left" vertical="center" wrapText="1"/>
    </xf>
    <xf numFmtId="0" fontId="36" fillId="17" borderId="45" xfId="0" applyFont="1" applyFill="1" applyBorder="1" applyAlignment="1">
      <alignment horizontal="left" vertical="center" wrapText="1"/>
    </xf>
    <xf numFmtId="0" fontId="27" fillId="10" borderId="51" xfId="2" applyFont="1" applyFill="1" applyBorder="1" applyAlignment="1" applyProtection="1">
      <alignment horizontal="left" vertical="center" wrapText="1"/>
    </xf>
    <xf numFmtId="0" fontId="36" fillId="17" borderId="16" xfId="0" applyFont="1" applyFill="1" applyBorder="1" applyAlignment="1">
      <alignment horizontal="left" vertical="center" wrapText="1"/>
    </xf>
    <xf numFmtId="0" fontId="36" fillId="17" borderId="15" xfId="0" applyFont="1" applyFill="1" applyBorder="1" applyAlignment="1">
      <alignment horizontal="left" vertical="center" wrapText="1"/>
    </xf>
    <xf numFmtId="0" fontId="27" fillId="10" borderId="49" xfId="2" applyFont="1" applyFill="1" applyBorder="1" applyAlignment="1" applyProtection="1">
      <alignment horizontal="left" vertical="center" wrapText="1"/>
    </xf>
    <xf numFmtId="0" fontId="36" fillId="17" borderId="47" xfId="0" applyFont="1" applyFill="1" applyBorder="1" applyAlignment="1">
      <alignment horizontal="left" vertical="center" wrapText="1"/>
    </xf>
    <xf numFmtId="0" fontId="58" fillId="10" borderId="51" xfId="2" applyFont="1" applyFill="1" applyBorder="1" applyAlignment="1" applyProtection="1">
      <alignment horizontal="left" vertical="center" wrapText="1"/>
    </xf>
    <xf numFmtId="0" fontId="36" fillId="17" borderId="58" xfId="0" applyFont="1" applyFill="1" applyBorder="1" applyAlignment="1">
      <alignment vertical="center" wrapText="1"/>
    </xf>
    <xf numFmtId="0" fontId="36" fillId="17" borderId="45" xfId="0" applyFont="1" applyFill="1" applyBorder="1" applyAlignment="1">
      <alignment vertical="center" wrapText="1"/>
    </xf>
    <xf numFmtId="0" fontId="36" fillId="17" borderId="62" xfId="0" applyFont="1" applyFill="1" applyBorder="1" applyAlignment="1">
      <alignment horizontal="left" vertical="center" wrapText="1"/>
    </xf>
    <xf numFmtId="0" fontId="27" fillId="10" borderId="39" xfId="2" applyFont="1" applyFill="1" applyBorder="1" applyAlignment="1" applyProtection="1">
      <alignment horizontal="left" vertical="center" wrapText="1"/>
    </xf>
    <xf numFmtId="0" fontId="27" fillId="10" borderId="0" xfId="2" applyFont="1" applyFill="1" applyBorder="1" applyAlignment="1" applyProtection="1">
      <alignment horizontal="left" vertical="center" wrapText="1"/>
    </xf>
    <xf numFmtId="0" fontId="39" fillId="17" borderId="45" xfId="0" applyFont="1" applyFill="1" applyBorder="1" applyAlignment="1">
      <alignment horizontal="left" vertical="center" wrapText="1"/>
    </xf>
    <xf numFmtId="0" fontId="36" fillId="17" borderId="62" xfId="0" applyFont="1" applyFill="1" applyBorder="1" applyAlignment="1">
      <alignment vertical="center" wrapText="1"/>
    </xf>
    <xf numFmtId="0" fontId="36" fillId="17" borderId="16" xfId="0" applyFont="1" applyFill="1" applyBorder="1" applyAlignment="1" applyProtection="1">
      <alignment horizontal="left" vertical="center" wrapText="1"/>
    </xf>
    <xf numFmtId="0" fontId="36" fillId="17" borderId="15" xfId="0" applyFont="1" applyFill="1" applyBorder="1" applyAlignment="1" applyProtection="1">
      <alignment horizontal="left" vertical="center" wrapText="1"/>
    </xf>
    <xf numFmtId="0" fontId="27" fillId="10" borderId="23" xfId="2" applyFont="1" applyFill="1" applyBorder="1" applyAlignment="1" applyProtection="1">
      <alignment horizontal="left" vertical="center" wrapText="1"/>
    </xf>
    <xf numFmtId="0" fontId="27" fillId="10" borderId="4" xfId="2" applyFont="1" applyFill="1" applyBorder="1" applyAlignment="1" applyProtection="1">
      <alignment horizontal="left" vertical="center" wrapText="1"/>
    </xf>
    <xf numFmtId="0" fontId="31" fillId="13" borderId="91" xfId="0" applyFont="1" applyFill="1" applyBorder="1" applyAlignment="1" applyProtection="1">
      <alignment horizontal="center" vertical="center"/>
    </xf>
    <xf numFmtId="0" fontId="31" fillId="13" borderId="42" xfId="0" applyFont="1" applyFill="1" applyBorder="1" applyAlignment="1" applyProtection="1">
      <alignment horizontal="center" vertical="center"/>
    </xf>
    <xf numFmtId="0" fontId="31" fillId="13" borderId="54" xfId="0" applyFont="1" applyFill="1" applyBorder="1" applyAlignment="1" applyProtection="1">
      <alignment horizontal="center" vertical="center"/>
    </xf>
    <xf numFmtId="0" fontId="31" fillId="14" borderId="55" xfId="0" applyFont="1" applyFill="1" applyBorder="1" applyAlignment="1" applyProtection="1">
      <alignment horizontal="center" vertical="center"/>
    </xf>
    <xf numFmtId="0" fontId="31" fillId="14" borderId="53" xfId="0" applyFont="1" applyFill="1" applyBorder="1" applyAlignment="1" applyProtection="1">
      <alignment horizontal="center" vertical="center"/>
    </xf>
    <xf numFmtId="0" fontId="31" fillId="14" borderId="56" xfId="0" applyFont="1" applyFill="1" applyBorder="1" applyAlignment="1" applyProtection="1">
      <alignment horizontal="center" vertical="center"/>
    </xf>
    <xf numFmtId="0" fontId="27" fillId="58" borderId="48" xfId="0" applyFont="1" applyFill="1" applyBorder="1" applyAlignment="1" applyProtection="1">
      <alignment horizontal="center" vertical="center" wrapText="1"/>
    </xf>
    <xf numFmtId="0" fontId="27" fillId="58" borderId="0" xfId="0" applyFont="1" applyFill="1" applyBorder="1" applyAlignment="1" applyProtection="1">
      <alignment horizontal="center" vertical="center" wrapText="1"/>
    </xf>
    <xf numFmtId="0" fontId="27" fillId="58" borderId="16" xfId="0" applyFont="1" applyFill="1" applyBorder="1" applyAlignment="1" applyProtection="1">
      <alignment horizontal="center" vertical="center" wrapText="1"/>
    </xf>
    <xf numFmtId="0" fontId="27" fillId="58" borderId="15" xfId="0" applyFont="1" applyFill="1" applyBorder="1" applyAlignment="1" applyProtection="1">
      <alignment horizontal="center" vertical="center" wrapText="1"/>
    </xf>
    <xf numFmtId="0" fontId="27" fillId="58" borderId="94" xfId="0" applyFont="1" applyFill="1" applyBorder="1" applyAlignment="1" applyProtection="1">
      <alignment horizontal="center" vertical="center" wrapText="1"/>
    </xf>
    <xf numFmtId="0" fontId="11" fillId="8" borderId="92" xfId="0" applyFont="1" applyFill="1" applyBorder="1" applyAlignment="1" applyProtection="1">
      <alignment horizontal="center" vertical="center" wrapText="1"/>
    </xf>
    <xf numFmtId="0" fontId="10" fillId="8" borderId="92" xfId="0" applyFont="1" applyFill="1" applyBorder="1" applyAlignment="1" applyProtection="1">
      <alignment horizontal="center" vertical="center" wrapText="1"/>
    </xf>
    <xf numFmtId="0" fontId="10" fillId="8" borderId="111" xfId="0" applyFont="1" applyFill="1" applyBorder="1" applyAlignment="1" applyProtection="1">
      <alignment horizontal="center" vertical="center" wrapText="1"/>
    </xf>
    <xf numFmtId="0" fontId="4" fillId="9" borderId="50" xfId="0" applyFont="1" applyFill="1" applyBorder="1" applyAlignment="1" applyProtection="1">
      <alignment horizontal="center" vertical="center" wrapText="1"/>
    </xf>
    <xf numFmtId="0" fontId="4" fillId="9" borderId="120" xfId="0" applyFont="1" applyFill="1" applyBorder="1" applyAlignment="1" applyProtection="1">
      <alignment horizontal="center" vertical="center" wrapText="1"/>
    </xf>
    <xf numFmtId="0" fontId="4" fillId="9" borderId="130"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4" fillId="9" borderId="16" xfId="0" applyFont="1" applyFill="1" applyBorder="1" applyAlignment="1" applyProtection="1">
      <alignment horizontal="center" vertical="center" wrapText="1"/>
    </xf>
    <xf numFmtId="0" fontId="4" fillId="9" borderId="129" xfId="0" applyFont="1" applyFill="1" applyBorder="1" applyAlignment="1" applyProtection="1">
      <alignment horizontal="center" vertical="center" wrapText="1"/>
    </xf>
    <xf numFmtId="0" fontId="36" fillId="17" borderId="41" xfId="0" applyFont="1" applyFill="1" applyBorder="1" applyAlignment="1">
      <alignment horizontal="left" vertical="center" wrapText="1"/>
    </xf>
    <xf numFmtId="0" fontId="27" fillId="10" borderId="81" xfId="2" applyFont="1" applyFill="1" applyBorder="1" applyAlignment="1" applyProtection="1">
      <alignment horizontal="left" vertical="center" wrapText="1"/>
    </xf>
    <xf numFmtId="0" fontId="58" fillId="10" borderId="23" xfId="2" applyFont="1" applyFill="1" applyBorder="1" applyAlignment="1" applyProtection="1">
      <alignment horizontal="left" vertical="center" wrapText="1"/>
    </xf>
    <xf numFmtId="0" fontId="27" fillId="10" borderId="51" xfId="886" applyFont="1" applyFill="1" applyBorder="1" applyAlignment="1" applyProtection="1">
      <alignment horizontal="left" vertical="center" wrapText="1"/>
    </xf>
    <xf numFmtId="0" fontId="27" fillId="10" borderId="90" xfId="2" applyFont="1" applyFill="1" applyBorder="1" applyAlignment="1" applyProtection="1">
      <alignment horizontal="left" vertical="center" wrapText="1"/>
    </xf>
    <xf numFmtId="0" fontId="27" fillId="10" borderId="92" xfId="2" applyFont="1" applyFill="1" applyBorder="1" applyAlignment="1" applyProtection="1">
      <alignment horizontal="left" vertical="center" wrapText="1"/>
    </xf>
    <xf numFmtId="0" fontId="27" fillId="10" borderId="111" xfId="2" applyFont="1" applyFill="1" applyBorder="1" applyAlignment="1" applyProtection="1">
      <alignment horizontal="left" vertical="center" wrapText="1"/>
    </xf>
    <xf numFmtId="0" fontId="36" fillId="17" borderId="90" xfId="0" applyFont="1" applyFill="1" applyBorder="1" applyAlignment="1">
      <alignment horizontal="left" vertical="center" wrapText="1"/>
    </xf>
    <xf numFmtId="0" fontId="36" fillId="17" borderId="92" xfId="0" applyFont="1" applyFill="1" applyBorder="1" applyAlignment="1">
      <alignment horizontal="left" vertical="center" wrapText="1"/>
    </xf>
    <xf numFmtId="0" fontId="27" fillId="10" borderId="84" xfId="2" applyFont="1" applyFill="1" applyBorder="1" applyAlignment="1" applyProtection="1">
      <alignment horizontal="left" vertical="center" wrapText="1"/>
    </xf>
    <xf numFmtId="0" fontId="27" fillId="10" borderId="47" xfId="2" applyFont="1" applyFill="1" applyBorder="1" applyAlignment="1" applyProtection="1">
      <alignment horizontal="left" vertical="center" wrapText="1"/>
    </xf>
    <xf numFmtId="0" fontId="58" fillId="10" borderId="66" xfId="2" applyFont="1" applyFill="1" applyBorder="1" applyAlignment="1" applyProtection="1">
      <alignment horizontal="left" vertical="center" wrapText="1"/>
    </xf>
    <xf numFmtId="0" fontId="27" fillId="10" borderId="66" xfId="2" applyFont="1" applyFill="1" applyBorder="1" applyAlignment="1" applyProtection="1">
      <alignment horizontal="left" vertical="center" wrapText="1"/>
    </xf>
    <xf numFmtId="0" fontId="27" fillId="10" borderId="58" xfId="2" applyFont="1" applyFill="1" applyBorder="1" applyAlignment="1" applyProtection="1">
      <alignment horizontal="left" vertical="center" wrapText="1"/>
    </xf>
    <xf numFmtId="0" fontId="27" fillId="10" borderId="45" xfId="2" applyFont="1" applyFill="1" applyBorder="1" applyAlignment="1" applyProtection="1">
      <alignment horizontal="left" vertical="center" wrapText="1"/>
    </xf>
    <xf numFmtId="0" fontId="27" fillId="10" borderId="46" xfId="2" applyFont="1" applyFill="1" applyBorder="1" applyAlignment="1" applyProtection="1">
      <alignment horizontal="left" vertical="center" wrapText="1"/>
    </xf>
    <xf numFmtId="0" fontId="58" fillId="10" borderId="62" xfId="2"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0" fontId="20" fillId="3" borderId="72" xfId="0" applyFont="1" applyFill="1" applyBorder="1" applyAlignment="1" applyProtection="1">
      <alignment horizontal="center" vertical="center" wrapText="1"/>
      <protection locked="0"/>
    </xf>
    <xf numFmtId="0" fontId="20" fillId="3" borderId="78" xfId="0" applyFont="1" applyFill="1" applyBorder="1" applyAlignment="1" applyProtection="1">
      <alignment horizontal="center" vertical="center" wrapText="1"/>
      <protection locked="0"/>
    </xf>
    <xf numFmtId="0" fontId="20" fillId="3" borderId="79" xfId="0" applyFont="1" applyFill="1" applyBorder="1" applyAlignment="1" applyProtection="1">
      <alignment horizontal="center" vertical="center" wrapText="1"/>
      <protection locked="0"/>
    </xf>
    <xf numFmtId="0" fontId="20" fillId="3" borderId="80" xfId="0" applyFont="1" applyFill="1" applyBorder="1" applyAlignment="1" applyProtection="1">
      <alignment horizontal="center" vertical="center" wrapText="1"/>
      <protection locked="0"/>
    </xf>
    <xf numFmtId="9" fontId="0" fillId="35" borderId="130" xfId="2046" applyFont="1" applyFill="1" applyBorder="1" applyAlignment="1">
      <alignment horizontal="center"/>
    </xf>
    <xf numFmtId="9" fontId="0" fillId="22" borderId="49" xfId="2046" applyFont="1" applyFill="1" applyBorder="1" applyAlignment="1">
      <alignment horizontal="center"/>
    </xf>
    <xf numFmtId="9" fontId="0" fillId="22" borderId="4" xfId="2046" applyFont="1" applyFill="1" applyBorder="1" applyAlignment="1">
      <alignment horizontal="center"/>
    </xf>
    <xf numFmtId="0" fontId="20" fillId="3" borderId="73" xfId="0" applyFont="1" applyFill="1" applyBorder="1" applyAlignment="1" applyProtection="1">
      <alignment horizontal="center" vertical="center" wrapText="1"/>
      <protection locked="0"/>
    </xf>
    <xf numFmtId="0" fontId="20" fillId="3" borderId="74" xfId="0" applyFont="1" applyFill="1" applyBorder="1" applyAlignment="1" applyProtection="1">
      <alignment horizontal="center" vertical="center" wrapText="1"/>
      <protection locked="0"/>
    </xf>
    <xf numFmtId="0" fontId="86" fillId="30" borderId="49" xfId="0" applyFont="1" applyFill="1" applyBorder="1" applyAlignment="1">
      <alignment horizontal="center" vertical="center" wrapText="1"/>
    </xf>
    <xf numFmtId="0" fontId="86" fillId="30" borderId="4" xfId="0" applyFont="1" applyFill="1" applyBorder="1" applyAlignment="1">
      <alignment horizontal="center" vertical="center" wrapText="1"/>
    </xf>
    <xf numFmtId="0" fontId="21" fillId="44" borderId="131" xfId="0" applyFont="1" applyFill="1" applyBorder="1" applyAlignment="1">
      <alignment horizontal="center" vertical="center" wrapText="1"/>
    </xf>
    <xf numFmtId="0" fontId="21" fillId="44" borderId="132" xfId="0" applyFont="1" applyFill="1" applyBorder="1" applyAlignment="1">
      <alignment horizontal="center" vertical="center" wrapText="1"/>
    </xf>
    <xf numFmtId="0" fontId="21" fillId="44" borderId="133" xfId="0" applyFont="1" applyFill="1" applyBorder="1" applyAlignment="1">
      <alignment horizontal="center" vertical="center" wrapText="1"/>
    </xf>
    <xf numFmtId="0" fontId="21" fillId="44" borderId="134" xfId="0" applyFont="1" applyFill="1" applyBorder="1" applyAlignment="1">
      <alignment horizontal="center" vertical="center" wrapText="1"/>
    </xf>
    <xf numFmtId="0" fontId="21" fillId="44" borderId="135" xfId="0" applyFont="1" applyFill="1" applyBorder="1" applyAlignment="1">
      <alignment horizontal="center" vertical="center" wrapText="1"/>
    </xf>
    <xf numFmtId="0" fontId="21" fillId="44" borderId="136" xfId="0" applyFont="1" applyFill="1" applyBorder="1" applyAlignment="1">
      <alignment horizontal="center" vertical="center" wrapText="1"/>
    </xf>
    <xf numFmtId="0" fontId="68" fillId="31" borderId="70" xfId="0" applyFont="1" applyFill="1" applyBorder="1" applyAlignment="1">
      <alignment horizontal="center" vertical="center" wrapText="1"/>
    </xf>
    <xf numFmtId="0" fontId="68" fillId="31" borderId="71" xfId="0" applyFont="1" applyFill="1" applyBorder="1" applyAlignment="1">
      <alignment horizontal="center" vertical="center" wrapText="1"/>
    </xf>
    <xf numFmtId="0" fontId="68" fillId="31" borderId="69" xfId="0" applyFont="1" applyFill="1" applyBorder="1" applyAlignment="1">
      <alignment horizontal="center" vertical="center" wrapText="1"/>
    </xf>
    <xf numFmtId="0" fontId="19" fillId="3" borderId="75" xfId="0" applyFont="1" applyFill="1" applyBorder="1" applyAlignment="1" applyProtection="1">
      <alignment horizontal="center" vertical="center" wrapText="1"/>
      <protection locked="0"/>
    </xf>
    <xf numFmtId="0" fontId="19" fillId="3" borderId="76" xfId="0" applyFont="1" applyFill="1" applyBorder="1" applyAlignment="1" applyProtection="1">
      <alignment horizontal="center" vertical="center" wrapText="1"/>
      <protection locked="0"/>
    </xf>
    <xf numFmtId="0" fontId="19" fillId="3" borderId="77" xfId="0" applyFont="1" applyFill="1" applyBorder="1" applyAlignment="1" applyProtection="1">
      <alignment horizontal="center" vertical="center" wrapText="1"/>
      <protection locked="0"/>
    </xf>
    <xf numFmtId="0" fontId="86" fillId="29" borderId="49" xfId="0" applyFont="1" applyFill="1" applyBorder="1" applyAlignment="1">
      <alignment horizontal="center" vertical="center" wrapText="1"/>
    </xf>
    <xf numFmtId="0" fontId="86" fillId="29" borderId="4" xfId="0" applyFont="1" applyFill="1" applyBorder="1" applyAlignment="1">
      <alignment horizontal="center" vertical="center" wrapText="1"/>
    </xf>
    <xf numFmtId="0" fontId="54" fillId="3" borderId="0" xfId="0" applyFont="1" applyFill="1" applyAlignment="1">
      <alignment horizontal="left"/>
    </xf>
    <xf numFmtId="0" fontId="30" fillId="3" borderId="0" xfId="0" applyFont="1" applyFill="1" applyAlignment="1">
      <alignment horizontal="left"/>
    </xf>
    <xf numFmtId="0" fontId="0" fillId="0" borderId="0" xfId="0" applyAlignment="1">
      <alignment horizontal="center"/>
    </xf>
    <xf numFmtId="0" fontId="0" fillId="0" borderId="73" xfId="0" applyBorder="1" applyAlignment="1">
      <alignment horizontal="center"/>
    </xf>
    <xf numFmtId="49" fontId="6" fillId="26" borderId="33" xfId="0" applyNumberFormat="1" applyFont="1" applyFill="1" applyBorder="1" applyAlignment="1" applyProtection="1">
      <alignment horizontal="center" vertical="center" wrapText="1"/>
    </xf>
    <xf numFmtId="9" fontId="6" fillId="26" borderId="34" xfId="0" applyNumberFormat="1" applyFont="1" applyFill="1" applyBorder="1" applyAlignment="1" applyProtection="1">
      <alignment horizontal="center" vertical="center" wrapText="1"/>
    </xf>
    <xf numFmtId="0" fontId="56" fillId="8" borderId="34" xfId="0" applyFont="1" applyFill="1" applyBorder="1" applyAlignment="1" applyProtection="1">
      <alignment horizontal="center" vertical="center" wrapText="1"/>
    </xf>
    <xf numFmtId="0" fontId="56" fillId="8" borderId="35" xfId="0" applyFont="1" applyFill="1" applyBorder="1" applyAlignment="1" applyProtection="1">
      <alignment horizontal="center" vertical="center" wrapText="1"/>
    </xf>
    <xf numFmtId="0" fontId="3" fillId="27" borderId="0" xfId="0" applyFont="1" applyFill="1" applyBorder="1" applyAlignment="1" applyProtection="1">
      <alignment horizontal="left" wrapText="1" indent="1"/>
    </xf>
    <xf numFmtId="0" fontId="3" fillId="3" borderId="0" xfId="0" applyFont="1" applyFill="1" applyBorder="1" applyAlignment="1" applyProtection="1">
      <alignment horizontal="left" wrapText="1" indent="1"/>
    </xf>
    <xf numFmtId="0" fontId="3" fillId="27" borderId="0" xfId="0" applyFont="1" applyFill="1" applyBorder="1" applyAlignment="1" applyProtection="1">
      <alignment horizontal="left" vertical="top" wrapText="1" indent="1"/>
    </xf>
    <xf numFmtId="0" fontId="3" fillId="3" borderId="0" xfId="0" applyFont="1" applyFill="1" applyBorder="1" applyAlignment="1" applyProtection="1">
      <alignment horizontal="left" vertical="top" wrapText="1" indent="1"/>
    </xf>
    <xf numFmtId="49" fontId="20" fillId="28" borderId="37" xfId="0" applyNumberFormat="1" applyFont="1" applyFill="1" applyBorder="1" applyAlignment="1" applyProtection="1">
      <alignment horizontal="left" vertical="center" wrapText="1" indent="2"/>
      <protection locked="0"/>
    </xf>
    <xf numFmtId="49" fontId="20" fillId="16" borderId="0" xfId="0" applyNumberFormat="1" applyFont="1" applyFill="1" applyBorder="1" applyAlignment="1" applyProtection="1">
      <alignment horizontal="left" vertical="center" wrapText="1" indent="2"/>
      <protection locked="0"/>
    </xf>
    <xf numFmtId="49" fontId="20" fillId="28" borderId="37" xfId="0" applyNumberFormat="1" applyFont="1" applyFill="1" applyBorder="1" applyAlignment="1" applyProtection="1">
      <alignment horizontal="left" vertical="center" indent="2"/>
      <protection locked="0"/>
    </xf>
    <xf numFmtId="49" fontId="20" fillId="16" borderId="0" xfId="0" applyNumberFormat="1" applyFont="1" applyFill="1" applyBorder="1" applyAlignment="1" applyProtection="1">
      <alignment horizontal="left" vertical="center" indent="2"/>
      <protection locked="0"/>
    </xf>
    <xf numFmtId="49" fontId="20" fillId="16" borderId="38" xfId="0" applyNumberFormat="1" applyFont="1" applyFill="1" applyBorder="1" applyAlignment="1" applyProtection="1">
      <alignment horizontal="left" vertical="center" indent="2"/>
      <protection locked="0"/>
    </xf>
    <xf numFmtId="0" fontId="4" fillId="3" borderId="39" xfId="0" applyFont="1" applyFill="1" applyBorder="1" applyAlignment="1" applyProtection="1">
      <alignment horizontal="left" vertical="center" wrapText="1" indent="1"/>
    </xf>
    <xf numFmtId="0" fontId="3" fillId="3" borderId="0" xfId="0" applyFont="1" applyFill="1" applyBorder="1" applyAlignment="1" applyProtection="1">
      <alignment horizontal="left" vertical="center" wrapText="1" indent="1"/>
    </xf>
    <xf numFmtId="0" fontId="20" fillId="3" borderId="0" xfId="0" applyFont="1" applyFill="1" applyBorder="1" applyAlignment="1" applyProtection="1">
      <alignment horizontal="left" vertical="center" wrapText="1" indent="1"/>
      <protection locked="0"/>
    </xf>
    <xf numFmtId="0" fontId="20" fillId="3" borderId="40" xfId="0" applyFont="1" applyFill="1" applyBorder="1" applyAlignment="1" applyProtection="1">
      <alignment horizontal="left" vertical="center" wrapText="1" indent="1"/>
      <protection locked="0"/>
    </xf>
    <xf numFmtId="0" fontId="4" fillId="3" borderId="27" xfId="0" applyFont="1" applyFill="1" applyBorder="1" applyAlignment="1" applyProtection="1">
      <alignment horizontal="left" vertical="center" wrapText="1" indent="1"/>
    </xf>
    <xf numFmtId="0" fontId="3" fillId="3" borderId="28" xfId="0" applyFont="1" applyFill="1" applyBorder="1" applyAlignment="1" applyProtection="1">
      <alignment horizontal="left" vertical="center" wrapText="1" indent="1"/>
    </xf>
    <xf numFmtId="0" fontId="20" fillId="3" borderId="28" xfId="0" applyFont="1" applyFill="1" applyBorder="1" applyAlignment="1" applyProtection="1">
      <alignment horizontal="left" vertical="center" wrapText="1" indent="1"/>
      <protection locked="0"/>
    </xf>
    <xf numFmtId="0" fontId="20" fillId="3" borderId="29" xfId="0" applyFont="1" applyFill="1" applyBorder="1" applyAlignment="1" applyProtection="1">
      <alignment horizontal="left" vertical="center" wrapText="1" indent="1"/>
      <protection locked="0"/>
    </xf>
    <xf numFmtId="0" fontId="58" fillId="8" borderId="30" xfId="0" applyFont="1" applyFill="1" applyBorder="1" applyAlignment="1" applyProtection="1">
      <alignment horizontal="center" vertical="center" wrapText="1"/>
    </xf>
    <xf numFmtId="0" fontId="58" fillId="8" borderId="31" xfId="0" applyFont="1" applyFill="1" applyBorder="1" applyAlignment="1" applyProtection="1">
      <alignment horizontal="center"/>
    </xf>
    <xf numFmtId="0" fontId="58" fillId="8" borderId="32" xfId="0" applyFont="1" applyFill="1" applyBorder="1" applyAlignment="1" applyProtection="1">
      <alignment horizontal="center"/>
    </xf>
    <xf numFmtId="9" fontId="20" fillId="28" borderId="37" xfId="0" applyNumberFormat="1" applyFont="1" applyFill="1" applyBorder="1" applyAlignment="1" applyProtection="1">
      <alignment horizontal="left" vertical="center" wrapText="1" indent="2"/>
      <protection locked="0"/>
    </xf>
    <xf numFmtId="9" fontId="20" fillId="28" borderId="0" xfId="0" applyNumberFormat="1" applyFont="1" applyFill="1" applyBorder="1" applyAlignment="1" applyProtection="1">
      <alignment horizontal="left" vertical="center" wrapText="1" indent="2"/>
      <protection locked="0"/>
    </xf>
    <xf numFmtId="0" fontId="20" fillId="16" borderId="0" xfId="0" applyFont="1" applyFill="1" applyBorder="1" applyAlignment="1" applyProtection="1">
      <alignment horizontal="left" vertical="center" wrapText="1" indent="2"/>
      <protection locked="0"/>
    </xf>
    <xf numFmtId="9" fontId="26" fillId="28" borderId="37" xfId="0" applyNumberFormat="1" applyFont="1" applyFill="1" applyBorder="1" applyAlignment="1" applyProtection="1">
      <alignment horizontal="left" vertical="center" wrapText="1" indent="2"/>
    </xf>
    <xf numFmtId="0" fontId="27" fillId="16" borderId="0" xfId="0" applyNumberFormat="1" applyFont="1" applyFill="1" applyBorder="1" applyAlignment="1" applyProtection="1">
      <alignment horizontal="left" vertical="center" wrapText="1" indent="2"/>
    </xf>
    <xf numFmtId="0" fontId="27" fillId="16" borderId="38" xfId="0" applyNumberFormat="1" applyFont="1" applyFill="1" applyBorder="1" applyAlignment="1" applyProtection="1">
      <alignment horizontal="left" vertical="center" wrapText="1" indent="2"/>
    </xf>
    <xf numFmtId="9" fontId="27" fillId="28" borderId="37" xfId="0" applyNumberFormat="1" applyFont="1" applyFill="1" applyBorder="1" applyAlignment="1" applyProtection="1">
      <alignment horizontal="left" vertical="center" indent="2"/>
    </xf>
    <xf numFmtId="0" fontId="27" fillId="16" borderId="0" xfId="0" applyNumberFormat="1" applyFont="1" applyFill="1" applyBorder="1" applyAlignment="1" applyProtection="1">
      <alignment horizontal="left" vertical="center" indent="2"/>
    </xf>
    <xf numFmtId="0" fontId="27" fillId="16" borderId="38" xfId="0" applyNumberFormat="1" applyFont="1" applyFill="1" applyBorder="1" applyAlignment="1" applyProtection="1">
      <alignment horizontal="left" vertical="center" indent="2"/>
    </xf>
    <xf numFmtId="0" fontId="9" fillId="3" borderId="24" xfId="0" applyFont="1" applyFill="1" applyBorder="1" applyAlignment="1" applyProtection="1">
      <alignment horizontal="center" vertical="center" wrapText="1"/>
    </xf>
    <xf numFmtId="0" fontId="9" fillId="3" borderId="25" xfId="0" applyFont="1" applyFill="1" applyBorder="1" applyAlignment="1" applyProtection="1">
      <alignment horizontal="center" vertical="center" wrapText="1"/>
    </xf>
    <xf numFmtId="0" fontId="6" fillId="26" borderId="30" xfId="0" applyFont="1" applyFill="1" applyBorder="1" applyAlignment="1" applyProtection="1">
      <alignment horizontal="center" vertical="center" wrapText="1"/>
    </xf>
    <xf numFmtId="0" fontId="6" fillId="26" borderId="31" xfId="0"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xf>
    <xf numFmtId="0" fontId="58" fillId="3" borderId="25" xfId="0" applyFont="1" applyFill="1" applyBorder="1" applyAlignment="1" applyProtection="1">
      <alignment horizontal="center" vertical="center"/>
    </xf>
    <xf numFmtId="0" fontId="58" fillId="3" borderId="25" xfId="0" applyFont="1" applyFill="1" applyBorder="1" applyAlignment="1" applyProtection="1">
      <alignment vertical="center"/>
    </xf>
    <xf numFmtId="0" fontId="58" fillId="3" borderId="26" xfId="0" applyFont="1" applyFill="1" applyBorder="1" applyAlignment="1" applyProtection="1">
      <alignment vertical="center"/>
    </xf>
    <xf numFmtId="0" fontId="59" fillId="3" borderId="39" xfId="0" applyFont="1" applyFill="1" applyBorder="1" applyAlignment="1" applyProtection="1">
      <alignment horizontal="center" vertical="center"/>
    </xf>
    <xf numFmtId="0" fontId="59" fillId="3" borderId="0" xfId="0" applyFont="1" applyFill="1" applyBorder="1" applyAlignment="1" applyProtection="1">
      <alignment horizontal="center" vertical="center"/>
    </xf>
    <xf numFmtId="0" fontId="59" fillId="3" borderId="0" xfId="0" applyFont="1" applyFill="1" applyBorder="1" applyAlignment="1" applyProtection="1">
      <alignment vertical="center"/>
    </xf>
    <xf numFmtId="0" fontId="59" fillId="3" borderId="40" xfId="0" applyFont="1" applyFill="1" applyBorder="1" applyAlignment="1" applyProtection="1">
      <alignment vertical="center"/>
    </xf>
    <xf numFmtId="0" fontId="7" fillId="3" borderId="39"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3" fillId="3" borderId="24"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3" borderId="25" xfId="0" applyFont="1" applyFill="1" applyBorder="1" applyAlignment="1" applyProtection="1"/>
    <xf numFmtId="0" fontId="3" fillId="3" borderId="26" xfId="0" applyFont="1" applyFill="1" applyBorder="1" applyAlignment="1" applyProtection="1"/>
    <xf numFmtId="0" fontId="4" fillId="3" borderId="27"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4" fillId="3" borderId="28" xfId="0" applyFont="1" applyFill="1" applyBorder="1" applyAlignment="1" applyProtection="1"/>
    <xf numFmtId="0" fontId="4" fillId="3" borderId="29" xfId="0" applyFont="1" applyFill="1" applyBorder="1" applyAlignment="1" applyProtection="1"/>
    <xf numFmtId="0" fontId="4" fillId="3" borderId="0" xfId="0" applyFont="1" applyFill="1" applyBorder="1" applyAlignment="1" applyProtection="1">
      <alignment horizontal="center"/>
    </xf>
    <xf numFmtId="167" fontId="4" fillId="3" borderId="0" xfId="0" applyNumberFormat="1" applyFont="1" applyFill="1" applyBorder="1" applyAlignment="1" applyProtection="1">
      <alignment horizontal="center" vertical="top"/>
    </xf>
    <xf numFmtId="0" fontId="4" fillId="3" borderId="0" xfId="0" applyFont="1" applyFill="1" applyBorder="1" applyAlignment="1" applyProtection="1">
      <alignment vertical="top"/>
    </xf>
    <xf numFmtId="0" fontId="4" fillId="3" borderId="0" xfId="0" applyNumberFormat="1" applyFont="1" applyFill="1" applyBorder="1" applyAlignment="1" applyProtection="1">
      <alignment horizontal="center" vertical="top"/>
    </xf>
    <xf numFmtId="0" fontId="27" fillId="8" borderId="30" xfId="0" applyFont="1" applyFill="1" applyBorder="1" applyAlignment="1" applyProtection="1">
      <alignment horizontal="center" vertical="center" wrapText="1"/>
    </xf>
    <xf numFmtId="0" fontId="26" fillId="8" borderId="31" xfId="0" applyFont="1" applyFill="1" applyBorder="1" applyAlignment="1" applyProtection="1">
      <alignment horizontal="center" vertical="center" wrapText="1"/>
    </xf>
    <xf numFmtId="0" fontId="27" fillId="8" borderId="31" xfId="0" applyFont="1" applyFill="1" applyBorder="1" applyAlignment="1" applyProtection="1">
      <alignment wrapText="1"/>
    </xf>
    <xf numFmtId="0" fontId="27" fillId="8" borderId="32" xfId="0" applyFont="1" applyFill="1" applyBorder="1" applyAlignment="1" applyProtection="1">
      <alignment wrapText="1"/>
    </xf>
    <xf numFmtId="0" fontId="7" fillId="3" borderId="0"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20" fillId="28" borderId="37" xfId="0" applyNumberFormat="1" applyFont="1" applyFill="1" applyBorder="1" applyAlignment="1" applyProtection="1">
      <alignment horizontal="left" vertical="center" wrapText="1" indent="2"/>
      <protection locked="0"/>
    </xf>
    <xf numFmtId="0" fontId="20" fillId="16" borderId="0" xfId="0" applyNumberFormat="1" applyFont="1" applyFill="1" applyBorder="1" applyAlignment="1" applyProtection="1">
      <alignment horizontal="left" vertical="center" wrapText="1" indent="2"/>
      <protection locked="0"/>
    </xf>
    <xf numFmtId="9" fontId="20" fillId="28" borderId="37" xfId="0" applyNumberFormat="1" applyFont="1" applyFill="1" applyBorder="1" applyAlignment="1" applyProtection="1">
      <alignment horizontal="left" vertical="center" indent="2"/>
      <protection locked="0"/>
    </xf>
    <xf numFmtId="0" fontId="20" fillId="16" borderId="0" xfId="0" applyFont="1" applyFill="1" applyBorder="1" applyAlignment="1" applyProtection="1">
      <alignment horizontal="left" vertical="center" indent="2"/>
      <protection locked="0"/>
    </xf>
    <xf numFmtId="0" fontId="20" fillId="16" borderId="38" xfId="0" applyFont="1" applyFill="1" applyBorder="1" applyAlignment="1" applyProtection="1">
      <alignment horizontal="left" vertical="center" indent="2"/>
      <protection locked="0"/>
    </xf>
    <xf numFmtId="0" fontId="3" fillId="28" borderId="37" xfId="0" applyNumberFormat="1" applyFont="1" applyFill="1" applyBorder="1" applyAlignment="1" applyProtection="1">
      <alignment horizontal="left" vertical="center" indent="2"/>
    </xf>
    <xf numFmtId="0" fontId="3" fillId="28" borderId="0" xfId="0" applyNumberFormat="1" applyFont="1" applyFill="1" applyBorder="1" applyAlignment="1" applyProtection="1">
      <alignment horizontal="left" vertical="center" indent="2"/>
    </xf>
    <xf numFmtId="14" fontId="20" fillId="28" borderId="37" xfId="0" applyNumberFormat="1" applyFont="1" applyFill="1" applyBorder="1" applyAlignment="1" applyProtection="1">
      <alignment horizontal="center" vertical="center" wrapText="1"/>
      <protection locked="0"/>
    </xf>
    <xf numFmtId="14" fontId="20" fillId="28" borderId="0" xfId="0" applyNumberFormat="1" applyFont="1" applyFill="1" applyBorder="1" applyAlignment="1" applyProtection="1">
      <alignment horizontal="center" vertical="center" wrapText="1"/>
      <protection locked="0"/>
    </xf>
    <xf numFmtId="164" fontId="27" fillId="28" borderId="37" xfId="0" applyNumberFormat="1" applyFont="1" applyFill="1" applyBorder="1" applyAlignment="1" applyProtection="1">
      <alignment horizontal="center" vertical="center"/>
    </xf>
    <xf numFmtId="164" fontId="27" fillId="28" borderId="0" xfId="0" applyNumberFormat="1" applyFont="1" applyFill="1" applyBorder="1" applyAlignment="1" applyProtection="1">
      <alignment horizontal="center" vertical="center"/>
    </xf>
    <xf numFmtId="164" fontId="27" fillId="28" borderId="38" xfId="0" applyNumberFormat="1" applyFont="1" applyFill="1" applyBorder="1" applyAlignment="1" applyProtection="1">
      <alignment horizontal="center" vertical="center"/>
    </xf>
    <xf numFmtId="0" fontId="0" fillId="44" borderId="95" xfId="0" applyFill="1" applyBorder="1" applyAlignment="1">
      <alignment horizontal="left" vertical="center"/>
    </xf>
    <xf numFmtId="0" fontId="0" fillId="58" borderId="95" xfId="0" applyFill="1" applyBorder="1" applyAlignment="1">
      <alignment horizontal="left" vertical="center" wrapText="1"/>
    </xf>
  </cellXfs>
  <cellStyles count="2048">
    <cellStyle name="Accent1" xfId="2047" builtinId="29"/>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4" builtinId="8" hidden="1"/>
    <cellStyle name="Lien hypertexte" xfId="686" builtinId="8" hidden="1"/>
    <cellStyle name="Lien hypertexte" xfId="688" builtinId="8" hidden="1"/>
    <cellStyle name="Lien hypertexte" xfId="690" builtinId="8" hidden="1"/>
    <cellStyle name="Lien hypertexte" xfId="692" builtinId="8" hidden="1"/>
    <cellStyle name="Lien hypertexte" xfId="694" builtinId="8" hidden="1"/>
    <cellStyle name="Lien hypertexte" xfId="696"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6" builtinId="8" hidden="1"/>
    <cellStyle name="Lien hypertexte" xfId="708" builtinId="8" hidden="1"/>
    <cellStyle name="Lien hypertexte" xfId="710" builtinId="8" hidden="1"/>
    <cellStyle name="Lien hypertexte" xfId="712" builtinId="8" hidden="1"/>
    <cellStyle name="Lien hypertexte" xfId="714" builtinId="8" hidden="1"/>
    <cellStyle name="Lien hypertexte" xfId="716" builtinId="8" hidden="1"/>
    <cellStyle name="Lien hypertexte" xfId="718" builtinId="8" hidden="1"/>
    <cellStyle name="Lien hypertexte" xfId="720" builtinId="8" hidden="1"/>
    <cellStyle name="Lien hypertexte" xfId="722" builtinId="8" hidden="1"/>
    <cellStyle name="Lien hypertexte" xfId="724" builtinId="8" hidden="1"/>
    <cellStyle name="Lien hypertexte" xfId="726" builtinId="8" hidden="1"/>
    <cellStyle name="Lien hypertexte" xfId="728" builtinId="8" hidden="1"/>
    <cellStyle name="Lien hypertexte" xfId="730" builtinId="8" hidden="1"/>
    <cellStyle name="Lien hypertexte" xfId="732" builtinId="8" hidden="1"/>
    <cellStyle name="Lien hypertexte" xfId="734" builtinId="8" hidden="1"/>
    <cellStyle name="Lien hypertexte" xfId="736" builtinId="8" hidden="1"/>
    <cellStyle name="Lien hypertexte" xfId="738" builtinId="8" hidden="1"/>
    <cellStyle name="Lien hypertexte" xfId="740" builtinId="8" hidden="1"/>
    <cellStyle name="Lien hypertexte" xfId="742" builtinId="8" hidden="1"/>
    <cellStyle name="Lien hypertexte" xfId="744" builtinId="8" hidden="1"/>
    <cellStyle name="Lien hypertexte" xfId="746" builtinId="8" hidden="1"/>
    <cellStyle name="Lien hypertexte" xfId="748" builtinId="8" hidden="1"/>
    <cellStyle name="Lien hypertexte" xfId="750" builtinId="8" hidden="1"/>
    <cellStyle name="Lien hypertexte" xfId="752" builtinId="8" hidden="1"/>
    <cellStyle name="Lien hypertexte" xfId="754" builtinId="8" hidden="1"/>
    <cellStyle name="Lien hypertexte" xfId="756" builtinId="8" hidden="1"/>
    <cellStyle name="Lien hypertexte" xfId="758" builtinId="8" hidden="1"/>
    <cellStyle name="Lien hypertexte" xfId="760" builtinId="8" hidden="1"/>
    <cellStyle name="Lien hypertexte" xfId="762" builtinId="8" hidden="1"/>
    <cellStyle name="Lien hypertexte" xfId="764" builtinId="8" hidden="1"/>
    <cellStyle name="Lien hypertexte" xfId="766" builtinId="8" hidden="1"/>
    <cellStyle name="Lien hypertexte" xfId="768" builtinId="8" hidden="1"/>
    <cellStyle name="Lien hypertexte" xfId="770" builtinId="8" hidden="1"/>
    <cellStyle name="Lien hypertexte" xfId="772" builtinId="8" hidden="1"/>
    <cellStyle name="Lien hypertexte" xfId="774" builtinId="8" hidden="1"/>
    <cellStyle name="Lien hypertexte" xfId="776" builtinId="8" hidden="1"/>
    <cellStyle name="Lien hypertexte" xfId="778" builtinId="8" hidden="1"/>
    <cellStyle name="Lien hypertexte" xfId="780" builtinId="8" hidden="1"/>
    <cellStyle name="Lien hypertexte" xfId="782" builtinId="8" hidden="1"/>
    <cellStyle name="Lien hypertexte" xfId="784" builtinId="8" hidden="1"/>
    <cellStyle name="Lien hypertexte" xfId="786" builtinId="8" hidden="1"/>
    <cellStyle name="Lien hypertexte" xfId="788" builtinId="8" hidden="1"/>
    <cellStyle name="Lien hypertexte" xfId="790" builtinId="8" hidden="1"/>
    <cellStyle name="Lien hypertexte" xfId="792" builtinId="8" hidden="1"/>
    <cellStyle name="Lien hypertexte" xfId="794" builtinId="8" hidden="1"/>
    <cellStyle name="Lien hypertexte" xfId="796" builtinId="8" hidden="1"/>
    <cellStyle name="Lien hypertexte" xfId="798" builtinId="8" hidden="1"/>
    <cellStyle name="Lien hypertexte" xfId="800" builtinId="8" hidden="1"/>
    <cellStyle name="Lien hypertexte" xfId="802" builtinId="8" hidden="1"/>
    <cellStyle name="Lien hypertexte" xfId="804" builtinId="8" hidden="1"/>
    <cellStyle name="Lien hypertexte" xfId="806" builtinId="8" hidden="1"/>
    <cellStyle name="Lien hypertexte" xfId="808" builtinId="8" hidden="1"/>
    <cellStyle name="Lien hypertexte" xfId="810" builtinId="8" hidden="1"/>
    <cellStyle name="Lien hypertexte" xfId="812" builtinId="8" hidden="1"/>
    <cellStyle name="Lien hypertexte" xfId="814" builtinId="8" hidden="1"/>
    <cellStyle name="Lien hypertexte" xfId="816" builtinId="8" hidden="1"/>
    <cellStyle name="Lien hypertexte" xfId="818" builtinId="8" hidden="1"/>
    <cellStyle name="Lien hypertexte" xfId="820" builtinId="8" hidden="1"/>
    <cellStyle name="Lien hypertexte" xfId="822" builtinId="8" hidden="1"/>
    <cellStyle name="Lien hypertexte" xfId="824" builtinId="8" hidden="1"/>
    <cellStyle name="Lien hypertexte" xfId="826" builtinId="8" hidden="1"/>
    <cellStyle name="Lien hypertexte" xfId="828" builtinId="8" hidden="1"/>
    <cellStyle name="Lien hypertexte" xfId="830" builtinId="8" hidden="1"/>
    <cellStyle name="Lien hypertexte" xfId="832" builtinId="8" hidden="1"/>
    <cellStyle name="Lien hypertexte" xfId="834" builtinId="8" hidden="1"/>
    <cellStyle name="Lien hypertexte" xfId="836" builtinId="8" hidden="1"/>
    <cellStyle name="Lien hypertexte" xfId="838" builtinId="8" hidden="1"/>
    <cellStyle name="Lien hypertexte" xfId="840" builtinId="8" hidden="1"/>
    <cellStyle name="Lien hypertexte" xfId="842" builtinId="8" hidden="1"/>
    <cellStyle name="Lien hypertexte" xfId="844" builtinId="8" hidden="1"/>
    <cellStyle name="Lien hypertexte" xfId="846" builtinId="8" hidden="1"/>
    <cellStyle name="Lien hypertexte" xfId="848" builtinId="8" hidden="1"/>
    <cellStyle name="Lien hypertexte" xfId="850" builtinId="8" hidden="1"/>
    <cellStyle name="Lien hypertexte" xfId="852" builtinId="8" hidden="1"/>
    <cellStyle name="Lien hypertexte" xfId="854" builtinId="8" hidden="1"/>
    <cellStyle name="Lien hypertexte" xfId="856" builtinId="8" hidden="1"/>
    <cellStyle name="Lien hypertexte" xfId="858" builtinId="8" hidden="1"/>
    <cellStyle name="Lien hypertexte" xfId="860" builtinId="8" hidden="1"/>
    <cellStyle name="Lien hypertexte" xfId="862" builtinId="8" hidden="1"/>
    <cellStyle name="Lien hypertexte" xfId="864" builtinId="8" hidden="1"/>
    <cellStyle name="Lien hypertexte" xfId="866" builtinId="8" hidden="1"/>
    <cellStyle name="Lien hypertexte" xfId="868" builtinId="8" hidden="1"/>
    <cellStyle name="Lien hypertexte" xfId="870" builtinId="8" hidden="1"/>
    <cellStyle name="Lien hypertexte" xfId="872" builtinId="8" hidden="1"/>
    <cellStyle name="Lien hypertexte" xfId="874" builtinId="8" hidden="1"/>
    <cellStyle name="Lien hypertexte" xfId="876" builtinId="8" hidden="1"/>
    <cellStyle name="Lien hypertexte" xfId="878" builtinId="8" hidden="1"/>
    <cellStyle name="Lien hypertexte" xfId="880" builtinId="8" hidden="1"/>
    <cellStyle name="Lien hypertexte" xfId="882" builtinId="8" hidden="1"/>
    <cellStyle name="Lien hypertexte" xfId="884" builtinId="8" hidden="1"/>
    <cellStyle name="Lien hypertexte" xfId="886" builtinId="8"/>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5" builtinId="9" hidden="1"/>
    <cellStyle name="Lien hypertexte visité" xfId="687" builtinId="9" hidden="1"/>
    <cellStyle name="Lien hypertexte visité" xfId="689" builtinId="9" hidden="1"/>
    <cellStyle name="Lien hypertexte visité" xfId="691" builtinId="9" hidden="1"/>
    <cellStyle name="Lien hypertexte visité" xfId="693" builtinId="9" hidden="1"/>
    <cellStyle name="Lien hypertexte visité" xfId="695"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07" builtinId="9" hidden="1"/>
    <cellStyle name="Lien hypertexte visité" xfId="709" builtinId="9" hidden="1"/>
    <cellStyle name="Lien hypertexte visité" xfId="711" builtinId="9" hidden="1"/>
    <cellStyle name="Lien hypertexte visité" xfId="713" builtinId="9" hidden="1"/>
    <cellStyle name="Lien hypertexte visité" xfId="715" builtinId="9" hidden="1"/>
    <cellStyle name="Lien hypertexte visité" xfId="717" builtinId="9" hidden="1"/>
    <cellStyle name="Lien hypertexte visité" xfId="719" builtinId="9" hidden="1"/>
    <cellStyle name="Lien hypertexte visité" xfId="721" builtinId="9" hidden="1"/>
    <cellStyle name="Lien hypertexte visité" xfId="723" builtinId="9" hidden="1"/>
    <cellStyle name="Lien hypertexte visité" xfId="725" builtinId="9" hidden="1"/>
    <cellStyle name="Lien hypertexte visité" xfId="727" builtinId="9" hidden="1"/>
    <cellStyle name="Lien hypertexte visité" xfId="729" builtinId="9" hidden="1"/>
    <cellStyle name="Lien hypertexte visité" xfId="731" builtinId="9" hidden="1"/>
    <cellStyle name="Lien hypertexte visité" xfId="733" builtinId="9" hidden="1"/>
    <cellStyle name="Lien hypertexte visité" xfId="735" builtinId="9" hidden="1"/>
    <cellStyle name="Lien hypertexte visité" xfId="737" builtinId="9" hidden="1"/>
    <cellStyle name="Lien hypertexte visité" xfId="739" builtinId="9" hidden="1"/>
    <cellStyle name="Lien hypertexte visité" xfId="741" builtinId="9" hidden="1"/>
    <cellStyle name="Lien hypertexte visité" xfId="743" builtinId="9" hidden="1"/>
    <cellStyle name="Lien hypertexte visité" xfId="745" builtinId="9" hidden="1"/>
    <cellStyle name="Lien hypertexte visité" xfId="747" builtinId="9" hidden="1"/>
    <cellStyle name="Lien hypertexte visité" xfId="749" builtinId="9" hidden="1"/>
    <cellStyle name="Lien hypertexte visité" xfId="751" builtinId="9" hidden="1"/>
    <cellStyle name="Lien hypertexte visité" xfId="753" builtinId="9" hidden="1"/>
    <cellStyle name="Lien hypertexte visité" xfId="755" builtinId="9" hidden="1"/>
    <cellStyle name="Lien hypertexte visité" xfId="757" builtinId="9" hidden="1"/>
    <cellStyle name="Lien hypertexte visité" xfId="759" builtinId="9" hidden="1"/>
    <cellStyle name="Lien hypertexte visité" xfId="761" builtinId="9" hidden="1"/>
    <cellStyle name="Lien hypertexte visité" xfId="763" builtinId="9" hidden="1"/>
    <cellStyle name="Lien hypertexte visité" xfId="765" builtinId="9" hidden="1"/>
    <cellStyle name="Lien hypertexte visité" xfId="767" builtinId="9" hidden="1"/>
    <cellStyle name="Lien hypertexte visité" xfId="769" builtinId="9" hidden="1"/>
    <cellStyle name="Lien hypertexte visité" xfId="771" builtinId="9" hidden="1"/>
    <cellStyle name="Lien hypertexte visité" xfId="773" builtinId="9" hidden="1"/>
    <cellStyle name="Lien hypertexte visité" xfId="775" builtinId="9" hidden="1"/>
    <cellStyle name="Lien hypertexte visité" xfId="777" builtinId="9" hidden="1"/>
    <cellStyle name="Lien hypertexte visité" xfId="779" builtinId="9" hidden="1"/>
    <cellStyle name="Lien hypertexte visité" xfId="781" builtinId="9" hidden="1"/>
    <cellStyle name="Lien hypertexte visité" xfId="783" builtinId="9" hidden="1"/>
    <cellStyle name="Lien hypertexte visité" xfId="785" builtinId="9" hidden="1"/>
    <cellStyle name="Lien hypertexte visité" xfId="787" builtinId="9" hidden="1"/>
    <cellStyle name="Lien hypertexte visité" xfId="789" builtinId="9" hidden="1"/>
    <cellStyle name="Lien hypertexte visité" xfId="791" builtinId="9" hidden="1"/>
    <cellStyle name="Lien hypertexte visité" xfId="793" builtinId="9" hidden="1"/>
    <cellStyle name="Lien hypertexte visité" xfId="795" builtinId="9" hidden="1"/>
    <cellStyle name="Lien hypertexte visité" xfId="797" builtinId="9" hidden="1"/>
    <cellStyle name="Lien hypertexte visité" xfId="799" builtinId="9" hidden="1"/>
    <cellStyle name="Lien hypertexte visité" xfId="801" builtinId="9" hidden="1"/>
    <cellStyle name="Lien hypertexte visité" xfId="803" builtinId="9" hidden="1"/>
    <cellStyle name="Lien hypertexte visité" xfId="805" builtinId="9" hidden="1"/>
    <cellStyle name="Lien hypertexte visité" xfId="807" builtinId="9" hidden="1"/>
    <cellStyle name="Lien hypertexte visité" xfId="809" builtinId="9" hidden="1"/>
    <cellStyle name="Lien hypertexte visité" xfId="811" builtinId="9" hidden="1"/>
    <cellStyle name="Lien hypertexte visité" xfId="813" builtinId="9" hidden="1"/>
    <cellStyle name="Lien hypertexte visité" xfId="815" builtinId="9" hidden="1"/>
    <cellStyle name="Lien hypertexte visité" xfId="817" builtinId="9" hidden="1"/>
    <cellStyle name="Lien hypertexte visité" xfId="819" builtinId="9" hidden="1"/>
    <cellStyle name="Lien hypertexte visité" xfId="821" builtinId="9" hidden="1"/>
    <cellStyle name="Lien hypertexte visité" xfId="823" builtinId="9" hidden="1"/>
    <cellStyle name="Lien hypertexte visité" xfId="825" builtinId="9" hidden="1"/>
    <cellStyle name="Lien hypertexte visité" xfId="827" builtinId="9" hidden="1"/>
    <cellStyle name="Lien hypertexte visité" xfId="829" builtinId="9" hidden="1"/>
    <cellStyle name="Lien hypertexte visité" xfId="831" builtinId="9" hidden="1"/>
    <cellStyle name="Lien hypertexte visité" xfId="833" builtinId="9" hidden="1"/>
    <cellStyle name="Lien hypertexte visité" xfId="835" builtinId="9" hidden="1"/>
    <cellStyle name="Lien hypertexte visité" xfId="837" builtinId="9" hidden="1"/>
    <cellStyle name="Lien hypertexte visité" xfId="839" builtinId="9" hidden="1"/>
    <cellStyle name="Lien hypertexte visité" xfId="841" builtinId="9" hidden="1"/>
    <cellStyle name="Lien hypertexte visité" xfId="843" builtinId="9" hidden="1"/>
    <cellStyle name="Lien hypertexte visité" xfId="845" builtinId="9" hidden="1"/>
    <cellStyle name="Lien hypertexte visité" xfId="847" builtinId="9" hidden="1"/>
    <cellStyle name="Lien hypertexte visité" xfId="849" builtinId="9" hidden="1"/>
    <cellStyle name="Lien hypertexte visité" xfId="851" builtinId="9" hidden="1"/>
    <cellStyle name="Lien hypertexte visité" xfId="853" builtinId="9" hidden="1"/>
    <cellStyle name="Lien hypertexte visité" xfId="855" builtinId="9" hidden="1"/>
    <cellStyle name="Lien hypertexte visité" xfId="857" builtinId="9" hidden="1"/>
    <cellStyle name="Lien hypertexte visité" xfId="859" builtinId="9" hidden="1"/>
    <cellStyle name="Lien hypertexte visité" xfId="861" builtinId="9" hidden="1"/>
    <cellStyle name="Lien hypertexte visité" xfId="863" builtinId="9" hidden="1"/>
    <cellStyle name="Lien hypertexte visité" xfId="865" builtinId="9" hidden="1"/>
    <cellStyle name="Lien hypertexte visité" xfId="867" builtinId="9" hidden="1"/>
    <cellStyle name="Lien hypertexte visité" xfId="869" builtinId="9" hidden="1"/>
    <cellStyle name="Lien hypertexte visité" xfId="871" builtinId="9" hidden="1"/>
    <cellStyle name="Lien hypertexte visité" xfId="873" builtinId="9" hidden="1"/>
    <cellStyle name="Lien hypertexte visité" xfId="875" builtinId="9" hidden="1"/>
    <cellStyle name="Lien hypertexte visité" xfId="877" builtinId="9" hidden="1"/>
    <cellStyle name="Lien hypertexte visité" xfId="879" builtinId="9" hidden="1"/>
    <cellStyle name="Lien hypertexte visité" xfId="881" builtinId="9" hidden="1"/>
    <cellStyle name="Lien hypertexte visité" xfId="883" builtinId="9" hidden="1"/>
    <cellStyle name="Lien hypertexte visité" xfId="885" builtinId="9" hidden="1"/>
    <cellStyle name="Lien hypertexte visité" xfId="887" builtinId="9" hidden="1"/>
    <cellStyle name="Lien hypertexte visité" xfId="888" builtinId="9" hidden="1"/>
    <cellStyle name="Lien hypertexte visité" xfId="889" builtinId="9" hidden="1"/>
    <cellStyle name="Lien hypertexte visité" xfId="890" builtinId="9" hidden="1"/>
    <cellStyle name="Lien hypertexte visité" xfId="891" builtinId="9" hidden="1"/>
    <cellStyle name="Lien hypertexte visité" xfId="892" builtinId="9" hidden="1"/>
    <cellStyle name="Lien hypertexte visité" xfId="893" builtinId="9" hidden="1"/>
    <cellStyle name="Lien hypertexte visité" xfId="894" builtinId="9" hidden="1"/>
    <cellStyle name="Lien hypertexte visité" xfId="895" builtinId="9" hidden="1"/>
    <cellStyle name="Lien hypertexte visité" xfId="896" builtinId="9" hidden="1"/>
    <cellStyle name="Lien hypertexte visité" xfId="897" builtinId="9" hidden="1"/>
    <cellStyle name="Lien hypertexte visité" xfId="898" builtinId="9" hidden="1"/>
    <cellStyle name="Lien hypertexte visité" xfId="899" builtinId="9" hidden="1"/>
    <cellStyle name="Lien hypertexte visité" xfId="900" builtinId="9" hidden="1"/>
    <cellStyle name="Lien hypertexte visité" xfId="901" builtinId="9" hidden="1"/>
    <cellStyle name="Lien hypertexte visité" xfId="902" builtinId="9" hidden="1"/>
    <cellStyle name="Lien hypertexte visité" xfId="903" builtinId="9" hidden="1"/>
    <cellStyle name="Lien hypertexte visité" xfId="904" builtinId="9" hidden="1"/>
    <cellStyle name="Lien hypertexte visité" xfId="905" builtinId="9" hidden="1"/>
    <cellStyle name="Lien hypertexte visité" xfId="906" builtinId="9" hidden="1"/>
    <cellStyle name="Lien hypertexte visité" xfId="907" builtinId="9" hidden="1"/>
    <cellStyle name="Lien hypertexte visité" xfId="908" builtinId="9" hidden="1"/>
    <cellStyle name="Lien hypertexte visité" xfId="909" builtinId="9" hidden="1"/>
    <cellStyle name="Lien hypertexte visité" xfId="910" builtinId="9" hidden="1"/>
    <cellStyle name="Lien hypertexte visité" xfId="911" builtinId="9" hidden="1"/>
    <cellStyle name="Lien hypertexte visité" xfId="912" builtinId="9" hidden="1"/>
    <cellStyle name="Lien hypertexte visité" xfId="913" builtinId="9" hidden="1"/>
    <cellStyle name="Lien hypertexte visité" xfId="914" builtinId="9" hidden="1"/>
    <cellStyle name="Lien hypertexte visité" xfId="915" builtinId="9" hidden="1"/>
    <cellStyle name="Lien hypertexte visité" xfId="916" builtinId="9" hidden="1"/>
    <cellStyle name="Lien hypertexte visité" xfId="917" builtinId="9" hidden="1"/>
    <cellStyle name="Lien hypertexte visité" xfId="918" builtinId="9" hidden="1"/>
    <cellStyle name="Lien hypertexte visité" xfId="919" builtinId="9" hidden="1"/>
    <cellStyle name="Lien hypertexte visité" xfId="920" builtinId="9" hidden="1"/>
    <cellStyle name="Lien hypertexte visité" xfId="921" builtinId="9" hidden="1"/>
    <cellStyle name="Lien hypertexte visité" xfId="922" builtinId="9" hidden="1"/>
    <cellStyle name="Lien hypertexte visité" xfId="923" builtinId="9" hidden="1"/>
    <cellStyle name="Lien hypertexte visité" xfId="924" builtinId="9" hidden="1"/>
    <cellStyle name="Lien hypertexte visité" xfId="925" builtinId="9" hidden="1"/>
    <cellStyle name="Lien hypertexte visité" xfId="926" builtinId="9" hidden="1"/>
    <cellStyle name="Lien hypertexte visité" xfId="927" builtinId="9" hidden="1"/>
    <cellStyle name="Lien hypertexte visité" xfId="928" builtinId="9" hidden="1"/>
    <cellStyle name="Lien hypertexte visité" xfId="929" builtinId="9" hidden="1"/>
    <cellStyle name="Lien hypertexte visité" xfId="930" builtinId="9" hidden="1"/>
    <cellStyle name="Lien hypertexte visité" xfId="931" builtinId="9" hidden="1"/>
    <cellStyle name="Lien hypertexte visité" xfId="932" builtinId="9" hidden="1"/>
    <cellStyle name="Lien hypertexte visité" xfId="933" builtinId="9" hidden="1"/>
    <cellStyle name="Lien hypertexte visité" xfId="934" builtinId="9" hidden="1"/>
    <cellStyle name="Lien hypertexte visité" xfId="935" builtinId="9" hidden="1"/>
    <cellStyle name="Lien hypertexte visité" xfId="936" builtinId="9" hidden="1"/>
    <cellStyle name="Lien hypertexte visité" xfId="937" builtinId="9" hidden="1"/>
    <cellStyle name="Lien hypertexte visité" xfId="938" builtinId="9" hidden="1"/>
    <cellStyle name="Lien hypertexte visité" xfId="939" builtinId="9" hidden="1"/>
    <cellStyle name="Lien hypertexte visité" xfId="940" builtinId="9" hidden="1"/>
    <cellStyle name="Lien hypertexte visité" xfId="941" builtinId="9" hidden="1"/>
    <cellStyle name="Lien hypertexte visité" xfId="942" builtinId="9" hidden="1"/>
    <cellStyle name="Lien hypertexte visité" xfId="943" builtinId="9" hidden="1"/>
    <cellStyle name="Lien hypertexte visité" xfId="944" builtinId="9" hidden="1"/>
    <cellStyle name="Lien hypertexte visité" xfId="945" builtinId="9" hidden="1"/>
    <cellStyle name="Lien hypertexte visité" xfId="946" builtinId="9" hidden="1"/>
    <cellStyle name="Lien hypertexte visité" xfId="947" builtinId="9" hidden="1"/>
    <cellStyle name="Lien hypertexte visité" xfId="948" builtinId="9" hidden="1"/>
    <cellStyle name="Lien hypertexte visité" xfId="949" builtinId="9" hidden="1"/>
    <cellStyle name="Lien hypertexte visité" xfId="950" builtinId="9" hidden="1"/>
    <cellStyle name="Lien hypertexte visité" xfId="951" builtinId="9" hidden="1"/>
    <cellStyle name="Lien hypertexte visité" xfId="952" builtinId="9" hidden="1"/>
    <cellStyle name="Lien hypertexte visité" xfId="953" builtinId="9" hidden="1"/>
    <cellStyle name="Lien hypertexte visité" xfId="954" builtinId="9" hidden="1"/>
    <cellStyle name="Lien hypertexte visité" xfId="955" builtinId="9" hidden="1"/>
    <cellStyle name="Lien hypertexte visité" xfId="956" builtinId="9" hidden="1"/>
    <cellStyle name="Lien hypertexte visité" xfId="957" builtinId="9" hidden="1"/>
    <cellStyle name="Lien hypertexte visité" xfId="958" builtinId="9" hidden="1"/>
    <cellStyle name="Lien hypertexte visité" xfId="959" builtinId="9" hidden="1"/>
    <cellStyle name="Lien hypertexte visité" xfId="960" builtinId="9" hidden="1"/>
    <cellStyle name="Lien hypertexte visité" xfId="961" builtinId="9" hidden="1"/>
    <cellStyle name="Lien hypertexte visité" xfId="962" builtinId="9" hidden="1"/>
    <cellStyle name="Lien hypertexte visité" xfId="963" builtinId="9" hidden="1"/>
    <cellStyle name="Lien hypertexte visité" xfId="964" builtinId="9" hidden="1"/>
    <cellStyle name="Lien hypertexte visité" xfId="965" builtinId="9" hidden="1"/>
    <cellStyle name="Lien hypertexte visité" xfId="966" builtinId="9" hidden="1"/>
    <cellStyle name="Lien hypertexte visité" xfId="967" builtinId="9" hidden="1"/>
    <cellStyle name="Lien hypertexte visité" xfId="968" builtinId="9" hidden="1"/>
    <cellStyle name="Lien hypertexte visité" xfId="969" builtinId="9" hidden="1"/>
    <cellStyle name="Lien hypertexte visité" xfId="970" builtinId="9" hidden="1"/>
    <cellStyle name="Lien hypertexte visité" xfId="971" builtinId="9" hidden="1"/>
    <cellStyle name="Lien hypertexte visité" xfId="972" builtinId="9" hidden="1"/>
    <cellStyle name="Lien hypertexte visité" xfId="973" builtinId="9" hidden="1"/>
    <cellStyle name="Lien hypertexte visité" xfId="974" builtinId="9" hidden="1"/>
    <cellStyle name="Lien hypertexte visité" xfId="975" builtinId="9" hidden="1"/>
    <cellStyle name="Lien hypertexte visité" xfId="976" builtinId="9" hidden="1"/>
    <cellStyle name="Lien hypertexte visité" xfId="977" builtinId="9" hidden="1"/>
    <cellStyle name="Lien hypertexte visité" xfId="978" builtinId="9" hidden="1"/>
    <cellStyle name="Lien hypertexte visité" xfId="979" builtinId="9" hidden="1"/>
    <cellStyle name="Lien hypertexte visité" xfId="980" builtinId="9" hidden="1"/>
    <cellStyle name="Lien hypertexte visité" xfId="981" builtinId="9" hidden="1"/>
    <cellStyle name="Lien hypertexte visité" xfId="982" builtinId="9" hidden="1"/>
    <cellStyle name="Lien hypertexte visité" xfId="983" builtinId="9" hidden="1"/>
    <cellStyle name="Lien hypertexte visité" xfId="984" builtinId="9" hidden="1"/>
    <cellStyle name="Lien hypertexte visité" xfId="985" builtinId="9" hidden="1"/>
    <cellStyle name="Lien hypertexte visité" xfId="986" builtinId="9" hidden="1"/>
    <cellStyle name="Lien hypertexte visité" xfId="987" builtinId="9" hidden="1"/>
    <cellStyle name="Lien hypertexte visité" xfId="988" builtinId="9" hidden="1"/>
    <cellStyle name="Lien hypertexte visité" xfId="989" builtinId="9" hidden="1"/>
    <cellStyle name="Lien hypertexte visité" xfId="990" builtinId="9" hidden="1"/>
    <cellStyle name="Lien hypertexte visité" xfId="991" builtinId="9" hidden="1"/>
    <cellStyle name="Lien hypertexte visité" xfId="992" builtinId="9" hidden="1"/>
    <cellStyle name="Lien hypertexte visité" xfId="993" builtinId="9" hidden="1"/>
    <cellStyle name="Lien hypertexte visité" xfId="994" builtinId="9" hidden="1"/>
    <cellStyle name="Lien hypertexte visité" xfId="995" builtinId="9" hidden="1"/>
    <cellStyle name="Lien hypertexte visité" xfId="996" builtinId="9" hidden="1"/>
    <cellStyle name="Lien hypertexte visité" xfId="997" builtinId="9" hidden="1"/>
    <cellStyle name="Lien hypertexte visité" xfId="998" builtinId="9" hidden="1"/>
    <cellStyle name="Lien hypertexte visité" xfId="999" builtinId="9" hidden="1"/>
    <cellStyle name="Lien hypertexte visité" xfId="1000" builtinId="9" hidden="1"/>
    <cellStyle name="Lien hypertexte visité" xfId="1001" builtinId="9" hidden="1"/>
    <cellStyle name="Lien hypertexte visité" xfId="1002" builtinId="9" hidden="1"/>
    <cellStyle name="Lien hypertexte visité" xfId="1003" builtinId="9" hidden="1"/>
    <cellStyle name="Lien hypertexte visité" xfId="1004" builtinId="9" hidden="1"/>
    <cellStyle name="Lien hypertexte visité" xfId="1005" builtinId="9" hidden="1"/>
    <cellStyle name="Lien hypertexte visité" xfId="1006" builtinId="9" hidden="1"/>
    <cellStyle name="Lien hypertexte visité" xfId="1007" builtinId="9" hidden="1"/>
    <cellStyle name="Lien hypertexte visité" xfId="1008" builtinId="9" hidden="1"/>
    <cellStyle name="Lien hypertexte visité" xfId="1009" builtinId="9" hidden="1"/>
    <cellStyle name="Lien hypertexte visité" xfId="1010" builtinId="9" hidden="1"/>
    <cellStyle name="Lien hypertexte visité" xfId="1011" builtinId="9" hidden="1"/>
    <cellStyle name="Lien hypertexte visité" xfId="1012" builtinId="9" hidden="1"/>
    <cellStyle name="Lien hypertexte visité" xfId="1013" builtinId="9" hidden="1"/>
    <cellStyle name="Lien hypertexte visité" xfId="1014" builtinId="9" hidden="1"/>
    <cellStyle name="Lien hypertexte visité" xfId="1015" builtinId="9" hidden="1"/>
    <cellStyle name="Lien hypertexte visité" xfId="1016" builtinId="9" hidden="1"/>
    <cellStyle name="Lien hypertexte visité" xfId="1017" builtinId="9" hidden="1"/>
    <cellStyle name="Lien hypertexte visité" xfId="1018" builtinId="9" hidden="1"/>
    <cellStyle name="Lien hypertexte visité" xfId="1019" builtinId="9" hidden="1"/>
    <cellStyle name="Lien hypertexte visité" xfId="1020" builtinId="9" hidden="1"/>
    <cellStyle name="Lien hypertexte visité" xfId="1021" builtinId="9" hidden="1"/>
    <cellStyle name="Lien hypertexte visité" xfId="1022" builtinId="9" hidden="1"/>
    <cellStyle name="Lien hypertexte visité" xfId="1023" builtinId="9" hidden="1"/>
    <cellStyle name="Lien hypertexte visité" xfId="1024" builtinId="9" hidden="1"/>
    <cellStyle name="Lien hypertexte visité" xfId="1025" builtinId="9" hidden="1"/>
    <cellStyle name="Lien hypertexte visité" xfId="1026" builtinId="9" hidden="1"/>
    <cellStyle name="Lien hypertexte visité" xfId="1027" builtinId="9" hidden="1"/>
    <cellStyle name="Lien hypertexte visité" xfId="1028" builtinId="9" hidden="1"/>
    <cellStyle name="Lien hypertexte visité" xfId="1029" builtinId="9" hidden="1"/>
    <cellStyle name="Lien hypertexte visité" xfId="1030" builtinId="9" hidden="1"/>
    <cellStyle name="Lien hypertexte visité" xfId="1031" builtinId="9" hidden="1"/>
    <cellStyle name="Lien hypertexte visité" xfId="1032" builtinId="9" hidden="1"/>
    <cellStyle name="Lien hypertexte visité" xfId="1033" builtinId="9" hidden="1"/>
    <cellStyle name="Lien hypertexte visité" xfId="1034" builtinId="9" hidden="1"/>
    <cellStyle name="Lien hypertexte visité" xfId="1035" builtinId="9" hidden="1"/>
    <cellStyle name="Lien hypertexte visité" xfId="1036" builtinId="9" hidden="1"/>
    <cellStyle name="Lien hypertexte visité" xfId="1037" builtinId="9" hidden="1"/>
    <cellStyle name="Lien hypertexte visité" xfId="1038" builtinId="9" hidden="1"/>
    <cellStyle name="Lien hypertexte visité" xfId="1039" builtinId="9" hidden="1"/>
    <cellStyle name="Lien hypertexte visité" xfId="1040" builtinId="9" hidden="1"/>
    <cellStyle name="Lien hypertexte visité" xfId="1041" builtinId="9" hidden="1"/>
    <cellStyle name="Lien hypertexte visité" xfId="1042" builtinId="9" hidden="1"/>
    <cellStyle name="Lien hypertexte visité" xfId="1043" builtinId="9" hidden="1"/>
    <cellStyle name="Lien hypertexte visité" xfId="1044" builtinId="9" hidden="1"/>
    <cellStyle name="Lien hypertexte visité" xfId="1045" builtinId="9" hidden="1"/>
    <cellStyle name="Lien hypertexte visité" xfId="1046" builtinId="9" hidden="1"/>
    <cellStyle name="Lien hypertexte visité" xfId="1047" builtinId="9" hidden="1"/>
    <cellStyle name="Lien hypertexte visité" xfId="1048" builtinId="9" hidden="1"/>
    <cellStyle name="Lien hypertexte visité" xfId="1049" builtinId="9" hidden="1"/>
    <cellStyle name="Lien hypertexte visité" xfId="1050" builtinId="9" hidden="1"/>
    <cellStyle name="Lien hypertexte visité" xfId="1051" builtinId="9" hidden="1"/>
    <cellStyle name="Lien hypertexte visité" xfId="1052" builtinId="9" hidden="1"/>
    <cellStyle name="Lien hypertexte visité" xfId="1053" builtinId="9" hidden="1"/>
    <cellStyle name="Lien hypertexte visité" xfId="1054" builtinId="9" hidden="1"/>
    <cellStyle name="Lien hypertexte visité" xfId="1055" builtinId="9" hidden="1"/>
    <cellStyle name="Lien hypertexte visité" xfId="1056" builtinId="9" hidden="1"/>
    <cellStyle name="Lien hypertexte visité" xfId="1057" builtinId="9" hidden="1"/>
    <cellStyle name="Lien hypertexte visité" xfId="1058" builtinId="9" hidden="1"/>
    <cellStyle name="Lien hypertexte visité" xfId="1059" builtinId="9" hidden="1"/>
    <cellStyle name="Lien hypertexte visité" xfId="1060" builtinId="9" hidden="1"/>
    <cellStyle name="Lien hypertexte visité" xfId="1061" builtinId="9" hidden="1"/>
    <cellStyle name="Lien hypertexte visité" xfId="1062" builtinId="9" hidden="1"/>
    <cellStyle name="Lien hypertexte visité" xfId="1063" builtinId="9" hidden="1"/>
    <cellStyle name="Lien hypertexte visité" xfId="1064" builtinId="9" hidden="1"/>
    <cellStyle name="Lien hypertexte visité" xfId="1065" builtinId="9" hidden="1"/>
    <cellStyle name="Lien hypertexte visité" xfId="1066" builtinId="9" hidden="1"/>
    <cellStyle name="Lien hypertexte visité" xfId="1067" builtinId="9" hidden="1"/>
    <cellStyle name="Lien hypertexte visité" xfId="1068" builtinId="9" hidden="1"/>
    <cellStyle name="Lien hypertexte visité" xfId="1069" builtinId="9" hidden="1"/>
    <cellStyle name="Lien hypertexte visité" xfId="1070" builtinId="9" hidden="1"/>
    <cellStyle name="Lien hypertexte visité" xfId="1071" builtinId="9" hidden="1"/>
    <cellStyle name="Lien hypertexte visité" xfId="1072" builtinId="9" hidden="1"/>
    <cellStyle name="Lien hypertexte visité" xfId="1073" builtinId="9" hidden="1"/>
    <cellStyle name="Lien hypertexte visité" xfId="1074" builtinId="9" hidden="1"/>
    <cellStyle name="Lien hypertexte visité" xfId="1075" builtinId="9" hidden="1"/>
    <cellStyle name="Lien hypertexte visité" xfId="1076" builtinId="9" hidden="1"/>
    <cellStyle name="Lien hypertexte visité" xfId="1077" builtinId="9" hidden="1"/>
    <cellStyle name="Lien hypertexte visité" xfId="1078" builtinId="9" hidden="1"/>
    <cellStyle name="Lien hypertexte visité" xfId="1079" builtinId="9" hidden="1"/>
    <cellStyle name="Lien hypertexte visité" xfId="1080" builtinId="9" hidden="1"/>
    <cellStyle name="Lien hypertexte visité" xfId="1081" builtinId="9" hidden="1"/>
    <cellStyle name="Lien hypertexte visité" xfId="1082" builtinId="9" hidden="1"/>
    <cellStyle name="Lien hypertexte visité" xfId="1083" builtinId="9" hidden="1"/>
    <cellStyle name="Lien hypertexte visité" xfId="1084" builtinId="9" hidden="1"/>
    <cellStyle name="Lien hypertexte visité" xfId="1085" builtinId="9" hidden="1"/>
    <cellStyle name="Lien hypertexte visité" xfId="1086" builtinId="9" hidden="1"/>
    <cellStyle name="Lien hypertexte visité" xfId="1087" builtinId="9" hidden="1"/>
    <cellStyle name="Lien hypertexte visité" xfId="1088" builtinId="9" hidden="1"/>
    <cellStyle name="Lien hypertexte visité" xfId="1089" builtinId="9" hidden="1"/>
    <cellStyle name="Lien hypertexte visité" xfId="1090" builtinId="9" hidden="1"/>
    <cellStyle name="Lien hypertexte visité" xfId="1091" builtinId="9" hidden="1"/>
    <cellStyle name="Lien hypertexte visité" xfId="1092" builtinId="9" hidden="1"/>
    <cellStyle name="Lien hypertexte visité" xfId="1093" builtinId="9" hidden="1"/>
    <cellStyle name="Lien hypertexte visité" xfId="1094" builtinId="9" hidden="1"/>
    <cellStyle name="Lien hypertexte visité" xfId="1095" builtinId="9" hidden="1"/>
    <cellStyle name="Lien hypertexte visité" xfId="1096" builtinId="9" hidden="1"/>
    <cellStyle name="Lien hypertexte visité" xfId="1097" builtinId="9" hidden="1"/>
    <cellStyle name="Lien hypertexte visité" xfId="1098" builtinId="9" hidden="1"/>
    <cellStyle name="Lien hypertexte visité" xfId="1099" builtinId="9" hidden="1"/>
    <cellStyle name="Lien hypertexte visité" xfId="1100" builtinId="9" hidden="1"/>
    <cellStyle name="Lien hypertexte visité" xfId="1101" builtinId="9" hidden="1"/>
    <cellStyle name="Lien hypertexte visité" xfId="1102" builtinId="9" hidden="1"/>
    <cellStyle name="Lien hypertexte visité" xfId="1103" builtinId="9" hidden="1"/>
    <cellStyle name="Lien hypertexte visité" xfId="1104" builtinId="9" hidden="1"/>
    <cellStyle name="Lien hypertexte visité" xfId="1105" builtinId="9" hidden="1"/>
    <cellStyle name="Lien hypertexte visité" xfId="1106" builtinId="9" hidden="1"/>
    <cellStyle name="Lien hypertexte visité" xfId="1107" builtinId="9" hidden="1"/>
    <cellStyle name="Lien hypertexte visité" xfId="1108" builtinId="9" hidden="1"/>
    <cellStyle name="Lien hypertexte visité" xfId="1109" builtinId="9" hidden="1"/>
    <cellStyle name="Lien hypertexte visité" xfId="1110" builtinId="9" hidden="1"/>
    <cellStyle name="Lien hypertexte visité" xfId="1111" builtinId="9" hidden="1"/>
    <cellStyle name="Lien hypertexte visité" xfId="1112" builtinId="9" hidden="1"/>
    <cellStyle name="Lien hypertexte visité" xfId="1113" builtinId="9" hidden="1"/>
    <cellStyle name="Lien hypertexte visité" xfId="1114" builtinId="9" hidden="1"/>
    <cellStyle name="Lien hypertexte visité" xfId="1115" builtinId="9" hidden="1"/>
    <cellStyle name="Lien hypertexte visité" xfId="1116" builtinId="9" hidden="1"/>
    <cellStyle name="Lien hypertexte visité" xfId="1117" builtinId="9" hidden="1"/>
    <cellStyle name="Lien hypertexte visité" xfId="1118" builtinId="9" hidden="1"/>
    <cellStyle name="Lien hypertexte visité" xfId="1119" builtinId="9" hidden="1"/>
    <cellStyle name="Lien hypertexte visité" xfId="1120" builtinId="9" hidden="1"/>
    <cellStyle name="Lien hypertexte visité" xfId="1121" builtinId="9" hidden="1"/>
    <cellStyle name="Lien hypertexte visité" xfId="1122" builtinId="9" hidden="1"/>
    <cellStyle name="Lien hypertexte visité" xfId="1123" builtinId="9" hidden="1"/>
    <cellStyle name="Lien hypertexte visité" xfId="1124" builtinId="9" hidden="1"/>
    <cellStyle name="Lien hypertexte visité" xfId="1125" builtinId="9" hidden="1"/>
    <cellStyle name="Lien hypertexte visité" xfId="1126" builtinId="9" hidden="1"/>
    <cellStyle name="Lien hypertexte visité" xfId="1127" builtinId="9" hidden="1"/>
    <cellStyle name="Lien hypertexte visité" xfId="1128" builtinId="9" hidden="1"/>
    <cellStyle name="Lien hypertexte visité" xfId="1129" builtinId="9" hidden="1"/>
    <cellStyle name="Lien hypertexte visité" xfId="1130" builtinId="9" hidden="1"/>
    <cellStyle name="Lien hypertexte visité" xfId="1131" builtinId="9" hidden="1"/>
    <cellStyle name="Lien hypertexte visité" xfId="1132" builtinId="9" hidden="1"/>
    <cellStyle name="Lien hypertexte visité" xfId="1133" builtinId="9" hidden="1"/>
    <cellStyle name="Lien hypertexte visité" xfId="1134" builtinId="9" hidden="1"/>
    <cellStyle name="Lien hypertexte visité" xfId="1135" builtinId="9" hidden="1"/>
    <cellStyle name="Lien hypertexte visité" xfId="1136" builtinId="9" hidden="1"/>
    <cellStyle name="Lien hypertexte visité" xfId="1137" builtinId="9" hidden="1"/>
    <cellStyle name="Lien hypertexte visité" xfId="1138" builtinId="9" hidden="1"/>
    <cellStyle name="Lien hypertexte visité" xfId="1139" builtinId="9" hidden="1"/>
    <cellStyle name="Lien hypertexte visité" xfId="1140" builtinId="9" hidden="1"/>
    <cellStyle name="Lien hypertexte visité" xfId="1141" builtinId="9" hidden="1"/>
    <cellStyle name="Lien hypertexte visité" xfId="1142" builtinId="9" hidden="1"/>
    <cellStyle name="Lien hypertexte visité" xfId="1143" builtinId="9" hidden="1"/>
    <cellStyle name="Lien hypertexte visité" xfId="1144" builtinId="9" hidden="1"/>
    <cellStyle name="Lien hypertexte visité" xfId="1145" builtinId="9" hidden="1"/>
    <cellStyle name="Lien hypertexte visité" xfId="1146" builtinId="9" hidden="1"/>
    <cellStyle name="Lien hypertexte visité" xfId="1147" builtinId="9" hidden="1"/>
    <cellStyle name="Lien hypertexte visité" xfId="1148" builtinId="9" hidden="1"/>
    <cellStyle name="Lien hypertexte visité" xfId="1149" builtinId="9" hidden="1"/>
    <cellStyle name="Lien hypertexte visité" xfId="1150" builtinId="9" hidden="1"/>
    <cellStyle name="Lien hypertexte visité" xfId="1151" builtinId="9" hidden="1"/>
    <cellStyle name="Lien hypertexte visité" xfId="1152" builtinId="9" hidden="1"/>
    <cellStyle name="Lien hypertexte visité" xfId="1153" builtinId="9" hidden="1"/>
    <cellStyle name="Lien hypertexte visité" xfId="1154" builtinId="9" hidden="1"/>
    <cellStyle name="Lien hypertexte visité" xfId="1155" builtinId="9" hidden="1"/>
    <cellStyle name="Lien hypertexte visité" xfId="1156" builtinId="9" hidden="1"/>
    <cellStyle name="Lien hypertexte visité" xfId="1157" builtinId="9" hidden="1"/>
    <cellStyle name="Lien hypertexte visité" xfId="1158" builtinId="9" hidden="1"/>
    <cellStyle name="Lien hypertexte visité" xfId="1159" builtinId="9" hidden="1"/>
    <cellStyle name="Lien hypertexte visité" xfId="1160" builtinId="9" hidden="1"/>
    <cellStyle name="Lien hypertexte visité" xfId="1161" builtinId="9" hidden="1"/>
    <cellStyle name="Lien hypertexte visité" xfId="1162" builtinId="9" hidden="1"/>
    <cellStyle name="Lien hypertexte visité" xfId="1163" builtinId="9" hidden="1"/>
    <cellStyle name="Lien hypertexte visité" xfId="1164" builtinId="9" hidden="1"/>
    <cellStyle name="Lien hypertexte visité" xfId="1165" builtinId="9" hidden="1"/>
    <cellStyle name="Lien hypertexte visité" xfId="1166" builtinId="9" hidden="1"/>
    <cellStyle name="Lien hypertexte visité" xfId="1167" builtinId="9" hidden="1"/>
    <cellStyle name="Lien hypertexte visité" xfId="1168" builtinId="9" hidden="1"/>
    <cellStyle name="Lien hypertexte visité" xfId="1169" builtinId="9" hidden="1"/>
    <cellStyle name="Lien hypertexte visité" xfId="1170" builtinId="9" hidden="1"/>
    <cellStyle name="Lien hypertexte visité" xfId="1171" builtinId="9" hidden="1"/>
    <cellStyle name="Lien hypertexte visité" xfId="1172" builtinId="9" hidden="1"/>
    <cellStyle name="Lien hypertexte visité" xfId="1173" builtinId="9" hidden="1"/>
    <cellStyle name="Lien hypertexte visité" xfId="1174" builtinId="9" hidden="1"/>
    <cellStyle name="Lien hypertexte visité" xfId="1175" builtinId="9" hidden="1"/>
    <cellStyle name="Lien hypertexte visité" xfId="1176" builtinId="9" hidden="1"/>
    <cellStyle name="Lien hypertexte visité" xfId="1177" builtinId="9" hidden="1"/>
    <cellStyle name="Lien hypertexte visité" xfId="1178" builtinId="9" hidden="1"/>
    <cellStyle name="Lien hypertexte visité" xfId="1179" builtinId="9" hidden="1"/>
    <cellStyle name="Lien hypertexte visité" xfId="1180" builtinId="9" hidden="1"/>
    <cellStyle name="Lien hypertexte visité" xfId="1181" builtinId="9" hidden="1"/>
    <cellStyle name="Lien hypertexte visité" xfId="1182" builtinId="9" hidden="1"/>
    <cellStyle name="Lien hypertexte visité" xfId="1183" builtinId="9" hidden="1"/>
    <cellStyle name="Lien hypertexte visité" xfId="1184" builtinId="9" hidden="1"/>
    <cellStyle name="Lien hypertexte visité" xfId="1185" builtinId="9" hidden="1"/>
    <cellStyle name="Lien hypertexte visité" xfId="1186" builtinId="9" hidden="1"/>
    <cellStyle name="Lien hypertexte visité" xfId="1187" builtinId="9" hidden="1"/>
    <cellStyle name="Lien hypertexte visité" xfId="1188" builtinId="9" hidden="1"/>
    <cellStyle name="Lien hypertexte visité" xfId="1189" builtinId="9" hidden="1"/>
    <cellStyle name="Lien hypertexte visité" xfId="1190" builtinId="9" hidden="1"/>
    <cellStyle name="Lien hypertexte visité" xfId="1191" builtinId="9" hidden="1"/>
    <cellStyle name="Lien hypertexte visité" xfId="1192" builtinId="9" hidden="1"/>
    <cellStyle name="Lien hypertexte visité" xfId="1193" builtinId="9" hidden="1"/>
    <cellStyle name="Lien hypertexte visité" xfId="1194" builtinId="9" hidden="1"/>
    <cellStyle name="Lien hypertexte visité" xfId="1195" builtinId="9" hidden="1"/>
    <cellStyle name="Lien hypertexte visité" xfId="1196" builtinId="9" hidden="1"/>
    <cellStyle name="Lien hypertexte visité" xfId="1197" builtinId="9" hidden="1"/>
    <cellStyle name="Lien hypertexte visité" xfId="1198" builtinId="9" hidden="1"/>
    <cellStyle name="Lien hypertexte visité" xfId="1199" builtinId="9" hidden="1"/>
    <cellStyle name="Lien hypertexte visité" xfId="1200" builtinId="9" hidden="1"/>
    <cellStyle name="Lien hypertexte visité" xfId="1201" builtinId="9" hidden="1"/>
    <cellStyle name="Lien hypertexte visité" xfId="1202" builtinId="9" hidden="1"/>
    <cellStyle name="Lien hypertexte visité" xfId="1203" builtinId="9" hidden="1"/>
    <cellStyle name="Lien hypertexte visité" xfId="1204" builtinId="9" hidden="1"/>
    <cellStyle name="Lien hypertexte visité" xfId="1205" builtinId="9" hidden="1"/>
    <cellStyle name="Lien hypertexte visité" xfId="1206" builtinId="9" hidden="1"/>
    <cellStyle name="Lien hypertexte visité" xfId="1207" builtinId="9" hidden="1"/>
    <cellStyle name="Lien hypertexte visité" xfId="1208" builtinId="9" hidden="1"/>
    <cellStyle name="Lien hypertexte visité" xfId="1209" builtinId="9" hidden="1"/>
    <cellStyle name="Lien hypertexte visité" xfId="1210" builtinId="9" hidden="1"/>
    <cellStyle name="Lien hypertexte visité" xfId="1211" builtinId="9" hidden="1"/>
    <cellStyle name="Lien hypertexte visité" xfId="1212" builtinId="9" hidden="1"/>
    <cellStyle name="Lien hypertexte visité" xfId="1213" builtinId="9" hidden="1"/>
    <cellStyle name="Lien hypertexte visité" xfId="1214" builtinId="9" hidden="1"/>
    <cellStyle name="Lien hypertexte visité" xfId="1215" builtinId="9" hidden="1"/>
    <cellStyle name="Lien hypertexte visité" xfId="1216" builtinId="9" hidden="1"/>
    <cellStyle name="Lien hypertexte visité" xfId="1217" builtinId="9" hidden="1"/>
    <cellStyle name="Lien hypertexte visité" xfId="1218" builtinId="9" hidden="1"/>
    <cellStyle name="Lien hypertexte visité" xfId="1219" builtinId="9" hidden="1"/>
    <cellStyle name="Lien hypertexte visité" xfId="1220" builtinId="9" hidden="1"/>
    <cellStyle name="Lien hypertexte visité" xfId="1221" builtinId="9" hidden="1"/>
    <cellStyle name="Lien hypertexte visité" xfId="1222" builtinId="9" hidden="1"/>
    <cellStyle name="Lien hypertexte visité" xfId="1223" builtinId="9" hidden="1"/>
    <cellStyle name="Lien hypertexte visité" xfId="1224" builtinId="9" hidden="1"/>
    <cellStyle name="Lien hypertexte visité" xfId="1225" builtinId="9" hidden="1"/>
    <cellStyle name="Lien hypertexte visité" xfId="1226" builtinId="9" hidden="1"/>
    <cellStyle name="Lien hypertexte visité" xfId="1227" builtinId="9" hidden="1"/>
    <cellStyle name="Lien hypertexte visité" xfId="1228" builtinId="9" hidden="1"/>
    <cellStyle name="Lien hypertexte visité" xfId="1229" builtinId="9" hidden="1"/>
    <cellStyle name="Lien hypertexte visité" xfId="1230" builtinId="9" hidden="1"/>
    <cellStyle name="Lien hypertexte visité" xfId="1231" builtinId="9" hidden="1"/>
    <cellStyle name="Lien hypertexte visité" xfId="1232" builtinId="9" hidden="1"/>
    <cellStyle name="Lien hypertexte visité" xfId="1233" builtinId="9" hidden="1"/>
    <cellStyle name="Lien hypertexte visité" xfId="1234" builtinId="9" hidden="1"/>
    <cellStyle name="Lien hypertexte visité" xfId="1235" builtinId="9" hidden="1"/>
    <cellStyle name="Lien hypertexte visité" xfId="1236" builtinId="9" hidden="1"/>
    <cellStyle name="Lien hypertexte visité" xfId="1237" builtinId="9" hidden="1"/>
    <cellStyle name="Lien hypertexte visité" xfId="1238" builtinId="9" hidden="1"/>
    <cellStyle name="Lien hypertexte visité" xfId="1239" builtinId="9" hidden="1"/>
    <cellStyle name="Lien hypertexte visité" xfId="1240" builtinId="9" hidden="1"/>
    <cellStyle name="Lien hypertexte visité" xfId="1241" builtinId="9" hidden="1"/>
    <cellStyle name="Lien hypertexte visité" xfId="1242" builtinId="9" hidden="1"/>
    <cellStyle name="Lien hypertexte visité" xfId="1243" builtinId="9" hidden="1"/>
    <cellStyle name="Lien hypertexte visité" xfId="1244" builtinId="9" hidden="1"/>
    <cellStyle name="Lien hypertexte visité" xfId="1245" builtinId="9" hidden="1"/>
    <cellStyle name="Lien hypertexte visité" xfId="1246" builtinId="9" hidden="1"/>
    <cellStyle name="Lien hypertexte visité" xfId="1247" builtinId="9" hidden="1"/>
    <cellStyle name="Lien hypertexte visité" xfId="1248" builtinId="9" hidden="1"/>
    <cellStyle name="Lien hypertexte visité" xfId="1249" builtinId="9" hidden="1"/>
    <cellStyle name="Lien hypertexte visité" xfId="1250" builtinId="9" hidden="1"/>
    <cellStyle name="Lien hypertexte visité" xfId="1251" builtinId="9" hidden="1"/>
    <cellStyle name="Lien hypertexte visité" xfId="1252" builtinId="9" hidden="1"/>
    <cellStyle name="Lien hypertexte visité" xfId="1253" builtinId="9" hidden="1"/>
    <cellStyle name="Lien hypertexte visité" xfId="1254" builtinId="9" hidden="1"/>
    <cellStyle name="Lien hypertexte visité" xfId="1255" builtinId="9" hidden="1"/>
    <cellStyle name="Lien hypertexte visité" xfId="1256" builtinId="9" hidden="1"/>
    <cellStyle name="Lien hypertexte visité" xfId="1257" builtinId="9" hidden="1"/>
    <cellStyle name="Lien hypertexte visité" xfId="1258" builtinId="9" hidden="1"/>
    <cellStyle name="Lien hypertexte visité" xfId="1259" builtinId="9" hidden="1"/>
    <cellStyle name="Lien hypertexte visité" xfId="1260" builtinId="9" hidden="1"/>
    <cellStyle name="Lien hypertexte visité" xfId="1261" builtinId="9" hidden="1"/>
    <cellStyle name="Lien hypertexte visité" xfId="1262" builtinId="9" hidden="1"/>
    <cellStyle name="Lien hypertexte visité" xfId="1263" builtinId="9" hidden="1"/>
    <cellStyle name="Lien hypertexte visité" xfId="1264" builtinId="9" hidden="1"/>
    <cellStyle name="Lien hypertexte visité" xfId="1265" builtinId="9" hidden="1"/>
    <cellStyle name="Lien hypertexte visité" xfId="1266" builtinId="9" hidden="1"/>
    <cellStyle name="Lien hypertexte visité" xfId="1267" builtinId="9" hidden="1"/>
    <cellStyle name="Lien hypertexte visité" xfId="1268" builtinId="9" hidden="1"/>
    <cellStyle name="Lien hypertexte visité" xfId="1269" builtinId="9" hidden="1"/>
    <cellStyle name="Lien hypertexte visité" xfId="1270" builtinId="9" hidden="1"/>
    <cellStyle name="Lien hypertexte visité" xfId="1271" builtinId="9" hidden="1"/>
    <cellStyle name="Lien hypertexte visité" xfId="1272" builtinId="9" hidden="1"/>
    <cellStyle name="Lien hypertexte visité" xfId="1273" builtinId="9" hidden="1"/>
    <cellStyle name="Lien hypertexte visité" xfId="1274" builtinId="9" hidden="1"/>
    <cellStyle name="Lien hypertexte visité" xfId="1275" builtinId="9" hidden="1"/>
    <cellStyle name="Lien hypertexte visité" xfId="1276" builtinId="9" hidden="1"/>
    <cellStyle name="Lien hypertexte visité" xfId="1277" builtinId="9" hidden="1"/>
    <cellStyle name="Lien hypertexte visité" xfId="1278" builtinId="9" hidden="1"/>
    <cellStyle name="Lien hypertexte visité" xfId="1279" builtinId="9" hidden="1"/>
    <cellStyle name="Lien hypertexte visité" xfId="1280" builtinId="9" hidden="1"/>
    <cellStyle name="Lien hypertexte visité" xfId="1281" builtinId="9" hidden="1"/>
    <cellStyle name="Lien hypertexte visité" xfId="1282" builtinId="9" hidden="1"/>
    <cellStyle name="Lien hypertexte visité" xfId="1283" builtinId="9" hidden="1"/>
    <cellStyle name="Lien hypertexte visité" xfId="1284" builtinId="9" hidden="1"/>
    <cellStyle name="Lien hypertexte visité" xfId="1285" builtinId="9" hidden="1"/>
    <cellStyle name="Lien hypertexte visité" xfId="1286" builtinId="9" hidden="1"/>
    <cellStyle name="Lien hypertexte visité" xfId="1287" builtinId="9" hidden="1"/>
    <cellStyle name="Lien hypertexte visité" xfId="1288" builtinId="9" hidden="1"/>
    <cellStyle name="Lien hypertexte visité" xfId="1289" builtinId="9" hidden="1"/>
    <cellStyle name="Lien hypertexte visité" xfId="1290" builtinId="9" hidden="1"/>
    <cellStyle name="Lien hypertexte visité" xfId="1291" builtinId="9" hidden="1"/>
    <cellStyle name="Lien hypertexte visité" xfId="1292" builtinId="9" hidden="1"/>
    <cellStyle name="Lien hypertexte visité" xfId="1293" builtinId="9" hidden="1"/>
    <cellStyle name="Lien hypertexte visité" xfId="1294" builtinId="9" hidden="1"/>
    <cellStyle name="Lien hypertexte visité" xfId="1295" builtinId="9" hidden="1"/>
    <cellStyle name="Lien hypertexte visité" xfId="1296" builtinId="9" hidden="1"/>
    <cellStyle name="Lien hypertexte visité" xfId="1297" builtinId="9" hidden="1"/>
    <cellStyle name="Lien hypertexte visité" xfId="1298" builtinId="9" hidden="1"/>
    <cellStyle name="Lien hypertexte visité" xfId="1299" builtinId="9" hidden="1"/>
    <cellStyle name="Lien hypertexte visité" xfId="1300" builtinId="9" hidden="1"/>
    <cellStyle name="Lien hypertexte visité" xfId="1301" builtinId="9" hidden="1"/>
    <cellStyle name="Lien hypertexte visité" xfId="1302" builtinId="9" hidden="1"/>
    <cellStyle name="Lien hypertexte visité" xfId="1303" builtinId="9" hidden="1"/>
    <cellStyle name="Lien hypertexte visité" xfId="1304" builtinId="9" hidden="1"/>
    <cellStyle name="Lien hypertexte visité" xfId="1305" builtinId="9" hidden="1"/>
    <cellStyle name="Lien hypertexte visité" xfId="1306" builtinId="9" hidden="1"/>
    <cellStyle name="Lien hypertexte visité" xfId="1307" builtinId="9" hidden="1"/>
    <cellStyle name="Lien hypertexte visité" xfId="1308" builtinId="9" hidden="1"/>
    <cellStyle name="Lien hypertexte visité" xfId="1309" builtinId="9" hidden="1"/>
    <cellStyle name="Lien hypertexte visité" xfId="1310" builtinId="9" hidden="1"/>
    <cellStyle name="Lien hypertexte visité" xfId="1311" builtinId="9" hidden="1"/>
    <cellStyle name="Lien hypertexte visité" xfId="1312" builtinId="9" hidden="1"/>
    <cellStyle name="Lien hypertexte visité" xfId="1313" builtinId="9" hidden="1"/>
    <cellStyle name="Lien hypertexte visité" xfId="1314" builtinId="9" hidden="1"/>
    <cellStyle name="Lien hypertexte visité" xfId="1315" builtinId="9" hidden="1"/>
    <cellStyle name="Lien hypertexte visité" xfId="1316" builtinId="9" hidden="1"/>
    <cellStyle name="Lien hypertexte visité" xfId="1317" builtinId="9" hidden="1"/>
    <cellStyle name="Lien hypertexte visité" xfId="1318" builtinId="9" hidden="1"/>
    <cellStyle name="Lien hypertexte visité" xfId="1319" builtinId="9" hidden="1"/>
    <cellStyle name="Lien hypertexte visité" xfId="1320" builtinId="9" hidden="1"/>
    <cellStyle name="Lien hypertexte visité" xfId="1321" builtinId="9" hidden="1"/>
    <cellStyle name="Lien hypertexte visité" xfId="1322" builtinId="9" hidden="1"/>
    <cellStyle name="Lien hypertexte visité" xfId="1323" builtinId="9" hidden="1"/>
    <cellStyle name="Lien hypertexte visité" xfId="1324" builtinId="9" hidden="1"/>
    <cellStyle name="Lien hypertexte visité" xfId="1325" builtinId="9" hidden="1"/>
    <cellStyle name="Lien hypertexte visité" xfId="1326" builtinId="9" hidden="1"/>
    <cellStyle name="Lien hypertexte visité" xfId="1327" builtinId="9" hidden="1"/>
    <cellStyle name="Lien hypertexte visité" xfId="1328" builtinId="9" hidden="1"/>
    <cellStyle name="Lien hypertexte visité" xfId="1329" builtinId="9" hidden="1"/>
    <cellStyle name="Lien hypertexte visité" xfId="1330" builtinId="9" hidden="1"/>
    <cellStyle name="Lien hypertexte visité" xfId="1331" builtinId="9" hidden="1"/>
    <cellStyle name="Lien hypertexte visité" xfId="1332" builtinId="9" hidden="1"/>
    <cellStyle name="Lien hypertexte visité" xfId="1333" builtinId="9" hidden="1"/>
    <cellStyle name="Lien hypertexte visité" xfId="1334" builtinId="9" hidden="1"/>
    <cellStyle name="Lien hypertexte visité" xfId="1335" builtinId="9" hidden="1"/>
    <cellStyle name="Lien hypertexte visité" xfId="1336" builtinId="9" hidden="1"/>
    <cellStyle name="Lien hypertexte visité" xfId="1337" builtinId="9" hidden="1"/>
    <cellStyle name="Lien hypertexte visité" xfId="1338" builtinId="9" hidden="1"/>
    <cellStyle name="Lien hypertexte visité" xfId="1339" builtinId="9" hidden="1"/>
    <cellStyle name="Lien hypertexte visité" xfId="1340" builtinId="9" hidden="1"/>
    <cellStyle name="Lien hypertexte visité" xfId="1341" builtinId="9" hidden="1"/>
    <cellStyle name="Lien hypertexte visité" xfId="1342" builtinId="9" hidden="1"/>
    <cellStyle name="Lien hypertexte visité" xfId="1343" builtinId="9" hidden="1"/>
    <cellStyle name="Lien hypertexte visité" xfId="1344" builtinId="9" hidden="1"/>
    <cellStyle name="Lien hypertexte visité" xfId="1345" builtinId="9" hidden="1"/>
    <cellStyle name="Lien hypertexte visité" xfId="1346" builtinId="9" hidden="1"/>
    <cellStyle name="Lien hypertexte visité" xfId="1347" builtinId="9" hidden="1"/>
    <cellStyle name="Lien hypertexte visité" xfId="1348" builtinId="9" hidden="1"/>
    <cellStyle name="Lien hypertexte visité" xfId="1349" builtinId="9" hidden="1"/>
    <cellStyle name="Lien hypertexte visité" xfId="1350" builtinId="9" hidden="1"/>
    <cellStyle name="Lien hypertexte visité" xfId="1351" builtinId="9" hidden="1"/>
    <cellStyle name="Lien hypertexte visité" xfId="1352" builtinId="9" hidden="1"/>
    <cellStyle name="Lien hypertexte visité" xfId="1353" builtinId="9" hidden="1"/>
    <cellStyle name="Lien hypertexte visité" xfId="1354" builtinId="9" hidden="1"/>
    <cellStyle name="Lien hypertexte visité" xfId="1355" builtinId="9" hidden="1"/>
    <cellStyle name="Lien hypertexte visité" xfId="1356" builtinId="9" hidden="1"/>
    <cellStyle name="Lien hypertexte visité" xfId="1357" builtinId="9" hidden="1"/>
    <cellStyle name="Lien hypertexte visité" xfId="1358" builtinId="9" hidden="1"/>
    <cellStyle name="Lien hypertexte visité" xfId="1359" builtinId="9" hidden="1"/>
    <cellStyle name="Lien hypertexte visité" xfId="1360" builtinId="9" hidden="1"/>
    <cellStyle name="Lien hypertexte visité" xfId="1361" builtinId="9" hidden="1"/>
    <cellStyle name="Lien hypertexte visité" xfId="1362" builtinId="9" hidden="1"/>
    <cellStyle name="Lien hypertexte visité" xfId="1363" builtinId="9" hidden="1"/>
    <cellStyle name="Lien hypertexte visité" xfId="1364" builtinId="9" hidden="1"/>
    <cellStyle name="Lien hypertexte visité" xfId="1365" builtinId="9" hidden="1"/>
    <cellStyle name="Lien hypertexte visité" xfId="1366" builtinId="9" hidden="1"/>
    <cellStyle name="Lien hypertexte visité" xfId="1367" builtinId="9" hidden="1"/>
    <cellStyle name="Lien hypertexte visité" xfId="1368" builtinId="9" hidden="1"/>
    <cellStyle name="Lien hypertexte visité" xfId="1369" builtinId="9" hidden="1"/>
    <cellStyle name="Lien hypertexte visité" xfId="1370" builtinId="9" hidden="1"/>
    <cellStyle name="Lien hypertexte visité" xfId="1371" builtinId="9" hidden="1"/>
    <cellStyle name="Lien hypertexte visité" xfId="1372" builtinId="9" hidden="1"/>
    <cellStyle name="Lien hypertexte visité" xfId="1373" builtinId="9" hidden="1"/>
    <cellStyle name="Lien hypertexte visité" xfId="1374" builtinId="9" hidden="1"/>
    <cellStyle name="Lien hypertexte visité" xfId="1375" builtinId="9" hidden="1"/>
    <cellStyle name="Lien hypertexte visité" xfId="1376" builtinId="9" hidden="1"/>
    <cellStyle name="Lien hypertexte visité" xfId="1377" builtinId="9" hidden="1"/>
    <cellStyle name="Lien hypertexte visité" xfId="1378" builtinId="9" hidden="1"/>
    <cellStyle name="Lien hypertexte visité" xfId="1379" builtinId="9" hidden="1"/>
    <cellStyle name="Lien hypertexte visité" xfId="1380" builtinId="9" hidden="1"/>
    <cellStyle name="Lien hypertexte visité" xfId="1381" builtinId="9" hidden="1"/>
    <cellStyle name="Lien hypertexte visité" xfId="1382" builtinId="9" hidden="1"/>
    <cellStyle name="Lien hypertexte visité" xfId="1383" builtinId="9" hidden="1"/>
    <cellStyle name="Lien hypertexte visité" xfId="1384" builtinId="9" hidden="1"/>
    <cellStyle name="Lien hypertexte visité" xfId="1385" builtinId="9" hidden="1"/>
    <cellStyle name="Lien hypertexte visité" xfId="1386" builtinId="9" hidden="1"/>
    <cellStyle name="Lien hypertexte visité" xfId="1387" builtinId="9" hidden="1"/>
    <cellStyle name="Lien hypertexte visité" xfId="1388" builtinId="9" hidden="1"/>
    <cellStyle name="Lien hypertexte visité" xfId="1389" builtinId="9" hidden="1"/>
    <cellStyle name="Lien hypertexte visité" xfId="1390" builtinId="9" hidden="1"/>
    <cellStyle name="Lien hypertexte visité" xfId="1391" builtinId="9" hidden="1"/>
    <cellStyle name="Lien hypertexte visité" xfId="1392" builtinId="9" hidden="1"/>
    <cellStyle name="Lien hypertexte visité" xfId="1393" builtinId="9" hidden="1"/>
    <cellStyle name="Lien hypertexte visité" xfId="1394" builtinId="9" hidden="1"/>
    <cellStyle name="Lien hypertexte visité" xfId="1395" builtinId="9" hidden="1"/>
    <cellStyle name="Lien hypertexte visité" xfId="1396" builtinId="9" hidden="1"/>
    <cellStyle name="Lien hypertexte visité" xfId="1397" builtinId="9" hidden="1"/>
    <cellStyle name="Lien hypertexte visité" xfId="1398" builtinId="9" hidden="1"/>
    <cellStyle name="Lien hypertexte visité" xfId="1399" builtinId="9" hidden="1"/>
    <cellStyle name="Lien hypertexte visité" xfId="1400" builtinId="9" hidden="1"/>
    <cellStyle name="Lien hypertexte visité" xfId="1401" builtinId="9" hidden="1"/>
    <cellStyle name="Lien hypertexte visité" xfId="1402" builtinId="9" hidden="1"/>
    <cellStyle name="Lien hypertexte visité" xfId="1403" builtinId="9" hidden="1"/>
    <cellStyle name="Lien hypertexte visité" xfId="1404" builtinId="9" hidden="1"/>
    <cellStyle name="Lien hypertexte visité" xfId="1405" builtinId="9" hidden="1"/>
    <cellStyle name="Lien hypertexte visité" xfId="1406" builtinId="9" hidden="1"/>
    <cellStyle name="Lien hypertexte visité" xfId="1407" builtinId="9" hidden="1"/>
    <cellStyle name="Lien hypertexte visité" xfId="1408" builtinId="9" hidden="1"/>
    <cellStyle name="Lien hypertexte visité" xfId="1409" builtinId="9" hidden="1"/>
    <cellStyle name="Lien hypertexte visité" xfId="1410" builtinId="9" hidden="1"/>
    <cellStyle name="Lien hypertexte visité" xfId="1411" builtinId="9" hidden="1"/>
    <cellStyle name="Lien hypertexte visité" xfId="1412" builtinId="9" hidden="1"/>
    <cellStyle name="Lien hypertexte visité" xfId="1413" builtinId="9" hidden="1"/>
    <cellStyle name="Lien hypertexte visité" xfId="1414" builtinId="9" hidden="1"/>
    <cellStyle name="Lien hypertexte visité" xfId="1415" builtinId="9" hidden="1"/>
    <cellStyle name="Lien hypertexte visité" xfId="1416" builtinId="9" hidden="1"/>
    <cellStyle name="Lien hypertexte visité" xfId="1417" builtinId="9" hidden="1"/>
    <cellStyle name="Lien hypertexte visité" xfId="1418" builtinId="9" hidden="1"/>
    <cellStyle name="Lien hypertexte visité" xfId="1419" builtinId="9" hidden="1"/>
    <cellStyle name="Lien hypertexte visité" xfId="1420" builtinId="9" hidden="1"/>
    <cellStyle name="Lien hypertexte visité" xfId="1421" builtinId="9" hidden="1"/>
    <cellStyle name="Lien hypertexte visité" xfId="1422" builtinId="9" hidden="1"/>
    <cellStyle name="Lien hypertexte visité" xfId="1423" builtinId="9" hidden="1"/>
    <cellStyle name="Lien hypertexte visité" xfId="1424" builtinId="9" hidden="1"/>
    <cellStyle name="Lien hypertexte visité" xfId="1425" builtinId="9" hidden="1"/>
    <cellStyle name="Lien hypertexte visité" xfId="1426" builtinId="9" hidden="1"/>
    <cellStyle name="Lien hypertexte visité" xfId="1427" builtinId="9" hidden="1"/>
    <cellStyle name="Lien hypertexte visité" xfId="1428" builtinId="9" hidden="1"/>
    <cellStyle name="Lien hypertexte visité" xfId="1429" builtinId="9" hidden="1"/>
    <cellStyle name="Lien hypertexte visité" xfId="1430" builtinId="9" hidden="1"/>
    <cellStyle name="Lien hypertexte visité" xfId="1431" builtinId="9" hidden="1"/>
    <cellStyle name="Lien hypertexte visité" xfId="1432" builtinId="9" hidden="1"/>
    <cellStyle name="Lien hypertexte visité" xfId="1433" builtinId="9" hidden="1"/>
    <cellStyle name="Lien hypertexte visité" xfId="1434" builtinId="9" hidden="1"/>
    <cellStyle name="Lien hypertexte visité" xfId="1435" builtinId="9" hidden="1"/>
    <cellStyle name="Lien hypertexte visité" xfId="1436" builtinId="9" hidden="1"/>
    <cellStyle name="Lien hypertexte visité" xfId="1437" builtinId="9" hidden="1"/>
    <cellStyle name="Lien hypertexte visité" xfId="1438" builtinId="9" hidden="1"/>
    <cellStyle name="Lien hypertexte visité" xfId="1439" builtinId="9" hidden="1"/>
    <cellStyle name="Lien hypertexte visité" xfId="1440" builtinId="9" hidden="1"/>
    <cellStyle name="Lien hypertexte visité" xfId="1441" builtinId="9" hidden="1"/>
    <cellStyle name="Lien hypertexte visité" xfId="1442" builtinId="9" hidden="1"/>
    <cellStyle name="Lien hypertexte visité" xfId="1443" builtinId="9" hidden="1"/>
    <cellStyle name="Lien hypertexte visité" xfId="1444" builtinId="9" hidden="1"/>
    <cellStyle name="Lien hypertexte visité" xfId="1445" builtinId="9" hidden="1"/>
    <cellStyle name="Lien hypertexte visité" xfId="1446" builtinId="9" hidden="1"/>
    <cellStyle name="Lien hypertexte visité" xfId="1447" builtinId="9" hidden="1"/>
    <cellStyle name="Lien hypertexte visité" xfId="1448" builtinId="9" hidden="1"/>
    <cellStyle name="Lien hypertexte visité" xfId="1449" builtinId="9" hidden="1"/>
    <cellStyle name="Lien hypertexte visité" xfId="1450" builtinId="9" hidden="1"/>
    <cellStyle name="Lien hypertexte visité" xfId="1451" builtinId="9" hidden="1"/>
    <cellStyle name="Lien hypertexte visité" xfId="1452" builtinId="9" hidden="1"/>
    <cellStyle name="Lien hypertexte visité" xfId="1453" builtinId="9" hidden="1"/>
    <cellStyle name="Lien hypertexte visité" xfId="1454" builtinId="9" hidden="1"/>
    <cellStyle name="Lien hypertexte visité" xfId="1455" builtinId="9" hidden="1"/>
    <cellStyle name="Lien hypertexte visité" xfId="1456" builtinId="9" hidden="1"/>
    <cellStyle name="Lien hypertexte visité" xfId="1457" builtinId="9" hidden="1"/>
    <cellStyle name="Lien hypertexte visité" xfId="1458" builtinId="9" hidden="1"/>
    <cellStyle name="Lien hypertexte visité" xfId="1459" builtinId="9" hidden="1"/>
    <cellStyle name="Lien hypertexte visité" xfId="1460" builtinId="9" hidden="1"/>
    <cellStyle name="Lien hypertexte visité" xfId="1461" builtinId="9" hidden="1"/>
    <cellStyle name="Lien hypertexte visité" xfId="1462" builtinId="9" hidden="1"/>
    <cellStyle name="Lien hypertexte visité" xfId="1463" builtinId="9" hidden="1"/>
    <cellStyle name="Lien hypertexte visité" xfId="1464" builtinId="9" hidden="1"/>
    <cellStyle name="Lien hypertexte visité" xfId="1465" builtinId="9" hidden="1"/>
    <cellStyle name="Lien hypertexte visité" xfId="1466" builtinId="9" hidden="1"/>
    <cellStyle name="Lien hypertexte visité" xfId="1467" builtinId="9" hidden="1"/>
    <cellStyle name="Lien hypertexte visité" xfId="1468" builtinId="9" hidden="1"/>
    <cellStyle name="Lien hypertexte visité" xfId="1469" builtinId="9" hidden="1"/>
    <cellStyle name="Lien hypertexte visité" xfId="1470" builtinId="9" hidden="1"/>
    <cellStyle name="Lien hypertexte visité" xfId="1471" builtinId="9" hidden="1"/>
    <cellStyle name="Lien hypertexte visité" xfId="1472" builtinId="9" hidden="1"/>
    <cellStyle name="Lien hypertexte visité" xfId="1473" builtinId="9" hidden="1"/>
    <cellStyle name="Lien hypertexte visité" xfId="1474" builtinId="9" hidden="1"/>
    <cellStyle name="Lien hypertexte visité" xfId="1475" builtinId="9" hidden="1"/>
    <cellStyle name="Lien hypertexte visité" xfId="1476" builtinId="9" hidden="1"/>
    <cellStyle name="Lien hypertexte visité" xfId="1477" builtinId="9" hidden="1"/>
    <cellStyle name="Lien hypertexte visité" xfId="1478" builtinId="9" hidden="1"/>
    <cellStyle name="Lien hypertexte visité" xfId="1479" builtinId="9" hidden="1"/>
    <cellStyle name="Lien hypertexte visité" xfId="1480" builtinId="9" hidden="1"/>
    <cellStyle name="Lien hypertexte visité" xfId="1481" builtinId="9" hidden="1"/>
    <cellStyle name="Lien hypertexte visité" xfId="1482" builtinId="9" hidden="1"/>
    <cellStyle name="Lien hypertexte visité" xfId="1483" builtinId="9" hidden="1"/>
    <cellStyle name="Lien hypertexte visité" xfId="1484" builtinId="9" hidden="1"/>
    <cellStyle name="Lien hypertexte visité" xfId="1485" builtinId="9" hidden="1"/>
    <cellStyle name="Lien hypertexte visité" xfId="1486" builtinId="9" hidden="1"/>
    <cellStyle name="Lien hypertexte visité" xfId="1487" builtinId="9" hidden="1"/>
    <cellStyle name="Lien hypertexte visité" xfId="1488" builtinId="9" hidden="1"/>
    <cellStyle name="Lien hypertexte visité" xfId="1489" builtinId="9" hidden="1"/>
    <cellStyle name="Lien hypertexte visité" xfId="1490" builtinId="9" hidden="1"/>
    <cellStyle name="Lien hypertexte visité" xfId="1491" builtinId="9" hidden="1"/>
    <cellStyle name="Lien hypertexte visité" xfId="1492" builtinId="9" hidden="1"/>
    <cellStyle name="Lien hypertexte visité" xfId="1493" builtinId="9" hidden="1"/>
    <cellStyle name="Lien hypertexte visité" xfId="1494" builtinId="9" hidden="1"/>
    <cellStyle name="Lien hypertexte visité" xfId="1495" builtinId="9" hidden="1"/>
    <cellStyle name="Lien hypertexte visité" xfId="1496" builtinId="9" hidden="1"/>
    <cellStyle name="Lien hypertexte visité" xfId="1497" builtinId="9" hidden="1"/>
    <cellStyle name="Lien hypertexte visité" xfId="1498" builtinId="9" hidden="1"/>
    <cellStyle name="Lien hypertexte visité" xfId="1499" builtinId="9" hidden="1"/>
    <cellStyle name="Lien hypertexte visité" xfId="1500" builtinId="9" hidden="1"/>
    <cellStyle name="Lien hypertexte visité" xfId="1501" builtinId="9" hidden="1"/>
    <cellStyle name="Lien hypertexte visité" xfId="1502" builtinId="9" hidden="1"/>
    <cellStyle name="Lien hypertexte visité" xfId="1503" builtinId="9" hidden="1"/>
    <cellStyle name="Lien hypertexte visité" xfId="1504" builtinId="9" hidden="1"/>
    <cellStyle name="Lien hypertexte visité" xfId="1505" builtinId="9" hidden="1"/>
    <cellStyle name="Lien hypertexte visité" xfId="1506" builtinId="9" hidden="1"/>
    <cellStyle name="Lien hypertexte visité" xfId="1507" builtinId="9" hidden="1"/>
    <cellStyle name="Lien hypertexte visité" xfId="1508" builtinId="9" hidden="1"/>
    <cellStyle name="Lien hypertexte visité" xfId="1509" builtinId="9" hidden="1"/>
    <cellStyle name="Lien hypertexte visité" xfId="1510" builtinId="9" hidden="1"/>
    <cellStyle name="Lien hypertexte visité" xfId="1511" builtinId="9" hidden="1"/>
    <cellStyle name="Lien hypertexte visité" xfId="1512" builtinId="9" hidden="1"/>
    <cellStyle name="Lien hypertexte visité" xfId="1513" builtinId="9" hidden="1"/>
    <cellStyle name="Lien hypertexte visité" xfId="1514" builtinId="9" hidden="1"/>
    <cellStyle name="Lien hypertexte visité" xfId="1515" builtinId="9" hidden="1"/>
    <cellStyle name="Lien hypertexte visité" xfId="1516" builtinId="9" hidden="1"/>
    <cellStyle name="Lien hypertexte visité" xfId="1517" builtinId="9" hidden="1"/>
    <cellStyle name="Lien hypertexte visité" xfId="1518" builtinId="9" hidden="1"/>
    <cellStyle name="Lien hypertexte visité" xfId="1519" builtinId="9" hidden="1"/>
    <cellStyle name="Lien hypertexte visité" xfId="1520" builtinId="9" hidden="1"/>
    <cellStyle name="Lien hypertexte visité" xfId="1521" builtinId="9" hidden="1"/>
    <cellStyle name="Lien hypertexte visité" xfId="1522" builtinId="9" hidden="1"/>
    <cellStyle name="Lien hypertexte visité" xfId="1523" builtinId="9" hidden="1"/>
    <cellStyle name="Lien hypertexte visité" xfId="1524" builtinId="9" hidden="1"/>
    <cellStyle name="Lien hypertexte visité" xfId="1525" builtinId="9" hidden="1"/>
    <cellStyle name="Lien hypertexte visité" xfId="1526" builtinId="9" hidden="1"/>
    <cellStyle name="Lien hypertexte visité" xfId="1527" builtinId="9" hidden="1"/>
    <cellStyle name="Lien hypertexte visité" xfId="1528" builtinId="9" hidden="1"/>
    <cellStyle name="Lien hypertexte visité" xfId="1529" builtinId="9" hidden="1"/>
    <cellStyle name="Lien hypertexte visité" xfId="1530" builtinId="9" hidden="1"/>
    <cellStyle name="Lien hypertexte visité" xfId="1531" builtinId="9" hidden="1"/>
    <cellStyle name="Lien hypertexte visité" xfId="1532" builtinId="9" hidden="1"/>
    <cellStyle name="Lien hypertexte visité" xfId="1533" builtinId="9" hidden="1"/>
    <cellStyle name="Lien hypertexte visité" xfId="1534" builtinId="9" hidden="1"/>
    <cellStyle name="Lien hypertexte visité" xfId="1535" builtinId="9" hidden="1"/>
    <cellStyle name="Lien hypertexte visité" xfId="1536" builtinId="9" hidden="1"/>
    <cellStyle name="Lien hypertexte visité" xfId="1537" builtinId="9" hidden="1"/>
    <cellStyle name="Lien hypertexte visité" xfId="1538" builtinId="9" hidden="1"/>
    <cellStyle name="Lien hypertexte visité" xfId="1539" builtinId="9" hidden="1"/>
    <cellStyle name="Lien hypertexte visité" xfId="1540" builtinId="9" hidden="1"/>
    <cellStyle name="Lien hypertexte visité" xfId="1541" builtinId="9" hidden="1"/>
    <cellStyle name="Lien hypertexte visité" xfId="1542" builtinId="9" hidden="1"/>
    <cellStyle name="Lien hypertexte visité" xfId="1543" builtinId="9" hidden="1"/>
    <cellStyle name="Lien hypertexte visité" xfId="1544" builtinId="9" hidden="1"/>
    <cellStyle name="Lien hypertexte visité" xfId="1545" builtinId="9" hidden="1"/>
    <cellStyle name="Lien hypertexte visité" xfId="1546" builtinId="9" hidden="1"/>
    <cellStyle name="Lien hypertexte visité" xfId="1547" builtinId="9" hidden="1"/>
    <cellStyle name="Lien hypertexte visité" xfId="1548" builtinId="9" hidden="1"/>
    <cellStyle name="Lien hypertexte visité" xfId="1549" builtinId="9" hidden="1"/>
    <cellStyle name="Lien hypertexte visité" xfId="1550" builtinId="9" hidden="1"/>
    <cellStyle name="Lien hypertexte visité" xfId="1551" builtinId="9" hidden="1"/>
    <cellStyle name="Lien hypertexte visité" xfId="1552" builtinId="9" hidden="1"/>
    <cellStyle name="Lien hypertexte visité" xfId="1553" builtinId="9" hidden="1"/>
    <cellStyle name="Lien hypertexte visité" xfId="1554" builtinId="9" hidden="1"/>
    <cellStyle name="Lien hypertexte visité" xfId="1555" builtinId="9" hidden="1"/>
    <cellStyle name="Lien hypertexte visité" xfId="1556" builtinId="9" hidden="1"/>
    <cellStyle name="Lien hypertexte visité" xfId="1557" builtinId="9" hidden="1"/>
    <cellStyle name="Lien hypertexte visité" xfId="1558" builtinId="9" hidden="1"/>
    <cellStyle name="Lien hypertexte visité" xfId="1559" builtinId="9" hidden="1"/>
    <cellStyle name="Lien hypertexte visité" xfId="1560" builtinId="9" hidden="1"/>
    <cellStyle name="Lien hypertexte visité" xfId="1561" builtinId="9" hidden="1"/>
    <cellStyle name="Lien hypertexte visité" xfId="1562" builtinId="9" hidden="1"/>
    <cellStyle name="Lien hypertexte visité" xfId="1563" builtinId="9" hidden="1"/>
    <cellStyle name="Lien hypertexte visité" xfId="1564" builtinId="9" hidden="1"/>
    <cellStyle name="Lien hypertexte visité" xfId="1565" builtinId="9" hidden="1"/>
    <cellStyle name="Lien hypertexte visité" xfId="1566" builtinId="9" hidden="1"/>
    <cellStyle name="Lien hypertexte visité" xfId="1567" builtinId="9" hidden="1"/>
    <cellStyle name="Lien hypertexte visité" xfId="1568" builtinId="9" hidden="1"/>
    <cellStyle name="Lien hypertexte visité" xfId="1569" builtinId="9" hidden="1"/>
    <cellStyle name="Lien hypertexte visité" xfId="1570" builtinId="9" hidden="1"/>
    <cellStyle name="Lien hypertexte visité" xfId="1571" builtinId="9" hidden="1"/>
    <cellStyle name="Lien hypertexte visité" xfId="1572" builtinId="9" hidden="1"/>
    <cellStyle name="Lien hypertexte visité" xfId="1573" builtinId="9" hidden="1"/>
    <cellStyle name="Lien hypertexte visité" xfId="1574" builtinId="9" hidden="1"/>
    <cellStyle name="Lien hypertexte visité" xfId="1575" builtinId="9" hidden="1"/>
    <cellStyle name="Lien hypertexte visité" xfId="1576" builtinId="9" hidden="1"/>
    <cellStyle name="Lien hypertexte visité" xfId="1577" builtinId="9" hidden="1"/>
    <cellStyle name="Lien hypertexte visité" xfId="1578" builtinId="9" hidden="1"/>
    <cellStyle name="Lien hypertexte visité" xfId="1579" builtinId="9" hidden="1"/>
    <cellStyle name="Lien hypertexte visité" xfId="1580" builtinId="9" hidden="1"/>
    <cellStyle name="Lien hypertexte visité" xfId="1581" builtinId="9" hidden="1"/>
    <cellStyle name="Lien hypertexte visité" xfId="1582" builtinId="9" hidden="1"/>
    <cellStyle name="Lien hypertexte visité" xfId="1583" builtinId="9" hidden="1"/>
    <cellStyle name="Lien hypertexte visité" xfId="1584" builtinId="9" hidden="1"/>
    <cellStyle name="Lien hypertexte visité" xfId="1585" builtinId="9" hidden="1"/>
    <cellStyle name="Lien hypertexte visité" xfId="1586" builtinId="9" hidden="1"/>
    <cellStyle name="Lien hypertexte visité" xfId="1587" builtinId="9" hidden="1"/>
    <cellStyle name="Lien hypertexte visité" xfId="1588" builtinId="9" hidden="1"/>
    <cellStyle name="Lien hypertexte visité" xfId="1589" builtinId="9" hidden="1"/>
    <cellStyle name="Lien hypertexte visité" xfId="1590" builtinId="9" hidden="1"/>
    <cellStyle name="Lien hypertexte visité" xfId="1591" builtinId="9" hidden="1"/>
    <cellStyle name="Lien hypertexte visité" xfId="1592" builtinId="9" hidden="1"/>
    <cellStyle name="Lien hypertexte visité" xfId="1593" builtinId="9" hidden="1"/>
    <cellStyle name="Lien hypertexte visité" xfId="1594" builtinId="9" hidden="1"/>
    <cellStyle name="Lien hypertexte visité" xfId="1595" builtinId="9" hidden="1"/>
    <cellStyle name="Lien hypertexte visité" xfId="1596" builtinId="9" hidden="1"/>
    <cellStyle name="Lien hypertexte visité" xfId="1597" builtinId="9" hidden="1"/>
    <cellStyle name="Lien hypertexte visité" xfId="1598" builtinId="9" hidden="1"/>
    <cellStyle name="Lien hypertexte visité" xfId="1599" builtinId="9" hidden="1"/>
    <cellStyle name="Lien hypertexte visité" xfId="1600" builtinId="9" hidden="1"/>
    <cellStyle name="Lien hypertexte visité" xfId="1601" builtinId="9" hidden="1"/>
    <cellStyle name="Lien hypertexte visité" xfId="1602" builtinId="9" hidden="1"/>
    <cellStyle name="Lien hypertexte visité" xfId="1603" builtinId="9" hidden="1"/>
    <cellStyle name="Lien hypertexte visité" xfId="1604" builtinId="9" hidden="1"/>
    <cellStyle name="Lien hypertexte visité" xfId="1605" builtinId="9" hidden="1"/>
    <cellStyle name="Lien hypertexte visité" xfId="1606" builtinId="9" hidden="1"/>
    <cellStyle name="Lien hypertexte visité" xfId="1607" builtinId="9" hidden="1"/>
    <cellStyle name="Lien hypertexte visité" xfId="1608" builtinId="9" hidden="1"/>
    <cellStyle name="Lien hypertexte visité" xfId="1609" builtinId="9" hidden="1"/>
    <cellStyle name="Lien hypertexte visité" xfId="1610" builtinId="9" hidden="1"/>
    <cellStyle name="Lien hypertexte visité" xfId="1611" builtinId="9" hidden="1"/>
    <cellStyle name="Lien hypertexte visité" xfId="1612" builtinId="9" hidden="1"/>
    <cellStyle name="Lien hypertexte visité" xfId="1613" builtinId="9" hidden="1"/>
    <cellStyle name="Lien hypertexte visité" xfId="1614" builtinId="9" hidden="1"/>
    <cellStyle name="Lien hypertexte visité" xfId="1615" builtinId="9" hidden="1"/>
    <cellStyle name="Lien hypertexte visité" xfId="1616" builtinId="9" hidden="1"/>
    <cellStyle name="Lien hypertexte visité" xfId="1617" builtinId="9" hidden="1"/>
    <cellStyle name="Lien hypertexte visité" xfId="1618" builtinId="9" hidden="1"/>
    <cellStyle name="Lien hypertexte visité" xfId="1619" builtinId="9" hidden="1"/>
    <cellStyle name="Lien hypertexte visité" xfId="1620" builtinId="9" hidden="1"/>
    <cellStyle name="Lien hypertexte visité" xfId="1621" builtinId="9" hidden="1"/>
    <cellStyle name="Lien hypertexte visité" xfId="1622" builtinId="9" hidden="1"/>
    <cellStyle name="Lien hypertexte visité" xfId="1623" builtinId="9" hidden="1"/>
    <cellStyle name="Lien hypertexte visité" xfId="1624" builtinId="9" hidden="1"/>
    <cellStyle name="Lien hypertexte visité" xfId="1625" builtinId="9" hidden="1"/>
    <cellStyle name="Lien hypertexte visité" xfId="1626" builtinId="9" hidden="1"/>
    <cellStyle name="Lien hypertexte visité" xfId="1627" builtinId="9" hidden="1"/>
    <cellStyle name="Lien hypertexte visité" xfId="1628" builtinId="9" hidden="1"/>
    <cellStyle name="Lien hypertexte visité" xfId="1629" builtinId="9" hidden="1"/>
    <cellStyle name="Lien hypertexte visité" xfId="1630" builtinId="9" hidden="1"/>
    <cellStyle name="Lien hypertexte visité" xfId="1631" builtinId="9" hidden="1"/>
    <cellStyle name="Lien hypertexte visité" xfId="1632" builtinId="9" hidden="1"/>
    <cellStyle name="Lien hypertexte visité" xfId="1633" builtinId="9" hidden="1"/>
    <cellStyle name="Lien hypertexte visité" xfId="1634" builtinId="9" hidden="1"/>
    <cellStyle name="Lien hypertexte visité" xfId="1635" builtinId="9" hidden="1"/>
    <cellStyle name="Lien hypertexte visité" xfId="1636" builtinId="9" hidden="1"/>
    <cellStyle name="Lien hypertexte visité" xfId="1637" builtinId="9" hidden="1"/>
    <cellStyle name="Lien hypertexte visité" xfId="1638" builtinId="9" hidden="1"/>
    <cellStyle name="Lien hypertexte visité" xfId="1639" builtinId="9" hidden="1"/>
    <cellStyle name="Lien hypertexte visité" xfId="1640" builtinId="9" hidden="1"/>
    <cellStyle name="Lien hypertexte visité" xfId="1641" builtinId="9" hidden="1"/>
    <cellStyle name="Lien hypertexte visité" xfId="1642" builtinId="9" hidden="1"/>
    <cellStyle name="Lien hypertexte visité" xfId="1643" builtinId="9" hidden="1"/>
    <cellStyle name="Lien hypertexte visité" xfId="1644" builtinId="9" hidden="1"/>
    <cellStyle name="Lien hypertexte visité" xfId="1645" builtinId="9" hidden="1"/>
    <cellStyle name="Lien hypertexte visité" xfId="1646" builtinId="9" hidden="1"/>
    <cellStyle name="Lien hypertexte visité" xfId="1647" builtinId="9" hidden="1"/>
    <cellStyle name="Lien hypertexte visité" xfId="1648" builtinId="9" hidden="1"/>
    <cellStyle name="Lien hypertexte visité" xfId="1649" builtinId="9" hidden="1"/>
    <cellStyle name="Lien hypertexte visité" xfId="1650" builtinId="9" hidden="1"/>
    <cellStyle name="Lien hypertexte visité" xfId="1651" builtinId="9" hidden="1"/>
    <cellStyle name="Lien hypertexte visité" xfId="1652" builtinId="9" hidden="1"/>
    <cellStyle name="Lien hypertexte visité" xfId="1653" builtinId="9" hidden="1"/>
    <cellStyle name="Lien hypertexte visité" xfId="1654" builtinId="9" hidden="1"/>
    <cellStyle name="Lien hypertexte visité" xfId="1655" builtinId="9" hidden="1"/>
    <cellStyle name="Lien hypertexte visité" xfId="1656" builtinId="9" hidden="1"/>
    <cellStyle name="Lien hypertexte visité" xfId="1657" builtinId="9" hidden="1"/>
    <cellStyle name="Lien hypertexte visité" xfId="1658" builtinId="9" hidden="1"/>
    <cellStyle name="Lien hypertexte visité" xfId="1659" builtinId="9" hidden="1"/>
    <cellStyle name="Lien hypertexte visité" xfId="1660" builtinId="9" hidden="1"/>
    <cellStyle name="Lien hypertexte visité" xfId="1661" builtinId="9" hidden="1"/>
    <cellStyle name="Lien hypertexte visité" xfId="1662" builtinId="9" hidden="1"/>
    <cellStyle name="Lien hypertexte visité" xfId="1663" builtinId="9" hidden="1"/>
    <cellStyle name="Lien hypertexte visité" xfId="1664" builtinId="9" hidden="1"/>
    <cellStyle name="Lien hypertexte visité" xfId="1665" builtinId="9" hidden="1"/>
    <cellStyle name="Lien hypertexte visité" xfId="1666" builtinId="9" hidden="1"/>
    <cellStyle name="Lien hypertexte visité" xfId="1667" builtinId="9" hidden="1"/>
    <cellStyle name="Lien hypertexte visité" xfId="1668" builtinId="9" hidden="1"/>
    <cellStyle name="Lien hypertexte visité" xfId="1669" builtinId="9" hidden="1"/>
    <cellStyle name="Lien hypertexte visité" xfId="1670" builtinId="9" hidden="1"/>
    <cellStyle name="Lien hypertexte visité" xfId="1671" builtinId="9" hidden="1"/>
    <cellStyle name="Lien hypertexte visité" xfId="1672" builtinId="9" hidden="1"/>
    <cellStyle name="Lien hypertexte visité" xfId="1673" builtinId="9" hidden="1"/>
    <cellStyle name="Lien hypertexte visité" xfId="1674" builtinId="9" hidden="1"/>
    <cellStyle name="Lien hypertexte visité" xfId="1675" builtinId="9" hidden="1"/>
    <cellStyle name="Lien hypertexte visité" xfId="1676" builtinId="9" hidden="1"/>
    <cellStyle name="Lien hypertexte visité" xfId="1677" builtinId="9" hidden="1"/>
    <cellStyle name="Lien hypertexte visité" xfId="1678" builtinId="9" hidden="1"/>
    <cellStyle name="Lien hypertexte visité" xfId="1679" builtinId="9" hidden="1"/>
    <cellStyle name="Lien hypertexte visité" xfId="1680" builtinId="9" hidden="1"/>
    <cellStyle name="Lien hypertexte visité" xfId="1681" builtinId="9" hidden="1"/>
    <cellStyle name="Lien hypertexte visité" xfId="1682" builtinId="9" hidden="1"/>
    <cellStyle name="Lien hypertexte visité" xfId="1683" builtinId="9" hidden="1"/>
    <cellStyle name="Lien hypertexte visité" xfId="1684" builtinId="9" hidden="1"/>
    <cellStyle name="Lien hypertexte visité" xfId="1685" builtinId="9" hidden="1"/>
    <cellStyle name="Lien hypertexte visité" xfId="1686" builtinId="9" hidden="1"/>
    <cellStyle name="Lien hypertexte visité" xfId="1687" builtinId="9" hidden="1"/>
    <cellStyle name="Lien hypertexte visité" xfId="1688" builtinId="9" hidden="1"/>
    <cellStyle name="Lien hypertexte visité" xfId="1689" builtinId="9" hidden="1"/>
    <cellStyle name="Lien hypertexte visité" xfId="1690" builtinId="9" hidden="1"/>
    <cellStyle name="Lien hypertexte visité" xfId="1691" builtinId="9" hidden="1"/>
    <cellStyle name="Lien hypertexte visité" xfId="1692" builtinId="9" hidden="1"/>
    <cellStyle name="Lien hypertexte visité" xfId="1693" builtinId="9" hidden="1"/>
    <cellStyle name="Lien hypertexte visité" xfId="1694" builtinId="9" hidden="1"/>
    <cellStyle name="Lien hypertexte visité" xfId="1695" builtinId="9" hidden="1"/>
    <cellStyle name="Lien hypertexte visité" xfId="1696" builtinId="9" hidden="1"/>
    <cellStyle name="Lien hypertexte visité" xfId="1697" builtinId="9" hidden="1"/>
    <cellStyle name="Lien hypertexte visité" xfId="1698" builtinId="9" hidden="1"/>
    <cellStyle name="Lien hypertexte visité" xfId="1699" builtinId="9" hidden="1"/>
    <cellStyle name="Lien hypertexte visité" xfId="1700" builtinId="9" hidden="1"/>
    <cellStyle name="Lien hypertexte visité" xfId="1701" builtinId="9" hidden="1"/>
    <cellStyle name="Lien hypertexte visité" xfId="1702" builtinId="9" hidden="1"/>
    <cellStyle name="Lien hypertexte visité" xfId="1703" builtinId="9" hidden="1"/>
    <cellStyle name="Lien hypertexte visité" xfId="1704" builtinId="9" hidden="1"/>
    <cellStyle name="Lien hypertexte visité" xfId="1705" builtinId="9" hidden="1"/>
    <cellStyle name="Lien hypertexte visité" xfId="1706" builtinId="9" hidden="1"/>
    <cellStyle name="Lien hypertexte visité" xfId="1707" builtinId="9" hidden="1"/>
    <cellStyle name="Lien hypertexte visité" xfId="1708" builtinId="9" hidden="1"/>
    <cellStyle name="Lien hypertexte visité" xfId="1709" builtinId="9" hidden="1"/>
    <cellStyle name="Lien hypertexte visité" xfId="1710" builtinId="9" hidden="1"/>
    <cellStyle name="Lien hypertexte visité" xfId="1711" builtinId="9" hidden="1"/>
    <cellStyle name="Lien hypertexte visité" xfId="1712" builtinId="9" hidden="1"/>
    <cellStyle name="Lien hypertexte visité" xfId="1713" builtinId="9" hidden="1"/>
    <cellStyle name="Lien hypertexte visité" xfId="1714" builtinId="9" hidden="1"/>
    <cellStyle name="Lien hypertexte visité" xfId="1715" builtinId="9" hidden="1"/>
    <cellStyle name="Lien hypertexte visité" xfId="1716" builtinId="9" hidden="1"/>
    <cellStyle name="Lien hypertexte visité" xfId="1717" builtinId="9" hidden="1"/>
    <cellStyle name="Lien hypertexte visité" xfId="1718" builtinId="9" hidden="1"/>
    <cellStyle name="Lien hypertexte visité" xfId="1719" builtinId="9" hidden="1"/>
    <cellStyle name="Lien hypertexte visité" xfId="1720" builtinId="9" hidden="1"/>
    <cellStyle name="Lien hypertexte visité" xfId="1721" builtinId="9" hidden="1"/>
    <cellStyle name="Lien hypertexte visité" xfId="1722" builtinId="9" hidden="1"/>
    <cellStyle name="Lien hypertexte visité" xfId="1723" builtinId="9" hidden="1"/>
    <cellStyle name="Lien hypertexte visité" xfId="1724" builtinId="9" hidden="1"/>
    <cellStyle name="Lien hypertexte visité" xfId="1725" builtinId="9" hidden="1"/>
    <cellStyle name="Lien hypertexte visité" xfId="1726" builtinId="9" hidden="1"/>
    <cellStyle name="Lien hypertexte visité" xfId="1727" builtinId="9" hidden="1"/>
    <cellStyle name="Lien hypertexte visité" xfId="1728" builtinId="9" hidden="1"/>
    <cellStyle name="Lien hypertexte visité" xfId="1729" builtinId="9" hidden="1"/>
    <cellStyle name="Lien hypertexte visité" xfId="1730" builtinId="9" hidden="1"/>
    <cellStyle name="Lien hypertexte visité" xfId="1731" builtinId="9" hidden="1"/>
    <cellStyle name="Lien hypertexte visité" xfId="1732" builtinId="9" hidden="1"/>
    <cellStyle name="Lien hypertexte visité" xfId="1733" builtinId="9" hidden="1"/>
    <cellStyle name="Lien hypertexte visité" xfId="1734" builtinId="9" hidden="1"/>
    <cellStyle name="Lien hypertexte visité" xfId="1735" builtinId="9" hidden="1"/>
    <cellStyle name="Lien hypertexte visité" xfId="1736" builtinId="9" hidden="1"/>
    <cellStyle name="Lien hypertexte visité" xfId="1737" builtinId="9" hidden="1"/>
    <cellStyle name="Lien hypertexte visité" xfId="1738" builtinId="9" hidden="1"/>
    <cellStyle name="Lien hypertexte visité" xfId="1739" builtinId="9" hidden="1"/>
    <cellStyle name="Lien hypertexte visité" xfId="1740" builtinId="9" hidden="1"/>
    <cellStyle name="Lien hypertexte visité" xfId="1741" builtinId="9" hidden="1"/>
    <cellStyle name="Lien hypertexte visité" xfId="1742" builtinId="9" hidden="1"/>
    <cellStyle name="Lien hypertexte visité" xfId="1743" builtinId="9" hidden="1"/>
    <cellStyle name="Lien hypertexte visité" xfId="1744" builtinId="9" hidden="1"/>
    <cellStyle name="Lien hypertexte visité" xfId="1745" builtinId="9" hidden="1"/>
    <cellStyle name="Lien hypertexte visité" xfId="1746" builtinId="9" hidden="1"/>
    <cellStyle name="Lien hypertexte visité" xfId="1747" builtinId="9" hidden="1"/>
    <cellStyle name="Lien hypertexte visité" xfId="1748" builtinId="9" hidden="1"/>
    <cellStyle name="Lien hypertexte visité" xfId="1749" builtinId="9" hidden="1"/>
    <cellStyle name="Lien hypertexte visité" xfId="1750" builtinId="9" hidden="1"/>
    <cellStyle name="Lien hypertexte visité" xfId="1751" builtinId="9" hidden="1"/>
    <cellStyle name="Lien hypertexte visité" xfId="1752" builtinId="9" hidden="1"/>
    <cellStyle name="Lien hypertexte visité" xfId="1753" builtinId="9" hidden="1"/>
    <cellStyle name="Lien hypertexte visité" xfId="1754" builtinId="9" hidden="1"/>
    <cellStyle name="Lien hypertexte visité" xfId="1755" builtinId="9" hidden="1"/>
    <cellStyle name="Lien hypertexte visité" xfId="1756" builtinId="9" hidden="1"/>
    <cellStyle name="Lien hypertexte visité" xfId="1757" builtinId="9" hidden="1"/>
    <cellStyle name="Lien hypertexte visité" xfId="1758" builtinId="9" hidden="1"/>
    <cellStyle name="Lien hypertexte visité" xfId="1759" builtinId="9" hidden="1"/>
    <cellStyle name="Lien hypertexte visité" xfId="1760" builtinId="9" hidden="1"/>
    <cellStyle name="Lien hypertexte visité" xfId="1761" builtinId="9" hidden="1"/>
    <cellStyle name="Lien hypertexte visité" xfId="1762" builtinId="9" hidden="1"/>
    <cellStyle name="Lien hypertexte visité" xfId="1763" builtinId="9" hidden="1"/>
    <cellStyle name="Lien hypertexte visité" xfId="1764" builtinId="9" hidden="1"/>
    <cellStyle name="Lien hypertexte visité" xfId="1765" builtinId="9" hidden="1"/>
    <cellStyle name="Lien hypertexte visité" xfId="1766" builtinId="9" hidden="1"/>
    <cellStyle name="Lien hypertexte visité" xfId="1767" builtinId="9" hidden="1"/>
    <cellStyle name="Lien hypertexte visité" xfId="1768" builtinId="9" hidden="1"/>
    <cellStyle name="Lien hypertexte visité" xfId="1769" builtinId="9" hidden="1"/>
    <cellStyle name="Lien hypertexte visité" xfId="1770" builtinId="9" hidden="1"/>
    <cellStyle name="Lien hypertexte visité" xfId="1771" builtinId="9" hidden="1"/>
    <cellStyle name="Lien hypertexte visité" xfId="1772" builtinId="9" hidden="1"/>
    <cellStyle name="Lien hypertexte visité" xfId="1773" builtinId="9" hidden="1"/>
    <cellStyle name="Lien hypertexte visité" xfId="1774" builtinId="9" hidden="1"/>
    <cellStyle name="Lien hypertexte visité" xfId="1775" builtinId="9" hidden="1"/>
    <cellStyle name="Lien hypertexte visité" xfId="1776" builtinId="9" hidden="1"/>
    <cellStyle name="Lien hypertexte visité" xfId="1777" builtinId="9" hidden="1"/>
    <cellStyle name="Lien hypertexte visité" xfId="1778" builtinId="9" hidden="1"/>
    <cellStyle name="Lien hypertexte visité" xfId="1779" builtinId="9" hidden="1"/>
    <cellStyle name="Lien hypertexte visité" xfId="1780" builtinId="9" hidden="1"/>
    <cellStyle name="Lien hypertexte visité" xfId="1781" builtinId="9" hidden="1"/>
    <cellStyle name="Lien hypertexte visité" xfId="1782" builtinId="9" hidden="1"/>
    <cellStyle name="Lien hypertexte visité" xfId="1783" builtinId="9" hidden="1"/>
    <cellStyle name="Lien hypertexte visité" xfId="1784" builtinId="9" hidden="1"/>
    <cellStyle name="Lien hypertexte visité" xfId="1785" builtinId="9" hidden="1"/>
    <cellStyle name="Lien hypertexte visité" xfId="1786" builtinId="9" hidden="1"/>
    <cellStyle name="Lien hypertexte visité" xfId="1787" builtinId="9" hidden="1"/>
    <cellStyle name="Lien hypertexte visité" xfId="1788" builtinId="9" hidden="1"/>
    <cellStyle name="Lien hypertexte visité" xfId="1789" builtinId="9" hidden="1"/>
    <cellStyle name="Lien hypertexte visité" xfId="1790" builtinId="9" hidden="1"/>
    <cellStyle name="Lien hypertexte visité" xfId="1791" builtinId="9" hidden="1"/>
    <cellStyle name="Lien hypertexte visité" xfId="1792" builtinId="9" hidden="1"/>
    <cellStyle name="Lien hypertexte visité" xfId="1793" builtinId="9" hidden="1"/>
    <cellStyle name="Lien hypertexte visité" xfId="1794" builtinId="9" hidden="1"/>
    <cellStyle name="Lien hypertexte visité" xfId="1795" builtinId="9" hidden="1"/>
    <cellStyle name="Lien hypertexte visité" xfId="1796" builtinId="9" hidden="1"/>
    <cellStyle name="Lien hypertexte visité" xfId="1797" builtinId="9" hidden="1"/>
    <cellStyle name="Lien hypertexte visité" xfId="1798" builtinId="9" hidden="1"/>
    <cellStyle name="Lien hypertexte visité" xfId="1799" builtinId="9" hidden="1"/>
    <cellStyle name="Lien hypertexte visité" xfId="1800" builtinId="9" hidden="1"/>
    <cellStyle name="Lien hypertexte visité" xfId="1801" builtinId="9" hidden="1"/>
    <cellStyle name="Lien hypertexte visité" xfId="1802" builtinId="9" hidden="1"/>
    <cellStyle name="Lien hypertexte visité" xfId="1803" builtinId="9" hidden="1"/>
    <cellStyle name="Lien hypertexte visité" xfId="1804" builtinId="9" hidden="1"/>
    <cellStyle name="Lien hypertexte visité" xfId="1805" builtinId="9" hidden="1"/>
    <cellStyle name="Lien hypertexte visité" xfId="1806" builtinId="9" hidden="1"/>
    <cellStyle name="Lien hypertexte visité" xfId="1807" builtinId="9" hidden="1"/>
    <cellStyle name="Lien hypertexte visité" xfId="1808" builtinId="9" hidden="1"/>
    <cellStyle name="Lien hypertexte visité" xfId="1809" builtinId="9" hidden="1"/>
    <cellStyle name="Lien hypertexte visité" xfId="1810" builtinId="9" hidden="1"/>
    <cellStyle name="Lien hypertexte visité" xfId="1811" builtinId="9" hidden="1"/>
    <cellStyle name="Lien hypertexte visité" xfId="1812" builtinId="9" hidden="1"/>
    <cellStyle name="Lien hypertexte visité" xfId="1813" builtinId="9" hidden="1"/>
    <cellStyle name="Lien hypertexte visité" xfId="1814" builtinId="9" hidden="1"/>
    <cellStyle name="Lien hypertexte visité" xfId="1815" builtinId="9" hidden="1"/>
    <cellStyle name="Lien hypertexte visité" xfId="1816" builtinId="9" hidden="1"/>
    <cellStyle name="Lien hypertexte visité" xfId="1817" builtinId="9" hidden="1"/>
    <cellStyle name="Lien hypertexte visité" xfId="1818" builtinId="9" hidden="1"/>
    <cellStyle name="Lien hypertexte visité" xfId="1819" builtinId="9" hidden="1"/>
    <cellStyle name="Lien hypertexte visité" xfId="1820" builtinId="9" hidden="1"/>
    <cellStyle name="Lien hypertexte visité" xfId="1821" builtinId="9" hidden="1"/>
    <cellStyle name="Lien hypertexte visité" xfId="1822" builtinId="9" hidden="1"/>
    <cellStyle name="Lien hypertexte visité" xfId="1823" builtinId="9" hidden="1"/>
    <cellStyle name="Lien hypertexte visité" xfId="1824" builtinId="9" hidden="1"/>
    <cellStyle name="Lien hypertexte visité" xfId="1825" builtinId="9" hidden="1"/>
    <cellStyle name="Lien hypertexte visité" xfId="1826" builtinId="9" hidden="1"/>
    <cellStyle name="Lien hypertexte visité" xfId="1827" builtinId="9" hidden="1"/>
    <cellStyle name="Lien hypertexte visité" xfId="1828" builtinId="9" hidden="1"/>
    <cellStyle name="Lien hypertexte visité" xfId="1829" builtinId="9" hidden="1"/>
    <cellStyle name="Lien hypertexte visité" xfId="1830" builtinId="9" hidden="1"/>
    <cellStyle name="Lien hypertexte visité" xfId="1831" builtinId="9" hidden="1"/>
    <cellStyle name="Lien hypertexte visité" xfId="1832" builtinId="9" hidden="1"/>
    <cellStyle name="Lien hypertexte visité" xfId="1833" builtinId="9" hidden="1"/>
    <cellStyle name="Lien hypertexte visité" xfId="1834" builtinId="9" hidden="1"/>
    <cellStyle name="Lien hypertexte visité" xfId="1835" builtinId="9" hidden="1"/>
    <cellStyle name="Lien hypertexte visité" xfId="1836" builtinId="9" hidden="1"/>
    <cellStyle name="Lien hypertexte visité" xfId="1837" builtinId="9" hidden="1"/>
    <cellStyle name="Lien hypertexte visité" xfId="1838" builtinId="9" hidden="1"/>
    <cellStyle name="Lien hypertexte visité" xfId="1839" builtinId="9" hidden="1"/>
    <cellStyle name="Lien hypertexte visité" xfId="1840" builtinId="9" hidden="1"/>
    <cellStyle name="Lien hypertexte visité" xfId="1841" builtinId="9" hidden="1"/>
    <cellStyle name="Lien hypertexte visité" xfId="1842" builtinId="9" hidden="1"/>
    <cellStyle name="Lien hypertexte visité" xfId="1843" builtinId="9" hidden="1"/>
    <cellStyle name="Lien hypertexte visité" xfId="1844" builtinId="9" hidden="1"/>
    <cellStyle name="Lien hypertexte visité" xfId="1845" builtinId="9" hidden="1"/>
    <cellStyle name="Lien hypertexte visité" xfId="1846" builtinId="9" hidden="1"/>
    <cellStyle name="Lien hypertexte visité" xfId="1847" builtinId="9" hidden="1"/>
    <cellStyle name="Lien hypertexte visité" xfId="1848" builtinId="9" hidden="1"/>
    <cellStyle name="Lien hypertexte visité" xfId="1849" builtinId="9" hidden="1"/>
    <cellStyle name="Lien hypertexte visité" xfId="1850" builtinId="9" hidden="1"/>
    <cellStyle name="Lien hypertexte visité" xfId="1851" builtinId="9" hidden="1"/>
    <cellStyle name="Lien hypertexte visité" xfId="1852" builtinId="9" hidden="1"/>
    <cellStyle name="Lien hypertexte visité" xfId="1853" builtinId="9" hidden="1"/>
    <cellStyle name="Lien hypertexte visité" xfId="1854" builtinId="9" hidden="1"/>
    <cellStyle name="Lien hypertexte visité" xfId="1855" builtinId="9" hidden="1"/>
    <cellStyle name="Lien hypertexte visité" xfId="1856" builtinId="9" hidden="1"/>
    <cellStyle name="Lien hypertexte visité" xfId="1857" builtinId="9" hidden="1"/>
    <cellStyle name="Lien hypertexte visité" xfId="1858" builtinId="9" hidden="1"/>
    <cellStyle name="Lien hypertexte visité" xfId="1859" builtinId="9" hidden="1"/>
    <cellStyle name="Lien hypertexte visité" xfId="1860" builtinId="9" hidden="1"/>
    <cellStyle name="Lien hypertexte visité" xfId="1861" builtinId="9" hidden="1"/>
    <cellStyle name="Lien hypertexte visité" xfId="1862" builtinId="9" hidden="1"/>
    <cellStyle name="Lien hypertexte visité" xfId="1863" builtinId="9" hidden="1"/>
    <cellStyle name="Lien hypertexte visité" xfId="1864" builtinId="9" hidden="1"/>
    <cellStyle name="Lien hypertexte visité" xfId="1865" builtinId="9" hidden="1"/>
    <cellStyle name="Lien hypertexte visité" xfId="1866" builtinId="9" hidden="1"/>
    <cellStyle name="Lien hypertexte visité" xfId="1867" builtinId="9" hidden="1"/>
    <cellStyle name="Lien hypertexte visité" xfId="1868" builtinId="9" hidden="1"/>
    <cellStyle name="Lien hypertexte visité" xfId="1869" builtinId="9" hidden="1"/>
    <cellStyle name="Lien hypertexte visité" xfId="1870" builtinId="9" hidden="1"/>
    <cellStyle name="Lien hypertexte visité" xfId="1871" builtinId="9" hidden="1"/>
    <cellStyle name="Lien hypertexte visité" xfId="1872" builtinId="9" hidden="1"/>
    <cellStyle name="Lien hypertexte visité" xfId="1873" builtinId="9" hidden="1"/>
    <cellStyle name="Lien hypertexte visité" xfId="1874" builtinId="9" hidden="1"/>
    <cellStyle name="Lien hypertexte visité" xfId="1875" builtinId="9" hidden="1"/>
    <cellStyle name="Lien hypertexte visité" xfId="1876" builtinId="9" hidden="1"/>
    <cellStyle name="Lien hypertexte visité" xfId="1877" builtinId="9" hidden="1"/>
    <cellStyle name="Lien hypertexte visité" xfId="1878" builtinId="9" hidden="1"/>
    <cellStyle name="Lien hypertexte visité" xfId="1879" builtinId="9" hidden="1"/>
    <cellStyle name="Lien hypertexte visité" xfId="1880" builtinId="9" hidden="1"/>
    <cellStyle name="Lien hypertexte visité" xfId="1881" builtinId="9" hidden="1"/>
    <cellStyle name="Lien hypertexte visité" xfId="1882" builtinId="9" hidden="1"/>
    <cellStyle name="Lien hypertexte visité" xfId="1883" builtinId="9" hidden="1"/>
    <cellStyle name="Lien hypertexte visité" xfId="1884" builtinId="9" hidden="1"/>
    <cellStyle name="Lien hypertexte visité" xfId="1885" builtinId="9" hidden="1"/>
    <cellStyle name="Lien hypertexte visité" xfId="1886" builtinId="9" hidden="1"/>
    <cellStyle name="Lien hypertexte visité" xfId="1887" builtinId="9" hidden="1"/>
    <cellStyle name="Lien hypertexte visité" xfId="1888" builtinId="9" hidden="1"/>
    <cellStyle name="Lien hypertexte visité" xfId="1889" builtinId="9" hidden="1"/>
    <cellStyle name="Lien hypertexte visité" xfId="1890" builtinId="9" hidden="1"/>
    <cellStyle name="Lien hypertexte visité" xfId="1891" builtinId="9" hidden="1"/>
    <cellStyle name="Lien hypertexte visité" xfId="1892" builtinId="9" hidden="1"/>
    <cellStyle name="Lien hypertexte visité" xfId="1893" builtinId="9" hidden="1"/>
    <cellStyle name="Lien hypertexte visité" xfId="1894" builtinId="9" hidden="1"/>
    <cellStyle name="Lien hypertexte visité" xfId="1895" builtinId="9" hidden="1"/>
    <cellStyle name="Lien hypertexte visité" xfId="1896" builtinId="9" hidden="1"/>
    <cellStyle name="Lien hypertexte visité" xfId="1897" builtinId="9" hidden="1"/>
    <cellStyle name="Lien hypertexte visité" xfId="1898" builtinId="9" hidden="1"/>
    <cellStyle name="Lien hypertexte visité" xfId="1899" builtinId="9" hidden="1"/>
    <cellStyle name="Lien hypertexte visité" xfId="1900" builtinId="9" hidden="1"/>
    <cellStyle name="Lien hypertexte visité" xfId="1901" builtinId="9" hidden="1"/>
    <cellStyle name="Lien hypertexte visité" xfId="1902" builtinId="9" hidden="1"/>
    <cellStyle name="Lien hypertexte visité" xfId="1903" builtinId="9" hidden="1"/>
    <cellStyle name="Lien hypertexte visité" xfId="1904" builtinId="9" hidden="1"/>
    <cellStyle name="Lien hypertexte visité" xfId="1905" builtinId="9" hidden="1"/>
    <cellStyle name="Lien hypertexte visité" xfId="1906" builtinId="9" hidden="1"/>
    <cellStyle name="Lien hypertexte visité" xfId="1907" builtinId="9" hidden="1"/>
    <cellStyle name="Lien hypertexte visité" xfId="1908" builtinId="9" hidden="1"/>
    <cellStyle name="Lien hypertexte visité" xfId="1909" builtinId="9" hidden="1"/>
    <cellStyle name="Lien hypertexte visité" xfId="1910" builtinId="9" hidden="1"/>
    <cellStyle name="Lien hypertexte visité" xfId="1911" builtinId="9" hidden="1"/>
    <cellStyle name="Lien hypertexte visité" xfId="1912" builtinId="9" hidden="1"/>
    <cellStyle name="Lien hypertexte visité" xfId="1913" builtinId="9" hidden="1"/>
    <cellStyle name="Lien hypertexte visité" xfId="1914" builtinId="9" hidden="1"/>
    <cellStyle name="Lien hypertexte visité" xfId="1915" builtinId="9" hidden="1"/>
    <cellStyle name="Lien hypertexte visité" xfId="1916" builtinId="9" hidden="1"/>
    <cellStyle name="Lien hypertexte visité" xfId="1917" builtinId="9" hidden="1"/>
    <cellStyle name="Lien hypertexte visité" xfId="1918" builtinId="9" hidden="1"/>
    <cellStyle name="Lien hypertexte visité" xfId="1919" builtinId="9" hidden="1"/>
    <cellStyle name="Lien hypertexte visité" xfId="1920" builtinId="9" hidden="1"/>
    <cellStyle name="Lien hypertexte visité" xfId="1921" builtinId="9" hidden="1"/>
    <cellStyle name="Lien hypertexte visité" xfId="1922" builtinId="9" hidden="1"/>
    <cellStyle name="Lien hypertexte visité" xfId="1923" builtinId="9" hidden="1"/>
    <cellStyle name="Lien hypertexte visité" xfId="1924" builtinId="9" hidden="1"/>
    <cellStyle name="Lien hypertexte visité" xfId="1925" builtinId="9" hidden="1"/>
    <cellStyle name="Lien hypertexte visité" xfId="1926" builtinId="9" hidden="1"/>
    <cellStyle name="Lien hypertexte visité" xfId="1927" builtinId="9" hidden="1"/>
    <cellStyle name="Lien hypertexte visité" xfId="1928" builtinId="9" hidden="1"/>
    <cellStyle name="Lien hypertexte visité" xfId="1929" builtinId="9" hidden="1"/>
    <cellStyle name="Lien hypertexte visité" xfId="1930" builtinId="9" hidden="1"/>
    <cellStyle name="Lien hypertexte visité" xfId="1931" builtinId="9" hidden="1"/>
    <cellStyle name="Lien hypertexte visité" xfId="1932" builtinId="9" hidden="1"/>
    <cellStyle name="Lien hypertexte visité" xfId="1933" builtinId="9" hidden="1"/>
    <cellStyle name="Lien hypertexte visité" xfId="1934" builtinId="9" hidden="1"/>
    <cellStyle name="Lien hypertexte visité" xfId="1935" builtinId="9" hidden="1"/>
    <cellStyle name="Lien hypertexte visité" xfId="1936" builtinId="9" hidden="1"/>
    <cellStyle name="Lien hypertexte visité" xfId="1937" builtinId="9" hidden="1"/>
    <cellStyle name="Lien hypertexte visité" xfId="1938" builtinId="9" hidden="1"/>
    <cellStyle name="Lien hypertexte visité" xfId="1939" builtinId="9" hidden="1"/>
    <cellStyle name="Lien hypertexte visité" xfId="1940" builtinId="9" hidden="1"/>
    <cellStyle name="Lien hypertexte visité" xfId="1941" builtinId="9" hidden="1"/>
    <cellStyle name="Lien hypertexte visité" xfId="1942" builtinId="9" hidden="1"/>
    <cellStyle name="Lien hypertexte visité" xfId="1943" builtinId="9" hidden="1"/>
    <cellStyle name="Lien hypertexte visité" xfId="1944" builtinId="9" hidden="1"/>
    <cellStyle name="Lien hypertexte visité" xfId="1945" builtinId="9" hidden="1"/>
    <cellStyle name="Lien hypertexte visité" xfId="1946" builtinId="9" hidden="1"/>
    <cellStyle name="Lien hypertexte visité" xfId="1947" builtinId="9" hidden="1"/>
    <cellStyle name="Lien hypertexte visité" xfId="1948" builtinId="9" hidden="1"/>
    <cellStyle name="Lien hypertexte visité" xfId="1949" builtinId="9" hidden="1"/>
    <cellStyle name="Lien hypertexte visité" xfId="1950" builtinId="9" hidden="1"/>
    <cellStyle name="Lien hypertexte visité" xfId="1951" builtinId="9" hidden="1"/>
    <cellStyle name="Lien hypertexte visité" xfId="1952" builtinId="9" hidden="1"/>
    <cellStyle name="Lien hypertexte visité" xfId="1953" builtinId="9" hidden="1"/>
    <cellStyle name="Lien hypertexte visité" xfId="1954" builtinId="9" hidden="1"/>
    <cellStyle name="Lien hypertexte visité" xfId="1955" builtinId="9" hidden="1"/>
    <cellStyle name="Lien hypertexte visité" xfId="1956" builtinId="9" hidden="1"/>
    <cellStyle name="Lien hypertexte visité" xfId="1957" builtinId="9" hidden="1"/>
    <cellStyle name="Lien hypertexte visité" xfId="1958" builtinId="9" hidden="1"/>
    <cellStyle name="Lien hypertexte visité" xfId="1959" builtinId="9" hidden="1"/>
    <cellStyle name="Lien hypertexte visité" xfId="1960" builtinId="9" hidden="1"/>
    <cellStyle name="Lien hypertexte visité" xfId="1961" builtinId="9" hidden="1"/>
    <cellStyle name="Lien hypertexte visité" xfId="1962" builtinId="9" hidden="1"/>
    <cellStyle name="Lien hypertexte visité" xfId="1963" builtinId="9" hidden="1"/>
    <cellStyle name="Lien hypertexte visité" xfId="1964" builtinId="9" hidden="1"/>
    <cellStyle name="Lien hypertexte visité" xfId="1965" builtinId="9" hidden="1"/>
    <cellStyle name="Lien hypertexte visité" xfId="1966" builtinId="9" hidden="1"/>
    <cellStyle name="Lien hypertexte visité" xfId="1967" builtinId="9" hidden="1"/>
    <cellStyle name="Lien hypertexte visité" xfId="1968" builtinId="9" hidden="1"/>
    <cellStyle name="Lien hypertexte visité" xfId="1969" builtinId="9" hidden="1"/>
    <cellStyle name="Lien hypertexte visité" xfId="1970" builtinId="9" hidden="1"/>
    <cellStyle name="Lien hypertexte visité" xfId="1971" builtinId="9" hidden="1"/>
    <cellStyle name="Lien hypertexte visité" xfId="1972" builtinId="9" hidden="1"/>
    <cellStyle name="Lien hypertexte visité" xfId="1973" builtinId="9" hidden="1"/>
    <cellStyle name="Lien hypertexte visité" xfId="1974" builtinId="9" hidden="1"/>
    <cellStyle name="Lien hypertexte visité" xfId="1975" builtinId="9" hidden="1"/>
    <cellStyle name="Lien hypertexte visité" xfId="1976" builtinId="9" hidden="1"/>
    <cellStyle name="Lien hypertexte visité" xfId="1977" builtinId="9" hidden="1"/>
    <cellStyle name="Lien hypertexte visité" xfId="1978" builtinId="9" hidden="1"/>
    <cellStyle name="Lien hypertexte visité" xfId="1979" builtinId="9" hidden="1"/>
    <cellStyle name="Lien hypertexte visité" xfId="1980" builtinId="9" hidden="1"/>
    <cellStyle name="Lien hypertexte visité" xfId="1981" builtinId="9" hidden="1"/>
    <cellStyle name="Lien hypertexte visité" xfId="1982" builtinId="9" hidden="1"/>
    <cellStyle name="Lien hypertexte visité" xfId="1983" builtinId="9" hidden="1"/>
    <cellStyle name="Lien hypertexte visité" xfId="1984" builtinId="9" hidden="1"/>
    <cellStyle name="Lien hypertexte visité" xfId="1985" builtinId="9" hidden="1"/>
    <cellStyle name="Lien hypertexte visité" xfId="1986" builtinId="9" hidden="1"/>
    <cellStyle name="Lien hypertexte visité" xfId="1987" builtinId="9" hidden="1"/>
    <cellStyle name="Lien hypertexte visité" xfId="1988" builtinId="9" hidden="1"/>
    <cellStyle name="Lien hypertexte visité" xfId="1989" builtinId="9" hidden="1"/>
    <cellStyle name="Lien hypertexte visité" xfId="1990" builtinId="9" hidden="1"/>
    <cellStyle name="Lien hypertexte visité" xfId="1991" builtinId="9" hidden="1"/>
    <cellStyle name="Lien hypertexte visité" xfId="1992" builtinId="9" hidden="1"/>
    <cellStyle name="Lien hypertexte visité" xfId="1993" builtinId="9" hidden="1"/>
    <cellStyle name="Lien hypertexte visité" xfId="1994" builtinId="9" hidden="1"/>
    <cellStyle name="Lien hypertexte visité" xfId="1995" builtinId="9" hidden="1"/>
    <cellStyle name="Lien hypertexte visité" xfId="1996" builtinId="9" hidden="1"/>
    <cellStyle name="Lien hypertexte visité" xfId="1997" builtinId="9" hidden="1"/>
    <cellStyle name="Lien hypertexte visité" xfId="1998" builtinId="9" hidden="1"/>
    <cellStyle name="Lien hypertexte visité" xfId="1999" builtinId="9" hidden="1"/>
    <cellStyle name="Lien hypertexte visité" xfId="2000" builtinId="9" hidden="1"/>
    <cellStyle name="Lien hypertexte visité" xfId="2001" builtinId="9" hidden="1"/>
    <cellStyle name="Lien hypertexte visité" xfId="2002" builtinId="9" hidden="1"/>
    <cellStyle name="Lien hypertexte visité" xfId="2003" builtinId="9" hidden="1"/>
    <cellStyle name="Lien hypertexte visité" xfId="2004" builtinId="9" hidden="1"/>
    <cellStyle name="Lien hypertexte visité" xfId="2005" builtinId="9" hidden="1"/>
    <cellStyle name="Lien hypertexte visité" xfId="2006" builtinId="9" hidden="1"/>
    <cellStyle name="Lien hypertexte visité" xfId="2007" builtinId="9" hidden="1"/>
    <cellStyle name="Lien hypertexte visité" xfId="2008" builtinId="9" hidden="1"/>
    <cellStyle name="Lien hypertexte visité" xfId="2009" builtinId="9" hidden="1"/>
    <cellStyle name="Lien hypertexte visité" xfId="2010" builtinId="9" hidden="1"/>
    <cellStyle name="Lien hypertexte visité" xfId="2011" builtinId="9" hidden="1"/>
    <cellStyle name="Lien hypertexte visité" xfId="2012" builtinId="9" hidden="1"/>
    <cellStyle name="Lien hypertexte visité" xfId="2013" builtinId="9" hidden="1"/>
    <cellStyle name="Lien hypertexte visité" xfId="2014" builtinId="9" hidden="1"/>
    <cellStyle name="Lien hypertexte visité" xfId="2015" builtinId="9" hidden="1"/>
    <cellStyle name="Lien hypertexte visité" xfId="2016" builtinId="9" hidden="1"/>
    <cellStyle name="Lien hypertexte visité" xfId="2017" builtinId="9" hidden="1"/>
    <cellStyle name="Lien hypertexte visité" xfId="2018" builtinId="9" hidden="1"/>
    <cellStyle name="Lien hypertexte visité" xfId="2019" builtinId="9" hidden="1"/>
    <cellStyle name="Lien hypertexte visité" xfId="2020" builtinId="9" hidden="1"/>
    <cellStyle name="Lien hypertexte visité" xfId="2021" builtinId="9" hidden="1"/>
    <cellStyle name="Lien hypertexte visité" xfId="2022" builtinId="9" hidden="1"/>
    <cellStyle name="Lien hypertexte visité" xfId="2023" builtinId="9" hidden="1"/>
    <cellStyle name="Lien hypertexte visité" xfId="2024" builtinId="9" hidden="1"/>
    <cellStyle name="Lien hypertexte visité" xfId="2025" builtinId="9" hidden="1"/>
    <cellStyle name="Lien hypertexte visité" xfId="2026" builtinId="9" hidden="1"/>
    <cellStyle name="Lien hypertexte visité" xfId="2027" builtinId="9" hidden="1"/>
    <cellStyle name="Lien hypertexte visité" xfId="2028" builtinId="9" hidden="1"/>
    <cellStyle name="Lien hypertexte visité" xfId="2029" builtinId="9" hidden="1"/>
    <cellStyle name="Lien hypertexte visité" xfId="2030" builtinId="9" hidden="1"/>
    <cellStyle name="Lien hypertexte visité" xfId="2031" builtinId="9" hidden="1"/>
    <cellStyle name="Lien hypertexte visité" xfId="2032" builtinId="9" hidden="1"/>
    <cellStyle name="Lien hypertexte visité" xfId="2033" builtinId="9" hidden="1"/>
    <cellStyle name="Lien hypertexte visité" xfId="2034" builtinId="9" hidden="1"/>
    <cellStyle name="Lien hypertexte visité" xfId="2035" builtinId="9" hidden="1"/>
    <cellStyle name="Lien hypertexte visité" xfId="2036" builtinId="9" hidden="1"/>
    <cellStyle name="Lien hypertexte visité" xfId="2037" builtinId="9" hidden="1"/>
    <cellStyle name="Lien hypertexte visité" xfId="2038" builtinId="9" hidden="1"/>
    <cellStyle name="Lien hypertexte visité" xfId="2039" builtinId="9" hidden="1"/>
    <cellStyle name="Lien hypertexte visité" xfId="2040" builtinId="9" hidden="1"/>
    <cellStyle name="Lien hypertexte visité" xfId="2041" builtinId="9" hidden="1"/>
    <cellStyle name="Lien hypertexte visité" xfId="2042" builtinId="9" hidden="1"/>
    <cellStyle name="Lien hypertexte visité" xfId="2043" builtinId="9" hidden="1"/>
    <cellStyle name="Milliers" xfId="1" builtinId="3"/>
    <cellStyle name="Normal" xfId="0" builtinId="0"/>
    <cellStyle name="Normal 2" xfId="2" xr:uid="{00000000-0005-0000-0000-0000F9070000}"/>
    <cellStyle name="Normal 2 2" xfId="4" xr:uid="{00000000-0005-0000-0000-0000FA070000}"/>
    <cellStyle name="Normal 3" xfId="5" xr:uid="{00000000-0005-0000-0000-0000FB070000}"/>
    <cellStyle name="Pourcentage" xfId="2046" builtinId="5"/>
    <cellStyle name="常规 2" xfId="3" xr:uid="{00000000-0005-0000-0000-0000FD070000}"/>
    <cellStyle name="百分比 2" xfId="2045" xr:uid="{00000000-0005-0000-0000-0000FE070000}"/>
    <cellStyle name="百分比 3" xfId="2044" xr:uid="{00000000-0005-0000-0000-0000FF070000}"/>
  </cellStyles>
  <dxfs count="0"/>
  <tableStyles count="0" defaultTableStyle="TableStyleMedium2" defaultPivotStyle="PivotStyleLight16"/>
  <colors>
    <mruColors>
      <color rgb="FF7030A0"/>
      <color rgb="FFFF6600"/>
      <color rgb="FFFF3300"/>
      <color rgb="FF00B050"/>
      <color rgb="FFFF0000"/>
      <color rgb="FFFF0092"/>
      <color rgb="FF000000"/>
      <color rgb="FFFFE9F9"/>
      <color rgb="FFDCFFDB"/>
      <color rgb="FFE3EA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altLang="zh-CN" b="1"/>
              <a:t>Niveau de conformité</a:t>
            </a:r>
            <a:r>
              <a:rPr lang="fr-FR" altLang="zh-CN" b="1" baseline="0"/>
              <a:t> de ISO 21001</a:t>
            </a:r>
            <a:endParaRPr lang="zh-CN" alt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488227091289928"/>
          <c:y val="0.27622690565671015"/>
          <c:w val="0.51374428856843724"/>
          <c:h val="0.58640809180225495"/>
        </c:manualLayout>
      </c:layout>
      <c:radarChart>
        <c:radarStyle val="filled"/>
        <c:varyColors val="0"/>
        <c:ser>
          <c:idx val="0"/>
          <c:order val="0"/>
          <c:spPr>
            <a:solidFill>
              <a:srgbClr val="FF0092">
                <a:alpha val="49804"/>
              </a:srgbClr>
            </a:solidFill>
            <a:ln>
              <a:solidFill>
                <a:srgbClr val="FF0000"/>
              </a:solid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Résultats!$D$5:$J$5</c:f>
              <c:strCache>
                <c:ptCount val="7"/>
                <c:pt idx="0">
                  <c:v>Article 4
Contexte de l'organisme</c:v>
                </c:pt>
                <c:pt idx="1">
                  <c:v>Article 5 
Leadership</c:v>
                </c:pt>
                <c:pt idx="2">
                  <c:v>Article 6 
Planification</c:v>
                </c:pt>
                <c:pt idx="3">
                  <c:v>Article 7 
Support</c:v>
                </c:pt>
                <c:pt idx="4">
                  <c:v>Article 8 
Réalisation des activités opérationnelles </c:v>
                </c:pt>
                <c:pt idx="5">
                  <c:v>Article 9 
Évaluation des performances</c:v>
                </c:pt>
                <c:pt idx="6">
                  <c:v>Article 10
Amélioration</c:v>
                </c:pt>
              </c:strCache>
            </c:strRef>
          </c:cat>
          <c:val>
            <c:numRef>
              <c:f>Résultats!$D$6:$J$6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388-4DD3-BB01-4155D88A37CD}"/>
            </c:ext>
          </c:extLst>
        </c:ser>
        <c:dLbls>
          <c:showLegendKey val="0"/>
          <c:showVal val="0"/>
          <c:showCatName val="0"/>
          <c:showSerName val="0"/>
          <c:showPercent val="0"/>
          <c:showBubbleSize val="0"/>
        </c:dLbls>
        <c:axId val="1015296592"/>
        <c:axId val="1015288432"/>
      </c:radarChart>
      <c:catAx>
        <c:axId val="1015296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15288432"/>
        <c:crosses val="autoZero"/>
        <c:auto val="1"/>
        <c:lblAlgn val="ctr"/>
        <c:lblOffset val="100"/>
        <c:noMultiLvlLbl val="0"/>
      </c:catAx>
      <c:valAx>
        <c:axId val="1015288432"/>
        <c:scaling>
          <c:orientation val="minMax"/>
          <c:max val="1"/>
        </c:scaling>
        <c:delete val="0"/>
        <c:axPos val="l"/>
        <c:majorGridlines>
          <c:spPr>
            <a:ln w="9525" cap="flat" cmpd="sng" algn="ctr">
              <a:solidFill>
                <a:schemeClr val="accent2">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1529659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r>
              <a:rPr lang="fr-FR"/>
              <a:t>8. Réalisation des activités opérationelles</a:t>
            </a:r>
          </a:p>
        </c:rich>
      </c:tx>
      <c:overlay val="0"/>
      <c:spPr>
        <a:noFill/>
        <a:ln>
          <a:noFill/>
        </a:ln>
        <a:effectLst/>
      </c:spPr>
      <c:txPr>
        <a:bodyPr rot="0" spcFirstLastPara="1" vertOverflow="ellipsis" vert="horz" wrap="square" anchor="ctr" anchorCtr="1"/>
        <a:lstStyle/>
        <a:p>
          <a:pPr>
            <a:defRPr sz="1600" b="0" i="0" u="none" strike="noStrike" kern="1200" spc="70" baseline="0">
              <a:solidFill>
                <a:schemeClr val="dk1">
                  <a:lumMod val="50000"/>
                  <a:lumOff val="50000"/>
                </a:schemeClr>
              </a:solidFill>
              <a:latin typeface="+mn-lt"/>
              <a:ea typeface="+mn-ea"/>
              <a:cs typeface="+mn-cs"/>
            </a:defRPr>
          </a:pPr>
          <a:endParaRPr lang="fr-FR"/>
        </a:p>
      </c:txPr>
    </c:title>
    <c:autoTitleDeleted val="0"/>
    <c:plotArea>
      <c:layout/>
      <c:radarChart>
        <c:radarStyle val="marker"/>
        <c:varyColors val="0"/>
        <c:ser>
          <c:idx val="0"/>
          <c:order val="0"/>
          <c:spPr>
            <a:ln w="50800" cap="rnd" cmpd="sng" algn="ctr">
              <a:solidFill>
                <a:schemeClr val="accent1">
                  <a:alpha val="30000"/>
                </a:schemeClr>
              </a:solidFill>
              <a:round/>
            </a:ln>
            <a:effectLst/>
          </c:spPr>
          <c:marker>
            <c:symbol val="circle"/>
            <c:size val="4"/>
            <c:spPr>
              <a:solidFill>
                <a:schemeClr val="accent1"/>
              </a:solidFill>
              <a:ln w="12700" cap="flat" cmpd="sng" algn="ctr">
                <a:solidFill>
                  <a:schemeClr val="lt1"/>
                </a:solidFill>
                <a:round/>
              </a:ln>
              <a:effectLst/>
            </c:spPr>
          </c:marker>
          <c:cat>
            <c:strRef>
              <c:f>Résultats!$D$49:$D$57</c:f>
              <c:strCache>
                <c:ptCount val="9"/>
                <c:pt idx="0">
                  <c:v>planification det maîtrise opérationnelles</c:v>
                </c:pt>
                <c:pt idx="1">
                  <c:v>Exigences relatives aux produits et services éducatifs</c:v>
                </c:pt>
                <c:pt idx="2">
                  <c:v>Conception et développement des produits et services éducatifs</c:v>
                </c:pt>
                <c:pt idx="3">
                  <c:v>Maîtrise des processus, produits et services fournis par des prestataires externes</c:v>
                </c:pt>
                <c:pt idx="4">
                  <c:v>Délivrance des produits et prestation de services éducatifs</c:v>
                </c:pt>
                <c:pt idx="5">
                  <c:v>Libération des produits et services éducatifs</c:v>
                </c:pt>
                <c:pt idx="6">
                  <c:v>Maîtrise des éléments de sortie des produits et des services éducatifs non conformes</c:v>
                </c:pt>
                <c:pt idx="7">
                  <c:v>Protection et transparence des donnés relatives aux apprenants</c:v>
                </c:pt>
                <c:pt idx="8">
                  <c:v>Propriété des parties intéressées</c:v>
                </c:pt>
              </c:strCache>
            </c:strRef>
          </c:cat>
          <c:val>
            <c:numRef>
              <c:f>Résultats!$E$49:$E$57</c:f>
              <c:numCache>
                <c:formatCode>General</c:formatCode>
                <c:ptCount val="9"/>
              </c:numCache>
            </c:numRef>
          </c:val>
          <c:extLst>
            <c:ext xmlns:c16="http://schemas.microsoft.com/office/drawing/2014/chart" uri="{C3380CC4-5D6E-409C-BE32-E72D297353CC}">
              <c16:uniqueId val="{00000000-3D9F-41F1-81BB-B23DCB0E24F7}"/>
            </c:ext>
          </c:extLst>
        </c:ser>
        <c:ser>
          <c:idx val="1"/>
          <c:order val="1"/>
          <c:spPr>
            <a:ln w="50800" cap="rnd" cmpd="sng" algn="ctr">
              <a:solidFill>
                <a:schemeClr val="accent2">
                  <a:alpha val="30000"/>
                </a:schemeClr>
              </a:solidFill>
              <a:round/>
            </a:ln>
            <a:effectLst/>
          </c:spPr>
          <c:marker>
            <c:symbol val="circle"/>
            <c:size val="4"/>
            <c:spPr>
              <a:solidFill>
                <a:schemeClr val="accent2"/>
              </a:solidFill>
              <a:ln w="12700" cap="flat" cmpd="sng" algn="ctr">
                <a:solidFill>
                  <a:schemeClr val="lt1"/>
                </a:solidFill>
                <a:round/>
              </a:ln>
              <a:effectLst/>
            </c:spPr>
          </c:marker>
          <c:cat>
            <c:strRef>
              <c:f>Résultats!$D$49:$D$57</c:f>
              <c:strCache>
                <c:ptCount val="9"/>
                <c:pt idx="0">
                  <c:v>planification det maîtrise opérationnelles</c:v>
                </c:pt>
                <c:pt idx="1">
                  <c:v>Exigences relatives aux produits et services éducatifs</c:v>
                </c:pt>
                <c:pt idx="2">
                  <c:v>Conception et développement des produits et services éducatifs</c:v>
                </c:pt>
                <c:pt idx="3">
                  <c:v>Maîtrise des processus, produits et services fournis par des prestataires externes</c:v>
                </c:pt>
                <c:pt idx="4">
                  <c:v>Délivrance des produits et prestation de services éducatifs</c:v>
                </c:pt>
                <c:pt idx="5">
                  <c:v>Libération des produits et services éducatifs</c:v>
                </c:pt>
                <c:pt idx="6">
                  <c:v>Maîtrise des éléments de sortie des produits et des services éducatifs non conformes</c:v>
                </c:pt>
                <c:pt idx="7">
                  <c:v>Protection et transparence des donnés relatives aux apprenants</c:v>
                </c:pt>
                <c:pt idx="8">
                  <c:v>Propriété des parties intéressées</c:v>
                </c:pt>
              </c:strCache>
            </c:strRef>
          </c:cat>
          <c:val>
            <c:numRef>
              <c:f>Résultats!$F$49:$F$57</c:f>
              <c:numCache>
                <c:formatCode>General</c:formatCode>
                <c:ptCount val="9"/>
              </c:numCache>
            </c:numRef>
          </c:val>
          <c:extLst>
            <c:ext xmlns:c16="http://schemas.microsoft.com/office/drawing/2014/chart" uri="{C3380CC4-5D6E-409C-BE32-E72D297353CC}">
              <c16:uniqueId val="{00000001-3D9F-41F1-81BB-B23DCB0E24F7}"/>
            </c:ext>
          </c:extLst>
        </c:ser>
        <c:ser>
          <c:idx val="2"/>
          <c:order val="2"/>
          <c:spPr>
            <a:ln w="50800" cap="rnd" cmpd="sng" algn="ctr">
              <a:solidFill>
                <a:schemeClr val="accent3">
                  <a:alpha val="30000"/>
                </a:schemeClr>
              </a:solidFill>
              <a:round/>
            </a:ln>
            <a:effectLst/>
          </c:spPr>
          <c:marker>
            <c:symbol val="circle"/>
            <c:size val="4"/>
            <c:spPr>
              <a:solidFill>
                <a:schemeClr val="accent3"/>
              </a:solidFill>
              <a:ln w="12700" cap="flat" cmpd="sng" algn="ctr">
                <a:solidFill>
                  <a:schemeClr val="lt1"/>
                </a:solidFill>
                <a:round/>
              </a:ln>
              <a:effectLst/>
            </c:spPr>
          </c:marker>
          <c:cat>
            <c:strRef>
              <c:f>Résultats!$D$49:$D$57</c:f>
              <c:strCache>
                <c:ptCount val="9"/>
                <c:pt idx="0">
                  <c:v>planification det maîtrise opérationnelles</c:v>
                </c:pt>
                <c:pt idx="1">
                  <c:v>Exigences relatives aux produits et services éducatifs</c:v>
                </c:pt>
                <c:pt idx="2">
                  <c:v>Conception et développement des produits et services éducatifs</c:v>
                </c:pt>
                <c:pt idx="3">
                  <c:v>Maîtrise des processus, produits et services fournis par des prestataires externes</c:v>
                </c:pt>
                <c:pt idx="4">
                  <c:v>Délivrance des produits et prestation de services éducatifs</c:v>
                </c:pt>
                <c:pt idx="5">
                  <c:v>Libération des produits et services éducatifs</c:v>
                </c:pt>
                <c:pt idx="6">
                  <c:v>Maîtrise des éléments de sortie des produits et des services éducatifs non conformes</c:v>
                </c:pt>
                <c:pt idx="7">
                  <c:v>Protection et transparence des donnés relatives aux apprenants</c:v>
                </c:pt>
                <c:pt idx="8">
                  <c:v>Propriété des parties intéressées</c:v>
                </c:pt>
              </c:strCache>
            </c:strRef>
          </c:cat>
          <c:val>
            <c:numRef>
              <c:f>Résultats!$G$49:$G$57</c:f>
              <c:numCache>
                <c:formatCode>General</c:formatCode>
                <c:ptCount val="9"/>
              </c:numCache>
            </c:numRef>
          </c:val>
          <c:extLst>
            <c:ext xmlns:c16="http://schemas.microsoft.com/office/drawing/2014/chart" uri="{C3380CC4-5D6E-409C-BE32-E72D297353CC}">
              <c16:uniqueId val="{00000002-3D9F-41F1-81BB-B23DCB0E24F7}"/>
            </c:ext>
          </c:extLst>
        </c:ser>
        <c:ser>
          <c:idx val="3"/>
          <c:order val="3"/>
          <c:spPr>
            <a:ln w="50800" cap="rnd" cmpd="sng" algn="ctr">
              <a:solidFill>
                <a:schemeClr val="accent4">
                  <a:alpha val="30000"/>
                </a:schemeClr>
              </a:solidFill>
              <a:round/>
            </a:ln>
            <a:effectLst/>
          </c:spPr>
          <c:marker>
            <c:symbol val="circle"/>
            <c:size val="4"/>
            <c:spPr>
              <a:solidFill>
                <a:schemeClr val="accent4"/>
              </a:solidFill>
              <a:ln w="12700" cap="flat" cmpd="sng" algn="ctr">
                <a:solidFill>
                  <a:schemeClr val="lt1"/>
                </a:solidFill>
                <a:round/>
              </a:ln>
              <a:effectLst/>
            </c:spPr>
          </c:marker>
          <c:cat>
            <c:strRef>
              <c:f>Résultats!$D$49:$D$57</c:f>
              <c:strCache>
                <c:ptCount val="9"/>
                <c:pt idx="0">
                  <c:v>planification det maîtrise opérationnelles</c:v>
                </c:pt>
                <c:pt idx="1">
                  <c:v>Exigences relatives aux produits et services éducatifs</c:v>
                </c:pt>
                <c:pt idx="2">
                  <c:v>Conception et développement des produits et services éducatifs</c:v>
                </c:pt>
                <c:pt idx="3">
                  <c:v>Maîtrise des processus, produits et services fournis par des prestataires externes</c:v>
                </c:pt>
                <c:pt idx="4">
                  <c:v>Délivrance des produits et prestation de services éducatifs</c:v>
                </c:pt>
                <c:pt idx="5">
                  <c:v>Libération des produits et services éducatifs</c:v>
                </c:pt>
                <c:pt idx="6">
                  <c:v>Maîtrise des éléments de sortie des produits et des services éducatifs non conformes</c:v>
                </c:pt>
                <c:pt idx="7">
                  <c:v>Protection et transparence des donnés relatives aux apprenants</c:v>
                </c:pt>
                <c:pt idx="8">
                  <c:v>Propriété des parties intéressées</c:v>
                </c:pt>
              </c:strCache>
            </c:strRef>
          </c:cat>
          <c:val>
            <c:numRef>
              <c:f>Résultats!$H$49:$H$57</c:f>
              <c:numCache>
                <c:formatCode>General</c:formatCode>
                <c:ptCount val="9"/>
              </c:numCache>
            </c:numRef>
          </c:val>
          <c:extLst>
            <c:ext xmlns:c16="http://schemas.microsoft.com/office/drawing/2014/chart" uri="{C3380CC4-5D6E-409C-BE32-E72D297353CC}">
              <c16:uniqueId val="{00000003-3D9F-41F1-81BB-B23DCB0E24F7}"/>
            </c:ext>
          </c:extLst>
        </c:ser>
        <c:ser>
          <c:idx val="4"/>
          <c:order val="4"/>
          <c:spPr>
            <a:ln w="50800" cap="rnd" cmpd="sng" algn="ctr">
              <a:solidFill>
                <a:schemeClr val="accent5">
                  <a:alpha val="30000"/>
                </a:schemeClr>
              </a:solidFill>
              <a:round/>
            </a:ln>
            <a:effectLst/>
          </c:spPr>
          <c:marker>
            <c:symbol val="circle"/>
            <c:size val="4"/>
            <c:spPr>
              <a:solidFill>
                <a:schemeClr val="accent5"/>
              </a:solidFill>
              <a:ln w="12700" cap="flat" cmpd="sng" algn="ctr">
                <a:solidFill>
                  <a:schemeClr val="lt1"/>
                </a:solidFill>
                <a:round/>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Résultats!$D$49:$D$57</c:f>
              <c:strCache>
                <c:ptCount val="9"/>
                <c:pt idx="0">
                  <c:v>planification det maîtrise opérationnelles</c:v>
                </c:pt>
                <c:pt idx="1">
                  <c:v>Exigences relatives aux produits et services éducatifs</c:v>
                </c:pt>
                <c:pt idx="2">
                  <c:v>Conception et développement des produits et services éducatifs</c:v>
                </c:pt>
                <c:pt idx="3">
                  <c:v>Maîtrise des processus, produits et services fournis par des prestataires externes</c:v>
                </c:pt>
                <c:pt idx="4">
                  <c:v>Délivrance des produits et prestation de services éducatifs</c:v>
                </c:pt>
                <c:pt idx="5">
                  <c:v>Libération des produits et services éducatifs</c:v>
                </c:pt>
                <c:pt idx="6">
                  <c:v>Maîtrise des éléments de sortie des produits et des services éducatifs non conformes</c:v>
                </c:pt>
                <c:pt idx="7">
                  <c:v>Protection et transparence des donnés relatives aux apprenants</c:v>
                </c:pt>
                <c:pt idx="8">
                  <c:v>Propriété des parties intéressées</c:v>
                </c:pt>
              </c:strCache>
            </c:strRef>
          </c:cat>
          <c:val>
            <c:numRef>
              <c:f>Résultats!$I$49:$I$57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3D9F-41F1-81BB-B23DCB0E24F7}"/>
            </c:ext>
          </c:extLst>
        </c:ser>
        <c:dLbls>
          <c:showLegendKey val="0"/>
          <c:showVal val="0"/>
          <c:showCatName val="0"/>
          <c:showSerName val="0"/>
          <c:showPercent val="0"/>
          <c:showBubbleSize val="0"/>
        </c:dLbls>
        <c:axId val="525064840"/>
        <c:axId val="525062872"/>
      </c:radarChart>
      <c:catAx>
        <c:axId val="5250648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fr-FR"/>
          </a:p>
        </c:txPr>
        <c:crossAx val="525062872"/>
        <c:crosses val="autoZero"/>
        <c:auto val="1"/>
        <c:lblAlgn val="ctr"/>
        <c:lblOffset val="100"/>
        <c:noMultiLvlLbl val="0"/>
      </c:catAx>
      <c:valAx>
        <c:axId val="525062872"/>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fr-FR"/>
          </a:p>
        </c:txPr>
        <c:crossAx val="525064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altLang="zh-CN" b="1"/>
              <a:t>Niveau de Maturité</a:t>
            </a:r>
            <a:r>
              <a:rPr lang="fr-FR" altLang="zh-CN" b="1" baseline="0"/>
              <a:t> de ISO 21001</a:t>
            </a:r>
            <a:endParaRPr lang="zh-CN" alt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488227091289928"/>
          <c:y val="0.27622690565671015"/>
          <c:w val="0.51374428856843724"/>
          <c:h val="0.58640809180225495"/>
        </c:manualLayout>
      </c:layout>
      <c:radarChart>
        <c:radarStyle val="filled"/>
        <c:varyColors val="0"/>
        <c:ser>
          <c:idx val="0"/>
          <c:order val="0"/>
          <c:spPr>
            <a:solidFill>
              <a:schemeClr val="accent6"/>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Résultats!$D$16:$J$16</c:f>
              <c:strCache>
                <c:ptCount val="7"/>
                <c:pt idx="0">
                  <c:v>Article 4
Contexte de l'organisme</c:v>
                </c:pt>
                <c:pt idx="1">
                  <c:v>Article 5 
Leadership</c:v>
                </c:pt>
                <c:pt idx="2">
                  <c:v>Article 6 
Planification</c:v>
                </c:pt>
                <c:pt idx="3">
                  <c:v>Article 7 
Support</c:v>
                </c:pt>
                <c:pt idx="4">
                  <c:v>Article 8 
Réalisation des activités opérationnelles </c:v>
                </c:pt>
                <c:pt idx="5">
                  <c:v>Article 9 
Évaluation des performances</c:v>
                </c:pt>
                <c:pt idx="6">
                  <c:v>Article 10
Amélioration</c:v>
                </c:pt>
              </c:strCache>
            </c:strRef>
          </c:cat>
          <c:val>
            <c:numRef>
              <c:f>Résultats!$D$17:$J$17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BAB-423D-B5C5-1BCB624A4088}"/>
            </c:ext>
          </c:extLst>
        </c:ser>
        <c:dLbls>
          <c:showLegendKey val="0"/>
          <c:showVal val="0"/>
          <c:showCatName val="0"/>
          <c:showSerName val="0"/>
          <c:showPercent val="0"/>
          <c:showBubbleSize val="0"/>
        </c:dLbls>
        <c:axId val="1015296592"/>
        <c:axId val="1015288432"/>
      </c:radarChart>
      <c:catAx>
        <c:axId val="1015296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15288432"/>
        <c:crosses val="autoZero"/>
        <c:auto val="1"/>
        <c:lblAlgn val="ctr"/>
        <c:lblOffset val="100"/>
        <c:noMultiLvlLbl val="0"/>
      </c:catAx>
      <c:valAx>
        <c:axId val="1015288432"/>
        <c:scaling>
          <c:orientation val="minMax"/>
          <c:max val="1"/>
        </c:scaling>
        <c:delete val="0"/>
        <c:axPos val="l"/>
        <c:majorGridlines>
          <c:spPr>
            <a:ln w="9525" cap="flat" cmpd="sng" algn="ctr">
              <a:solidFill>
                <a:schemeClr val="accent2">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1529659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solidFill>
        <a:schemeClr val="bg1">
          <a:lumMod val="50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0</xdr:col>
      <xdr:colOff>511969</xdr:colOff>
      <xdr:row>3</xdr:row>
      <xdr:rowOff>1098</xdr:rowOff>
    </xdr:to>
    <xdr:pic>
      <xdr:nvPicPr>
        <xdr:cNvPr id="4" name="Image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3700"/>
          <a:ext cx="511969" cy="173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3174</xdr:rowOff>
    </xdr:from>
    <xdr:to>
      <xdr:col>0</xdr:col>
      <xdr:colOff>1217240</xdr:colOff>
      <xdr:row>1</xdr:row>
      <xdr:rowOff>171449</xdr:rowOff>
    </xdr:to>
    <xdr:pic>
      <xdr:nvPicPr>
        <xdr:cNvPr id="2" name="Image 2">
          <a:extLst>
            <a:ext uri="{FF2B5EF4-FFF2-40B4-BE49-F238E27FC236}">
              <a16:creationId xmlns:a16="http://schemas.microsoft.com/office/drawing/2014/main" id="{015935A1-DCAC-4FD9-99CA-EC71C9F66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3174"/>
          <a:ext cx="1026740" cy="358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179160</xdr:colOff>
      <xdr:row>11</xdr:row>
      <xdr:rowOff>31189</xdr:rowOff>
    </xdr:from>
    <xdr:to>
      <xdr:col>7</xdr:col>
      <xdr:colOff>666750</xdr:colOff>
      <xdr:row>40</xdr:row>
      <xdr:rowOff>138374</xdr:rowOff>
    </xdr:to>
    <xdr:pic>
      <xdr:nvPicPr>
        <xdr:cNvPr id="33" name="Image 32">
          <a:extLst>
            <a:ext uri="{FF2B5EF4-FFF2-40B4-BE49-F238E27FC236}">
              <a16:creationId xmlns:a16="http://schemas.microsoft.com/office/drawing/2014/main" id="{76BC99D8-DF23-43CD-A501-F2C261987F1E}"/>
            </a:ext>
          </a:extLst>
        </xdr:cNvPr>
        <xdr:cNvPicPr>
          <a:picLocks noChangeAspect="1"/>
        </xdr:cNvPicPr>
      </xdr:nvPicPr>
      <xdr:blipFill>
        <a:blip xmlns:r="http://schemas.openxmlformats.org/officeDocument/2006/relationships" r:embed="rId1">
          <a:grayscl/>
        </a:blip>
        <a:stretch>
          <a:fillRect/>
        </a:stretch>
      </xdr:blipFill>
      <xdr:spPr>
        <a:xfrm>
          <a:off x="179160" y="3283296"/>
          <a:ext cx="10475233" cy="5631685"/>
        </a:xfrm>
        <a:prstGeom prst="rect">
          <a:avLst/>
        </a:prstGeom>
        <a:solidFill>
          <a:schemeClr val="bg1"/>
        </a:solidFill>
      </xdr:spPr>
    </xdr:pic>
    <xdr:clientData/>
  </xdr:twoCellAnchor>
  <xdr:twoCellAnchor editAs="oneCell">
    <xdr:from>
      <xdr:col>0</xdr:col>
      <xdr:colOff>0</xdr:colOff>
      <xdr:row>0</xdr:row>
      <xdr:rowOff>3174</xdr:rowOff>
    </xdr:from>
    <xdr:to>
      <xdr:col>1</xdr:col>
      <xdr:colOff>87847</xdr:colOff>
      <xdr:row>1</xdr:row>
      <xdr:rowOff>76199</xdr:rowOff>
    </xdr:to>
    <xdr:pic>
      <xdr:nvPicPr>
        <xdr:cNvPr id="34" name="Image 2">
          <a:extLst>
            <a:ext uri="{FF2B5EF4-FFF2-40B4-BE49-F238E27FC236}">
              <a16:creationId xmlns:a16="http://schemas.microsoft.com/office/drawing/2014/main" id="{DCFCE482-B0C9-4F8E-A63E-92F3FE96BB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3174"/>
          <a:ext cx="1026740" cy="358775"/>
        </a:xfrm>
        <a:prstGeom prst="rect">
          <a:avLst/>
        </a:prstGeom>
      </xdr:spPr>
    </xdr:pic>
    <xdr:clientData/>
  </xdr:twoCellAnchor>
  <xdr:twoCellAnchor editAs="oneCell">
    <xdr:from>
      <xdr:col>0</xdr:col>
      <xdr:colOff>40820</xdr:colOff>
      <xdr:row>0</xdr:row>
      <xdr:rowOff>54429</xdr:rowOff>
    </xdr:from>
    <xdr:to>
      <xdr:col>1</xdr:col>
      <xdr:colOff>620618</xdr:colOff>
      <xdr:row>1</xdr:row>
      <xdr:rowOff>299357</xdr:rowOff>
    </xdr:to>
    <xdr:pic>
      <xdr:nvPicPr>
        <xdr:cNvPr id="4" name="Image 2">
          <a:extLst>
            <a:ext uri="{FF2B5EF4-FFF2-40B4-BE49-F238E27FC236}">
              <a16:creationId xmlns:a16="http://schemas.microsoft.com/office/drawing/2014/main" id="{A53AF6B3-E493-4713-AEAA-541E20EFA7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9570" y="54429"/>
          <a:ext cx="1518691" cy="5306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374230</xdr:colOff>
      <xdr:row>18</xdr:row>
      <xdr:rowOff>57149</xdr:rowOff>
    </xdr:from>
    <xdr:to>
      <xdr:col>7</xdr:col>
      <xdr:colOff>200024</xdr:colOff>
      <xdr:row>25</xdr:row>
      <xdr:rowOff>69716</xdr:rowOff>
    </xdr:to>
    <xdr:pic>
      <xdr:nvPicPr>
        <xdr:cNvPr id="8" name="Image 7">
          <a:extLst>
            <a:ext uri="{FF2B5EF4-FFF2-40B4-BE49-F238E27FC236}">
              <a16:creationId xmlns:a16="http://schemas.microsoft.com/office/drawing/2014/main" id="{E451B752-10B1-40E0-922A-DF17FB03DCC6}"/>
            </a:ext>
          </a:extLst>
        </xdr:cNvPr>
        <xdr:cNvPicPr>
          <a:picLocks noChangeAspect="1"/>
        </xdr:cNvPicPr>
      </xdr:nvPicPr>
      <xdr:blipFill rotWithShape="1">
        <a:blip xmlns:r="http://schemas.openxmlformats.org/officeDocument/2006/relationships" r:embed="rId1"/>
        <a:srcRect l="2001" t="51554" r="21216" b="11523"/>
        <a:stretch/>
      </xdr:blipFill>
      <xdr:spPr>
        <a:xfrm>
          <a:off x="374230" y="5086349"/>
          <a:ext cx="4978819" cy="1346067"/>
        </a:xfrm>
        <a:prstGeom prst="rect">
          <a:avLst/>
        </a:prstGeom>
      </xdr:spPr>
    </xdr:pic>
    <xdr:clientData/>
  </xdr:twoCellAnchor>
  <xdr:twoCellAnchor>
    <xdr:from>
      <xdr:col>0</xdr:col>
      <xdr:colOff>238124</xdr:colOff>
      <xdr:row>17</xdr:row>
      <xdr:rowOff>182379</xdr:rowOff>
    </xdr:from>
    <xdr:to>
      <xdr:col>2</xdr:col>
      <xdr:colOff>366604</xdr:colOff>
      <xdr:row>25</xdr:row>
      <xdr:rowOff>76201</xdr:rowOff>
    </xdr:to>
    <xdr:grpSp>
      <xdr:nvGrpSpPr>
        <xdr:cNvPr id="3" name="Groupe 24">
          <a:extLst>
            <a:ext uri="{FF2B5EF4-FFF2-40B4-BE49-F238E27FC236}">
              <a16:creationId xmlns:a16="http://schemas.microsoft.com/office/drawing/2014/main" id="{00000000-0008-0000-0200-000003000000}"/>
            </a:ext>
          </a:extLst>
        </xdr:cNvPr>
        <xdr:cNvGrpSpPr/>
      </xdr:nvGrpSpPr>
      <xdr:grpSpPr>
        <a:xfrm>
          <a:off x="238124" y="5022811"/>
          <a:ext cx="1600525" cy="1417822"/>
          <a:chOff x="8174202" y="-420803"/>
          <a:chExt cx="2019302" cy="1381125"/>
        </a:xfrm>
      </xdr:grpSpPr>
      <xdr:sp macro="" textlink="">
        <xdr:nvSpPr>
          <xdr:cNvPr id="5" name="Ellipse 222">
            <a:extLst>
              <a:ext uri="{FF2B5EF4-FFF2-40B4-BE49-F238E27FC236}">
                <a16:creationId xmlns:a16="http://schemas.microsoft.com/office/drawing/2014/main" id="{00000000-0008-0000-0200-000005000000}"/>
              </a:ext>
            </a:extLst>
          </xdr:cNvPr>
          <xdr:cNvSpPr/>
        </xdr:nvSpPr>
        <xdr:spPr>
          <a:xfrm>
            <a:off x="8174202" y="-420803"/>
            <a:ext cx="419100" cy="3810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CN" altLang="en-US"/>
          </a:p>
        </xdr:txBody>
      </xdr:sp>
      <xdr:sp macro="" textlink="">
        <xdr:nvSpPr>
          <xdr:cNvPr id="6" name="Rectangle 224">
            <a:extLst>
              <a:ext uri="{FF2B5EF4-FFF2-40B4-BE49-F238E27FC236}">
                <a16:creationId xmlns:a16="http://schemas.microsoft.com/office/drawing/2014/main" id="{00000000-0008-0000-0200-000006000000}"/>
              </a:ext>
            </a:extLst>
          </xdr:cNvPr>
          <xdr:cNvSpPr/>
        </xdr:nvSpPr>
        <xdr:spPr>
          <a:xfrm>
            <a:off x="8736178" y="293572"/>
            <a:ext cx="1457326" cy="666750"/>
          </a:xfrm>
          <a:prstGeom prst="rect">
            <a:avLst/>
          </a:prstGeom>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fr-FR" sz="1100">
                <a:effectLst/>
                <a:ea typeface="宋体" panose="02010600030101010101" pitchFamily="2" charset="-122"/>
                <a:cs typeface="Times New Roman" panose="02020603050405020304" pitchFamily="18" charset="0"/>
              </a:rPr>
              <a:t>Cliquer sur le + pour faire apparaitre les critères</a:t>
            </a:r>
            <a:endParaRPr lang="zh-CN" sz="1100">
              <a:effectLst/>
              <a:ea typeface="宋体" panose="02010600030101010101" pitchFamily="2" charset="-122"/>
              <a:cs typeface="Times New Roman" panose="02020603050405020304" pitchFamily="18" charset="0"/>
            </a:endParaRPr>
          </a:p>
        </xdr:txBody>
      </xdr:sp>
      <xdr:cxnSp macro="">
        <xdr:nvCxnSpPr>
          <xdr:cNvPr id="7" name="Connecteur droit avec flèche 225">
            <a:extLst>
              <a:ext uri="{FF2B5EF4-FFF2-40B4-BE49-F238E27FC236}">
                <a16:creationId xmlns:a16="http://schemas.microsoft.com/office/drawing/2014/main" id="{00000000-0008-0000-0200-000007000000}"/>
              </a:ext>
            </a:extLst>
          </xdr:cNvPr>
          <xdr:cNvCxnSpPr/>
        </xdr:nvCxnSpPr>
        <xdr:spPr>
          <a:xfrm flipH="1" flipV="1">
            <a:off x="8564728" y="-58853"/>
            <a:ext cx="342900" cy="2857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0</xdr:col>
      <xdr:colOff>9525</xdr:colOff>
      <xdr:row>0</xdr:row>
      <xdr:rowOff>212725</xdr:rowOff>
    </xdr:from>
    <xdr:to>
      <xdr:col>0</xdr:col>
      <xdr:colOff>627386</xdr:colOff>
      <xdr:row>1</xdr:row>
      <xdr:rowOff>200025</xdr:rowOff>
    </xdr:to>
    <xdr:pic>
      <xdr:nvPicPr>
        <xdr:cNvPr id="14" name="Image 2">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212725"/>
          <a:ext cx="617861" cy="215900"/>
        </a:xfrm>
        <a:prstGeom prst="rect">
          <a:avLst/>
        </a:prstGeom>
      </xdr:spPr>
    </xdr:pic>
    <xdr:clientData/>
  </xdr:twoCellAnchor>
  <xdr:twoCellAnchor editAs="oneCell">
    <xdr:from>
      <xdr:col>1</xdr:col>
      <xdr:colOff>142875</xdr:colOff>
      <xdr:row>4</xdr:row>
      <xdr:rowOff>589220</xdr:rowOff>
    </xdr:from>
    <xdr:to>
      <xdr:col>6</xdr:col>
      <xdr:colOff>495300</xdr:colOff>
      <xdr:row>13</xdr:row>
      <xdr:rowOff>57150</xdr:rowOff>
    </xdr:to>
    <xdr:pic>
      <xdr:nvPicPr>
        <xdr:cNvPr id="2" name="Image 1">
          <a:extLst>
            <a:ext uri="{FF2B5EF4-FFF2-40B4-BE49-F238E27FC236}">
              <a16:creationId xmlns:a16="http://schemas.microsoft.com/office/drawing/2014/main" id="{43C75036-FA95-482C-B5BD-CA776414CD57}"/>
            </a:ext>
          </a:extLst>
        </xdr:cNvPr>
        <xdr:cNvPicPr>
          <a:picLocks noChangeAspect="1"/>
        </xdr:cNvPicPr>
      </xdr:nvPicPr>
      <xdr:blipFill rotWithShape="1">
        <a:blip xmlns:r="http://schemas.openxmlformats.org/officeDocument/2006/relationships" r:embed="rId3"/>
        <a:srcRect l="8585" t="16753" r="22472" b="31884"/>
        <a:stretch/>
      </xdr:blipFill>
      <xdr:spPr>
        <a:xfrm>
          <a:off x="790575" y="2208470"/>
          <a:ext cx="4210050" cy="1763455"/>
        </a:xfrm>
        <a:prstGeom prst="rect">
          <a:avLst/>
        </a:prstGeom>
      </xdr:spPr>
    </xdr:pic>
    <xdr:clientData/>
  </xdr:twoCellAnchor>
  <xdr:twoCellAnchor editAs="oneCell">
    <xdr:from>
      <xdr:col>0</xdr:col>
      <xdr:colOff>400050</xdr:colOff>
      <xdr:row>27</xdr:row>
      <xdr:rowOff>104775</xdr:rowOff>
    </xdr:from>
    <xdr:to>
      <xdr:col>7</xdr:col>
      <xdr:colOff>238459</xdr:colOff>
      <xdr:row>37</xdr:row>
      <xdr:rowOff>95250</xdr:rowOff>
    </xdr:to>
    <xdr:pic>
      <xdr:nvPicPr>
        <xdr:cNvPr id="10" name="Image 9">
          <a:extLst>
            <a:ext uri="{FF2B5EF4-FFF2-40B4-BE49-F238E27FC236}">
              <a16:creationId xmlns:a16="http://schemas.microsoft.com/office/drawing/2014/main" id="{4FF2169C-8EBB-42B4-9138-3EBF0E0CDA63}"/>
            </a:ext>
          </a:extLst>
        </xdr:cNvPr>
        <xdr:cNvPicPr>
          <a:picLocks noChangeAspect="1"/>
        </xdr:cNvPicPr>
      </xdr:nvPicPr>
      <xdr:blipFill rotWithShape="1">
        <a:blip xmlns:r="http://schemas.openxmlformats.org/officeDocument/2006/relationships" r:embed="rId4"/>
        <a:srcRect l="2351" t="21678" r="21909" b="25365"/>
        <a:stretch/>
      </xdr:blipFill>
      <xdr:spPr>
        <a:xfrm>
          <a:off x="400050" y="6848475"/>
          <a:ext cx="4991434" cy="1962150"/>
        </a:xfrm>
        <a:prstGeom prst="rect">
          <a:avLst/>
        </a:prstGeom>
      </xdr:spPr>
    </xdr:pic>
    <xdr:clientData/>
  </xdr:twoCellAnchor>
  <xdr:twoCellAnchor editAs="oneCell">
    <xdr:from>
      <xdr:col>0</xdr:col>
      <xdr:colOff>47625</xdr:colOff>
      <xdr:row>42</xdr:row>
      <xdr:rowOff>524668</xdr:rowOff>
    </xdr:from>
    <xdr:to>
      <xdr:col>7</xdr:col>
      <xdr:colOff>608382</xdr:colOff>
      <xdr:row>53</xdr:row>
      <xdr:rowOff>152400</xdr:rowOff>
    </xdr:to>
    <xdr:pic>
      <xdr:nvPicPr>
        <xdr:cNvPr id="15" name="Image 14">
          <a:extLst>
            <a:ext uri="{FF2B5EF4-FFF2-40B4-BE49-F238E27FC236}">
              <a16:creationId xmlns:a16="http://schemas.microsoft.com/office/drawing/2014/main" id="{9CBF5FDF-66CC-49D6-8C56-EC880E4FBC0E}"/>
            </a:ext>
          </a:extLst>
        </xdr:cNvPr>
        <xdr:cNvPicPr>
          <a:picLocks noChangeAspect="1"/>
        </xdr:cNvPicPr>
      </xdr:nvPicPr>
      <xdr:blipFill rotWithShape="1">
        <a:blip xmlns:r="http://schemas.openxmlformats.org/officeDocument/2006/relationships" r:embed="rId5"/>
        <a:srcRect l="26489" t="47533" r="22330" b="18639"/>
        <a:stretch/>
      </xdr:blipFill>
      <xdr:spPr>
        <a:xfrm>
          <a:off x="47625" y="10192543"/>
          <a:ext cx="5713782" cy="21232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116314</xdr:rowOff>
    </xdr:from>
    <xdr:to>
      <xdr:col>1</xdr:col>
      <xdr:colOff>530</xdr:colOff>
      <xdr:row>3</xdr:row>
      <xdr:rowOff>229466</xdr:rowOff>
    </xdr:to>
    <xdr:pic>
      <xdr:nvPicPr>
        <xdr:cNvPr id="3" name="Image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814"/>
          <a:ext cx="823144" cy="4075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xdr:colOff>
      <xdr:row>7</xdr:row>
      <xdr:rowOff>1</xdr:rowOff>
    </xdr:from>
    <xdr:to>
      <xdr:col>10</xdr:col>
      <xdr:colOff>0</xdr:colOff>
      <xdr:row>13</xdr:row>
      <xdr:rowOff>0</xdr:rowOff>
    </xdr:to>
    <xdr:graphicFrame macro="">
      <xdr:nvGraphicFramePr>
        <xdr:cNvPr id="5" name="图表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71438</xdr:colOff>
      <xdr:row>1</xdr:row>
      <xdr:rowOff>88106</xdr:rowOff>
    </xdr:from>
    <xdr:to>
      <xdr:col>0</xdr:col>
      <xdr:colOff>857250</xdr:colOff>
      <xdr:row>2</xdr:row>
      <xdr:rowOff>184123</xdr:rowOff>
    </xdr:to>
    <xdr:pic>
      <xdr:nvPicPr>
        <xdr:cNvPr id="7" name="Image 5">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8" y="278606"/>
          <a:ext cx="785812" cy="326205"/>
        </a:xfrm>
        <a:prstGeom prst="rect">
          <a:avLst/>
        </a:prstGeom>
      </xdr:spPr>
    </xdr:pic>
    <xdr:clientData/>
  </xdr:twoCellAnchor>
  <xdr:twoCellAnchor>
    <xdr:from>
      <xdr:col>14</xdr:col>
      <xdr:colOff>5694</xdr:colOff>
      <xdr:row>6</xdr:row>
      <xdr:rowOff>178594</xdr:rowOff>
    </xdr:from>
    <xdr:to>
      <xdr:col>22</xdr:col>
      <xdr:colOff>11906</xdr:colOff>
      <xdr:row>12</xdr:row>
      <xdr:rowOff>753717</xdr:rowOff>
    </xdr:to>
    <xdr:graphicFrame macro="">
      <xdr:nvGraphicFramePr>
        <xdr:cNvPr id="2" name="Graphique 1">
          <a:extLst>
            <a:ext uri="{FF2B5EF4-FFF2-40B4-BE49-F238E27FC236}">
              <a16:creationId xmlns:a16="http://schemas.microsoft.com/office/drawing/2014/main" id="{0656D171-7A80-4C99-945B-57F3715D1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xdr:colOff>
      <xdr:row>18</xdr:row>
      <xdr:rowOff>1</xdr:rowOff>
    </xdr:from>
    <xdr:to>
      <xdr:col>10</xdr:col>
      <xdr:colOff>0</xdr:colOff>
      <xdr:row>24</xdr:row>
      <xdr:rowOff>0</xdr:rowOff>
    </xdr:to>
    <xdr:graphicFrame macro="">
      <xdr:nvGraphicFramePr>
        <xdr:cNvPr id="10" name="图表 4">
          <a:extLst>
            <a:ext uri="{FF2B5EF4-FFF2-40B4-BE49-F238E27FC236}">
              <a16:creationId xmlns:a16="http://schemas.microsoft.com/office/drawing/2014/main" id="{A837C258-C511-4EAA-A873-0EA3208B8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nes/Documents/QPO11/Autodiagnostic_ISO9001_NFS99170_8kHAS_v08n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accueil"/>
      <sheetName val="Utilitaire ISO 9001"/>
      <sheetName val="Autodiagnostic"/>
      <sheetName val="Résultats Mutuels"/>
      <sheetName val="Résultats ISO 9001"/>
      <sheetName val="Résultats NF S99-170"/>
      <sheetName val="Résultats 8K HAS"/>
      <sheetName val="Résultats Mutualisés"/>
      <sheetName val="Déclarations ISO 17050"/>
    </sheetNames>
    <sheetDataSet>
      <sheetData sheetId="0">
        <row r="1">
          <cell r="B1" t="str">
            <v>Document d'appui à une déclaration Qualité sur les référentiels ISO 9001:2015, NF S99-170 et Critère 8K HAS</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EEFA"/>
  </sheetPr>
  <dimension ref="A1:I398"/>
  <sheetViews>
    <sheetView showWhiteSpace="0" view="pageLayout" topLeftCell="A132" zoomScale="125" zoomScaleNormal="125" zoomScalePageLayoutView="125" workbookViewId="0">
      <selection activeCell="B45" sqref="B45"/>
    </sheetView>
  </sheetViews>
  <sheetFormatPr baseColWidth="10" defaultColWidth="10.85546875" defaultRowHeight="11.25"/>
  <cols>
    <col min="1" max="1" width="7" style="38" customWidth="1"/>
    <col min="2" max="2" width="66.85546875" style="4" customWidth="1"/>
    <col min="3" max="3" width="7" style="38" customWidth="1"/>
    <col min="4" max="4" width="12.42578125" style="38" customWidth="1"/>
    <col min="5" max="5" width="6.42578125" style="4" customWidth="1"/>
    <col min="6" max="16384" width="10.85546875" style="4"/>
  </cols>
  <sheetData>
    <row r="1" spans="1:9">
      <c r="A1" s="2"/>
      <c r="B1" s="3" t="s">
        <v>683</v>
      </c>
      <c r="C1" s="3"/>
      <c r="D1" s="3"/>
      <c r="E1" s="3"/>
    </row>
    <row r="2" spans="1:9" ht="22.5">
      <c r="A2" s="5" t="s">
        <v>152</v>
      </c>
      <c r="B2" s="6" t="s">
        <v>297</v>
      </c>
      <c r="C2" s="7" t="s">
        <v>77</v>
      </c>
      <c r="D2" s="8" t="s">
        <v>299</v>
      </c>
      <c r="E2" s="9" t="s">
        <v>298</v>
      </c>
    </row>
    <row r="3" spans="1:9">
      <c r="A3" s="8">
        <v>4</v>
      </c>
      <c r="B3" s="6" t="e">
        <f>#REF!</f>
        <v>#REF!</v>
      </c>
      <c r="C3" s="8">
        <v>4</v>
      </c>
      <c r="D3" s="10" t="str">
        <f>IFERROR(VLOOKUP(E3,#REF!,3),"")</f>
        <v/>
      </c>
      <c r="E3" s="9">
        <f>IFERROR((E4+E8+E12+E21)/4,"")</f>
        <v>0</v>
      </c>
    </row>
    <row r="4" spans="1:9">
      <c r="A4" s="11" t="s">
        <v>78</v>
      </c>
      <c r="B4" s="12" t="e">
        <f>#REF!</f>
        <v>#REF!</v>
      </c>
      <c r="C4" s="8" t="s">
        <v>608</v>
      </c>
      <c r="D4" s="10" t="str">
        <f>IFERROR(VLOOKUP(E4,#REF!,3),"")</f>
        <v/>
      </c>
      <c r="E4" s="9">
        <f>IFERROR(SUM(E5:E7)/COUNTA(E5:E7),"")</f>
        <v>0</v>
      </c>
    </row>
    <row r="5" spans="1:9" ht="22.5">
      <c r="A5" s="13" t="s">
        <v>78</v>
      </c>
      <c r="B5" s="14" t="s">
        <v>660</v>
      </c>
      <c r="C5" s="15" t="s">
        <v>608</v>
      </c>
      <c r="D5" s="1" t="e">
        <f>#REF!</f>
        <v>#REF!</v>
      </c>
      <c r="E5" s="16" t="str">
        <f>IFERROR(VLOOKUP(D5,#REF!,2),"")</f>
        <v/>
      </c>
    </row>
    <row r="6" spans="1:9" ht="22.5">
      <c r="A6" s="13" t="s">
        <v>78</v>
      </c>
      <c r="B6" s="14" t="s">
        <v>661</v>
      </c>
      <c r="C6" s="15" t="s">
        <v>608</v>
      </c>
      <c r="D6" s="1" t="e">
        <f>#REF!</f>
        <v>#REF!</v>
      </c>
      <c r="E6" s="16" t="str">
        <f>IFERROR(VLOOKUP(D6,#REF!,2),"")</f>
        <v/>
      </c>
    </row>
    <row r="7" spans="1:9" ht="22.5">
      <c r="A7" s="13" t="s">
        <v>78</v>
      </c>
      <c r="B7" s="14" t="s">
        <v>662</v>
      </c>
      <c r="C7" s="15" t="s">
        <v>608</v>
      </c>
      <c r="D7" s="1" t="e">
        <f>#REF!</f>
        <v>#REF!</v>
      </c>
      <c r="E7" s="16" t="str">
        <f>IFERROR(VLOOKUP(D7,#REF!,2),"")</f>
        <v/>
      </c>
    </row>
    <row r="8" spans="1:9">
      <c r="A8" s="11" t="s">
        <v>0</v>
      </c>
      <c r="B8" s="12" t="e">
        <f>#REF!</f>
        <v>#REF!</v>
      </c>
      <c r="C8" s="8" t="s">
        <v>608</v>
      </c>
      <c r="D8" s="10" t="str">
        <f>IFERROR(VLOOKUP(E8,#REF!,3),"")</f>
        <v/>
      </c>
      <c r="E8" s="9">
        <f>IFERROR(SUM(E9:E11)/COUNTA(E9:E11),"")</f>
        <v>0</v>
      </c>
    </row>
    <row r="9" spans="1:9">
      <c r="A9" s="17" t="s">
        <v>0</v>
      </c>
      <c r="B9" s="14" t="s">
        <v>663</v>
      </c>
      <c r="C9" s="15" t="s">
        <v>608</v>
      </c>
      <c r="D9" s="1" t="e">
        <f>#REF!</f>
        <v>#REF!</v>
      </c>
      <c r="E9" s="16" t="str">
        <f>IFERROR(VLOOKUP(D9,#REF!,2),"")</f>
        <v/>
      </c>
    </row>
    <row r="10" spans="1:9" ht="22.5">
      <c r="A10" s="17" t="s">
        <v>0</v>
      </c>
      <c r="B10" s="14" t="s">
        <v>664</v>
      </c>
      <c r="C10" s="15" t="s">
        <v>608</v>
      </c>
      <c r="D10" s="18" t="e">
        <f>#REF!</f>
        <v>#REF!</v>
      </c>
      <c r="E10" s="16" t="str">
        <f>IFERROR(VLOOKUP(D10,#REF!,2),"")</f>
        <v/>
      </c>
    </row>
    <row r="11" spans="1:9" ht="22.5">
      <c r="A11" s="17" t="s">
        <v>0</v>
      </c>
      <c r="B11" s="14" t="s">
        <v>665</v>
      </c>
      <c r="C11" s="15" t="s">
        <v>608</v>
      </c>
      <c r="D11" s="18" t="e">
        <f>#REF!</f>
        <v>#REF!</v>
      </c>
      <c r="E11" s="16" t="str">
        <f>IFERROR(VLOOKUP(D11,#REF!,2),"")</f>
        <v/>
      </c>
    </row>
    <row r="12" spans="1:9">
      <c r="A12" s="11" t="s">
        <v>154</v>
      </c>
      <c r="B12" s="12" t="e">
        <f>#REF!</f>
        <v>#REF!</v>
      </c>
      <c r="C12" s="8" t="s">
        <v>608</v>
      </c>
      <c r="D12" s="10" t="str">
        <f>IFERROR(VLOOKUP(E12,#REF!,3),"")</f>
        <v/>
      </c>
      <c r="E12" s="9">
        <f>IFERROR(SUM(E13:E20)/COUNTA(E13:E20),"")</f>
        <v>0</v>
      </c>
    </row>
    <row r="13" spans="1:9" ht="22.5">
      <c r="A13" s="19" t="s">
        <v>154</v>
      </c>
      <c r="B13" s="20" t="s">
        <v>341</v>
      </c>
      <c r="C13" s="19" t="s">
        <v>340</v>
      </c>
      <c r="D13" s="18" t="e">
        <f>#REF!</f>
        <v>#REF!</v>
      </c>
      <c r="E13" s="16" t="str">
        <f>IFERROR(VLOOKUP(D13,#REF!,2),"")</f>
        <v/>
      </c>
      <c r="F13" s="21"/>
      <c r="G13" s="21"/>
      <c r="H13" s="21"/>
      <c r="I13" s="21"/>
    </row>
    <row r="14" spans="1:9" ht="22.5">
      <c r="A14" s="5" t="s">
        <v>346</v>
      </c>
      <c r="B14" s="22" t="s">
        <v>345</v>
      </c>
      <c r="C14" s="5" t="s">
        <v>608</v>
      </c>
      <c r="D14" s="18" t="e">
        <f>#REF!</f>
        <v>#REF!</v>
      </c>
      <c r="E14" s="16" t="str">
        <f>IFERROR(VLOOKUP(D14,#REF!,2),"")</f>
        <v/>
      </c>
      <c r="F14" s="21"/>
      <c r="G14" s="21"/>
      <c r="H14" s="21"/>
      <c r="I14" s="21"/>
    </row>
    <row r="15" spans="1:9" ht="22.5">
      <c r="A15" s="5" t="s">
        <v>348</v>
      </c>
      <c r="B15" s="22" t="s">
        <v>347</v>
      </c>
      <c r="C15" s="5" t="s">
        <v>608</v>
      </c>
      <c r="D15" s="18" t="e">
        <f>#REF!</f>
        <v>#REF!</v>
      </c>
      <c r="E15" s="16" t="str">
        <f>IFERROR(VLOOKUP(D15,#REF!,2),"")</f>
        <v/>
      </c>
      <c r="F15" s="21"/>
      <c r="G15" s="21"/>
      <c r="H15" s="21"/>
      <c r="I15" s="21"/>
    </row>
    <row r="16" spans="1:9" ht="22.5">
      <c r="A16" s="5" t="s">
        <v>350</v>
      </c>
      <c r="B16" s="22" t="s">
        <v>349</v>
      </c>
      <c r="C16" s="5" t="s">
        <v>608</v>
      </c>
      <c r="D16" s="18" t="e">
        <f>#REF!</f>
        <v>#REF!</v>
      </c>
      <c r="E16" s="16" t="str">
        <f>IFERROR(VLOOKUP(D16,#REF!,2),"")</f>
        <v/>
      </c>
      <c r="F16" s="21"/>
      <c r="G16" s="21"/>
      <c r="H16" s="21"/>
      <c r="I16" s="21"/>
    </row>
    <row r="17" spans="1:9" ht="33.75">
      <c r="A17" s="5" t="s">
        <v>154</v>
      </c>
      <c r="B17" s="22" t="s">
        <v>351</v>
      </c>
      <c r="C17" s="5" t="s">
        <v>608</v>
      </c>
      <c r="D17" s="18" t="e">
        <f>#REF!</f>
        <v>#REF!</v>
      </c>
      <c r="E17" s="16" t="str">
        <f>IFERROR(VLOOKUP(D17,#REF!,2),"")</f>
        <v/>
      </c>
      <c r="F17" s="21"/>
      <c r="G17" s="21"/>
      <c r="H17" s="21"/>
      <c r="I17" s="21"/>
    </row>
    <row r="18" spans="1:9" ht="22.5">
      <c r="A18" s="5" t="s">
        <v>154</v>
      </c>
      <c r="B18" s="22" t="s">
        <v>352</v>
      </c>
      <c r="C18" s="5" t="s">
        <v>608</v>
      </c>
      <c r="D18" s="18" t="e">
        <f>#REF!</f>
        <v>#REF!</v>
      </c>
      <c r="E18" s="16" t="str">
        <f>IFERROR(VLOOKUP(D18,#REF!,2),"")</f>
        <v/>
      </c>
      <c r="F18" s="21"/>
      <c r="G18" s="21"/>
      <c r="H18" s="21"/>
      <c r="I18" s="21"/>
    </row>
    <row r="19" spans="1:9" ht="33.75">
      <c r="A19" s="5" t="s">
        <v>154</v>
      </c>
      <c r="B19" s="22" t="s">
        <v>353</v>
      </c>
      <c r="C19" s="5" t="s">
        <v>608</v>
      </c>
      <c r="D19" s="18" t="e">
        <f>#REF!</f>
        <v>#REF!</v>
      </c>
      <c r="E19" s="16" t="str">
        <f>IFERROR(VLOOKUP(D19,#REF!,2),"")</f>
        <v/>
      </c>
      <c r="F19" s="21"/>
      <c r="G19" s="21"/>
      <c r="H19" s="21"/>
      <c r="I19" s="21"/>
    </row>
    <row r="20" spans="1:9" ht="45">
      <c r="A20" s="5" t="s">
        <v>154</v>
      </c>
      <c r="B20" s="22" t="s">
        <v>354</v>
      </c>
      <c r="C20" s="5" t="s">
        <v>608</v>
      </c>
      <c r="D20" s="18" t="e">
        <f>#REF!</f>
        <v>#REF!</v>
      </c>
      <c r="E20" s="16" t="str">
        <f>IFERROR(VLOOKUP(D20,#REF!,2),"")</f>
        <v/>
      </c>
      <c r="F20" s="21"/>
      <c r="G20" s="21"/>
      <c r="H20" s="21"/>
      <c r="I20" s="21"/>
    </row>
    <row r="21" spans="1:9">
      <c r="A21" s="8" t="s">
        <v>153</v>
      </c>
      <c r="B21" s="23" t="e">
        <f>#REF!</f>
        <v>#REF!</v>
      </c>
      <c r="C21" s="8" t="s">
        <v>78</v>
      </c>
      <c r="D21" s="10" t="str">
        <f>IFERROR(VLOOKUP(E21,#REF!,3),"")</f>
        <v/>
      </c>
      <c r="E21" s="9">
        <f>IFERROR(SUM(E22:E33)/COUNTA(E22:E33),"")</f>
        <v>0</v>
      </c>
    </row>
    <row r="22" spans="1:9" ht="45">
      <c r="A22" s="19" t="s">
        <v>301</v>
      </c>
      <c r="B22" s="20" t="s">
        <v>300</v>
      </c>
      <c r="C22" s="19" t="s">
        <v>79</v>
      </c>
      <c r="D22" s="18" t="e">
        <f>#REF!</f>
        <v>#REF!</v>
      </c>
      <c r="E22" s="16" t="str">
        <f>IFERROR(VLOOKUP(D22,#REF!,2),"")</f>
        <v/>
      </c>
      <c r="F22" s="21"/>
      <c r="G22" s="21"/>
      <c r="H22" s="21"/>
      <c r="I22" s="21"/>
    </row>
    <row r="23" spans="1:9" ht="33.75">
      <c r="A23" s="19" t="s">
        <v>304</v>
      </c>
      <c r="B23" s="20" t="s">
        <v>303</v>
      </c>
      <c r="C23" s="19" t="s">
        <v>302</v>
      </c>
      <c r="D23" s="18" t="e">
        <f>#REF!</f>
        <v>#REF!</v>
      </c>
      <c r="E23" s="16" t="str">
        <f>IFERROR(VLOOKUP(D23,#REF!,2),"")</f>
        <v/>
      </c>
      <c r="F23" s="21"/>
      <c r="G23" s="21"/>
      <c r="H23" s="21"/>
      <c r="I23" s="21"/>
    </row>
    <row r="24" spans="1:9" ht="22.5">
      <c r="A24" s="19" t="s">
        <v>307</v>
      </c>
      <c r="B24" s="20" t="s">
        <v>306</v>
      </c>
      <c r="C24" s="19" t="s">
        <v>305</v>
      </c>
      <c r="D24" s="18" t="e">
        <f>#REF!</f>
        <v>#REF!</v>
      </c>
      <c r="E24" s="16" t="str">
        <f>IFERROR(VLOOKUP(D24,#REF!,2),"")</f>
        <v/>
      </c>
      <c r="F24" s="21"/>
      <c r="G24" s="21"/>
      <c r="H24" s="21"/>
      <c r="I24" s="21"/>
    </row>
    <row r="25" spans="1:9">
      <c r="A25" s="19" t="s">
        <v>310</v>
      </c>
      <c r="B25" s="20" t="s">
        <v>309</v>
      </c>
      <c r="C25" s="19" t="s">
        <v>308</v>
      </c>
      <c r="D25" s="18" t="e">
        <f>#REF!</f>
        <v>#REF!</v>
      </c>
      <c r="E25" s="16" t="str">
        <f>IFERROR(VLOOKUP(D25,#REF!,2),"")</f>
        <v/>
      </c>
      <c r="F25" s="21"/>
      <c r="G25" s="21"/>
      <c r="H25" s="21"/>
      <c r="I25" s="21"/>
    </row>
    <row r="26" spans="1:9" ht="56.25">
      <c r="A26" s="19" t="s">
        <v>313</v>
      </c>
      <c r="B26" s="20" t="s">
        <v>312</v>
      </c>
      <c r="C26" s="19" t="s">
        <v>311</v>
      </c>
      <c r="D26" s="18" t="e">
        <f>#REF!</f>
        <v>#REF!</v>
      </c>
      <c r="E26" s="16" t="str">
        <f>IFERROR(VLOOKUP(D26,#REF!,2),"")</f>
        <v/>
      </c>
      <c r="F26" s="21"/>
      <c r="G26" s="21"/>
      <c r="H26" s="21"/>
      <c r="I26" s="21"/>
    </row>
    <row r="27" spans="1:9" ht="56.25">
      <c r="A27" s="19" t="s">
        <v>316</v>
      </c>
      <c r="B27" s="20" t="s">
        <v>315</v>
      </c>
      <c r="C27" s="19" t="s">
        <v>314</v>
      </c>
      <c r="D27" s="18" t="e">
        <f>#REF!</f>
        <v>#REF!</v>
      </c>
      <c r="E27" s="16" t="str">
        <f>IFERROR(VLOOKUP(D27,#REF!,2),"")</f>
        <v/>
      </c>
      <c r="F27" s="21"/>
      <c r="G27" s="21"/>
      <c r="H27" s="21"/>
      <c r="I27" s="21"/>
    </row>
    <row r="28" spans="1:9" ht="45">
      <c r="A28" s="19" t="s">
        <v>319</v>
      </c>
      <c r="B28" s="20" t="s">
        <v>318</v>
      </c>
      <c r="C28" s="19" t="s">
        <v>317</v>
      </c>
      <c r="D28" s="18" t="e">
        <f>#REF!</f>
        <v>#REF!</v>
      </c>
      <c r="E28" s="16" t="str">
        <f>IFERROR(VLOOKUP(D28,#REF!,2),"")</f>
        <v/>
      </c>
      <c r="F28" s="21"/>
      <c r="G28" s="21"/>
      <c r="H28" s="21"/>
      <c r="I28" s="21"/>
    </row>
    <row r="29" spans="1:9" ht="33.75">
      <c r="A29" s="19" t="s">
        <v>322</v>
      </c>
      <c r="B29" s="20" t="s">
        <v>321</v>
      </c>
      <c r="C29" s="19" t="s">
        <v>320</v>
      </c>
      <c r="D29" s="18" t="e">
        <f>#REF!</f>
        <v>#REF!</v>
      </c>
      <c r="E29" s="16" t="str">
        <f>IFERROR(VLOOKUP(D29,#REF!,2),"")</f>
        <v/>
      </c>
      <c r="F29" s="21"/>
      <c r="G29" s="21"/>
      <c r="H29" s="21"/>
      <c r="I29" s="21"/>
    </row>
    <row r="30" spans="1:9" ht="33.75">
      <c r="A30" s="19" t="s">
        <v>325</v>
      </c>
      <c r="B30" s="20" t="s">
        <v>324</v>
      </c>
      <c r="C30" s="19" t="s">
        <v>323</v>
      </c>
      <c r="D30" s="18" t="e">
        <f>#REF!</f>
        <v>#REF!</v>
      </c>
      <c r="E30" s="16" t="str">
        <f>IFERROR(VLOOKUP(D30,#REF!,2),"")</f>
        <v/>
      </c>
      <c r="F30" s="21"/>
      <c r="G30" s="21"/>
      <c r="H30" s="21"/>
      <c r="I30" s="21"/>
    </row>
    <row r="31" spans="1:9">
      <c r="A31" s="5" t="s">
        <v>327</v>
      </c>
      <c r="B31" s="22" t="s">
        <v>326</v>
      </c>
      <c r="C31" s="5" t="s">
        <v>608</v>
      </c>
      <c r="D31" s="15" t="e">
        <f>#REF!</f>
        <v>#REF!</v>
      </c>
      <c r="E31" s="16" t="str">
        <f>IFERROR(VLOOKUP(D31,#REF!,2),"")</f>
        <v/>
      </c>
      <c r="F31" s="21"/>
      <c r="G31" s="21"/>
      <c r="H31" s="21"/>
      <c r="I31" s="21"/>
    </row>
    <row r="32" spans="1:9">
      <c r="A32" s="5" t="s">
        <v>328</v>
      </c>
      <c r="B32" s="22" t="s">
        <v>656</v>
      </c>
      <c r="C32" s="5" t="s">
        <v>608</v>
      </c>
      <c r="D32" s="15" t="e">
        <f>#REF!</f>
        <v>#REF!</v>
      </c>
      <c r="E32" s="16" t="str">
        <f>IFERROR(VLOOKUP(D32,#REF!,2),"")</f>
        <v/>
      </c>
      <c r="F32" s="21"/>
      <c r="G32" s="21"/>
      <c r="H32" s="21"/>
      <c r="I32" s="21"/>
    </row>
    <row r="33" spans="1:9" ht="22.5">
      <c r="A33" s="19" t="s">
        <v>301</v>
      </c>
      <c r="B33" s="20" t="s">
        <v>344</v>
      </c>
      <c r="C33" s="19" t="s">
        <v>343</v>
      </c>
      <c r="D33" s="18" t="e">
        <f>#REF!</f>
        <v>#REF!</v>
      </c>
      <c r="E33" s="16" t="str">
        <f>IFERROR(VLOOKUP(D33,#REF!,2),"")</f>
        <v/>
      </c>
      <c r="F33" s="21"/>
      <c r="G33" s="21"/>
      <c r="H33" s="21"/>
      <c r="I33" s="21"/>
    </row>
    <row r="34" spans="1:9">
      <c r="A34" s="8">
        <v>5</v>
      </c>
      <c r="B34" s="6" t="e">
        <f>#REF!</f>
        <v>#REF!</v>
      </c>
      <c r="C34" s="8">
        <v>5</v>
      </c>
      <c r="D34" s="10" t="str">
        <f>IFERROR(VLOOKUP(E34,#REF!,3),"")</f>
        <v/>
      </c>
      <c r="E34" s="9">
        <f>IFERROR((E35+E51+E58)/3,"")</f>
        <v>0</v>
      </c>
      <c r="F34" s="21"/>
      <c r="G34" s="21"/>
      <c r="H34" s="21"/>
      <c r="I34" s="21"/>
    </row>
    <row r="35" spans="1:9">
      <c r="A35" s="8" t="s">
        <v>2</v>
      </c>
      <c r="B35" s="24" t="e">
        <f>#REF!</f>
        <v>#REF!</v>
      </c>
      <c r="C35" s="8" t="s">
        <v>2</v>
      </c>
      <c r="D35" s="10" t="str">
        <f>IFERROR(VLOOKUP(E35,#REF!,3),"")</f>
        <v/>
      </c>
      <c r="E35" s="9">
        <f>IFERROR(SUM(E36:E46,E48:E50)/COUNTA(E36:E50),"")</f>
        <v>0</v>
      </c>
      <c r="F35" s="21"/>
      <c r="G35" s="21"/>
      <c r="H35" s="21"/>
      <c r="I35" s="21"/>
    </row>
    <row r="36" spans="1:9" ht="22.5">
      <c r="A36" s="19" t="s">
        <v>157</v>
      </c>
      <c r="B36" s="25" t="s">
        <v>398</v>
      </c>
      <c r="C36" s="19" t="s">
        <v>2</v>
      </c>
      <c r="D36" s="18" t="e">
        <f>#REF!</f>
        <v>#REF!</v>
      </c>
      <c r="E36" s="16" t="str">
        <f>IFERROR(VLOOKUP(D36,#REF!,2),"")</f>
        <v/>
      </c>
      <c r="F36" s="21"/>
      <c r="G36" s="21"/>
      <c r="H36" s="21"/>
      <c r="I36" s="21"/>
    </row>
    <row r="37" spans="1:9" ht="45">
      <c r="A37" s="19" t="s">
        <v>401</v>
      </c>
      <c r="B37" s="20" t="s">
        <v>400</v>
      </c>
      <c r="C37" s="19" t="s">
        <v>399</v>
      </c>
      <c r="D37" s="18" t="e">
        <f>#REF!</f>
        <v>#REF!</v>
      </c>
      <c r="E37" s="16" t="str">
        <f>IFERROR(VLOOKUP(D37,#REF!,2),"")</f>
        <v/>
      </c>
      <c r="F37" s="21"/>
      <c r="G37" s="21"/>
      <c r="H37" s="21"/>
      <c r="I37" s="21"/>
    </row>
    <row r="38" spans="1:9" ht="33.75">
      <c r="A38" s="19" t="s">
        <v>404</v>
      </c>
      <c r="B38" s="20" t="s">
        <v>403</v>
      </c>
      <c r="C38" s="19" t="s">
        <v>402</v>
      </c>
      <c r="D38" s="18" t="e">
        <f>#REF!</f>
        <v>#REF!</v>
      </c>
      <c r="E38" s="16" t="str">
        <f>IFERROR(VLOOKUP(D38,#REF!,2),"")</f>
        <v/>
      </c>
      <c r="F38" s="21"/>
      <c r="G38" s="21"/>
      <c r="H38" s="21"/>
      <c r="I38" s="21"/>
    </row>
    <row r="39" spans="1:9" ht="22.5">
      <c r="A39" s="19" t="s">
        <v>407</v>
      </c>
      <c r="B39" s="20" t="s">
        <v>406</v>
      </c>
      <c r="C39" s="19" t="s">
        <v>405</v>
      </c>
      <c r="D39" s="18" t="e">
        <f>#REF!</f>
        <v>#REF!</v>
      </c>
      <c r="E39" s="16" t="str">
        <f>IFERROR(VLOOKUP(D39,#REF!,2),"")</f>
        <v/>
      </c>
      <c r="F39" s="21"/>
      <c r="G39" s="21"/>
      <c r="H39" s="21"/>
      <c r="I39" s="21"/>
    </row>
    <row r="40" spans="1:9">
      <c r="A40" s="5" t="s">
        <v>409</v>
      </c>
      <c r="B40" s="22" t="s">
        <v>408</v>
      </c>
      <c r="C40" s="5" t="s">
        <v>608</v>
      </c>
      <c r="D40" s="18" t="e">
        <f>#REF!</f>
        <v>#REF!</v>
      </c>
      <c r="E40" s="16" t="str">
        <f>IFERROR(VLOOKUP(D40,#REF!,2),"")</f>
        <v/>
      </c>
      <c r="F40" s="21"/>
      <c r="G40" s="21"/>
      <c r="H40" s="21"/>
      <c r="I40" s="21"/>
    </row>
    <row r="41" spans="1:9" ht="22.5">
      <c r="A41" s="19" t="s">
        <v>412</v>
      </c>
      <c r="B41" s="20" t="s">
        <v>411</v>
      </c>
      <c r="C41" s="19" t="s">
        <v>410</v>
      </c>
      <c r="D41" s="18" t="e">
        <f>#REF!</f>
        <v>#REF!</v>
      </c>
      <c r="E41" s="16" t="str">
        <f>IFERROR(VLOOKUP(D41,#REF!,2),"")</f>
        <v/>
      </c>
      <c r="F41" s="21"/>
      <c r="G41" s="21"/>
      <c r="H41" s="21"/>
      <c r="I41" s="21"/>
    </row>
    <row r="42" spans="1:9" ht="22.5">
      <c r="A42" s="5" t="s">
        <v>414</v>
      </c>
      <c r="B42" s="22" t="s">
        <v>413</v>
      </c>
      <c r="C42" s="5" t="s">
        <v>608</v>
      </c>
      <c r="D42" s="18" t="e">
        <f>#REF!</f>
        <v>#REF!</v>
      </c>
      <c r="E42" s="16" t="str">
        <f>IFERROR(VLOOKUP(D42,#REF!,2),"")</f>
        <v/>
      </c>
      <c r="F42" s="21"/>
      <c r="G42" s="21"/>
      <c r="H42" s="21"/>
      <c r="I42" s="21"/>
    </row>
    <row r="43" spans="1:9">
      <c r="A43" s="5" t="s">
        <v>416</v>
      </c>
      <c r="B43" s="22" t="s">
        <v>415</v>
      </c>
      <c r="C43" s="5" t="s">
        <v>608</v>
      </c>
      <c r="D43" s="18" t="e">
        <f>#REF!</f>
        <v>#REF!</v>
      </c>
      <c r="E43" s="16" t="str">
        <f>IFERROR(VLOOKUP(D43,#REF!,2),"")</f>
        <v/>
      </c>
      <c r="F43" s="21"/>
      <c r="G43" s="21"/>
      <c r="H43" s="21"/>
      <c r="I43" s="21"/>
    </row>
    <row r="44" spans="1:9" ht="22.5">
      <c r="A44" s="5" t="s">
        <v>418</v>
      </c>
      <c r="B44" s="22" t="s">
        <v>417</v>
      </c>
      <c r="C44" s="5" t="s">
        <v>608</v>
      </c>
      <c r="D44" s="18" t="e">
        <f>#REF!</f>
        <v>#REF!</v>
      </c>
      <c r="E44" s="16" t="str">
        <f>IFERROR(VLOOKUP(D44,#REF!,2),"")</f>
        <v/>
      </c>
      <c r="F44" s="21"/>
      <c r="G44" s="21"/>
      <c r="H44" s="21"/>
      <c r="I44" s="21"/>
    </row>
    <row r="45" spans="1:9">
      <c r="A45" s="5" t="s">
        <v>420</v>
      </c>
      <c r="B45" s="22" t="s">
        <v>419</v>
      </c>
      <c r="C45" s="5" t="s">
        <v>608</v>
      </c>
      <c r="D45" s="18" t="e">
        <f>#REF!</f>
        <v>#REF!</v>
      </c>
      <c r="E45" s="16" t="str">
        <f>IFERROR(VLOOKUP(D45,#REF!,2),"")</f>
        <v/>
      </c>
      <c r="F45" s="21"/>
      <c r="G45" s="21"/>
      <c r="H45" s="21"/>
      <c r="I45" s="21"/>
    </row>
    <row r="46" spans="1:9" ht="22.5">
      <c r="A46" s="5" t="s">
        <v>421</v>
      </c>
      <c r="B46" s="22" t="s">
        <v>677</v>
      </c>
      <c r="C46" s="5" t="s">
        <v>608</v>
      </c>
      <c r="D46" s="18" t="e">
        <f>#REF!</f>
        <v>#REF!</v>
      </c>
      <c r="E46" s="16" t="str">
        <f>IFERROR(VLOOKUP(D46,#REF!,2),"")</f>
        <v/>
      </c>
      <c r="F46" s="21"/>
      <c r="G46" s="21"/>
      <c r="H46" s="21"/>
      <c r="I46" s="21"/>
    </row>
    <row r="47" spans="1:9">
      <c r="A47" s="8" t="s">
        <v>158</v>
      </c>
      <c r="B47" s="26" t="s">
        <v>559</v>
      </c>
      <c r="C47" s="8" t="s">
        <v>3</v>
      </c>
      <c r="D47" s="552"/>
      <c r="E47" s="552"/>
      <c r="F47" s="21"/>
      <c r="G47" s="21"/>
      <c r="H47" s="21"/>
      <c r="I47" s="21"/>
    </row>
    <row r="48" spans="1:9" ht="33.75">
      <c r="A48" s="19" t="s">
        <v>158</v>
      </c>
      <c r="B48" s="20" t="s">
        <v>678</v>
      </c>
      <c r="C48" s="19" t="s">
        <v>3</v>
      </c>
      <c r="D48" s="18" t="e">
        <f>#REF!</f>
        <v>#REF!</v>
      </c>
      <c r="E48" s="16" t="str">
        <f>IFERROR(VLOOKUP(D48,#REF!,2),"")</f>
        <v/>
      </c>
      <c r="F48" s="21"/>
      <c r="G48" s="21"/>
      <c r="H48" s="21"/>
      <c r="I48" s="21"/>
    </row>
    <row r="49" spans="1:9" ht="45">
      <c r="A49" s="5" t="s">
        <v>422</v>
      </c>
      <c r="B49" s="22" t="s">
        <v>684</v>
      </c>
      <c r="C49" s="5" t="s">
        <v>608</v>
      </c>
      <c r="D49" s="18" t="e">
        <f>#REF!</f>
        <v>#REF!</v>
      </c>
      <c r="E49" s="16" t="str">
        <f>IFERROR(VLOOKUP(D49,#REF!,2),"")</f>
        <v/>
      </c>
      <c r="F49" s="21"/>
      <c r="G49" s="21"/>
      <c r="H49" s="21"/>
      <c r="I49" s="21"/>
    </row>
    <row r="50" spans="1:9" ht="22.5">
      <c r="A50" s="5" t="s">
        <v>424</v>
      </c>
      <c r="B50" s="22" t="s">
        <v>423</v>
      </c>
      <c r="C50" s="5" t="s">
        <v>608</v>
      </c>
      <c r="D50" s="18" t="e">
        <f>#REF!</f>
        <v>#REF!</v>
      </c>
      <c r="E50" s="16" t="str">
        <f>IFERROR(VLOOKUP(D50,#REF!,2),"")</f>
        <v/>
      </c>
      <c r="F50" s="21"/>
      <c r="G50" s="21"/>
      <c r="H50" s="21"/>
      <c r="I50" s="21"/>
    </row>
    <row r="51" spans="1:9">
      <c r="A51" s="6" t="s">
        <v>3</v>
      </c>
      <c r="B51" s="24" t="e">
        <f>#REF!</f>
        <v>#REF!</v>
      </c>
      <c r="C51" s="6" t="s">
        <v>4</v>
      </c>
      <c r="D51" s="10" t="str">
        <f>IFERROR(VLOOKUP(E51,#REF!,3),"")</f>
        <v/>
      </c>
      <c r="E51" s="9">
        <f>IFERROR(SUM(E52:E57)/COUNTA(E52:E57),"")</f>
        <v>0</v>
      </c>
      <c r="F51" s="21"/>
      <c r="G51" s="21"/>
      <c r="H51" s="21"/>
      <c r="I51" s="21"/>
    </row>
    <row r="52" spans="1:9" ht="22.5">
      <c r="A52" s="19" t="s">
        <v>427</v>
      </c>
      <c r="B52" s="20" t="s">
        <v>426</v>
      </c>
      <c r="C52" s="19" t="s">
        <v>425</v>
      </c>
      <c r="D52" s="18" t="e">
        <f>#REF!</f>
        <v>#REF!</v>
      </c>
      <c r="E52" s="16" t="str">
        <f>IFERROR(VLOOKUP(D52,#REF!,2),"")</f>
        <v/>
      </c>
      <c r="F52" s="21"/>
      <c r="G52" s="21"/>
      <c r="H52" s="21"/>
      <c r="I52" s="21"/>
    </row>
    <row r="53" spans="1:9" ht="22.5">
      <c r="A53" s="19" t="s">
        <v>430</v>
      </c>
      <c r="B53" s="20" t="s">
        <v>429</v>
      </c>
      <c r="C53" s="19" t="s">
        <v>428</v>
      </c>
      <c r="D53" s="18" t="e">
        <f>#REF!</f>
        <v>#REF!</v>
      </c>
      <c r="E53" s="16" t="str">
        <f>IFERROR(VLOOKUP(D53,#REF!,2),"")</f>
        <v/>
      </c>
      <c r="F53" s="21"/>
      <c r="G53" s="21"/>
      <c r="H53" s="21"/>
      <c r="I53" s="21"/>
    </row>
    <row r="54" spans="1:9" ht="22.5">
      <c r="A54" s="19" t="s">
        <v>433</v>
      </c>
      <c r="B54" s="20" t="s">
        <v>432</v>
      </c>
      <c r="C54" s="19" t="s">
        <v>431</v>
      </c>
      <c r="D54" s="18" t="e">
        <f>#REF!</f>
        <v>#REF!</v>
      </c>
      <c r="E54" s="16" t="str">
        <f>IFERROR(VLOOKUP(D54,#REF!,2),"")</f>
        <v/>
      </c>
      <c r="F54" s="21"/>
      <c r="G54" s="21"/>
      <c r="H54" s="21"/>
      <c r="I54" s="21"/>
    </row>
    <row r="55" spans="1:9">
      <c r="A55" s="5" t="s">
        <v>435</v>
      </c>
      <c r="B55" s="22" t="s">
        <v>434</v>
      </c>
      <c r="C55" s="5" t="s">
        <v>608</v>
      </c>
      <c r="D55" s="18" t="e">
        <f>#REF!</f>
        <v>#REF!</v>
      </c>
      <c r="E55" s="16" t="str">
        <f>IFERROR(VLOOKUP(D55,#REF!,2),"")</f>
        <v/>
      </c>
      <c r="F55" s="21"/>
      <c r="G55" s="21"/>
      <c r="H55" s="21"/>
      <c r="I55" s="21"/>
    </row>
    <row r="56" spans="1:9">
      <c r="A56" s="19" t="s">
        <v>438</v>
      </c>
      <c r="B56" s="20" t="s">
        <v>437</v>
      </c>
      <c r="C56" s="19" t="s">
        <v>436</v>
      </c>
      <c r="D56" s="18" t="e">
        <f>#REF!</f>
        <v>#REF!</v>
      </c>
      <c r="E56" s="16" t="str">
        <f>IFERROR(VLOOKUP(D56,#REF!,2),"")</f>
        <v/>
      </c>
      <c r="F56" s="21"/>
      <c r="G56" s="21"/>
      <c r="H56" s="21"/>
      <c r="I56" s="21"/>
    </row>
    <row r="57" spans="1:9" ht="22.5">
      <c r="A57" s="5" t="s">
        <v>440</v>
      </c>
      <c r="B57" s="22" t="s">
        <v>439</v>
      </c>
      <c r="C57" s="5" t="s">
        <v>608</v>
      </c>
      <c r="D57" s="18" t="e">
        <f>#REF!</f>
        <v>#REF!</v>
      </c>
      <c r="E57" s="16" t="str">
        <f>IFERROR(VLOOKUP(D57,#REF!,2),"")</f>
        <v/>
      </c>
      <c r="F57" s="21"/>
      <c r="G57" s="21"/>
      <c r="H57" s="21"/>
      <c r="I57" s="21"/>
    </row>
    <row r="58" spans="1:9">
      <c r="A58" s="6" t="s">
        <v>4</v>
      </c>
      <c r="B58" s="12" t="e">
        <f>#REF!</f>
        <v>#REF!</v>
      </c>
      <c r="C58" s="8"/>
      <c r="D58" s="10" t="str">
        <f>IFERROR(VLOOKUP(E58,#REF!,3),"")</f>
        <v/>
      </c>
      <c r="E58" s="9">
        <f>IFERROR(SUM(E59:E69)/COUNTA(E59:E69),"")</f>
        <v>0</v>
      </c>
      <c r="F58" s="21"/>
      <c r="G58" s="21"/>
      <c r="H58" s="21"/>
      <c r="I58" s="21"/>
    </row>
    <row r="59" spans="1:9" ht="22.5">
      <c r="A59" s="19" t="s">
        <v>4</v>
      </c>
      <c r="B59" s="20" t="s">
        <v>476</v>
      </c>
      <c r="C59" s="19" t="s">
        <v>7</v>
      </c>
      <c r="D59" s="18" t="e">
        <f>#REF!</f>
        <v>#REF!</v>
      </c>
      <c r="E59" s="16" t="str">
        <f>IFERROR(VLOOKUP(D59,#REF!,2),"")</f>
        <v/>
      </c>
      <c r="F59" s="21"/>
      <c r="G59" s="21"/>
      <c r="H59" s="21"/>
      <c r="I59" s="21"/>
    </row>
    <row r="60" spans="1:9" ht="22.5">
      <c r="A60" s="5" t="s">
        <v>477</v>
      </c>
      <c r="B60" s="22" t="s">
        <v>685</v>
      </c>
      <c r="C60" s="5" t="s">
        <v>608</v>
      </c>
      <c r="D60" s="18" t="e">
        <f>#REF!</f>
        <v>#REF!</v>
      </c>
      <c r="E60" s="16" t="str">
        <f>IFERROR(VLOOKUP(D60,#REF!,2),"")</f>
        <v/>
      </c>
      <c r="F60" s="21"/>
      <c r="G60" s="21"/>
      <c r="H60" s="21"/>
      <c r="I60" s="21"/>
    </row>
    <row r="61" spans="1:9" ht="22.5">
      <c r="A61" s="5" t="s">
        <v>431</v>
      </c>
      <c r="B61" s="22" t="s">
        <v>478</v>
      </c>
      <c r="C61" s="5" t="s">
        <v>608</v>
      </c>
      <c r="D61" s="18" t="e">
        <f>#REF!</f>
        <v>#REF!</v>
      </c>
      <c r="E61" s="16" t="str">
        <f>IFERROR(VLOOKUP(D61,#REF!,2),"")</f>
        <v/>
      </c>
      <c r="F61" s="21"/>
      <c r="G61" s="21"/>
      <c r="H61" s="21"/>
      <c r="I61" s="21"/>
    </row>
    <row r="62" spans="1:9" ht="33.75">
      <c r="A62" s="5" t="s">
        <v>428</v>
      </c>
      <c r="B62" s="22" t="s">
        <v>479</v>
      </c>
      <c r="C62" s="5" t="s">
        <v>608</v>
      </c>
      <c r="D62" s="18" t="e">
        <f>#REF!</f>
        <v>#REF!</v>
      </c>
      <c r="E62" s="16" t="str">
        <f>IFERROR(VLOOKUP(D62,#REF!,2),"")</f>
        <v/>
      </c>
      <c r="F62" s="21"/>
      <c r="G62" s="21"/>
      <c r="H62" s="21"/>
      <c r="I62" s="21"/>
    </row>
    <row r="63" spans="1:9" ht="22.5">
      <c r="A63" s="5" t="s">
        <v>436</v>
      </c>
      <c r="B63" s="22" t="s">
        <v>480</v>
      </c>
      <c r="C63" s="5" t="s">
        <v>608</v>
      </c>
      <c r="D63" s="18" t="e">
        <f>#REF!</f>
        <v>#REF!</v>
      </c>
      <c r="E63" s="16" t="str">
        <f>IFERROR(VLOOKUP(D63,#REF!,2),"")</f>
        <v/>
      </c>
      <c r="F63" s="21"/>
      <c r="G63" s="21"/>
      <c r="H63" s="21"/>
      <c r="I63" s="21"/>
    </row>
    <row r="64" spans="1:9" ht="33.75">
      <c r="A64" s="5" t="s">
        <v>441</v>
      </c>
      <c r="B64" s="22" t="s">
        <v>481</v>
      </c>
      <c r="C64" s="5" t="s">
        <v>608</v>
      </c>
      <c r="D64" s="18" t="e">
        <f>#REF!</f>
        <v>#REF!</v>
      </c>
      <c r="E64" s="16" t="str">
        <f>IFERROR(VLOOKUP(D64,#REF!,2),"")</f>
        <v/>
      </c>
      <c r="F64" s="21"/>
      <c r="G64" s="21"/>
      <c r="H64" s="21"/>
      <c r="I64" s="21"/>
    </row>
    <row r="65" spans="1:9" ht="33.75">
      <c r="A65" s="19" t="s">
        <v>477</v>
      </c>
      <c r="B65" s="20" t="s">
        <v>482</v>
      </c>
      <c r="C65" s="19" t="s">
        <v>8</v>
      </c>
      <c r="D65" s="18" t="e">
        <f>#REF!</f>
        <v>#REF!</v>
      </c>
      <c r="E65" s="16" t="str">
        <f>IFERROR(VLOOKUP(D65,#REF!,2),"")</f>
        <v/>
      </c>
      <c r="F65" s="21"/>
      <c r="G65" s="21"/>
      <c r="H65" s="21"/>
      <c r="I65" s="21"/>
    </row>
    <row r="66" spans="1:9" ht="22.5">
      <c r="A66" s="19" t="s">
        <v>431</v>
      </c>
      <c r="B66" s="20" t="s">
        <v>484</v>
      </c>
      <c r="C66" s="19" t="s">
        <v>483</v>
      </c>
      <c r="D66" s="18" t="e">
        <f>#REF!</f>
        <v>#REF!</v>
      </c>
      <c r="E66" s="16" t="str">
        <f>IFERROR(VLOOKUP(D66,#REF!,2),"")</f>
        <v/>
      </c>
      <c r="F66" s="21"/>
      <c r="G66" s="21"/>
      <c r="H66" s="21"/>
      <c r="I66" s="21"/>
    </row>
    <row r="67" spans="1:9" ht="33.75">
      <c r="A67" s="19" t="s">
        <v>428</v>
      </c>
      <c r="B67" s="20" t="s">
        <v>479</v>
      </c>
      <c r="C67" s="19" t="s">
        <v>485</v>
      </c>
      <c r="D67" s="18" t="e">
        <f>#REF!</f>
        <v>#REF!</v>
      </c>
      <c r="E67" s="16" t="str">
        <f>IFERROR(VLOOKUP(D67,#REF!,2),"")</f>
        <v/>
      </c>
      <c r="F67" s="21"/>
      <c r="G67" s="21"/>
      <c r="H67" s="21"/>
      <c r="I67" s="21"/>
    </row>
    <row r="68" spans="1:9" ht="33.75">
      <c r="A68" s="19" t="s">
        <v>487</v>
      </c>
      <c r="B68" s="20" t="s">
        <v>679</v>
      </c>
      <c r="C68" s="19" t="s">
        <v>486</v>
      </c>
      <c r="D68" s="18" t="e">
        <f>#REF!</f>
        <v>#REF!</v>
      </c>
      <c r="E68" s="16" t="str">
        <f>IFERROR(VLOOKUP(D68,#REF!,2),"")</f>
        <v/>
      </c>
      <c r="F68" s="21"/>
      <c r="G68" s="21"/>
      <c r="H68" s="21"/>
      <c r="I68" s="21"/>
    </row>
    <row r="69" spans="1:9" ht="33.75">
      <c r="A69" s="5" t="s">
        <v>441</v>
      </c>
      <c r="B69" s="22" t="s">
        <v>481</v>
      </c>
      <c r="C69" s="5" t="s">
        <v>608</v>
      </c>
      <c r="D69" s="18" t="e">
        <f>#REF!</f>
        <v>#REF!</v>
      </c>
      <c r="E69" s="16" t="str">
        <f>IFERROR(VLOOKUP(D69,#REF!,2),"")</f>
        <v/>
      </c>
      <c r="F69" s="21"/>
      <c r="G69" s="21"/>
      <c r="H69" s="21"/>
      <c r="I69" s="21"/>
    </row>
    <row r="70" spans="1:9">
      <c r="A70" s="8">
        <v>6</v>
      </c>
      <c r="B70" s="6" t="e">
        <f>#REF!</f>
        <v>#REF!</v>
      </c>
      <c r="C70" s="8"/>
      <c r="D70" s="10" t="str">
        <f>IFERROR(VLOOKUP(E70,#REF!,3),"")</f>
        <v/>
      </c>
      <c r="E70" s="9">
        <f>IFERROR((E71+E78+E90)/3,"")</f>
        <v>0</v>
      </c>
      <c r="F70" s="21"/>
      <c r="G70" s="21"/>
      <c r="H70" s="21"/>
      <c r="I70" s="21"/>
    </row>
    <row r="71" spans="1:9">
      <c r="A71" s="6" t="s">
        <v>14</v>
      </c>
      <c r="B71" s="23" t="e">
        <f>#REF!</f>
        <v>#REF!</v>
      </c>
      <c r="C71" s="8" t="s">
        <v>6</v>
      </c>
      <c r="D71" s="10" t="str">
        <f>IFERROR(VLOOKUP(E71,#REF!,3),"")</f>
        <v/>
      </c>
      <c r="E71" s="9">
        <f>IFERROR(SUM(E72:E77)/COUNTA(E72:E77),"")</f>
        <v>0</v>
      </c>
      <c r="F71" s="21"/>
      <c r="G71" s="21"/>
      <c r="H71" s="21"/>
      <c r="I71" s="21"/>
    </row>
    <row r="72" spans="1:9" ht="56.25">
      <c r="A72" s="19" t="s">
        <v>465</v>
      </c>
      <c r="B72" s="20" t="s">
        <v>686</v>
      </c>
      <c r="C72" s="19" t="s">
        <v>464</v>
      </c>
      <c r="D72" s="18" t="e">
        <f>#REF!</f>
        <v>#REF!</v>
      </c>
      <c r="E72" s="16" t="str">
        <f>IFERROR(VLOOKUP(D72,#REF!,2),"")</f>
        <v/>
      </c>
      <c r="F72" s="21"/>
      <c r="G72" s="21"/>
      <c r="H72" s="21"/>
      <c r="I72" s="21"/>
    </row>
    <row r="73" spans="1:9" ht="45">
      <c r="A73" s="5" t="s">
        <v>467</v>
      </c>
      <c r="B73" s="22" t="s">
        <v>466</v>
      </c>
      <c r="C73" s="5" t="s">
        <v>608</v>
      </c>
      <c r="D73" s="18" t="e">
        <f>#REF!</f>
        <v>#REF!</v>
      </c>
      <c r="E73" s="16" t="str">
        <f>IFERROR(VLOOKUP(D73,#REF!,2),"")</f>
        <v/>
      </c>
      <c r="F73" s="21"/>
      <c r="G73" s="21"/>
      <c r="H73" s="21"/>
      <c r="I73" s="21"/>
    </row>
    <row r="74" spans="1:9" ht="45">
      <c r="A74" s="5" t="s">
        <v>469</v>
      </c>
      <c r="B74" s="22" t="s">
        <v>468</v>
      </c>
      <c r="C74" s="5" t="s">
        <v>608</v>
      </c>
      <c r="D74" s="18" t="e">
        <f>#REF!</f>
        <v>#REF!</v>
      </c>
      <c r="E74" s="16" t="str">
        <f>IFERROR(VLOOKUP(D74,#REF!,2),"")</f>
        <v/>
      </c>
      <c r="F74" s="21"/>
      <c r="G74" s="21"/>
      <c r="H74" s="21"/>
      <c r="I74" s="21"/>
    </row>
    <row r="75" spans="1:9" ht="45">
      <c r="A75" s="5" t="s">
        <v>471</v>
      </c>
      <c r="B75" s="22" t="s">
        <v>470</v>
      </c>
      <c r="C75" s="5" t="s">
        <v>608</v>
      </c>
      <c r="D75" s="18" t="e">
        <f>#REF!</f>
        <v>#REF!</v>
      </c>
      <c r="E75" s="16" t="str">
        <f>IFERROR(VLOOKUP(D75,#REF!,2),"")</f>
        <v/>
      </c>
      <c r="F75" s="21"/>
      <c r="G75" s="21"/>
      <c r="H75" s="21"/>
      <c r="I75" s="21"/>
    </row>
    <row r="76" spans="1:9">
      <c r="A76" s="5" t="s">
        <v>473</v>
      </c>
      <c r="B76" s="22" t="s">
        <v>472</v>
      </c>
      <c r="C76" s="5" t="s">
        <v>608</v>
      </c>
      <c r="D76" s="18" t="e">
        <f>#REF!</f>
        <v>#REF!</v>
      </c>
      <c r="E76" s="16" t="str">
        <f>IFERROR(VLOOKUP(D76,#REF!,2),"")</f>
        <v/>
      </c>
      <c r="F76" s="21"/>
      <c r="G76" s="21"/>
      <c r="H76" s="21"/>
      <c r="I76" s="21"/>
    </row>
    <row r="77" spans="1:9" ht="33.75">
      <c r="A77" s="5" t="s">
        <v>475</v>
      </c>
      <c r="B77" s="22" t="s">
        <v>474</v>
      </c>
      <c r="C77" s="5" t="s">
        <v>608</v>
      </c>
      <c r="D77" s="18" t="e">
        <f>#REF!</f>
        <v>#REF!</v>
      </c>
      <c r="E77" s="16" t="str">
        <f>IFERROR(VLOOKUP(D77,#REF!,2),"")</f>
        <v/>
      </c>
      <c r="F77" s="21"/>
      <c r="G77" s="21"/>
      <c r="H77" s="21"/>
      <c r="I77" s="21"/>
    </row>
    <row r="78" spans="1:9">
      <c r="A78" s="6" t="s">
        <v>15</v>
      </c>
      <c r="B78" s="12" t="e">
        <f>#REF!</f>
        <v>#REF!</v>
      </c>
      <c r="C78" s="8" t="s">
        <v>5</v>
      </c>
      <c r="D78" s="10" t="str">
        <f>IFERROR(VLOOKUP(E78,#REF!,3),"")</f>
        <v/>
      </c>
      <c r="E78" s="9">
        <f>IFERROR(SUM(E79:E89)/COUNTA(E79:E89),"")</f>
        <v>0</v>
      </c>
      <c r="F78" s="21"/>
      <c r="G78" s="21"/>
      <c r="H78" s="21"/>
      <c r="I78" s="21"/>
    </row>
    <row r="79" spans="1:9" ht="33.75">
      <c r="A79" s="19" t="s">
        <v>443</v>
      </c>
      <c r="B79" s="20" t="s">
        <v>687</v>
      </c>
      <c r="C79" s="19" t="s">
        <v>442</v>
      </c>
      <c r="D79" s="18" t="e">
        <f>#REF!</f>
        <v>#REF!</v>
      </c>
      <c r="E79" s="16" t="str">
        <f>IFERROR(VLOOKUP(D79,#REF!,2),"")</f>
        <v/>
      </c>
      <c r="F79" s="21"/>
      <c r="G79" s="21"/>
      <c r="H79" s="21"/>
      <c r="I79" s="21"/>
    </row>
    <row r="80" spans="1:9" ht="33.75">
      <c r="A80" s="19" t="s">
        <v>445</v>
      </c>
      <c r="B80" s="20" t="s">
        <v>444</v>
      </c>
      <c r="C80" s="19" t="s">
        <v>442</v>
      </c>
      <c r="D80" s="18" t="e">
        <f>#REF!</f>
        <v>#REF!</v>
      </c>
      <c r="E80" s="16" t="str">
        <f>IFERROR(VLOOKUP(D80,#REF!,2),"")</f>
        <v/>
      </c>
      <c r="F80" s="21"/>
      <c r="G80" s="21"/>
      <c r="H80" s="21"/>
      <c r="I80" s="21"/>
    </row>
    <row r="81" spans="1:9" ht="33.75">
      <c r="A81" s="19" t="s">
        <v>447</v>
      </c>
      <c r="B81" s="20" t="s">
        <v>446</v>
      </c>
      <c r="C81" s="19" t="s">
        <v>442</v>
      </c>
      <c r="D81" s="18" t="e">
        <f>#REF!</f>
        <v>#REF!</v>
      </c>
      <c r="E81" s="16" t="str">
        <f>IFERROR(VLOOKUP(D81,#REF!,2),"")</f>
        <v/>
      </c>
      <c r="F81" s="21"/>
      <c r="G81" s="21"/>
      <c r="H81" s="21"/>
      <c r="I81" s="21"/>
    </row>
    <row r="82" spans="1:9" ht="33.75">
      <c r="A82" s="19" t="s">
        <v>449</v>
      </c>
      <c r="B82" s="20" t="s">
        <v>448</v>
      </c>
      <c r="C82" s="19" t="s">
        <v>442</v>
      </c>
      <c r="D82" s="18" t="e">
        <f>#REF!</f>
        <v>#REF!</v>
      </c>
      <c r="E82" s="16" t="str">
        <f>IFERROR(VLOOKUP(D82,#REF!,2),"")</f>
        <v/>
      </c>
      <c r="F82" s="21"/>
      <c r="G82" s="21"/>
      <c r="H82" s="21"/>
      <c r="I82" s="21"/>
    </row>
    <row r="83" spans="1:9" ht="22.5">
      <c r="A83" s="5" t="s">
        <v>451</v>
      </c>
      <c r="B83" s="22" t="s">
        <v>450</v>
      </c>
      <c r="C83" s="5" t="s">
        <v>608</v>
      </c>
      <c r="D83" s="18" t="e">
        <f>#REF!</f>
        <v>#REF!</v>
      </c>
      <c r="E83" s="16" t="str">
        <f>IFERROR(VLOOKUP(D83,#REF!,2),"")</f>
        <v/>
      </c>
      <c r="F83" s="21"/>
      <c r="G83" s="21"/>
      <c r="H83" s="21"/>
      <c r="I83" s="21"/>
    </row>
    <row r="84" spans="1:9" ht="33.75">
      <c r="A84" s="5" t="s">
        <v>453</v>
      </c>
      <c r="B84" s="22" t="s">
        <v>452</v>
      </c>
      <c r="C84" s="5" t="s">
        <v>608</v>
      </c>
      <c r="D84" s="18" t="e">
        <f>#REF!</f>
        <v>#REF!</v>
      </c>
      <c r="E84" s="16" t="str">
        <f>IFERROR(VLOOKUP(D84,#REF!,2),"")</f>
        <v/>
      </c>
      <c r="F84" s="21"/>
      <c r="G84" s="21"/>
      <c r="H84" s="21"/>
      <c r="I84" s="21"/>
    </row>
    <row r="85" spans="1:9" ht="33.75">
      <c r="A85" s="5" t="s">
        <v>455</v>
      </c>
      <c r="B85" s="22" t="s">
        <v>454</v>
      </c>
      <c r="C85" s="5" t="s">
        <v>608</v>
      </c>
      <c r="D85" s="18" t="e">
        <f>#REF!</f>
        <v>#REF!</v>
      </c>
      <c r="E85" s="16" t="str">
        <f>IFERROR(VLOOKUP(D85,#REF!,2),"")</f>
        <v/>
      </c>
      <c r="F85" s="21"/>
      <c r="G85" s="21"/>
      <c r="H85" s="21"/>
      <c r="I85" s="21"/>
    </row>
    <row r="86" spans="1:9" ht="22.5">
      <c r="A86" s="19" t="s">
        <v>457</v>
      </c>
      <c r="B86" s="20" t="s">
        <v>456</v>
      </c>
      <c r="C86" s="19" t="s">
        <v>442</v>
      </c>
      <c r="D86" s="18" t="e">
        <f>#REF!</f>
        <v>#REF!</v>
      </c>
      <c r="E86" s="16" t="str">
        <f>IFERROR(VLOOKUP(D86,#REF!,2),"")</f>
        <v/>
      </c>
      <c r="F86" s="21"/>
      <c r="G86" s="21"/>
      <c r="H86" s="21"/>
      <c r="I86" s="21"/>
    </row>
    <row r="87" spans="1:9" ht="22.5">
      <c r="A87" s="5" t="s">
        <v>459</v>
      </c>
      <c r="B87" s="22" t="s">
        <v>458</v>
      </c>
      <c r="C87" s="5" t="s">
        <v>608</v>
      </c>
      <c r="D87" s="18" t="e">
        <f>#REF!</f>
        <v>#REF!</v>
      </c>
      <c r="E87" s="16" t="str">
        <f>IFERROR(VLOOKUP(D87,#REF!,2),"")</f>
        <v/>
      </c>
      <c r="F87" s="21"/>
      <c r="G87" s="21"/>
      <c r="H87" s="21"/>
      <c r="I87" s="21"/>
    </row>
    <row r="88" spans="1:9" ht="33.75">
      <c r="A88" s="5" t="s">
        <v>461</v>
      </c>
      <c r="B88" s="22" t="s">
        <v>460</v>
      </c>
      <c r="C88" s="5" t="s">
        <v>608</v>
      </c>
      <c r="D88" s="18" t="e">
        <f>#REF!</f>
        <v>#REF!</v>
      </c>
      <c r="E88" s="16" t="str">
        <f>IFERROR(VLOOKUP(D88,#REF!,2),"")</f>
        <v/>
      </c>
      <c r="F88" s="21"/>
      <c r="G88" s="21"/>
      <c r="H88" s="21"/>
      <c r="I88" s="21"/>
    </row>
    <row r="89" spans="1:9" ht="33.75">
      <c r="A89" s="5" t="s">
        <v>463</v>
      </c>
      <c r="B89" s="22" t="s">
        <v>462</v>
      </c>
      <c r="C89" s="5" t="s">
        <v>608</v>
      </c>
      <c r="D89" s="18" t="e">
        <f>#REF!</f>
        <v>#REF!</v>
      </c>
      <c r="E89" s="16" t="str">
        <f>IFERROR(VLOOKUP(D89,#REF!,2),"")</f>
        <v/>
      </c>
      <c r="F89" s="21"/>
      <c r="G89" s="21"/>
      <c r="H89" s="21"/>
      <c r="I89" s="21"/>
    </row>
    <row r="90" spans="1:9">
      <c r="A90" s="11" t="s">
        <v>16</v>
      </c>
      <c r="B90" s="12" t="e">
        <f>#REF!</f>
        <v>#REF!</v>
      </c>
      <c r="C90" s="8" t="s">
        <v>608</v>
      </c>
      <c r="D90" s="10" t="str">
        <f>IFERROR(VLOOKUP(E90,#REF!,3),"")</f>
        <v/>
      </c>
      <c r="E90" s="9">
        <f>IFERROR(SUM(E91:E94)/COUNTA(E91:E94),"")</f>
        <v>0</v>
      </c>
      <c r="F90" s="21"/>
      <c r="G90" s="21"/>
      <c r="H90" s="21"/>
      <c r="I90" s="21"/>
    </row>
    <row r="91" spans="1:9" ht="22.5">
      <c r="A91" s="17" t="s">
        <v>16</v>
      </c>
      <c r="B91" s="14" t="s">
        <v>666</v>
      </c>
      <c r="C91" s="5" t="s">
        <v>608</v>
      </c>
      <c r="D91" s="18" t="e">
        <f>#REF!</f>
        <v>#REF!</v>
      </c>
      <c r="E91" s="16" t="str">
        <f>IFERROR(VLOOKUP(D91,#REF!,2),"")</f>
        <v/>
      </c>
      <c r="F91" s="21"/>
      <c r="G91" s="21"/>
      <c r="H91" s="21"/>
      <c r="I91" s="21"/>
    </row>
    <row r="92" spans="1:9" ht="22.5">
      <c r="A92" s="17" t="s">
        <v>16</v>
      </c>
      <c r="B92" s="14" t="s">
        <v>667</v>
      </c>
      <c r="C92" s="5" t="s">
        <v>608</v>
      </c>
      <c r="D92" s="18" t="e">
        <f>#REF!</f>
        <v>#REF!</v>
      </c>
      <c r="E92" s="16" t="str">
        <f>IFERROR(VLOOKUP(D92,#REF!,2),"")</f>
        <v/>
      </c>
      <c r="F92" s="21"/>
      <c r="G92" s="21"/>
      <c r="H92" s="21"/>
      <c r="I92" s="21"/>
    </row>
    <row r="93" spans="1:9">
      <c r="A93" s="17" t="s">
        <v>16</v>
      </c>
      <c r="B93" s="14" t="s">
        <v>668</v>
      </c>
      <c r="C93" s="5" t="s">
        <v>608</v>
      </c>
      <c r="D93" s="18" t="e">
        <f>#REF!</f>
        <v>#REF!</v>
      </c>
      <c r="E93" s="16" t="str">
        <f>IFERROR(VLOOKUP(D93,#REF!,2),"")</f>
        <v/>
      </c>
      <c r="F93" s="21"/>
      <c r="G93" s="21"/>
      <c r="H93" s="21"/>
      <c r="I93" s="21"/>
    </row>
    <row r="94" spans="1:9" ht="22.5">
      <c r="A94" s="17" t="s">
        <v>16</v>
      </c>
      <c r="B94" s="14" t="s">
        <v>669</v>
      </c>
      <c r="C94" s="5" t="s">
        <v>608</v>
      </c>
      <c r="D94" s="18" t="e">
        <f>#REF!</f>
        <v>#REF!</v>
      </c>
      <c r="E94" s="16" t="str">
        <f>IFERROR(VLOOKUP(D94,#REF!,2),"")</f>
        <v/>
      </c>
      <c r="F94" s="21"/>
      <c r="G94" s="21"/>
      <c r="H94" s="21"/>
      <c r="I94" s="21"/>
    </row>
    <row r="95" spans="1:9">
      <c r="A95" s="6">
        <v>7</v>
      </c>
      <c r="B95" s="6" t="e">
        <f>#REF!</f>
        <v>#REF!</v>
      </c>
      <c r="C95" s="8">
        <v>6</v>
      </c>
      <c r="D95" s="10" t="str">
        <f>IFERROR(VLOOKUP(E95,#REF!,3),"")</f>
        <v/>
      </c>
      <c r="E95" s="9">
        <f>IFERROR((E96+E116+E121+E125+E131)/5,"")</f>
        <v>0</v>
      </c>
      <c r="F95" s="21"/>
      <c r="G95" s="21"/>
      <c r="H95" s="21"/>
      <c r="I95" s="21"/>
    </row>
    <row r="96" spans="1:9">
      <c r="A96" s="6" t="s">
        <v>20</v>
      </c>
      <c r="B96" s="24" t="e">
        <f>#REF!</f>
        <v>#REF!</v>
      </c>
      <c r="C96" s="8" t="s">
        <v>14</v>
      </c>
      <c r="D96" s="10" t="str">
        <f>IFERROR(VLOOKUP(E96,#REF!,3),"")</f>
        <v/>
      </c>
      <c r="E96" s="9">
        <f>IFERROR(SUM(E97:E100)/COUNTA(E97:E100),"")</f>
        <v>0</v>
      </c>
      <c r="F96" s="21"/>
      <c r="G96" s="21"/>
      <c r="H96" s="21"/>
      <c r="I96" s="21"/>
    </row>
    <row r="97" spans="1:9" ht="22.5">
      <c r="A97" s="19" t="s">
        <v>163</v>
      </c>
      <c r="B97" s="20" t="s">
        <v>264</v>
      </c>
      <c r="C97" s="19" t="s">
        <v>14</v>
      </c>
      <c r="D97" s="18" t="e">
        <f>#REF!</f>
        <v>#REF!</v>
      </c>
      <c r="E97" s="16" t="str">
        <f>IFERROR(VLOOKUP(D97,#REF!,2),"")</f>
        <v/>
      </c>
      <c r="F97" s="21"/>
      <c r="G97" s="21"/>
      <c r="H97" s="21"/>
      <c r="I97" s="21"/>
    </row>
    <row r="98" spans="1:9" ht="22.5">
      <c r="A98" s="19" t="s">
        <v>164</v>
      </c>
      <c r="B98" s="20" t="s">
        <v>658</v>
      </c>
      <c r="C98" s="19" t="s">
        <v>14</v>
      </c>
      <c r="D98" s="18" t="e">
        <f>#REF!</f>
        <v>#REF!</v>
      </c>
      <c r="E98" s="16" t="str">
        <f>IFERROR(VLOOKUP(D98,#REF!,2),"")</f>
        <v/>
      </c>
      <c r="F98" s="21"/>
      <c r="G98" s="21"/>
      <c r="H98" s="21"/>
      <c r="I98" s="21"/>
    </row>
    <row r="99" spans="1:9" ht="33.75">
      <c r="A99" s="19" t="s">
        <v>164</v>
      </c>
      <c r="B99" s="20" t="s">
        <v>80</v>
      </c>
      <c r="C99" s="19" t="s">
        <v>14</v>
      </c>
      <c r="D99" s="18" t="e">
        <f>#REF!</f>
        <v>#REF!</v>
      </c>
      <c r="E99" s="16" t="str">
        <f>IFERROR(VLOOKUP(D99,#REF!,2),"")</f>
        <v/>
      </c>
      <c r="F99" s="21"/>
      <c r="G99" s="21"/>
      <c r="H99" s="21"/>
      <c r="I99" s="21"/>
    </row>
    <row r="100" spans="1:9" ht="22.5">
      <c r="A100" s="19" t="s">
        <v>166</v>
      </c>
      <c r="B100" s="20" t="s">
        <v>82</v>
      </c>
      <c r="C100" s="19" t="s">
        <v>16</v>
      </c>
      <c r="D100" s="18" t="e">
        <f>#REF!</f>
        <v>#REF!</v>
      </c>
      <c r="E100" s="16" t="str">
        <f>IFERROR(VLOOKUP(D100,#REF!,2),"")</f>
        <v/>
      </c>
      <c r="F100" s="21"/>
      <c r="G100" s="21"/>
      <c r="H100" s="21"/>
      <c r="I100" s="21"/>
    </row>
    <row r="101" spans="1:9">
      <c r="A101" s="8" t="s">
        <v>167</v>
      </c>
      <c r="B101" s="27" t="s">
        <v>83</v>
      </c>
      <c r="C101" s="8" t="s">
        <v>17</v>
      </c>
      <c r="D101" s="552"/>
      <c r="E101" s="552"/>
      <c r="F101" s="21"/>
      <c r="G101" s="21"/>
      <c r="H101" s="21"/>
      <c r="I101" s="21"/>
    </row>
    <row r="102" spans="1:9" ht="33.75">
      <c r="A102" s="19" t="s">
        <v>167</v>
      </c>
      <c r="B102" s="20" t="s">
        <v>535</v>
      </c>
      <c r="C102" s="19" t="s">
        <v>18</v>
      </c>
      <c r="D102" s="18" t="e">
        <f>#REF!</f>
        <v>#REF!</v>
      </c>
      <c r="E102" s="16" t="str">
        <f>IFERROR(VLOOKUP(D102,#REF!,2),"")</f>
        <v/>
      </c>
      <c r="F102" s="21"/>
      <c r="G102" s="21"/>
      <c r="H102" s="21"/>
      <c r="I102" s="21"/>
    </row>
    <row r="103" spans="1:9" ht="22.5">
      <c r="A103" s="19" t="s">
        <v>167</v>
      </c>
      <c r="B103" s="28" t="s">
        <v>84</v>
      </c>
      <c r="C103" s="553" t="s">
        <v>19</v>
      </c>
      <c r="D103" s="18" t="e">
        <f>#REF!</f>
        <v>#REF!</v>
      </c>
      <c r="E103" s="16" t="str">
        <f>IFERROR(VLOOKUP(D103,#REF!,2),"")</f>
        <v/>
      </c>
      <c r="F103" s="21"/>
      <c r="G103" s="21"/>
      <c r="H103" s="21"/>
      <c r="I103" s="21"/>
    </row>
    <row r="104" spans="1:9" ht="22.5">
      <c r="A104" s="19" t="s">
        <v>167</v>
      </c>
      <c r="B104" s="28" t="s">
        <v>85</v>
      </c>
      <c r="C104" s="553"/>
      <c r="D104" s="18" t="e">
        <f>#REF!</f>
        <v>#REF!</v>
      </c>
      <c r="E104" s="16" t="str">
        <f>IFERROR(VLOOKUP(D104,#REF!,2),"")</f>
        <v/>
      </c>
      <c r="F104" s="21"/>
      <c r="G104" s="21"/>
      <c r="H104" s="21"/>
      <c r="I104" s="21"/>
    </row>
    <row r="105" spans="1:9" ht="33.75">
      <c r="A105" s="19" t="s">
        <v>167</v>
      </c>
      <c r="B105" s="25" t="s">
        <v>86</v>
      </c>
      <c r="C105" s="553"/>
      <c r="D105" s="18" t="e">
        <f>#REF!</f>
        <v>#REF!</v>
      </c>
      <c r="E105" s="16" t="str">
        <f>IFERROR(VLOOKUP(D105,#REF!,2),"")</f>
        <v/>
      </c>
      <c r="F105" s="21"/>
      <c r="G105" s="21"/>
      <c r="H105" s="21"/>
      <c r="I105" s="21"/>
    </row>
    <row r="106" spans="1:9" ht="22.5">
      <c r="A106" s="19" t="s">
        <v>167</v>
      </c>
      <c r="B106" s="28" t="s">
        <v>639</v>
      </c>
      <c r="C106" s="553"/>
      <c r="D106" s="18" t="e">
        <f>#REF!</f>
        <v>#REF!</v>
      </c>
      <c r="E106" s="16" t="str">
        <f>IFERROR(VLOOKUP(D106,#REF!,2),"")</f>
        <v/>
      </c>
      <c r="F106" s="21"/>
      <c r="G106" s="21"/>
      <c r="H106" s="21"/>
      <c r="I106" s="21"/>
    </row>
    <row r="107" spans="1:9" ht="33.75">
      <c r="A107" s="19" t="s">
        <v>167</v>
      </c>
      <c r="B107" s="25" t="s">
        <v>87</v>
      </c>
      <c r="C107" s="553"/>
      <c r="D107" s="18" t="e">
        <f>#REF!</f>
        <v>#REF!</v>
      </c>
      <c r="E107" s="16" t="str">
        <f>IFERROR(VLOOKUP(D107,#REF!,2),"")</f>
        <v/>
      </c>
      <c r="F107" s="21"/>
      <c r="G107" s="21"/>
      <c r="H107" s="21"/>
      <c r="I107" s="21"/>
    </row>
    <row r="108" spans="1:9" ht="33.75">
      <c r="A108" s="19" t="s">
        <v>562</v>
      </c>
      <c r="B108" s="20" t="s">
        <v>561</v>
      </c>
      <c r="C108" s="29" t="s">
        <v>49</v>
      </c>
      <c r="D108" s="18" t="e">
        <f>#REF!</f>
        <v>#REF!</v>
      </c>
      <c r="E108" s="16" t="str">
        <f>IFERROR(VLOOKUP(D108,#REF!,2),"")</f>
        <v/>
      </c>
      <c r="F108" s="21"/>
      <c r="G108" s="21"/>
      <c r="H108" s="21"/>
      <c r="I108" s="21"/>
    </row>
    <row r="109" spans="1:9" ht="22.5">
      <c r="A109" s="5" t="s">
        <v>562</v>
      </c>
      <c r="B109" s="22" t="s">
        <v>563</v>
      </c>
      <c r="C109" s="30" t="s">
        <v>608</v>
      </c>
      <c r="D109" s="18" t="e">
        <f>#REF!</f>
        <v>#REF!</v>
      </c>
      <c r="E109" s="16" t="str">
        <f>IFERROR(VLOOKUP(D109,#REF!,2),"")</f>
        <v/>
      </c>
      <c r="F109" s="21"/>
      <c r="G109" s="21"/>
      <c r="H109" s="21"/>
      <c r="I109" s="21"/>
    </row>
    <row r="110" spans="1:9" ht="22.5">
      <c r="A110" s="5" t="s">
        <v>562</v>
      </c>
      <c r="B110" s="22" t="s">
        <v>564</v>
      </c>
      <c r="C110" s="30" t="s">
        <v>608</v>
      </c>
      <c r="D110" s="18" t="e">
        <f>#REF!</f>
        <v>#REF!</v>
      </c>
      <c r="E110" s="16" t="str">
        <f>IFERROR(VLOOKUP(D110,#REF!,2),"")</f>
        <v/>
      </c>
      <c r="F110" s="21"/>
      <c r="G110" s="21"/>
      <c r="H110" s="21"/>
      <c r="I110" s="21"/>
    </row>
    <row r="111" spans="1:9" ht="22.5">
      <c r="A111" s="5" t="s">
        <v>562</v>
      </c>
      <c r="B111" s="22" t="s">
        <v>565</v>
      </c>
      <c r="C111" s="30" t="s">
        <v>608</v>
      </c>
      <c r="D111" s="18" t="e">
        <f>#REF!</f>
        <v>#REF!</v>
      </c>
      <c r="E111" s="16" t="str">
        <f>IFERROR(VLOOKUP(D111,#REF!,2),"")</f>
        <v/>
      </c>
      <c r="F111" s="21"/>
      <c r="G111" s="21"/>
      <c r="H111" s="21"/>
      <c r="I111" s="21"/>
    </row>
    <row r="112" spans="1:9" ht="33.75">
      <c r="A112" s="19" t="s">
        <v>568</v>
      </c>
      <c r="B112" s="20" t="s">
        <v>567</v>
      </c>
      <c r="C112" s="29" t="s">
        <v>566</v>
      </c>
      <c r="D112" s="18" t="e">
        <f>#REF!</f>
        <v>#REF!</v>
      </c>
      <c r="E112" s="16" t="str">
        <f>IFERROR(VLOOKUP(D112,#REF!,2),"")</f>
        <v/>
      </c>
      <c r="F112" s="21"/>
      <c r="G112" s="21"/>
      <c r="H112" s="21"/>
      <c r="I112" s="21"/>
    </row>
    <row r="113" spans="1:9" ht="22.5">
      <c r="A113" s="19" t="s">
        <v>571</v>
      </c>
      <c r="B113" s="20" t="s">
        <v>570</v>
      </c>
      <c r="C113" s="29" t="s">
        <v>569</v>
      </c>
      <c r="D113" s="18" t="e">
        <f>#REF!</f>
        <v>#REF!</v>
      </c>
      <c r="E113" s="16" t="str">
        <f>IFERROR(VLOOKUP(D113,#REF!,2),"")</f>
        <v/>
      </c>
      <c r="F113" s="21"/>
      <c r="G113" s="21"/>
      <c r="H113" s="21"/>
      <c r="I113" s="21"/>
    </row>
    <row r="114" spans="1:9" ht="22.5">
      <c r="A114" s="19" t="s">
        <v>573</v>
      </c>
      <c r="B114" s="20" t="s">
        <v>688</v>
      </c>
      <c r="C114" s="29" t="s">
        <v>572</v>
      </c>
      <c r="D114" s="18" t="e">
        <f>#REF!</f>
        <v>#REF!</v>
      </c>
      <c r="E114" s="16" t="str">
        <f>IFERROR(VLOOKUP(D114,#REF!,2),"")</f>
        <v/>
      </c>
      <c r="F114" s="21"/>
      <c r="G114" s="21"/>
      <c r="H114" s="21"/>
      <c r="I114" s="21"/>
    </row>
    <row r="115" spans="1:9" ht="22.5">
      <c r="A115" s="19" t="s">
        <v>573</v>
      </c>
      <c r="B115" s="20" t="s">
        <v>575</v>
      </c>
      <c r="C115" s="29" t="s">
        <v>574</v>
      </c>
      <c r="D115" s="18" t="e">
        <f>#REF!</f>
        <v>#REF!</v>
      </c>
      <c r="E115" s="16" t="str">
        <f>IFERROR(VLOOKUP(D115,#REF!,2),"")</f>
        <v/>
      </c>
      <c r="F115" s="21"/>
      <c r="G115" s="21"/>
      <c r="H115" s="21"/>
      <c r="I115" s="21"/>
    </row>
    <row r="116" spans="1:9">
      <c r="A116" s="6" t="s">
        <v>165</v>
      </c>
      <c r="B116" s="24" t="e">
        <f>#REF!</f>
        <v>#REF!</v>
      </c>
      <c r="C116" s="8" t="s">
        <v>15</v>
      </c>
      <c r="D116" s="10" t="str">
        <f>IFERROR(VLOOKUP(E116,#REF!,3),"")</f>
        <v/>
      </c>
      <c r="E116" s="9">
        <f>IFERROR(SUM(E117:E120)/COUNTA(E117:E120),"")</f>
        <v>0</v>
      </c>
      <c r="F116" s="21"/>
      <c r="G116" s="21"/>
      <c r="H116" s="21"/>
      <c r="I116" s="21"/>
    </row>
    <row r="117" spans="1:9" ht="22.5">
      <c r="A117" s="5" t="s">
        <v>165</v>
      </c>
      <c r="B117" s="14" t="s">
        <v>670</v>
      </c>
      <c r="C117" s="5" t="s">
        <v>608</v>
      </c>
      <c r="D117" s="18" t="e">
        <f>#REF!</f>
        <v>#REF!</v>
      </c>
      <c r="E117" s="16" t="str">
        <f>IFERROR(VLOOKUP(D117,#REF!,2),"")</f>
        <v/>
      </c>
      <c r="F117" s="21"/>
      <c r="G117" s="21"/>
      <c r="H117" s="21"/>
      <c r="I117" s="21"/>
    </row>
    <row r="118" spans="1:9" ht="22.5">
      <c r="A118" s="5" t="s">
        <v>165</v>
      </c>
      <c r="B118" s="14" t="s">
        <v>671</v>
      </c>
      <c r="C118" s="5" t="s">
        <v>608</v>
      </c>
      <c r="D118" s="18" t="e">
        <f>#REF!</f>
        <v>#REF!</v>
      </c>
      <c r="E118" s="16" t="str">
        <f>IFERROR(VLOOKUP(D118,#REF!,2),"")</f>
        <v/>
      </c>
      <c r="F118" s="21"/>
      <c r="G118" s="21"/>
      <c r="H118" s="21"/>
      <c r="I118" s="21"/>
    </row>
    <row r="119" spans="1:9" ht="22.5">
      <c r="A119" s="5" t="s">
        <v>165</v>
      </c>
      <c r="B119" s="14" t="s">
        <v>672</v>
      </c>
      <c r="C119" s="5" t="s">
        <v>608</v>
      </c>
      <c r="D119" s="18" t="e">
        <f>#REF!</f>
        <v>#REF!</v>
      </c>
      <c r="E119" s="16" t="str">
        <f>IFERROR(VLOOKUP(D119,#REF!,2),"")</f>
        <v/>
      </c>
      <c r="F119" s="21"/>
      <c r="G119" s="21"/>
      <c r="H119" s="21"/>
      <c r="I119" s="21"/>
    </row>
    <row r="120" spans="1:9" ht="22.5">
      <c r="A120" s="19" t="s">
        <v>165</v>
      </c>
      <c r="B120" s="31" t="s">
        <v>659</v>
      </c>
      <c r="C120" s="19" t="s">
        <v>15</v>
      </c>
      <c r="D120" s="18" t="e">
        <f>#REF!</f>
        <v>#REF!</v>
      </c>
      <c r="E120" s="16" t="str">
        <f>IFERROR(VLOOKUP(D120,#REF!,2),"")</f>
        <v/>
      </c>
      <c r="F120" s="21"/>
      <c r="G120" s="21"/>
      <c r="H120" s="21"/>
      <c r="I120" s="21"/>
    </row>
    <row r="121" spans="1:9">
      <c r="A121" s="6" t="s">
        <v>25</v>
      </c>
      <c r="B121" s="32" t="e">
        <f>#REF!</f>
        <v>#REF!</v>
      </c>
      <c r="C121" s="8"/>
      <c r="D121" s="10" t="str">
        <f>IFERROR(VLOOKUP(E121,#REF!,3),"")</f>
        <v/>
      </c>
      <c r="E121" s="9">
        <f>IFERROR(SUM(E122:E124)/COUNTA(E122:E124),"")</f>
        <v>0</v>
      </c>
      <c r="F121" s="21"/>
      <c r="G121" s="21"/>
      <c r="H121" s="21"/>
      <c r="I121" s="21"/>
    </row>
    <row r="122" spans="1:9" ht="33.75">
      <c r="A122" s="19" t="s">
        <v>25</v>
      </c>
      <c r="B122" s="20" t="s">
        <v>81</v>
      </c>
      <c r="C122" s="19" t="s">
        <v>15</v>
      </c>
      <c r="D122" s="18" t="e">
        <f>#REF!</f>
        <v>#REF!</v>
      </c>
      <c r="E122" s="16" t="str">
        <f>IFERROR(VLOOKUP(D122,#REF!,2),"")</f>
        <v/>
      </c>
      <c r="F122" s="21"/>
      <c r="G122" s="21"/>
      <c r="H122" s="21"/>
      <c r="I122" s="21"/>
    </row>
    <row r="123" spans="1:9" ht="22.5">
      <c r="A123" s="5" t="s">
        <v>25</v>
      </c>
      <c r="B123" s="14" t="s">
        <v>673</v>
      </c>
      <c r="C123" s="5" t="s">
        <v>608</v>
      </c>
      <c r="D123" s="18" t="e">
        <f>#REF!</f>
        <v>#REF!</v>
      </c>
      <c r="E123" s="16" t="str">
        <f>IFERROR(VLOOKUP(D123,#REF!,2),"")</f>
        <v/>
      </c>
      <c r="F123" s="21"/>
      <c r="G123" s="21"/>
      <c r="H123" s="21"/>
      <c r="I123" s="21"/>
    </row>
    <row r="124" spans="1:9" ht="22.5">
      <c r="A124" s="5" t="s">
        <v>25</v>
      </c>
      <c r="B124" s="14" t="s">
        <v>674</v>
      </c>
      <c r="C124" s="5" t="s">
        <v>608</v>
      </c>
      <c r="D124" s="18" t="e">
        <f>#REF!</f>
        <v>#REF!</v>
      </c>
      <c r="E124" s="16" t="str">
        <f>IFERROR(VLOOKUP(D124,#REF!,2),"")</f>
        <v/>
      </c>
      <c r="F124" s="21"/>
      <c r="G124" s="21"/>
      <c r="H124" s="21"/>
      <c r="I124" s="21"/>
    </row>
    <row r="125" spans="1:9">
      <c r="A125" s="6" t="s">
        <v>35</v>
      </c>
      <c r="B125" s="24" t="e">
        <f>#REF!</f>
        <v>#REF!</v>
      </c>
      <c r="C125" s="8" t="s">
        <v>16</v>
      </c>
      <c r="D125" s="10" t="str">
        <f>IFERROR(VLOOKUP(E125,#REF!,3),"")</f>
        <v/>
      </c>
      <c r="E125" s="9">
        <f>IFERROR(SUM(E126:E130)/COUNTA(E126:E130),"")</f>
        <v>0</v>
      </c>
      <c r="F125" s="21"/>
      <c r="G125" s="21"/>
      <c r="H125" s="21"/>
      <c r="I125" s="21"/>
    </row>
    <row r="126" spans="1:9" ht="22.5">
      <c r="A126" s="19" t="s">
        <v>489</v>
      </c>
      <c r="B126" s="20" t="s">
        <v>488</v>
      </c>
      <c r="C126" s="19" t="s">
        <v>9</v>
      </c>
      <c r="D126" s="18" t="e">
        <f>#REF!</f>
        <v>#REF!</v>
      </c>
      <c r="E126" s="16" t="str">
        <f>IFERROR(VLOOKUP(D126,#REF!,2),"")</f>
        <v/>
      </c>
      <c r="F126" s="21"/>
      <c r="G126" s="21"/>
      <c r="H126" s="21"/>
      <c r="I126" s="21"/>
    </row>
    <row r="127" spans="1:9" ht="22.5">
      <c r="A127" s="19" t="s">
        <v>491</v>
      </c>
      <c r="B127" s="20" t="s">
        <v>490</v>
      </c>
      <c r="C127" s="19" t="s">
        <v>9</v>
      </c>
      <c r="D127" s="18" t="e">
        <f>#REF!</f>
        <v>#REF!</v>
      </c>
      <c r="E127" s="16" t="str">
        <f>IFERROR(VLOOKUP(D127,#REF!,2),"")</f>
        <v/>
      </c>
      <c r="F127" s="21"/>
      <c r="G127" s="21"/>
      <c r="H127" s="21"/>
      <c r="I127" s="21"/>
    </row>
    <row r="128" spans="1:9" ht="22.5">
      <c r="A128" s="19" t="s">
        <v>493</v>
      </c>
      <c r="B128" s="20" t="s">
        <v>492</v>
      </c>
      <c r="C128" s="19" t="s">
        <v>9</v>
      </c>
      <c r="D128" s="18" t="e">
        <f>#REF!</f>
        <v>#REF!</v>
      </c>
      <c r="E128" s="16" t="str">
        <f>IFERROR(VLOOKUP(D128,#REF!,2),"")</f>
        <v/>
      </c>
      <c r="F128" s="21"/>
      <c r="G128" s="21"/>
      <c r="H128" s="21"/>
      <c r="I128" s="21"/>
    </row>
    <row r="129" spans="1:9" ht="22.5">
      <c r="A129" s="19" t="s">
        <v>495</v>
      </c>
      <c r="B129" s="20" t="s">
        <v>494</v>
      </c>
      <c r="C129" s="19" t="s">
        <v>9</v>
      </c>
      <c r="D129" s="18" t="e">
        <f>#REF!</f>
        <v>#REF!</v>
      </c>
      <c r="E129" s="16" t="str">
        <f>IFERROR(VLOOKUP(D129,#REF!,2),"")</f>
        <v/>
      </c>
      <c r="F129" s="21"/>
      <c r="G129" s="21"/>
      <c r="H129" s="21"/>
      <c r="I129" s="21"/>
    </row>
    <row r="130" spans="1:9" ht="22.5">
      <c r="A130" s="19" t="s">
        <v>497</v>
      </c>
      <c r="B130" s="20" t="s">
        <v>496</v>
      </c>
      <c r="C130" s="19" t="s">
        <v>9</v>
      </c>
      <c r="D130" s="18" t="e">
        <f>#REF!</f>
        <v>#REF!</v>
      </c>
      <c r="E130" s="16" t="str">
        <f>IFERROR(VLOOKUP(D130,#REF!,2),"")</f>
        <v/>
      </c>
      <c r="F130" s="21"/>
      <c r="G130" s="21"/>
      <c r="H130" s="21"/>
      <c r="I130" s="21"/>
    </row>
    <row r="131" spans="1:9">
      <c r="A131" s="6" t="s">
        <v>42</v>
      </c>
      <c r="B131" s="24" t="e">
        <f>#REF!</f>
        <v>#REF!</v>
      </c>
      <c r="C131" s="8" t="s">
        <v>0</v>
      </c>
      <c r="D131" s="10" t="str">
        <f>IFERROR(VLOOKUP(E131,#REF!,3),"")</f>
        <v/>
      </c>
      <c r="E131" s="9">
        <f>IFERROR(SUM(E132:E137,E139:E152,E154:E163)/COUNTA(E132:E137,E139:E152,E154:E163),"")</f>
        <v>0</v>
      </c>
      <c r="F131" s="21"/>
      <c r="G131" s="21"/>
      <c r="H131" s="21"/>
      <c r="I131" s="21"/>
    </row>
    <row r="132" spans="1:9" ht="22.5">
      <c r="A132" s="19" t="s">
        <v>331</v>
      </c>
      <c r="B132" s="20" t="s">
        <v>330</v>
      </c>
      <c r="C132" s="19" t="s">
        <v>329</v>
      </c>
      <c r="D132" s="18" t="e">
        <f>#REF!</f>
        <v>#REF!</v>
      </c>
      <c r="E132" s="16" t="str">
        <f>IFERROR(VLOOKUP(D132,#REF!,2),"")</f>
        <v/>
      </c>
      <c r="F132" s="21"/>
      <c r="G132" s="21"/>
      <c r="H132" s="21"/>
      <c r="I132" s="21"/>
    </row>
    <row r="133" spans="1:9" ht="22.5">
      <c r="A133" s="19" t="s">
        <v>331</v>
      </c>
      <c r="B133" s="20" t="s">
        <v>333</v>
      </c>
      <c r="C133" s="19" t="s">
        <v>332</v>
      </c>
      <c r="D133" s="18" t="e">
        <f>#REF!</f>
        <v>#REF!</v>
      </c>
      <c r="E133" s="16" t="str">
        <f>IFERROR(VLOOKUP(D133,#REF!,2),"")</f>
        <v/>
      </c>
      <c r="F133" s="21"/>
      <c r="G133" s="21"/>
      <c r="H133" s="21"/>
      <c r="I133" s="21"/>
    </row>
    <row r="134" spans="1:9" ht="22.5">
      <c r="A134" s="19" t="s">
        <v>331</v>
      </c>
      <c r="B134" s="20" t="s">
        <v>335</v>
      </c>
      <c r="C134" s="19" t="s">
        <v>334</v>
      </c>
      <c r="D134" s="18" t="e">
        <f>#REF!</f>
        <v>#REF!</v>
      </c>
      <c r="E134" s="16" t="str">
        <f>IFERROR(VLOOKUP(D134,#REF!,2),"")</f>
        <v/>
      </c>
      <c r="F134" s="21"/>
      <c r="G134" s="21"/>
      <c r="H134" s="21"/>
      <c r="I134" s="21"/>
    </row>
    <row r="135" spans="1:9" ht="33.75">
      <c r="A135" s="19" t="s">
        <v>337</v>
      </c>
      <c r="B135" s="20" t="s">
        <v>689</v>
      </c>
      <c r="C135" s="19" t="s">
        <v>336</v>
      </c>
      <c r="D135" s="18" t="e">
        <f>#REF!</f>
        <v>#REF!</v>
      </c>
      <c r="E135" s="16" t="str">
        <f>IFERROR(VLOOKUP(D135,#REF!,2),"")</f>
        <v/>
      </c>
      <c r="F135" s="21"/>
      <c r="G135" s="21"/>
      <c r="H135" s="21"/>
      <c r="I135" s="21"/>
    </row>
    <row r="136" spans="1:9" ht="22.5">
      <c r="A136" s="19" t="s">
        <v>337</v>
      </c>
      <c r="B136" s="20" t="s">
        <v>339</v>
      </c>
      <c r="C136" s="19" t="s">
        <v>338</v>
      </c>
      <c r="D136" s="18" t="e">
        <f>#REF!</f>
        <v>#REF!</v>
      </c>
      <c r="E136" s="16" t="str">
        <f>IFERROR(VLOOKUP(D136,#REF!,2),"")</f>
        <v/>
      </c>
      <c r="F136" s="21"/>
      <c r="G136" s="21"/>
      <c r="H136" s="21"/>
      <c r="I136" s="21"/>
    </row>
    <row r="137" spans="1:9" ht="22.5">
      <c r="A137" s="19" t="s">
        <v>42</v>
      </c>
      <c r="B137" s="20" t="s">
        <v>690</v>
      </c>
      <c r="C137" s="19" t="s">
        <v>342</v>
      </c>
      <c r="D137" s="18" t="e">
        <f>#REF!</f>
        <v>#REF!</v>
      </c>
      <c r="E137" s="16" t="str">
        <f>IFERROR(VLOOKUP(D137,#REF!,2),"")</f>
        <v/>
      </c>
      <c r="F137" s="21"/>
      <c r="G137" s="21"/>
      <c r="H137" s="21"/>
      <c r="I137" s="21"/>
    </row>
    <row r="138" spans="1:9">
      <c r="A138" s="8" t="s">
        <v>45</v>
      </c>
      <c r="B138" s="6" t="s">
        <v>356</v>
      </c>
      <c r="C138" s="8" t="s">
        <v>355</v>
      </c>
      <c r="D138" s="551"/>
      <c r="E138" s="551"/>
      <c r="F138" s="21"/>
      <c r="G138" s="21"/>
      <c r="H138" s="21"/>
      <c r="I138" s="21"/>
    </row>
    <row r="139" spans="1:9" ht="22.5">
      <c r="A139" s="19" t="s">
        <v>155</v>
      </c>
      <c r="B139" s="20" t="s">
        <v>357</v>
      </c>
      <c r="C139" s="19" t="s">
        <v>1</v>
      </c>
      <c r="D139" s="18" t="e">
        <f>#REF!</f>
        <v>#REF!</v>
      </c>
      <c r="E139" s="16" t="str">
        <f>IFERROR(VLOOKUP(D139,#REF!,2),"")</f>
        <v/>
      </c>
      <c r="F139" s="21"/>
      <c r="G139" s="21"/>
      <c r="H139" s="21"/>
      <c r="I139" s="21"/>
    </row>
    <row r="140" spans="1:9" ht="22.5">
      <c r="A140" s="19" t="s">
        <v>360</v>
      </c>
      <c r="B140" s="20" t="s">
        <v>359</v>
      </c>
      <c r="C140" s="19" t="s">
        <v>358</v>
      </c>
      <c r="D140" s="18" t="e">
        <f>#REF!</f>
        <v>#REF!</v>
      </c>
      <c r="E140" s="16" t="str">
        <f>IFERROR(VLOOKUP(D140,#REF!,2),"")</f>
        <v/>
      </c>
      <c r="F140" s="21"/>
      <c r="G140" s="21"/>
      <c r="H140" s="21"/>
      <c r="I140" s="21"/>
    </row>
    <row r="141" spans="1:9" ht="22.5">
      <c r="A141" s="19" t="s">
        <v>360</v>
      </c>
      <c r="B141" s="20" t="s">
        <v>362</v>
      </c>
      <c r="C141" s="19" t="s">
        <v>361</v>
      </c>
      <c r="D141" s="18" t="e">
        <f>#REF!</f>
        <v>#REF!</v>
      </c>
      <c r="E141" s="16" t="str">
        <f>IFERROR(VLOOKUP(D141,#REF!,2),"")</f>
        <v/>
      </c>
      <c r="F141" s="21"/>
      <c r="G141" s="21"/>
      <c r="H141" s="21"/>
      <c r="I141" s="21"/>
    </row>
    <row r="142" spans="1:9" ht="22.5">
      <c r="A142" s="19" t="s">
        <v>365</v>
      </c>
      <c r="B142" s="20" t="s">
        <v>364</v>
      </c>
      <c r="C142" s="19" t="s">
        <v>363</v>
      </c>
      <c r="D142" s="18" t="e">
        <f>#REF!</f>
        <v>#REF!</v>
      </c>
      <c r="E142" s="16" t="str">
        <f>IFERROR(VLOOKUP(D142,#REF!,2),"")</f>
        <v/>
      </c>
      <c r="F142" s="21"/>
      <c r="G142" s="21"/>
      <c r="H142" s="21"/>
      <c r="I142" s="21"/>
    </row>
    <row r="143" spans="1:9" ht="22.5">
      <c r="A143" s="19" t="s">
        <v>368</v>
      </c>
      <c r="B143" s="20" t="s">
        <v>367</v>
      </c>
      <c r="C143" s="19" t="s">
        <v>366</v>
      </c>
      <c r="D143" s="18" t="e">
        <f>#REF!</f>
        <v>#REF!</v>
      </c>
      <c r="E143" s="16" t="str">
        <f>IFERROR(VLOOKUP(D143,#REF!,2),"")</f>
        <v/>
      </c>
      <c r="F143" s="21"/>
      <c r="G143" s="21"/>
      <c r="H143" s="21"/>
      <c r="I143" s="21"/>
    </row>
    <row r="144" spans="1:9" ht="45">
      <c r="A144" s="19" t="s">
        <v>371</v>
      </c>
      <c r="B144" s="20" t="s">
        <v>370</v>
      </c>
      <c r="C144" s="19" t="s">
        <v>369</v>
      </c>
      <c r="D144" s="18" t="e">
        <f>#REF!</f>
        <v>#REF!</v>
      </c>
      <c r="E144" s="16" t="str">
        <f>IFERROR(VLOOKUP(D144,#REF!,2),"")</f>
        <v/>
      </c>
      <c r="F144" s="21"/>
      <c r="G144" s="21"/>
      <c r="H144" s="21"/>
      <c r="I144" s="21"/>
    </row>
    <row r="145" spans="1:9" ht="33.75">
      <c r="A145" s="19" t="s">
        <v>373</v>
      </c>
      <c r="B145" s="20" t="s">
        <v>691</v>
      </c>
      <c r="C145" s="19" t="s">
        <v>372</v>
      </c>
      <c r="D145" s="18" t="e">
        <f>#REF!</f>
        <v>#REF!</v>
      </c>
      <c r="E145" s="16" t="str">
        <f>IFERROR(VLOOKUP(D145,#REF!,2),"")</f>
        <v/>
      </c>
      <c r="F145" s="21"/>
      <c r="G145" s="21"/>
      <c r="H145" s="21"/>
      <c r="I145" s="21"/>
    </row>
    <row r="146" spans="1:9" ht="45">
      <c r="A146" s="19" t="s">
        <v>376</v>
      </c>
      <c r="B146" s="20" t="s">
        <v>375</v>
      </c>
      <c r="C146" s="19" t="s">
        <v>374</v>
      </c>
      <c r="D146" s="18" t="e">
        <f>#REF!</f>
        <v>#REF!</v>
      </c>
      <c r="E146" s="16" t="str">
        <f>IFERROR(VLOOKUP(D146,#REF!,2),"")</f>
        <v/>
      </c>
      <c r="F146" s="21"/>
      <c r="G146" s="21"/>
      <c r="H146" s="21"/>
      <c r="I146" s="21"/>
    </row>
    <row r="147" spans="1:9" ht="33.75">
      <c r="A147" s="19" t="s">
        <v>378</v>
      </c>
      <c r="B147" s="20" t="s">
        <v>692</v>
      </c>
      <c r="C147" s="19" t="s">
        <v>377</v>
      </c>
      <c r="D147" s="18" t="e">
        <f>#REF!</f>
        <v>#REF!</v>
      </c>
      <c r="E147" s="16" t="str">
        <f>IFERROR(VLOOKUP(D147,#REF!,2),"")</f>
        <v/>
      </c>
      <c r="F147" s="21"/>
      <c r="G147" s="21"/>
      <c r="H147" s="21"/>
      <c r="I147" s="21"/>
    </row>
    <row r="148" spans="1:9" ht="22.5">
      <c r="A148" s="5" t="s">
        <v>379</v>
      </c>
      <c r="B148" s="22" t="s">
        <v>693</v>
      </c>
      <c r="C148" s="5" t="s">
        <v>608</v>
      </c>
      <c r="D148" s="18" t="e">
        <f>#REF!</f>
        <v>#REF!</v>
      </c>
      <c r="E148" s="16" t="str">
        <f>IFERROR(VLOOKUP(D148,#REF!,2),"")</f>
        <v/>
      </c>
      <c r="F148" s="21"/>
      <c r="G148" s="21"/>
      <c r="H148" s="21"/>
      <c r="I148" s="21"/>
    </row>
    <row r="149" spans="1:9" ht="33.75">
      <c r="A149" s="5" t="s">
        <v>381</v>
      </c>
      <c r="B149" s="22" t="s">
        <v>380</v>
      </c>
      <c r="C149" s="5" t="s">
        <v>608</v>
      </c>
      <c r="D149" s="18" t="e">
        <f>#REF!</f>
        <v>#REF!</v>
      </c>
      <c r="E149" s="16" t="str">
        <f>IFERROR(VLOOKUP(D149,#REF!,2),"")</f>
        <v/>
      </c>
      <c r="F149" s="21"/>
      <c r="G149" s="21"/>
      <c r="H149" s="21"/>
      <c r="I149" s="21"/>
    </row>
    <row r="150" spans="1:9" ht="22.5">
      <c r="A150" s="5" t="s">
        <v>383</v>
      </c>
      <c r="B150" s="22" t="s">
        <v>382</v>
      </c>
      <c r="C150" s="5" t="s">
        <v>608</v>
      </c>
      <c r="D150" s="18" t="e">
        <f>#REF!</f>
        <v>#REF!</v>
      </c>
      <c r="E150" s="16" t="str">
        <f>IFERROR(VLOOKUP(D150,#REF!,2),"")</f>
        <v/>
      </c>
      <c r="F150" s="21"/>
      <c r="G150" s="21"/>
      <c r="H150" s="21"/>
      <c r="I150" s="21"/>
    </row>
    <row r="151" spans="1:9" ht="33.75">
      <c r="A151" s="5" t="s">
        <v>156</v>
      </c>
      <c r="B151" s="22" t="s">
        <v>384</v>
      </c>
      <c r="C151" s="5" t="s">
        <v>608</v>
      </c>
      <c r="D151" s="18" t="e">
        <f>#REF!</f>
        <v>#REF!</v>
      </c>
      <c r="E151" s="16" t="str">
        <f>IFERROR(VLOOKUP(D151,#REF!,2),"")</f>
        <v/>
      </c>
      <c r="F151" s="21"/>
      <c r="G151" s="21"/>
      <c r="H151" s="21"/>
      <c r="I151" s="21"/>
    </row>
    <row r="152" spans="1:9" ht="22.5">
      <c r="A152" s="5" t="s">
        <v>156</v>
      </c>
      <c r="B152" s="22" t="s">
        <v>385</v>
      </c>
      <c r="C152" s="5" t="s">
        <v>608</v>
      </c>
      <c r="D152" s="18" t="e">
        <f>#REF!</f>
        <v>#REF!</v>
      </c>
      <c r="E152" s="16" t="str">
        <f>IFERROR(VLOOKUP(D152,#REF!,2),"")</f>
        <v/>
      </c>
      <c r="F152" s="21"/>
      <c r="G152" s="21"/>
      <c r="H152" s="21"/>
      <c r="I152" s="21"/>
    </row>
    <row r="153" spans="1:9">
      <c r="A153" s="8"/>
      <c r="B153" s="6" t="s">
        <v>387</v>
      </c>
      <c r="C153" s="8" t="s">
        <v>386</v>
      </c>
      <c r="D153" s="551"/>
      <c r="E153" s="551"/>
      <c r="F153" s="21"/>
      <c r="G153" s="21"/>
      <c r="H153" s="21"/>
      <c r="I153" s="21"/>
    </row>
    <row r="154" spans="1:9" ht="22.5">
      <c r="A154" s="19" t="s">
        <v>389</v>
      </c>
      <c r="B154" s="20" t="s">
        <v>388</v>
      </c>
      <c r="C154" s="19" t="s">
        <v>386</v>
      </c>
      <c r="D154" s="18" t="e">
        <f>#REF!</f>
        <v>#REF!</v>
      </c>
      <c r="E154" s="16" t="str">
        <f>IFERROR(VLOOKUP(D154,#REF!,2),"")</f>
        <v/>
      </c>
      <c r="F154" s="21"/>
      <c r="G154" s="21"/>
      <c r="H154" s="21"/>
      <c r="I154" s="21"/>
    </row>
    <row r="155" spans="1:9" ht="45">
      <c r="A155" s="19" t="s">
        <v>391</v>
      </c>
      <c r="B155" s="20" t="s">
        <v>390</v>
      </c>
      <c r="C155" s="19" t="s">
        <v>386</v>
      </c>
      <c r="D155" s="18" t="e">
        <f>#REF!</f>
        <v>#REF!</v>
      </c>
      <c r="E155" s="16" t="str">
        <f>IFERROR(VLOOKUP(D155,#REF!,2),"")</f>
        <v/>
      </c>
      <c r="F155" s="21"/>
      <c r="G155" s="21"/>
      <c r="H155" s="21"/>
      <c r="I155" s="21"/>
    </row>
    <row r="156" spans="1:9" ht="33.75">
      <c r="A156" s="19" t="s">
        <v>393</v>
      </c>
      <c r="B156" s="20" t="s">
        <v>392</v>
      </c>
      <c r="C156" s="19" t="s">
        <v>386</v>
      </c>
      <c r="D156" s="18" t="e">
        <f>#REF!</f>
        <v>#REF!</v>
      </c>
      <c r="E156" s="16" t="str">
        <f>IFERROR(VLOOKUP(D156,#REF!,2),"")</f>
        <v/>
      </c>
      <c r="F156" s="21"/>
      <c r="G156" s="21"/>
      <c r="H156" s="21"/>
      <c r="I156" s="21"/>
    </row>
    <row r="157" spans="1:9" ht="22.5">
      <c r="A157" s="19" t="s">
        <v>395</v>
      </c>
      <c r="B157" s="20" t="s">
        <v>394</v>
      </c>
      <c r="C157" s="19" t="s">
        <v>386</v>
      </c>
      <c r="D157" s="18" t="e">
        <f>#REF!</f>
        <v>#REF!</v>
      </c>
      <c r="E157" s="16" t="str">
        <f>IFERROR(VLOOKUP(D157,#REF!,2),"")</f>
        <v/>
      </c>
      <c r="F157" s="21"/>
      <c r="G157" s="21"/>
      <c r="H157" s="21"/>
      <c r="I157" s="21"/>
    </row>
    <row r="158" spans="1:9" ht="45">
      <c r="A158" s="19" t="s">
        <v>389</v>
      </c>
      <c r="B158" s="20" t="s">
        <v>396</v>
      </c>
      <c r="C158" s="19" t="s">
        <v>386</v>
      </c>
      <c r="D158" s="18" t="e">
        <f>#REF!</f>
        <v>#REF!</v>
      </c>
      <c r="E158" s="16" t="str">
        <f>IFERROR(VLOOKUP(D158,#REF!,2),"")</f>
        <v/>
      </c>
      <c r="F158" s="21"/>
      <c r="G158" s="21"/>
      <c r="H158" s="21"/>
      <c r="I158" s="21"/>
    </row>
    <row r="159" spans="1:9" ht="22.5">
      <c r="A159" s="553" t="s">
        <v>45</v>
      </c>
      <c r="B159" s="20" t="s">
        <v>549</v>
      </c>
      <c r="C159" s="19" t="s">
        <v>34</v>
      </c>
      <c r="D159" s="18" t="e">
        <f>#REF!</f>
        <v>#REF!</v>
      </c>
      <c r="E159" s="16" t="str">
        <f>IFERROR(VLOOKUP(D159,#REF!,2),"")</f>
        <v/>
      </c>
      <c r="F159" s="21"/>
      <c r="G159" s="21"/>
      <c r="H159" s="21"/>
      <c r="I159" s="21"/>
    </row>
    <row r="160" spans="1:9" ht="22.5">
      <c r="A160" s="553" t="s">
        <v>155</v>
      </c>
      <c r="B160" s="20" t="s">
        <v>675</v>
      </c>
      <c r="C160" s="19" t="s">
        <v>34</v>
      </c>
      <c r="D160" s="18" t="e">
        <f>#REF!</f>
        <v>#REF!</v>
      </c>
      <c r="E160" s="16" t="str">
        <f>IFERROR(VLOOKUP(D160,#REF!,2),"")</f>
        <v/>
      </c>
      <c r="F160" s="21"/>
      <c r="G160" s="21"/>
      <c r="H160" s="21"/>
      <c r="I160" s="21"/>
    </row>
    <row r="161" spans="1:9" ht="22.5">
      <c r="A161" s="553" t="s">
        <v>156</v>
      </c>
      <c r="B161" s="20" t="s">
        <v>694</v>
      </c>
      <c r="C161" s="19" t="s">
        <v>34</v>
      </c>
      <c r="D161" s="18" t="e">
        <f>#REF!</f>
        <v>#REF!</v>
      </c>
      <c r="E161" s="16" t="str">
        <f>IFERROR(VLOOKUP(D161,#REF!,2),"")</f>
        <v/>
      </c>
      <c r="F161" s="21"/>
      <c r="G161" s="21"/>
      <c r="H161" s="21"/>
      <c r="I161" s="21"/>
    </row>
    <row r="162" spans="1:9" ht="22.5">
      <c r="A162" s="553"/>
      <c r="B162" s="20" t="s">
        <v>695</v>
      </c>
      <c r="C162" s="19" t="s">
        <v>34</v>
      </c>
      <c r="D162" s="18" t="e">
        <f>#REF!</f>
        <v>#REF!</v>
      </c>
      <c r="E162" s="16" t="str">
        <f>IFERROR(VLOOKUP(D162,#REF!,2),"")</f>
        <v/>
      </c>
      <c r="F162" s="21"/>
      <c r="G162" s="21"/>
      <c r="H162" s="21"/>
      <c r="I162" s="21"/>
    </row>
    <row r="163" spans="1:9" ht="22.5">
      <c r="A163" s="553"/>
      <c r="B163" s="20" t="s">
        <v>550</v>
      </c>
      <c r="C163" s="19" t="s">
        <v>34</v>
      </c>
      <c r="D163" s="18" t="e">
        <f>#REF!</f>
        <v>#REF!</v>
      </c>
      <c r="E163" s="16" t="str">
        <f>IFERROR(VLOOKUP(D163,#REF!,2),"")</f>
        <v/>
      </c>
      <c r="F163" s="21"/>
      <c r="G163" s="21"/>
      <c r="H163" s="21"/>
      <c r="I163" s="21"/>
    </row>
    <row r="164" spans="1:9">
      <c r="A164" s="6">
        <v>8</v>
      </c>
      <c r="B164" s="11" t="e">
        <f>#REF!</f>
        <v>#REF!</v>
      </c>
      <c r="C164" s="8">
        <v>7</v>
      </c>
      <c r="D164" s="10" t="str">
        <f>IFERROR(VLOOKUP(E164,#REF!,3),"")</f>
        <v/>
      </c>
      <c r="E164" s="9">
        <f>IFERROR((E165+E175+E195+E236+E261+E295+E301)/7,"")</f>
        <v>0</v>
      </c>
      <c r="F164" s="21"/>
      <c r="G164" s="21"/>
      <c r="H164" s="21"/>
      <c r="I164" s="21"/>
    </row>
    <row r="165" spans="1:9">
      <c r="A165" s="6" t="s">
        <v>50</v>
      </c>
      <c r="B165" s="24" t="e">
        <f>#REF!</f>
        <v>#REF!</v>
      </c>
      <c r="C165" s="8" t="s">
        <v>20</v>
      </c>
      <c r="D165" s="10" t="str">
        <f>IFERROR(VLOOKUP(E165,#REF!,3),"")</f>
        <v/>
      </c>
      <c r="E165" s="9">
        <f>IFERROR(SUM(E166:E174)/COUNTA(E166:E174),"")</f>
        <v>0</v>
      </c>
      <c r="F165" s="21"/>
      <c r="G165" s="21"/>
      <c r="H165" s="21"/>
      <c r="I165" s="21"/>
    </row>
    <row r="166" spans="1:9" ht="22.5">
      <c r="A166" s="29" t="s">
        <v>50</v>
      </c>
      <c r="B166" s="20" t="s">
        <v>265</v>
      </c>
      <c r="C166" s="29" t="s">
        <v>20</v>
      </c>
      <c r="D166" s="18" t="e">
        <f>#REF!</f>
        <v>#REF!</v>
      </c>
      <c r="E166" s="16" t="str">
        <f>IFERROR(VLOOKUP(D166,#REF!,2),"")</f>
        <v/>
      </c>
      <c r="F166" s="21"/>
      <c r="G166" s="21"/>
      <c r="H166" s="21"/>
      <c r="I166" s="21"/>
    </row>
    <row r="167" spans="1:9" ht="22.5">
      <c r="A167" s="29" t="s">
        <v>50</v>
      </c>
      <c r="B167" s="20" t="s">
        <v>266</v>
      </c>
      <c r="C167" s="29" t="s">
        <v>20</v>
      </c>
      <c r="D167" s="18" t="e">
        <f>#REF!</f>
        <v>#REF!</v>
      </c>
      <c r="E167" s="16" t="str">
        <f>IFERROR(VLOOKUP(D167,#REF!,2),"")</f>
        <v/>
      </c>
      <c r="F167" s="21"/>
      <c r="G167" s="21"/>
      <c r="H167" s="21"/>
      <c r="I167" s="21"/>
    </row>
    <row r="168" spans="1:9" ht="22.5">
      <c r="A168" s="29" t="s">
        <v>50</v>
      </c>
      <c r="B168" s="20" t="s">
        <v>267</v>
      </c>
      <c r="C168" s="29" t="s">
        <v>20</v>
      </c>
      <c r="D168" s="18" t="e">
        <f>#REF!</f>
        <v>#REF!</v>
      </c>
      <c r="E168" s="16" t="str">
        <f>IFERROR(VLOOKUP(D168,#REF!,2),"")</f>
        <v/>
      </c>
      <c r="F168" s="21"/>
      <c r="G168" s="21"/>
      <c r="H168" s="21"/>
      <c r="I168" s="21"/>
    </row>
    <row r="169" spans="1:9">
      <c r="A169" s="29" t="s">
        <v>50</v>
      </c>
      <c r="B169" s="20" t="s">
        <v>268</v>
      </c>
      <c r="C169" s="29" t="s">
        <v>20</v>
      </c>
      <c r="D169" s="18" t="e">
        <f>#REF!</f>
        <v>#REF!</v>
      </c>
      <c r="E169" s="16" t="str">
        <f>IFERROR(VLOOKUP(D169,#REF!,2),"")</f>
        <v/>
      </c>
      <c r="F169" s="21"/>
      <c r="G169" s="21"/>
      <c r="H169" s="21"/>
      <c r="I169" s="21"/>
    </row>
    <row r="170" spans="1:9" ht="22.5">
      <c r="A170" s="29" t="s">
        <v>50</v>
      </c>
      <c r="B170" s="20" t="s">
        <v>640</v>
      </c>
      <c r="C170" s="29" t="s">
        <v>20</v>
      </c>
      <c r="D170" s="18" t="e">
        <f>#REF!</f>
        <v>#REF!</v>
      </c>
      <c r="E170" s="16" t="str">
        <f>IFERROR(VLOOKUP(D170,#REF!,2),"")</f>
        <v/>
      </c>
      <c r="F170" s="21"/>
      <c r="G170" s="21"/>
      <c r="H170" s="21"/>
      <c r="I170" s="21"/>
    </row>
    <row r="171" spans="1:9" ht="22.5">
      <c r="A171" s="29" t="s">
        <v>50</v>
      </c>
      <c r="B171" s="28" t="s">
        <v>641</v>
      </c>
      <c r="C171" s="29" t="s">
        <v>20</v>
      </c>
      <c r="D171" s="18" t="e">
        <f>#REF!</f>
        <v>#REF!</v>
      </c>
      <c r="E171" s="16" t="str">
        <f>IFERROR(VLOOKUP(D171,#REF!,2),"")</f>
        <v/>
      </c>
      <c r="F171" s="21"/>
      <c r="G171" s="21"/>
      <c r="H171" s="21"/>
      <c r="I171" s="21"/>
    </row>
    <row r="172" spans="1:9" ht="22.5">
      <c r="A172" s="29" t="s">
        <v>50</v>
      </c>
      <c r="B172" s="20" t="s">
        <v>642</v>
      </c>
      <c r="C172" s="29" t="s">
        <v>20</v>
      </c>
      <c r="D172" s="18" t="e">
        <f>#REF!</f>
        <v>#REF!</v>
      </c>
      <c r="E172" s="16" t="str">
        <f>IFERROR(VLOOKUP(D172,#REF!,2),"")</f>
        <v/>
      </c>
      <c r="F172" s="21"/>
      <c r="G172" s="21"/>
      <c r="H172" s="21"/>
      <c r="I172" s="21"/>
    </row>
    <row r="173" spans="1:9" ht="22.5">
      <c r="A173" s="29" t="s">
        <v>50</v>
      </c>
      <c r="B173" s="20" t="s">
        <v>269</v>
      </c>
      <c r="C173" s="29" t="s">
        <v>20</v>
      </c>
      <c r="D173" s="18" t="e">
        <f>#REF!</f>
        <v>#REF!</v>
      </c>
      <c r="E173" s="16" t="str">
        <f>IFERROR(VLOOKUP(D173,#REF!,2),"")</f>
        <v/>
      </c>
      <c r="F173" s="21"/>
      <c r="G173" s="21"/>
      <c r="H173" s="21"/>
      <c r="I173" s="21"/>
    </row>
    <row r="174" spans="1:9">
      <c r="A174" s="29" t="s">
        <v>50</v>
      </c>
      <c r="B174" s="20" t="s">
        <v>270</v>
      </c>
      <c r="C174" s="29" t="s">
        <v>20</v>
      </c>
      <c r="D174" s="18" t="e">
        <f>#REF!</f>
        <v>#REF!</v>
      </c>
      <c r="E174" s="16" t="str">
        <f>IFERROR(VLOOKUP(D174,#REF!,2),"")</f>
        <v/>
      </c>
      <c r="F174" s="21"/>
      <c r="G174" s="21"/>
      <c r="H174" s="21"/>
      <c r="I174" s="21"/>
    </row>
    <row r="175" spans="1:9">
      <c r="A175" s="33" t="s">
        <v>54</v>
      </c>
      <c r="B175" s="24" t="e">
        <f>#REF!</f>
        <v>#REF!</v>
      </c>
      <c r="C175" s="34" t="s">
        <v>21</v>
      </c>
      <c r="D175" s="10" t="str">
        <f>IFERROR(VLOOKUP(E175,#REF!,3),"")</f>
        <v/>
      </c>
      <c r="E175" s="9">
        <f>IFERROR(SUM(E176:E194)/COUNTA(E176:E194),"")</f>
        <v>0</v>
      </c>
      <c r="F175" s="21"/>
      <c r="G175" s="21"/>
      <c r="H175" s="21"/>
      <c r="I175" s="21"/>
    </row>
    <row r="176" spans="1:9">
      <c r="A176" s="29" t="s">
        <v>56</v>
      </c>
      <c r="B176" s="20" t="s">
        <v>271</v>
      </c>
      <c r="C176" s="29" t="s">
        <v>22</v>
      </c>
      <c r="D176" s="18" t="e">
        <f>#REF!</f>
        <v>#REF!</v>
      </c>
      <c r="E176" s="16" t="str">
        <f>IFERROR(VLOOKUP(D176,#REF!,2),"")</f>
        <v/>
      </c>
      <c r="F176" s="21"/>
      <c r="G176" s="21"/>
      <c r="H176" s="21"/>
      <c r="I176" s="21"/>
    </row>
    <row r="177" spans="1:9" ht="22.5">
      <c r="A177" s="29" t="s">
        <v>56</v>
      </c>
      <c r="B177" s="20" t="s">
        <v>272</v>
      </c>
      <c r="C177" s="29" t="s">
        <v>22</v>
      </c>
      <c r="D177" s="18" t="e">
        <f>#REF!</f>
        <v>#REF!</v>
      </c>
      <c r="E177" s="16" t="str">
        <f>IFERROR(VLOOKUP(D177,#REF!,2),"")</f>
        <v/>
      </c>
      <c r="F177" s="21"/>
      <c r="G177" s="21"/>
      <c r="H177" s="21"/>
      <c r="I177" s="21"/>
    </row>
    <row r="178" spans="1:9">
      <c r="A178" s="29" t="s">
        <v>56</v>
      </c>
      <c r="B178" s="20" t="s">
        <v>273</v>
      </c>
      <c r="C178" s="29" t="s">
        <v>22</v>
      </c>
      <c r="D178" s="18" t="e">
        <f>#REF!</f>
        <v>#REF!</v>
      </c>
      <c r="E178" s="16" t="str">
        <f>IFERROR(VLOOKUP(D178,#REF!,2),"")</f>
        <v/>
      </c>
      <c r="F178" s="21"/>
      <c r="G178" s="21"/>
      <c r="H178" s="21"/>
      <c r="I178" s="21"/>
    </row>
    <row r="179" spans="1:9">
      <c r="A179" s="29" t="s">
        <v>56</v>
      </c>
      <c r="B179" s="20" t="s">
        <v>643</v>
      </c>
      <c r="C179" s="29" t="s">
        <v>22</v>
      </c>
      <c r="D179" s="18" t="e">
        <f>#REF!</f>
        <v>#REF!</v>
      </c>
      <c r="E179" s="16" t="str">
        <f>IFERROR(VLOOKUP(D179,#REF!,2),"")</f>
        <v/>
      </c>
      <c r="F179" s="21"/>
      <c r="G179" s="21"/>
      <c r="H179" s="21"/>
      <c r="I179" s="21"/>
    </row>
    <row r="180" spans="1:9">
      <c r="A180" s="29" t="s">
        <v>56</v>
      </c>
      <c r="B180" s="20" t="s">
        <v>274</v>
      </c>
      <c r="C180" s="29" t="s">
        <v>22</v>
      </c>
      <c r="D180" s="18" t="e">
        <f>#REF!</f>
        <v>#REF!</v>
      </c>
      <c r="E180" s="16" t="str">
        <f>IFERROR(VLOOKUP(D180,#REF!,2),"")</f>
        <v/>
      </c>
      <c r="F180" s="21"/>
      <c r="G180" s="21"/>
      <c r="H180" s="21"/>
      <c r="I180" s="21"/>
    </row>
    <row r="181" spans="1:9">
      <c r="A181" s="29" t="s">
        <v>56</v>
      </c>
      <c r="B181" s="20" t="s">
        <v>275</v>
      </c>
      <c r="C181" s="29" t="s">
        <v>22</v>
      </c>
      <c r="D181" s="18" t="e">
        <f>#REF!</f>
        <v>#REF!</v>
      </c>
      <c r="E181" s="16" t="str">
        <f>IFERROR(VLOOKUP(D181,#REF!,2),"")</f>
        <v/>
      </c>
      <c r="F181" s="21"/>
      <c r="G181" s="21"/>
      <c r="H181" s="21"/>
      <c r="I181" s="21"/>
    </row>
    <row r="182" spans="1:9">
      <c r="A182" s="29" t="s">
        <v>168</v>
      </c>
      <c r="B182" s="20" t="s">
        <v>644</v>
      </c>
      <c r="C182" s="29" t="s">
        <v>22</v>
      </c>
      <c r="D182" s="18" t="e">
        <f>#REF!</f>
        <v>#REF!</v>
      </c>
      <c r="E182" s="16" t="str">
        <f>IFERROR(VLOOKUP(D182,#REF!,2),"")</f>
        <v/>
      </c>
      <c r="F182" s="21"/>
      <c r="G182" s="21"/>
      <c r="H182" s="21"/>
      <c r="I182" s="21"/>
    </row>
    <row r="183" spans="1:9" ht="22.5">
      <c r="A183" s="29" t="s">
        <v>168</v>
      </c>
      <c r="B183" s="20" t="s">
        <v>645</v>
      </c>
      <c r="C183" s="29" t="s">
        <v>22</v>
      </c>
      <c r="D183" s="18" t="e">
        <f>#REF!</f>
        <v>#REF!</v>
      </c>
      <c r="E183" s="16" t="str">
        <f>IFERROR(VLOOKUP(D183,#REF!,2),"")</f>
        <v/>
      </c>
      <c r="F183" s="21"/>
      <c r="G183" s="21"/>
      <c r="H183" s="21"/>
      <c r="I183" s="21"/>
    </row>
    <row r="184" spans="1:9" ht="22.5">
      <c r="A184" s="29" t="s">
        <v>168</v>
      </c>
      <c r="B184" s="20" t="s">
        <v>646</v>
      </c>
      <c r="C184" s="29" t="s">
        <v>23</v>
      </c>
      <c r="D184" s="18" t="e">
        <f>#REF!</f>
        <v>#REF!</v>
      </c>
      <c r="E184" s="16" t="str">
        <f>IFERROR(VLOOKUP(D184,#REF!,2),"")</f>
        <v/>
      </c>
      <c r="F184" s="21"/>
      <c r="G184" s="21"/>
      <c r="H184" s="21"/>
      <c r="I184" s="21"/>
    </row>
    <row r="185" spans="1:9">
      <c r="A185" s="29" t="s">
        <v>168</v>
      </c>
      <c r="B185" s="20" t="s">
        <v>276</v>
      </c>
      <c r="C185" s="29" t="s">
        <v>23</v>
      </c>
      <c r="D185" s="18" t="e">
        <f>#REF!</f>
        <v>#REF!</v>
      </c>
      <c r="E185" s="16" t="str">
        <f>IFERROR(VLOOKUP(D185,#REF!,2),"")</f>
        <v/>
      </c>
      <c r="F185" s="21"/>
      <c r="G185" s="21"/>
      <c r="H185" s="21"/>
      <c r="I185" s="21"/>
    </row>
    <row r="186" spans="1:9">
      <c r="A186" s="555" t="s">
        <v>169</v>
      </c>
      <c r="B186" s="20" t="s">
        <v>277</v>
      </c>
      <c r="C186" s="29" t="s">
        <v>23</v>
      </c>
      <c r="D186" s="18" t="e">
        <f>#REF!</f>
        <v>#REF!</v>
      </c>
      <c r="E186" s="16" t="str">
        <f>IFERROR(VLOOKUP(D186,#REF!,2),"")</f>
        <v/>
      </c>
      <c r="F186" s="21"/>
      <c r="G186" s="21"/>
      <c r="H186" s="21"/>
      <c r="I186" s="21"/>
    </row>
    <row r="187" spans="1:9">
      <c r="A187" s="555"/>
      <c r="B187" s="20" t="s">
        <v>278</v>
      </c>
      <c r="C187" s="29" t="s">
        <v>23</v>
      </c>
      <c r="D187" s="18" t="e">
        <f>#REF!</f>
        <v>#REF!</v>
      </c>
      <c r="E187" s="16" t="str">
        <f>IFERROR(VLOOKUP(D187,#REF!,2),"")</f>
        <v/>
      </c>
      <c r="F187" s="21"/>
      <c r="G187" s="21"/>
      <c r="H187" s="21"/>
      <c r="I187" s="21"/>
    </row>
    <row r="188" spans="1:9" ht="22.5">
      <c r="A188" s="29" t="s">
        <v>64</v>
      </c>
      <c r="B188" s="20" t="s">
        <v>279</v>
      </c>
      <c r="C188" s="29" t="s">
        <v>23</v>
      </c>
      <c r="D188" s="18" t="e">
        <f>#REF!</f>
        <v>#REF!</v>
      </c>
      <c r="E188" s="16" t="str">
        <f>IFERROR(VLOOKUP(D188,#REF!,2),"")</f>
        <v/>
      </c>
      <c r="F188" s="21"/>
      <c r="G188" s="21"/>
      <c r="H188" s="21"/>
      <c r="I188" s="21"/>
    </row>
    <row r="189" spans="1:9">
      <c r="A189" s="29" t="s">
        <v>55</v>
      </c>
      <c r="B189" s="20" t="s">
        <v>280</v>
      </c>
      <c r="C189" s="29" t="s">
        <v>24</v>
      </c>
      <c r="D189" s="18" t="e">
        <f>#REF!</f>
        <v>#REF!</v>
      </c>
      <c r="E189" s="16" t="str">
        <f>IFERROR(VLOOKUP(D189,#REF!,2),"")</f>
        <v/>
      </c>
      <c r="F189" s="21"/>
      <c r="G189" s="21"/>
      <c r="H189" s="21"/>
      <c r="I189" s="21"/>
    </row>
    <row r="190" spans="1:9">
      <c r="A190" s="29" t="s">
        <v>55</v>
      </c>
      <c r="B190" s="20" t="s">
        <v>281</v>
      </c>
      <c r="C190" s="29" t="s">
        <v>24</v>
      </c>
      <c r="D190" s="18" t="e">
        <f>#REF!</f>
        <v>#REF!</v>
      </c>
      <c r="E190" s="16" t="str">
        <f>IFERROR(VLOOKUP(D190,#REF!,2),"")</f>
        <v/>
      </c>
      <c r="F190" s="21"/>
      <c r="G190" s="21"/>
      <c r="H190" s="21"/>
      <c r="I190" s="21"/>
    </row>
    <row r="191" spans="1:9">
      <c r="A191" s="29" t="s">
        <v>55</v>
      </c>
      <c r="B191" s="20" t="s">
        <v>282</v>
      </c>
      <c r="C191" s="29" t="s">
        <v>24</v>
      </c>
      <c r="D191" s="18" t="e">
        <f>#REF!</f>
        <v>#REF!</v>
      </c>
      <c r="E191" s="16" t="str">
        <f>IFERROR(VLOOKUP(D191,#REF!,2),"")</f>
        <v/>
      </c>
      <c r="F191" s="21"/>
      <c r="G191" s="21"/>
      <c r="H191" s="21"/>
      <c r="I191" s="21"/>
    </row>
    <row r="192" spans="1:9">
      <c r="A192" s="29" t="s">
        <v>55</v>
      </c>
      <c r="B192" s="20" t="s">
        <v>283</v>
      </c>
      <c r="C192" s="29" t="s">
        <v>24</v>
      </c>
      <c r="D192" s="18" t="e">
        <f>#REF!</f>
        <v>#REF!</v>
      </c>
      <c r="E192" s="16" t="str">
        <f>IFERROR(VLOOKUP(D192,#REF!,2),"")</f>
        <v/>
      </c>
      <c r="F192" s="21"/>
      <c r="G192" s="21"/>
      <c r="H192" s="21"/>
      <c r="I192" s="21"/>
    </row>
    <row r="193" spans="1:9">
      <c r="A193" s="29" t="s">
        <v>55</v>
      </c>
      <c r="B193" s="20" t="s">
        <v>284</v>
      </c>
      <c r="C193" s="29" t="s">
        <v>24</v>
      </c>
      <c r="D193" s="18" t="e">
        <f>#REF!</f>
        <v>#REF!</v>
      </c>
      <c r="E193" s="16" t="str">
        <f>IFERROR(VLOOKUP(D193,#REF!,2),"")</f>
        <v/>
      </c>
      <c r="F193" s="21"/>
      <c r="G193" s="21"/>
      <c r="H193" s="21"/>
      <c r="I193" s="21"/>
    </row>
    <row r="194" spans="1:9" ht="22.5">
      <c r="A194" s="29" t="s">
        <v>55</v>
      </c>
      <c r="B194" s="20" t="s">
        <v>285</v>
      </c>
      <c r="C194" s="29" t="s">
        <v>24</v>
      </c>
      <c r="D194" s="18" t="e">
        <f>#REF!</f>
        <v>#REF!</v>
      </c>
      <c r="E194" s="16" t="str">
        <f>IFERROR(VLOOKUP(D194,#REF!,2),"")</f>
        <v/>
      </c>
      <c r="F194" s="21"/>
      <c r="G194" s="21"/>
      <c r="H194" s="21"/>
      <c r="I194" s="21"/>
    </row>
    <row r="195" spans="1:9">
      <c r="A195" s="33" t="s">
        <v>67</v>
      </c>
      <c r="B195" s="24" t="e">
        <f>#REF!</f>
        <v>#REF!</v>
      </c>
      <c r="C195" s="34" t="s">
        <v>25</v>
      </c>
      <c r="D195" s="10" t="str">
        <f>IFERROR(VLOOKUP(E195,#REF!,3),"")</f>
        <v/>
      </c>
      <c r="E195" s="9">
        <f>IFERROR(SUM(E196:E235)/COUNTA(E196:E235),"")</f>
        <v>0</v>
      </c>
      <c r="F195" s="21"/>
      <c r="G195" s="21"/>
      <c r="H195" s="21"/>
      <c r="I195" s="21"/>
    </row>
    <row r="196" spans="1:9" ht="22.5">
      <c r="A196" s="29" t="s">
        <v>68</v>
      </c>
      <c r="B196" s="20" t="s">
        <v>286</v>
      </c>
      <c r="C196" s="29" t="s">
        <v>26</v>
      </c>
      <c r="D196" s="18" t="e">
        <f>#REF!</f>
        <v>#REF!</v>
      </c>
      <c r="E196" s="16" t="str">
        <f>IFERROR(VLOOKUP(D196,#REF!,2),"")</f>
        <v/>
      </c>
      <c r="F196" s="21"/>
      <c r="G196" s="21"/>
      <c r="H196" s="21"/>
      <c r="I196" s="21"/>
    </row>
    <row r="197" spans="1:9">
      <c r="A197" s="29" t="s">
        <v>69</v>
      </c>
      <c r="B197" s="20" t="s">
        <v>647</v>
      </c>
      <c r="C197" s="29" t="s">
        <v>622</v>
      </c>
      <c r="D197" s="18" t="e">
        <f>#REF!</f>
        <v>#REF!</v>
      </c>
      <c r="E197" s="16" t="str">
        <f>IFERROR(VLOOKUP(D197,#REF!,2),"")</f>
        <v/>
      </c>
      <c r="F197" s="21"/>
      <c r="G197" s="21"/>
      <c r="H197" s="21"/>
      <c r="I197" s="21"/>
    </row>
    <row r="198" spans="1:9">
      <c r="A198" s="29" t="s">
        <v>69</v>
      </c>
      <c r="B198" s="20" t="s">
        <v>287</v>
      </c>
      <c r="C198" s="29" t="s">
        <v>27</v>
      </c>
      <c r="D198" s="18" t="e">
        <f>#REF!</f>
        <v>#REF!</v>
      </c>
      <c r="E198" s="16" t="str">
        <f>IFERROR(VLOOKUP(D198,#REF!,2),"")</f>
        <v/>
      </c>
      <c r="F198" s="21"/>
      <c r="G198" s="21"/>
      <c r="H198" s="21"/>
      <c r="I198" s="21"/>
    </row>
    <row r="199" spans="1:9">
      <c r="A199" s="29" t="s">
        <v>69</v>
      </c>
      <c r="B199" s="20" t="s">
        <v>288</v>
      </c>
      <c r="C199" s="29" t="s">
        <v>621</v>
      </c>
      <c r="D199" s="18" t="e">
        <f>#REF!</f>
        <v>#REF!</v>
      </c>
      <c r="E199" s="16" t="str">
        <f>IFERROR(VLOOKUP(D199,#REF!,2),"")</f>
        <v/>
      </c>
      <c r="F199" s="21"/>
      <c r="G199" s="21"/>
      <c r="H199" s="21"/>
      <c r="I199" s="21"/>
    </row>
    <row r="200" spans="1:9">
      <c r="A200" s="29" t="s">
        <v>69</v>
      </c>
      <c r="B200" s="20" t="s">
        <v>289</v>
      </c>
      <c r="C200" s="29" t="s">
        <v>623</v>
      </c>
      <c r="D200" s="18" t="e">
        <f>#REF!</f>
        <v>#REF!</v>
      </c>
      <c r="E200" s="16" t="str">
        <f>IFERROR(VLOOKUP(D200,#REF!,2),"")</f>
        <v/>
      </c>
      <c r="F200" s="21"/>
      <c r="G200" s="21"/>
      <c r="H200" s="21"/>
      <c r="I200" s="21"/>
    </row>
    <row r="201" spans="1:9" ht="22.5">
      <c r="A201" s="29" t="s">
        <v>69</v>
      </c>
      <c r="B201" s="20" t="s">
        <v>536</v>
      </c>
      <c r="C201" s="29" t="s">
        <v>624</v>
      </c>
      <c r="D201" s="18" t="e">
        <f>#REF!</f>
        <v>#REF!</v>
      </c>
      <c r="E201" s="16" t="str">
        <f>IFERROR(VLOOKUP(D201,#REF!,2),"")</f>
        <v/>
      </c>
      <c r="F201" s="21"/>
      <c r="G201" s="21"/>
      <c r="H201" s="21"/>
      <c r="I201" s="21"/>
    </row>
    <row r="202" spans="1:9" ht="22.5">
      <c r="A202" s="29" t="s">
        <v>69</v>
      </c>
      <c r="B202" s="20" t="s">
        <v>627</v>
      </c>
      <c r="C202" s="29" t="s">
        <v>625</v>
      </c>
      <c r="D202" s="18" t="e">
        <f>#REF!</f>
        <v>#REF!</v>
      </c>
      <c r="E202" s="16" t="str">
        <f>IFERROR(VLOOKUP(D202,#REF!,2),"")</f>
        <v/>
      </c>
      <c r="F202" s="21"/>
      <c r="G202" s="21"/>
      <c r="H202" s="21"/>
      <c r="I202" s="21"/>
    </row>
    <row r="203" spans="1:9">
      <c r="A203" s="29" t="s">
        <v>69</v>
      </c>
      <c r="B203" s="20" t="s">
        <v>290</v>
      </c>
      <c r="C203" s="29" t="s">
        <v>626</v>
      </c>
      <c r="D203" s="18" t="e">
        <f>#REF!</f>
        <v>#REF!</v>
      </c>
      <c r="E203" s="16" t="str">
        <f>IFERROR(VLOOKUP(D203,#REF!,2),"")</f>
        <v/>
      </c>
      <c r="F203" s="21"/>
      <c r="G203" s="21"/>
      <c r="H203" s="21"/>
      <c r="I203" s="21"/>
    </row>
    <row r="204" spans="1:9" ht="22.5">
      <c r="A204" s="30" t="s">
        <v>69</v>
      </c>
      <c r="B204" s="22" t="s">
        <v>648</v>
      </c>
      <c r="C204" s="30" t="s">
        <v>608</v>
      </c>
      <c r="D204" s="18" t="e">
        <f>#REF!</f>
        <v>#REF!</v>
      </c>
      <c r="E204" s="16" t="str">
        <f>IFERROR(VLOOKUP(D204,#REF!,2),"")</f>
        <v/>
      </c>
      <c r="F204" s="21"/>
      <c r="G204" s="21"/>
      <c r="H204" s="21"/>
      <c r="I204" s="21"/>
    </row>
    <row r="205" spans="1:9" ht="22.5">
      <c r="A205" s="30" t="s">
        <v>69</v>
      </c>
      <c r="B205" s="22" t="s">
        <v>537</v>
      </c>
      <c r="C205" s="30" t="s">
        <v>608</v>
      </c>
      <c r="D205" s="18" t="e">
        <f>#REF!</f>
        <v>#REF!</v>
      </c>
      <c r="E205" s="16" t="str">
        <f>IFERROR(VLOOKUP(D205,#REF!,2),"")</f>
        <v/>
      </c>
      <c r="F205" s="21"/>
      <c r="G205" s="21"/>
      <c r="H205" s="21"/>
      <c r="I205" s="21"/>
    </row>
    <row r="206" spans="1:9" ht="22.5">
      <c r="A206" s="29" t="s">
        <v>69</v>
      </c>
      <c r="B206" s="20" t="s">
        <v>291</v>
      </c>
      <c r="C206" s="29" t="s">
        <v>28</v>
      </c>
      <c r="D206" s="18" t="e">
        <f>#REF!</f>
        <v>#REF!</v>
      </c>
      <c r="E206" s="16" t="str">
        <f>IFERROR(VLOOKUP(D206,#REF!,2),"")</f>
        <v/>
      </c>
      <c r="F206" s="21"/>
      <c r="G206" s="21"/>
      <c r="H206" s="21"/>
      <c r="I206" s="21"/>
    </row>
    <row r="207" spans="1:9" ht="22.5">
      <c r="A207" s="29" t="s">
        <v>69</v>
      </c>
      <c r="B207" s="20" t="s">
        <v>292</v>
      </c>
      <c r="C207" s="29" t="s">
        <v>28</v>
      </c>
      <c r="D207" s="18" t="e">
        <f>#REF!</f>
        <v>#REF!</v>
      </c>
      <c r="E207" s="16" t="str">
        <f>IFERROR(VLOOKUP(D207,#REF!,2),"")</f>
        <v/>
      </c>
      <c r="F207" s="21"/>
      <c r="G207" s="21"/>
      <c r="H207" s="21"/>
      <c r="I207" s="21"/>
    </row>
    <row r="208" spans="1:9" ht="22.5">
      <c r="A208" s="29" t="s">
        <v>69</v>
      </c>
      <c r="B208" s="20" t="s">
        <v>293</v>
      </c>
      <c r="C208" s="29" t="s">
        <v>27</v>
      </c>
      <c r="D208" s="18" t="e">
        <f>#REF!</f>
        <v>#REF!</v>
      </c>
      <c r="E208" s="16" t="str">
        <f>IFERROR(VLOOKUP(D208,#REF!,2),"")</f>
        <v/>
      </c>
      <c r="F208" s="21"/>
      <c r="G208" s="21"/>
      <c r="H208" s="21"/>
      <c r="I208" s="21"/>
    </row>
    <row r="209" spans="1:9">
      <c r="A209" s="29" t="s">
        <v>70</v>
      </c>
      <c r="B209" s="20" t="s">
        <v>538</v>
      </c>
      <c r="C209" s="29" t="s">
        <v>28</v>
      </c>
      <c r="D209" s="18" t="e">
        <f>#REF!</f>
        <v>#REF!</v>
      </c>
      <c r="E209" s="16" t="str">
        <f>IFERROR(VLOOKUP(D209,#REF!,2),"")</f>
        <v/>
      </c>
      <c r="F209" s="21"/>
      <c r="G209" s="21"/>
      <c r="H209" s="21"/>
      <c r="I209" s="21"/>
    </row>
    <row r="210" spans="1:9" ht="22.5">
      <c r="A210" s="29" t="s">
        <v>70</v>
      </c>
      <c r="B210" s="28" t="s">
        <v>649</v>
      </c>
      <c r="C210" s="29" t="s">
        <v>28</v>
      </c>
      <c r="D210" s="18" t="e">
        <f>#REF!</f>
        <v>#REF!</v>
      </c>
      <c r="E210" s="16" t="str">
        <f>IFERROR(VLOOKUP(D210,#REF!,2),"")</f>
        <v/>
      </c>
      <c r="F210" s="21"/>
      <c r="G210" s="21"/>
      <c r="H210" s="21"/>
      <c r="I210" s="21"/>
    </row>
    <row r="211" spans="1:9">
      <c r="A211" s="29" t="s">
        <v>70</v>
      </c>
      <c r="B211" s="20" t="s">
        <v>650</v>
      </c>
      <c r="C211" s="29" t="s">
        <v>616</v>
      </c>
      <c r="D211" s="18" t="e">
        <f>#REF!</f>
        <v>#REF!</v>
      </c>
      <c r="E211" s="16" t="str">
        <f>IFERROR(VLOOKUP(D211,#REF!,2),"")</f>
        <v/>
      </c>
      <c r="F211" s="21"/>
      <c r="G211" s="21"/>
      <c r="H211" s="21"/>
      <c r="I211" s="21"/>
    </row>
    <row r="212" spans="1:9">
      <c r="A212" s="29" t="s">
        <v>70</v>
      </c>
      <c r="B212" s="20" t="s">
        <v>294</v>
      </c>
      <c r="C212" s="29" t="s">
        <v>617</v>
      </c>
      <c r="D212" s="18" t="e">
        <f>#REF!</f>
        <v>#REF!</v>
      </c>
      <c r="E212" s="16" t="str">
        <f>IFERROR(VLOOKUP(D212,#REF!,2),"")</f>
        <v/>
      </c>
      <c r="F212" s="21"/>
      <c r="G212" s="21"/>
      <c r="H212" s="21"/>
      <c r="I212" s="21"/>
    </row>
    <row r="213" spans="1:9" ht="22.5">
      <c r="A213" s="29" t="s">
        <v>70</v>
      </c>
      <c r="B213" s="20" t="s">
        <v>615</v>
      </c>
      <c r="C213" s="29" t="s">
        <v>618</v>
      </c>
      <c r="D213" s="18" t="e">
        <f>#REF!</f>
        <v>#REF!</v>
      </c>
      <c r="E213" s="16" t="str">
        <f>IFERROR(VLOOKUP(D213,#REF!,2),"")</f>
        <v/>
      </c>
      <c r="F213" s="21"/>
      <c r="G213" s="21"/>
      <c r="H213" s="21"/>
      <c r="I213" s="21"/>
    </row>
    <row r="214" spans="1:9" ht="22.5">
      <c r="A214" s="29" t="s">
        <v>70</v>
      </c>
      <c r="B214" s="20" t="s">
        <v>539</v>
      </c>
      <c r="C214" s="29" t="s">
        <v>619</v>
      </c>
      <c r="D214" s="18" t="e">
        <f>#REF!</f>
        <v>#REF!</v>
      </c>
      <c r="E214" s="16" t="str">
        <f>IFERROR(VLOOKUP(D214,#REF!,2),"")</f>
        <v/>
      </c>
      <c r="F214" s="21"/>
      <c r="G214" s="21"/>
      <c r="H214" s="21"/>
      <c r="I214" s="21"/>
    </row>
    <row r="215" spans="1:9">
      <c r="A215" s="29" t="s">
        <v>70</v>
      </c>
      <c r="B215" s="20" t="s">
        <v>540</v>
      </c>
      <c r="C215" s="29" t="s">
        <v>620</v>
      </c>
      <c r="D215" s="18" t="e">
        <f>#REF!</f>
        <v>#REF!</v>
      </c>
      <c r="E215" s="16" t="str">
        <f>IFERROR(VLOOKUP(D215,#REF!,2),"")</f>
        <v/>
      </c>
      <c r="F215" s="21"/>
      <c r="G215" s="21"/>
      <c r="H215" s="21"/>
      <c r="I215" s="21"/>
    </row>
    <row r="216" spans="1:9">
      <c r="A216" s="29" t="s">
        <v>70</v>
      </c>
      <c r="B216" s="20" t="s">
        <v>541</v>
      </c>
      <c r="C216" s="29" t="s">
        <v>28</v>
      </c>
      <c r="D216" s="18" t="e">
        <f>#REF!</f>
        <v>#REF!</v>
      </c>
      <c r="E216" s="16" t="str">
        <f>IFERROR(VLOOKUP(D216,#REF!,2),"")</f>
        <v/>
      </c>
      <c r="F216" s="21"/>
      <c r="G216" s="21"/>
      <c r="H216" s="21"/>
      <c r="I216" s="21"/>
    </row>
    <row r="217" spans="1:9">
      <c r="A217" s="29" t="s">
        <v>70</v>
      </c>
      <c r="B217" s="20" t="s">
        <v>295</v>
      </c>
      <c r="C217" s="29" t="s">
        <v>28</v>
      </c>
      <c r="D217" s="18" t="e">
        <f>#REF!</f>
        <v>#REF!</v>
      </c>
      <c r="E217" s="16" t="str">
        <f>IFERROR(VLOOKUP(D217,#REF!,2),"")</f>
        <v/>
      </c>
      <c r="F217" s="21"/>
      <c r="G217" s="21"/>
      <c r="H217" s="21"/>
      <c r="I217" s="21"/>
    </row>
    <row r="218" spans="1:9" ht="22.5">
      <c r="A218" s="29" t="s">
        <v>70</v>
      </c>
      <c r="B218" s="20" t="s">
        <v>296</v>
      </c>
      <c r="C218" s="29" t="s">
        <v>28</v>
      </c>
      <c r="D218" s="18" t="e">
        <f>#REF!</f>
        <v>#REF!</v>
      </c>
      <c r="E218" s="16" t="str">
        <f>IFERROR(VLOOKUP(D218,#REF!,2),"")</f>
        <v/>
      </c>
      <c r="F218" s="21"/>
      <c r="G218" s="21"/>
      <c r="H218" s="21"/>
      <c r="I218" s="21"/>
    </row>
    <row r="219" spans="1:9">
      <c r="A219" s="29" t="s">
        <v>70</v>
      </c>
      <c r="B219" s="20" t="s">
        <v>542</v>
      </c>
      <c r="C219" s="29" t="s">
        <v>28</v>
      </c>
      <c r="D219" s="18" t="e">
        <f>#REF!</f>
        <v>#REF!</v>
      </c>
      <c r="E219" s="16" t="str">
        <f>IFERROR(VLOOKUP(D219,#REF!,2),"")</f>
        <v/>
      </c>
      <c r="F219" s="21"/>
      <c r="G219" s="21"/>
      <c r="H219" s="21"/>
      <c r="I219" s="21"/>
    </row>
    <row r="220" spans="1:9">
      <c r="A220" s="29" t="s">
        <v>70</v>
      </c>
      <c r="B220" s="20" t="s">
        <v>543</v>
      </c>
      <c r="C220" s="29" t="s">
        <v>28</v>
      </c>
      <c r="D220" s="18" t="e">
        <f>#REF!</f>
        <v>#REF!</v>
      </c>
      <c r="E220" s="16" t="str">
        <f>IFERROR(VLOOKUP(D220,#REF!,2),"")</f>
        <v/>
      </c>
      <c r="F220" s="21"/>
      <c r="G220" s="21"/>
      <c r="H220" s="21"/>
      <c r="I220" s="21"/>
    </row>
    <row r="221" spans="1:9" ht="22.5">
      <c r="A221" s="29" t="s">
        <v>170</v>
      </c>
      <c r="B221" s="20" t="s">
        <v>544</v>
      </c>
      <c r="C221" s="29" t="s">
        <v>29</v>
      </c>
      <c r="D221" s="18" t="e">
        <f>#REF!</f>
        <v>#REF!</v>
      </c>
      <c r="E221" s="16" t="str">
        <f>IFERROR(VLOOKUP(D221,#REF!,2),"")</f>
        <v/>
      </c>
      <c r="F221" s="21"/>
      <c r="G221" s="21"/>
      <c r="H221" s="21"/>
      <c r="I221" s="21"/>
    </row>
    <row r="222" spans="1:9" ht="33.75">
      <c r="A222" s="29" t="s">
        <v>170</v>
      </c>
      <c r="B222" s="20" t="s">
        <v>545</v>
      </c>
      <c r="C222" s="29" t="s">
        <v>29</v>
      </c>
      <c r="D222" s="18" t="e">
        <f>#REF!</f>
        <v>#REF!</v>
      </c>
      <c r="E222" s="16" t="str">
        <f>IFERROR(VLOOKUP(D222,#REF!,2),"")</f>
        <v/>
      </c>
      <c r="F222" s="21"/>
      <c r="G222" s="21"/>
      <c r="H222" s="21"/>
      <c r="I222" s="21"/>
    </row>
    <row r="223" spans="1:9" ht="33.75">
      <c r="A223" s="29" t="s">
        <v>170</v>
      </c>
      <c r="B223" s="20" t="s">
        <v>696</v>
      </c>
      <c r="C223" s="29" t="s">
        <v>29</v>
      </c>
      <c r="D223" s="18" t="e">
        <f>#REF!</f>
        <v>#REF!</v>
      </c>
      <c r="E223" s="16" t="str">
        <f>IFERROR(VLOOKUP(D223,#REF!,2),"")</f>
        <v/>
      </c>
      <c r="F223" s="21"/>
      <c r="G223" s="21"/>
      <c r="H223" s="21"/>
      <c r="I223" s="21"/>
    </row>
    <row r="224" spans="1:9" ht="33.75">
      <c r="A224" s="553" t="s">
        <v>71</v>
      </c>
      <c r="B224" s="20" t="s">
        <v>697</v>
      </c>
      <c r="C224" s="553" t="s">
        <v>30</v>
      </c>
      <c r="D224" s="18" t="e">
        <f>#REF!</f>
        <v>#REF!</v>
      </c>
      <c r="E224" s="16" t="str">
        <f>IFERROR(VLOOKUP(D224,#REF!,2),"")</f>
        <v/>
      </c>
      <c r="F224" s="21"/>
      <c r="G224" s="21"/>
      <c r="H224" s="21"/>
      <c r="I224" s="21"/>
    </row>
    <row r="225" spans="1:9" ht="22.5">
      <c r="A225" s="553"/>
      <c r="B225" s="20" t="s">
        <v>546</v>
      </c>
      <c r="C225" s="553"/>
      <c r="D225" s="18" t="e">
        <f>#REF!</f>
        <v>#REF!</v>
      </c>
      <c r="E225" s="16" t="str">
        <f>IFERROR(VLOOKUP(D225,#REF!,2),"")</f>
        <v/>
      </c>
      <c r="F225" s="21"/>
      <c r="G225" s="21"/>
      <c r="H225" s="21"/>
      <c r="I225" s="21"/>
    </row>
    <row r="226" spans="1:9" ht="22.5">
      <c r="A226" s="19" t="s">
        <v>71</v>
      </c>
      <c r="B226" s="20" t="s">
        <v>698</v>
      </c>
      <c r="C226" s="19" t="s">
        <v>31</v>
      </c>
      <c r="D226" s="18" t="e">
        <f>#REF!</f>
        <v>#REF!</v>
      </c>
      <c r="E226" s="16" t="str">
        <f>IFERROR(VLOOKUP(D226,#REF!,2),"")</f>
        <v/>
      </c>
      <c r="F226" s="21"/>
      <c r="G226" s="21"/>
      <c r="H226" s="21"/>
      <c r="I226" s="21"/>
    </row>
    <row r="227" spans="1:9" ht="33.75">
      <c r="A227" s="19" t="s">
        <v>71</v>
      </c>
      <c r="B227" s="20" t="s">
        <v>699</v>
      </c>
      <c r="C227" s="19" t="s">
        <v>31</v>
      </c>
      <c r="D227" s="18" t="e">
        <f>#REF!</f>
        <v>#REF!</v>
      </c>
      <c r="E227" s="16" t="str">
        <f>IFERROR(VLOOKUP(D227,#REF!,2),"")</f>
        <v/>
      </c>
      <c r="F227" s="21"/>
      <c r="G227" s="21"/>
      <c r="H227" s="21"/>
      <c r="I227" s="21"/>
    </row>
    <row r="228" spans="1:9" ht="33.75">
      <c r="A228" s="19" t="s">
        <v>71</v>
      </c>
      <c r="B228" s="20" t="s">
        <v>547</v>
      </c>
      <c r="C228" s="19" t="s">
        <v>31</v>
      </c>
      <c r="D228" s="18" t="e">
        <f>#REF!</f>
        <v>#REF!</v>
      </c>
      <c r="E228" s="16" t="str">
        <f>IFERROR(VLOOKUP(D228,#REF!,2),"")</f>
        <v/>
      </c>
      <c r="F228" s="21"/>
      <c r="G228" s="21"/>
      <c r="H228" s="21"/>
      <c r="I228" s="21"/>
    </row>
    <row r="229" spans="1:9" ht="22.5">
      <c r="A229" s="19" t="s">
        <v>71</v>
      </c>
      <c r="B229" s="20" t="s">
        <v>548</v>
      </c>
      <c r="C229" s="19" t="s">
        <v>31</v>
      </c>
      <c r="D229" s="18" t="e">
        <f>#REF!</f>
        <v>#REF!</v>
      </c>
      <c r="E229" s="16" t="str">
        <f>IFERROR(VLOOKUP(D229,#REF!,2),"")</f>
        <v/>
      </c>
      <c r="F229" s="21"/>
      <c r="G229" s="21"/>
      <c r="H229" s="21"/>
      <c r="I229" s="21"/>
    </row>
    <row r="230" spans="1:9" ht="22.5">
      <c r="A230" s="19" t="s">
        <v>71</v>
      </c>
      <c r="B230" s="20" t="s">
        <v>612</v>
      </c>
      <c r="C230" s="19" t="s">
        <v>32</v>
      </c>
      <c r="D230" s="18" t="e">
        <f>#REF!</f>
        <v>#REF!</v>
      </c>
      <c r="E230" s="16" t="str">
        <f>IFERROR(VLOOKUP(D230,#REF!,2),"")</f>
        <v/>
      </c>
      <c r="F230" s="21"/>
      <c r="G230" s="21"/>
      <c r="H230" s="21"/>
      <c r="I230" s="21"/>
    </row>
    <row r="231" spans="1:9" ht="33.75">
      <c r="A231" s="19" t="s">
        <v>71</v>
      </c>
      <c r="B231" s="20" t="s">
        <v>613</v>
      </c>
      <c r="C231" s="19" t="s">
        <v>32</v>
      </c>
      <c r="D231" s="18" t="e">
        <f>#REF!</f>
        <v>#REF!</v>
      </c>
      <c r="E231" s="16" t="str">
        <f>IFERROR(VLOOKUP(D231,#REF!,2),"")</f>
        <v/>
      </c>
      <c r="F231" s="21"/>
      <c r="G231" s="21"/>
      <c r="H231" s="21"/>
      <c r="I231" s="21"/>
    </row>
    <row r="232" spans="1:9" ht="22.5">
      <c r="A232" s="19" t="s">
        <v>71</v>
      </c>
      <c r="B232" s="20" t="s">
        <v>614</v>
      </c>
      <c r="C232" s="19" t="s">
        <v>32</v>
      </c>
      <c r="D232" s="18" t="e">
        <f>#REF!</f>
        <v>#REF!</v>
      </c>
      <c r="E232" s="16" t="str">
        <f>IFERROR(VLOOKUP(D232,#REF!,2),"")</f>
        <v/>
      </c>
      <c r="F232" s="21"/>
      <c r="G232" s="21"/>
      <c r="H232" s="21"/>
      <c r="I232" s="21"/>
    </row>
    <row r="233" spans="1:9" ht="45">
      <c r="A233" s="5" t="s">
        <v>71</v>
      </c>
      <c r="B233" s="22" t="s">
        <v>611</v>
      </c>
      <c r="C233" s="5" t="s">
        <v>608</v>
      </c>
      <c r="D233" s="18" t="e">
        <f>#REF!</f>
        <v>#REF!</v>
      </c>
      <c r="E233" s="16" t="str">
        <f>IFERROR(VLOOKUP(D233,#REF!,2),"")</f>
        <v/>
      </c>
      <c r="F233" s="21"/>
      <c r="G233" s="21"/>
      <c r="H233" s="21"/>
      <c r="I233" s="21"/>
    </row>
    <row r="234" spans="1:9" ht="22.5">
      <c r="A234" s="19" t="s">
        <v>171</v>
      </c>
      <c r="B234" s="20" t="s">
        <v>700</v>
      </c>
      <c r="C234" s="19" t="s">
        <v>33</v>
      </c>
      <c r="D234" s="18" t="e">
        <f>#REF!</f>
        <v>#REF!</v>
      </c>
      <c r="E234" s="16" t="str">
        <f>IFERROR(VLOOKUP(D234,#REF!,2),"")</f>
        <v/>
      </c>
      <c r="F234" s="21"/>
      <c r="G234" s="21"/>
      <c r="H234" s="21"/>
      <c r="I234" s="21"/>
    </row>
    <row r="235" spans="1:9" ht="33.75">
      <c r="A235" s="19" t="s">
        <v>171</v>
      </c>
      <c r="B235" s="25" t="s">
        <v>651</v>
      </c>
      <c r="C235" s="19" t="s">
        <v>33</v>
      </c>
      <c r="D235" s="18" t="e">
        <f>#REF!</f>
        <v>#REF!</v>
      </c>
      <c r="E235" s="16" t="str">
        <f>IFERROR(VLOOKUP(D235,#REF!,2),"")</f>
        <v/>
      </c>
      <c r="F235" s="21"/>
      <c r="G235" s="21"/>
      <c r="H235" s="21"/>
      <c r="I235" s="21"/>
    </row>
    <row r="236" spans="1:9">
      <c r="A236" s="6" t="s">
        <v>72</v>
      </c>
      <c r="B236" s="24" t="e">
        <f>#REF!</f>
        <v>#REF!</v>
      </c>
      <c r="C236" s="8" t="s">
        <v>35</v>
      </c>
      <c r="D236" s="10" t="str">
        <f>IFERROR(VLOOKUP(E236,#REF!,3),"")</f>
        <v/>
      </c>
      <c r="E236" s="9">
        <f>IFERROR(SUM(E238:E240,E242:E247,E249:E260)/COUNTA(E238:E240,E242:E247,E249:E260),"")</f>
        <v>0</v>
      </c>
      <c r="F236" s="21"/>
      <c r="G236" s="21"/>
      <c r="H236" s="21"/>
      <c r="I236" s="21"/>
    </row>
    <row r="237" spans="1:9">
      <c r="A237" s="8" t="s">
        <v>172</v>
      </c>
      <c r="B237" s="27" t="s">
        <v>88</v>
      </c>
      <c r="C237" s="8" t="s">
        <v>36</v>
      </c>
      <c r="D237" s="551"/>
      <c r="E237" s="551"/>
      <c r="F237" s="21"/>
      <c r="G237" s="21"/>
      <c r="H237" s="21"/>
      <c r="I237" s="21"/>
    </row>
    <row r="238" spans="1:9" ht="33.75">
      <c r="A238" s="5" t="s">
        <v>173</v>
      </c>
      <c r="B238" s="22" t="s">
        <v>89</v>
      </c>
      <c r="C238" s="5" t="s">
        <v>608</v>
      </c>
      <c r="D238" s="18" t="e">
        <f>#REF!</f>
        <v>#REF!</v>
      </c>
      <c r="E238" s="16" t="str">
        <f>IFERROR(VLOOKUP(D238,#REF!,2),"")</f>
        <v/>
      </c>
      <c r="F238" s="21"/>
      <c r="G238" s="21"/>
      <c r="H238" s="21"/>
      <c r="I238" s="21"/>
    </row>
    <row r="239" spans="1:9" ht="33.75">
      <c r="A239" s="5" t="s">
        <v>174</v>
      </c>
      <c r="B239" s="22" t="s">
        <v>652</v>
      </c>
      <c r="C239" s="5" t="s">
        <v>608</v>
      </c>
      <c r="D239" s="18" t="e">
        <f>#REF!</f>
        <v>#REF!</v>
      </c>
      <c r="E239" s="16" t="str">
        <f>IFERROR(VLOOKUP(D239,#REF!,2),"")</f>
        <v/>
      </c>
      <c r="F239" s="21"/>
      <c r="G239" s="21"/>
      <c r="H239" s="21"/>
      <c r="I239" s="21"/>
    </row>
    <row r="240" spans="1:9" ht="33.75">
      <c r="A240" s="5" t="s">
        <v>175</v>
      </c>
      <c r="B240" s="22" t="s">
        <v>90</v>
      </c>
      <c r="C240" s="5" t="s">
        <v>608</v>
      </c>
      <c r="D240" s="18" t="e">
        <f>#REF!</f>
        <v>#REF!</v>
      </c>
      <c r="E240" s="16" t="str">
        <f>IFERROR(VLOOKUP(D240,#REF!,2),"")</f>
        <v/>
      </c>
      <c r="F240" s="21"/>
      <c r="G240" s="21"/>
      <c r="H240" s="21"/>
      <c r="I240" s="21"/>
    </row>
    <row r="241" spans="1:9">
      <c r="A241" s="8" t="s">
        <v>176</v>
      </c>
      <c r="B241" s="8" t="s">
        <v>91</v>
      </c>
      <c r="C241" s="8" t="s">
        <v>36</v>
      </c>
      <c r="D241" s="551"/>
      <c r="E241" s="551"/>
      <c r="F241" s="21"/>
      <c r="G241" s="21"/>
      <c r="H241" s="21"/>
      <c r="I241" s="21"/>
    </row>
    <row r="242" spans="1:9" ht="33.75">
      <c r="A242" s="5" t="s">
        <v>176</v>
      </c>
      <c r="B242" s="22" t="s">
        <v>92</v>
      </c>
      <c r="C242" s="5" t="s">
        <v>608</v>
      </c>
      <c r="D242" s="18" t="e">
        <f>#REF!</f>
        <v>#REF!</v>
      </c>
      <c r="E242" s="16" t="str">
        <f>IFERROR(VLOOKUP(D242,#REF!,2),"")</f>
        <v/>
      </c>
      <c r="F242" s="21"/>
      <c r="G242" s="21"/>
      <c r="H242" s="21"/>
      <c r="I242" s="21"/>
    </row>
    <row r="243" spans="1:9" ht="22.5">
      <c r="A243" s="5" t="s">
        <v>177</v>
      </c>
      <c r="B243" s="22" t="s">
        <v>93</v>
      </c>
      <c r="C243" s="5" t="s">
        <v>608</v>
      </c>
      <c r="D243" s="18" t="e">
        <f>#REF!</f>
        <v>#REF!</v>
      </c>
      <c r="E243" s="16" t="str">
        <f>IFERROR(VLOOKUP(D243,#REF!,2),"")</f>
        <v/>
      </c>
      <c r="F243" s="21"/>
      <c r="G243" s="21"/>
      <c r="H243" s="21"/>
      <c r="I243" s="21"/>
    </row>
    <row r="244" spans="1:9" ht="22.5">
      <c r="A244" s="19" t="s">
        <v>178</v>
      </c>
      <c r="B244" s="20" t="s">
        <v>94</v>
      </c>
      <c r="C244" s="19" t="s">
        <v>36</v>
      </c>
      <c r="D244" s="18" t="e">
        <f>#REF!</f>
        <v>#REF!</v>
      </c>
      <c r="E244" s="16" t="str">
        <f>IFERROR(VLOOKUP(D244,#REF!,2),"")</f>
        <v/>
      </c>
      <c r="F244" s="21"/>
      <c r="G244" s="21"/>
      <c r="H244" s="21"/>
      <c r="I244" s="21"/>
    </row>
    <row r="245" spans="1:9" ht="33.75">
      <c r="A245" s="19" t="s">
        <v>179</v>
      </c>
      <c r="B245" s="20" t="s">
        <v>95</v>
      </c>
      <c r="C245" s="19" t="s">
        <v>36</v>
      </c>
      <c r="D245" s="18" t="e">
        <f>#REF!</f>
        <v>#REF!</v>
      </c>
      <c r="E245" s="16" t="str">
        <f>IFERROR(VLOOKUP(D245,#REF!,2),"")</f>
        <v/>
      </c>
      <c r="F245" s="21"/>
      <c r="G245" s="21"/>
      <c r="H245" s="21"/>
      <c r="I245" s="21"/>
    </row>
    <row r="246" spans="1:9" ht="22.5">
      <c r="A246" s="19" t="s">
        <v>180</v>
      </c>
      <c r="B246" s="20" t="s">
        <v>96</v>
      </c>
      <c r="C246" s="19" t="s">
        <v>36</v>
      </c>
      <c r="D246" s="18" t="e">
        <f>#REF!</f>
        <v>#REF!</v>
      </c>
      <c r="E246" s="16" t="str">
        <f>IFERROR(VLOOKUP(D246,#REF!,2),"")</f>
        <v/>
      </c>
      <c r="F246" s="21"/>
      <c r="G246" s="21"/>
      <c r="H246" s="21"/>
      <c r="I246" s="21"/>
    </row>
    <row r="247" spans="1:9" ht="22.5">
      <c r="A247" s="19" t="s">
        <v>180</v>
      </c>
      <c r="B247" s="20" t="s">
        <v>97</v>
      </c>
      <c r="C247" s="19" t="s">
        <v>37</v>
      </c>
      <c r="D247" s="18" t="e">
        <f>#REF!</f>
        <v>#REF!</v>
      </c>
      <c r="E247" s="16" t="str">
        <f>IFERROR(VLOOKUP(D247,#REF!,2),"")</f>
        <v/>
      </c>
      <c r="F247" s="21"/>
      <c r="G247" s="21"/>
      <c r="H247" s="21"/>
      <c r="I247" s="21"/>
    </row>
    <row r="248" spans="1:9">
      <c r="A248" s="8" t="s">
        <v>180</v>
      </c>
      <c r="B248" s="27" t="s">
        <v>98</v>
      </c>
      <c r="C248" s="8" t="s">
        <v>38</v>
      </c>
      <c r="D248" s="551"/>
      <c r="E248" s="551"/>
      <c r="F248" s="21"/>
      <c r="G248" s="21"/>
      <c r="H248" s="21"/>
      <c r="I248" s="21"/>
    </row>
    <row r="249" spans="1:9" ht="22.5">
      <c r="A249" s="19" t="s">
        <v>180</v>
      </c>
      <c r="B249" s="20" t="s">
        <v>99</v>
      </c>
      <c r="C249" s="19" t="s">
        <v>38</v>
      </c>
      <c r="D249" s="18" t="e">
        <f>#REF!</f>
        <v>#REF!</v>
      </c>
      <c r="E249" s="16" t="str">
        <f>IFERROR(VLOOKUP(D249,#REF!,2),"")</f>
        <v/>
      </c>
      <c r="F249" s="21"/>
      <c r="G249" s="21"/>
      <c r="H249" s="21"/>
      <c r="I249" s="21"/>
    </row>
    <row r="250" spans="1:9" ht="33.75">
      <c r="A250" s="19" t="s">
        <v>181</v>
      </c>
      <c r="B250" s="20" t="s">
        <v>100</v>
      </c>
      <c r="C250" s="19" t="s">
        <v>39</v>
      </c>
      <c r="D250" s="18" t="e">
        <f>#REF!</f>
        <v>#REF!</v>
      </c>
      <c r="E250" s="16" t="str">
        <f>IFERROR(VLOOKUP(D250,#REF!,2),"")</f>
        <v/>
      </c>
      <c r="F250" s="21"/>
      <c r="G250" s="21"/>
      <c r="H250" s="21"/>
      <c r="I250" s="21"/>
    </row>
    <row r="251" spans="1:9" ht="22.5">
      <c r="A251" s="5" t="s">
        <v>182</v>
      </c>
      <c r="B251" s="22" t="s">
        <v>101</v>
      </c>
      <c r="C251" s="5" t="s">
        <v>608</v>
      </c>
      <c r="D251" s="18" t="e">
        <f>#REF!</f>
        <v>#REF!</v>
      </c>
      <c r="E251" s="16" t="str">
        <f>IFERROR(VLOOKUP(D251,#REF!,2),"")</f>
        <v/>
      </c>
      <c r="F251" s="21"/>
      <c r="G251" s="21"/>
      <c r="H251" s="21"/>
      <c r="I251" s="21"/>
    </row>
    <row r="252" spans="1:9" ht="22.5">
      <c r="A252" s="19" t="s">
        <v>183</v>
      </c>
      <c r="B252" s="20" t="s">
        <v>102</v>
      </c>
      <c r="C252" s="19" t="s">
        <v>40</v>
      </c>
      <c r="D252" s="18" t="e">
        <f>#REF!</f>
        <v>#REF!</v>
      </c>
      <c r="E252" s="16" t="str">
        <f>IFERROR(VLOOKUP(D252,#REF!,2),"")</f>
        <v/>
      </c>
      <c r="F252" s="21"/>
      <c r="G252" s="21"/>
      <c r="H252" s="21"/>
      <c r="I252" s="21"/>
    </row>
    <row r="253" spans="1:9" ht="22.5">
      <c r="A253" s="5" t="s">
        <v>184</v>
      </c>
      <c r="B253" s="22" t="s">
        <v>103</v>
      </c>
      <c r="C253" s="5" t="s">
        <v>608</v>
      </c>
      <c r="D253" s="18" t="e">
        <f>#REF!</f>
        <v>#REF!</v>
      </c>
      <c r="E253" s="16" t="str">
        <f>IFERROR(VLOOKUP(D253,#REF!,2),"")</f>
        <v/>
      </c>
      <c r="F253" s="21"/>
      <c r="G253" s="21"/>
      <c r="H253" s="21"/>
      <c r="I253" s="21"/>
    </row>
    <row r="254" spans="1:9" ht="33.75">
      <c r="A254" s="5" t="s">
        <v>185</v>
      </c>
      <c r="B254" s="22" t="s">
        <v>104</v>
      </c>
      <c r="C254" s="5" t="s">
        <v>608</v>
      </c>
      <c r="D254" s="18" t="e">
        <f>#REF!</f>
        <v>#REF!</v>
      </c>
      <c r="E254" s="16" t="str">
        <f>IFERROR(VLOOKUP(D254,#REF!,2),"")</f>
        <v/>
      </c>
      <c r="F254" s="21"/>
      <c r="G254" s="21"/>
      <c r="H254" s="21"/>
      <c r="I254" s="21"/>
    </row>
    <row r="255" spans="1:9">
      <c r="A255" s="19" t="s">
        <v>180</v>
      </c>
      <c r="B255" s="20" t="s">
        <v>105</v>
      </c>
      <c r="C255" s="19" t="s">
        <v>38</v>
      </c>
      <c r="D255" s="18" t="e">
        <f>#REF!</f>
        <v>#REF!</v>
      </c>
      <c r="E255" s="16" t="str">
        <f>IFERROR(VLOOKUP(D255,#REF!,2),"")</f>
        <v/>
      </c>
      <c r="F255" s="21"/>
      <c r="G255" s="21"/>
      <c r="H255" s="21"/>
      <c r="I255" s="21"/>
    </row>
    <row r="256" spans="1:9" ht="22.5">
      <c r="A256" s="19" t="s">
        <v>180</v>
      </c>
      <c r="B256" s="20" t="s">
        <v>106</v>
      </c>
      <c r="C256" s="19" t="s">
        <v>38</v>
      </c>
      <c r="D256" s="18" t="e">
        <f>#REF!</f>
        <v>#REF!</v>
      </c>
      <c r="E256" s="16" t="str">
        <f>IFERROR(VLOOKUP(D256,#REF!,2),"")</f>
        <v/>
      </c>
      <c r="F256" s="21"/>
      <c r="G256" s="21"/>
      <c r="H256" s="21"/>
      <c r="I256" s="21"/>
    </row>
    <row r="257" spans="1:9" ht="33.75">
      <c r="A257" s="19" t="s">
        <v>180</v>
      </c>
      <c r="B257" s="28" t="s">
        <v>653</v>
      </c>
      <c r="C257" s="19" t="s">
        <v>38</v>
      </c>
      <c r="D257" s="18" t="e">
        <f>#REF!</f>
        <v>#REF!</v>
      </c>
      <c r="E257" s="16" t="str">
        <f>IFERROR(VLOOKUP(D257,#REF!,2),"")</f>
        <v/>
      </c>
      <c r="F257" s="21"/>
      <c r="G257" s="21"/>
      <c r="H257" s="21"/>
      <c r="I257" s="21"/>
    </row>
    <row r="258" spans="1:9" ht="45">
      <c r="A258" s="19" t="s">
        <v>180</v>
      </c>
      <c r="B258" s="20" t="s">
        <v>107</v>
      </c>
      <c r="C258" s="19" t="s">
        <v>38</v>
      </c>
      <c r="D258" s="18" t="e">
        <f>#REF!</f>
        <v>#REF!</v>
      </c>
      <c r="E258" s="16" t="str">
        <f>IFERROR(VLOOKUP(D258,#REF!,2),"")</f>
        <v/>
      </c>
      <c r="F258" s="21"/>
      <c r="G258" s="21"/>
      <c r="H258" s="21"/>
      <c r="I258" s="21"/>
    </row>
    <row r="259" spans="1:9" ht="33.75">
      <c r="A259" s="19" t="s">
        <v>180</v>
      </c>
      <c r="B259" s="28" t="s">
        <v>108</v>
      </c>
      <c r="C259" s="19" t="s">
        <v>38</v>
      </c>
      <c r="D259" s="18" t="e">
        <f>#REF!</f>
        <v>#REF!</v>
      </c>
      <c r="E259" s="16" t="str">
        <f>IFERROR(VLOOKUP(D259,#REF!,2),"")</f>
        <v/>
      </c>
      <c r="F259" s="21"/>
      <c r="G259" s="21"/>
      <c r="H259" s="21"/>
      <c r="I259" s="21"/>
    </row>
    <row r="260" spans="1:9" ht="45">
      <c r="A260" s="19" t="s">
        <v>180</v>
      </c>
      <c r="B260" s="20" t="s">
        <v>109</v>
      </c>
      <c r="C260" s="19" t="s">
        <v>41</v>
      </c>
      <c r="D260" s="18" t="e">
        <f>#REF!</f>
        <v>#REF!</v>
      </c>
      <c r="E260" s="16" t="str">
        <f>IFERROR(VLOOKUP(D260,#REF!,2),"")</f>
        <v/>
      </c>
      <c r="F260" s="21"/>
      <c r="G260" s="21"/>
      <c r="H260" s="21"/>
      <c r="I260" s="21"/>
    </row>
    <row r="261" spans="1:9">
      <c r="A261" s="6" t="s">
        <v>73</v>
      </c>
      <c r="B261" s="24" t="e">
        <f>#REF!</f>
        <v>#REF!</v>
      </c>
      <c r="C261" s="8" t="s">
        <v>42</v>
      </c>
      <c r="D261" s="10" t="str">
        <f>IFERROR(VLOOKUP(E261,#REF!,3),"")</f>
        <v/>
      </c>
      <c r="E261" s="9">
        <f>IFERROR(SUM(E262:E294)/COUNTA(E262:E294),"")</f>
        <v>0</v>
      </c>
      <c r="F261" s="21"/>
      <c r="G261" s="21"/>
      <c r="H261" s="21"/>
      <c r="I261" s="21"/>
    </row>
    <row r="262" spans="1:9" ht="22.5">
      <c r="A262" s="29" t="s">
        <v>74</v>
      </c>
      <c r="B262" s="20" t="s">
        <v>551</v>
      </c>
      <c r="C262" s="29" t="s">
        <v>43</v>
      </c>
      <c r="D262" s="18" t="e">
        <f>#REF!</f>
        <v>#REF!</v>
      </c>
      <c r="E262" s="16" t="str">
        <f>IFERROR(VLOOKUP(D262,#REF!,2),"")</f>
        <v/>
      </c>
      <c r="F262" s="21"/>
      <c r="G262" s="21"/>
      <c r="H262" s="21"/>
      <c r="I262" s="21"/>
    </row>
    <row r="263" spans="1:9" ht="33.75">
      <c r="A263" s="29" t="s">
        <v>186</v>
      </c>
      <c r="B263" s="20" t="s">
        <v>552</v>
      </c>
      <c r="C263" s="29" t="s">
        <v>43</v>
      </c>
      <c r="D263" s="18" t="e">
        <f>#REF!</f>
        <v>#REF!</v>
      </c>
      <c r="E263" s="16" t="str">
        <f>IFERROR(VLOOKUP(D263,#REF!,2),"")</f>
        <v/>
      </c>
      <c r="F263" s="21"/>
      <c r="G263" s="21"/>
      <c r="H263" s="21"/>
      <c r="I263" s="21"/>
    </row>
    <row r="264" spans="1:9" ht="22.5">
      <c r="A264" s="29" t="s">
        <v>186</v>
      </c>
      <c r="B264" s="20" t="s">
        <v>553</v>
      </c>
      <c r="C264" s="29" t="s">
        <v>43</v>
      </c>
      <c r="D264" s="18" t="e">
        <f>#REF!</f>
        <v>#REF!</v>
      </c>
      <c r="E264" s="16" t="str">
        <f>IFERROR(VLOOKUP(D264,#REF!,2),"")</f>
        <v/>
      </c>
      <c r="F264" s="21"/>
      <c r="G264" s="21"/>
      <c r="H264" s="21"/>
      <c r="I264" s="21"/>
    </row>
    <row r="265" spans="1:9" ht="33.75">
      <c r="A265" s="29" t="s">
        <v>186</v>
      </c>
      <c r="B265" s="20" t="s">
        <v>701</v>
      </c>
      <c r="C265" s="29" t="s">
        <v>43</v>
      </c>
      <c r="D265" s="18" t="e">
        <f>#REF!</f>
        <v>#REF!</v>
      </c>
      <c r="E265" s="16" t="str">
        <f>IFERROR(VLOOKUP(D265,#REF!,2),"")</f>
        <v/>
      </c>
      <c r="F265" s="21"/>
      <c r="G265" s="21"/>
      <c r="H265" s="21"/>
      <c r="I265" s="21"/>
    </row>
    <row r="266" spans="1:9" ht="33.75">
      <c r="A266" s="29" t="s">
        <v>186</v>
      </c>
      <c r="B266" s="20" t="s">
        <v>702</v>
      </c>
      <c r="C266" s="29" t="s">
        <v>43</v>
      </c>
      <c r="D266" s="18" t="e">
        <f>#REF!</f>
        <v>#REF!</v>
      </c>
      <c r="E266" s="16" t="str">
        <f>IFERROR(VLOOKUP(D266,#REF!,2),"")</f>
        <v/>
      </c>
      <c r="F266" s="21"/>
      <c r="G266" s="21"/>
      <c r="H266" s="21"/>
      <c r="I266" s="21"/>
    </row>
    <row r="267" spans="1:9" ht="22.5">
      <c r="A267" s="29" t="s">
        <v>186</v>
      </c>
      <c r="B267" s="20" t="s">
        <v>703</v>
      </c>
      <c r="C267" s="29" t="s">
        <v>43</v>
      </c>
      <c r="D267" s="18" t="e">
        <f>#REF!</f>
        <v>#REF!</v>
      </c>
      <c r="E267" s="16" t="str">
        <f>IFERROR(VLOOKUP(D267,#REF!,2),"")</f>
        <v/>
      </c>
      <c r="F267" s="21"/>
      <c r="G267" s="21"/>
      <c r="H267" s="21"/>
      <c r="I267" s="21"/>
    </row>
    <row r="268" spans="1:9" ht="33.75">
      <c r="A268" s="29" t="s">
        <v>186</v>
      </c>
      <c r="B268" s="20" t="s">
        <v>704</v>
      </c>
      <c r="C268" s="29" t="s">
        <v>44</v>
      </c>
      <c r="D268" s="18" t="e">
        <f>#REF!</f>
        <v>#REF!</v>
      </c>
      <c r="E268" s="16" t="str">
        <f>IFERROR(VLOOKUP(D268,#REF!,2),"")</f>
        <v/>
      </c>
      <c r="F268" s="21"/>
      <c r="G268" s="21"/>
      <c r="H268" s="21"/>
      <c r="I268" s="21"/>
    </row>
    <row r="269" spans="1:9" ht="33.75">
      <c r="A269" s="29" t="s">
        <v>186</v>
      </c>
      <c r="B269" s="20" t="s">
        <v>705</v>
      </c>
      <c r="C269" s="29" t="s">
        <v>44</v>
      </c>
      <c r="D269" s="18" t="e">
        <f>#REF!</f>
        <v>#REF!</v>
      </c>
      <c r="E269" s="16" t="str">
        <f>IFERROR(VLOOKUP(D269,#REF!,2),"")</f>
        <v/>
      </c>
      <c r="F269" s="21"/>
      <c r="G269" s="21"/>
      <c r="H269" s="21"/>
      <c r="I269" s="21"/>
    </row>
    <row r="270" spans="1:9" ht="33.75">
      <c r="A270" s="29" t="s">
        <v>186</v>
      </c>
      <c r="B270" s="20" t="s">
        <v>706</v>
      </c>
      <c r="C270" s="29" t="s">
        <v>44</v>
      </c>
      <c r="D270" s="18" t="e">
        <f>#REF!</f>
        <v>#REF!</v>
      </c>
      <c r="E270" s="16" t="str">
        <f>IFERROR(VLOOKUP(D270,#REF!,2),"")</f>
        <v/>
      </c>
      <c r="F270" s="21"/>
      <c r="G270" s="21"/>
      <c r="H270" s="21"/>
      <c r="I270" s="21"/>
    </row>
    <row r="271" spans="1:9" ht="33.75">
      <c r="A271" s="29" t="s">
        <v>186</v>
      </c>
      <c r="B271" s="20" t="s">
        <v>707</v>
      </c>
      <c r="C271" s="29" t="s">
        <v>44</v>
      </c>
      <c r="D271" s="18" t="e">
        <f>#REF!</f>
        <v>#REF!</v>
      </c>
      <c r="E271" s="16" t="str">
        <f>IFERROR(VLOOKUP(D271,#REF!,2),"")</f>
        <v/>
      </c>
      <c r="F271" s="21"/>
      <c r="G271" s="21"/>
      <c r="H271" s="21"/>
      <c r="I271" s="21"/>
    </row>
    <row r="272" spans="1:9" ht="33.75">
      <c r="A272" s="29" t="s">
        <v>186</v>
      </c>
      <c r="B272" s="20" t="s">
        <v>708</v>
      </c>
      <c r="C272" s="29" t="s">
        <v>44</v>
      </c>
      <c r="D272" s="18" t="e">
        <f>#REF!</f>
        <v>#REF!</v>
      </c>
      <c r="E272" s="16" t="str">
        <f>IFERROR(VLOOKUP(D272,#REF!,2),"")</f>
        <v/>
      </c>
      <c r="F272" s="21"/>
      <c r="G272" s="21"/>
      <c r="H272" s="21"/>
      <c r="I272" s="21"/>
    </row>
    <row r="273" spans="1:9" ht="22.5">
      <c r="A273" s="29" t="s">
        <v>186</v>
      </c>
      <c r="B273" s="20" t="s">
        <v>554</v>
      </c>
      <c r="C273" s="29" t="s">
        <v>45</v>
      </c>
      <c r="D273" s="18" t="e">
        <f>#REF!</f>
        <v>#REF!</v>
      </c>
      <c r="E273" s="16" t="str">
        <f>IFERROR(VLOOKUP(D273,#REF!,2),"")</f>
        <v/>
      </c>
      <c r="F273" s="21"/>
      <c r="G273" s="21"/>
      <c r="H273" s="21"/>
      <c r="I273" s="21"/>
    </row>
    <row r="274" spans="1:9" ht="22.5">
      <c r="A274" s="29" t="s">
        <v>186</v>
      </c>
      <c r="B274" s="20" t="s">
        <v>555</v>
      </c>
      <c r="C274" s="29" t="s">
        <v>46</v>
      </c>
      <c r="D274" s="18" t="e">
        <f>#REF!</f>
        <v>#REF!</v>
      </c>
      <c r="E274" s="16" t="str">
        <f>IFERROR(VLOOKUP(D274,#REF!,2),"")</f>
        <v/>
      </c>
      <c r="F274" s="21"/>
      <c r="G274" s="21"/>
      <c r="H274" s="21"/>
      <c r="I274" s="21"/>
    </row>
    <row r="275" spans="1:9" ht="22.5">
      <c r="A275" s="29" t="s">
        <v>186</v>
      </c>
      <c r="B275" s="20" t="s">
        <v>556</v>
      </c>
      <c r="C275" s="555" t="s">
        <v>47</v>
      </c>
      <c r="D275" s="18" t="e">
        <f>#REF!</f>
        <v>#REF!</v>
      </c>
      <c r="E275" s="16" t="str">
        <f>IFERROR(VLOOKUP(D275,#REF!,2),"")</f>
        <v/>
      </c>
      <c r="F275" s="21"/>
      <c r="G275" s="21"/>
      <c r="H275" s="21"/>
      <c r="I275" s="21"/>
    </row>
    <row r="276" spans="1:9" ht="22.5">
      <c r="A276" s="29" t="s">
        <v>186</v>
      </c>
      <c r="B276" s="20" t="s">
        <v>557</v>
      </c>
      <c r="C276" s="555"/>
      <c r="D276" s="18" t="e">
        <f>#REF!</f>
        <v>#REF!</v>
      </c>
      <c r="E276" s="16" t="str">
        <f>IFERROR(VLOOKUP(D276,#REF!,2),"")</f>
        <v/>
      </c>
      <c r="F276" s="21"/>
      <c r="G276" s="21"/>
      <c r="H276" s="21"/>
      <c r="I276" s="21"/>
    </row>
    <row r="277" spans="1:9" ht="33.75">
      <c r="A277" s="29" t="s">
        <v>74</v>
      </c>
      <c r="B277" s="20" t="s">
        <v>654</v>
      </c>
      <c r="C277" s="29" t="s">
        <v>576</v>
      </c>
      <c r="D277" s="18" t="e">
        <f>#REF!</f>
        <v>#REF!</v>
      </c>
      <c r="E277" s="16" t="str">
        <f>IFERROR(VLOOKUP(D277,#REF!,2),"")</f>
        <v/>
      </c>
      <c r="F277" s="21"/>
      <c r="G277" s="21"/>
      <c r="H277" s="21"/>
      <c r="I277" s="21"/>
    </row>
    <row r="278" spans="1:9" ht="22.5">
      <c r="A278" s="29" t="s">
        <v>579</v>
      </c>
      <c r="B278" s="20" t="s">
        <v>578</v>
      </c>
      <c r="C278" s="29" t="s">
        <v>577</v>
      </c>
      <c r="D278" s="18" t="e">
        <f>#REF!</f>
        <v>#REF!</v>
      </c>
      <c r="E278" s="16" t="str">
        <f>IFERROR(VLOOKUP(D278,#REF!,2),"")</f>
        <v/>
      </c>
      <c r="F278" s="21"/>
      <c r="G278" s="21"/>
      <c r="H278" s="21"/>
      <c r="I278" s="21"/>
    </row>
    <row r="279" spans="1:9" ht="22.5">
      <c r="A279" s="19" t="s">
        <v>582</v>
      </c>
      <c r="B279" s="20" t="s">
        <v>581</v>
      </c>
      <c r="C279" s="29" t="s">
        <v>580</v>
      </c>
      <c r="D279" s="18" t="e">
        <f>#REF!</f>
        <v>#REF!</v>
      </c>
      <c r="E279" s="16" t="str">
        <f>IFERROR(VLOOKUP(D279,#REF!,2),"")</f>
        <v/>
      </c>
      <c r="F279" s="21"/>
      <c r="G279" s="21"/>
      <c r="H279" s="21"/>
      <c r="I279" s="21"/>
    </row>
    <row r="280" spans="1:9" ht="22.5">
      <c r="A280" s="29" t="s">
        <v>585</v>
      </c>
      <c r="B280" s="20" t="s">
        <v>584</v>
      </c>
      <c r="C280" s="29" t="s">
        <v>583</v>
      </c>
      <c r="D280" s="18" t="e">
        <f>#REF!</f>
        <v>#REF!</v>
      </c>
      <c r="E280" s="16" t="str">
        <f>IFERROR(VLOOKUP(D280,#REF!,2),"")</f>
        <v/>
      </c>
      <c r="F280" s="21"/>
      <c r="G280" s="21"/>
      <c r="H280" s="21"/>
      <c r="I280" s="21"/>
    </row>
    <row r="281" spans="1:9" ht="22.5">
      <c r="A281" s="29" t="s">
        <v>585</v>
      </c>
      <c r="B281" s="20" t="s">
        <v>587</v>
      </c>
      <c r="C281" s="29" t="s">
        <v>586</v>
      </c>
      <c r="D281" s="18" t="e">
        <f>#REF!</f>
        <v>#REF!</v>
      </c>
      <c r="E281" s="16" t="str">
        <f>IFERROR(VLOOKUP(D281,#REF!,2),"")</f>
        <v/>
      </c>
      <c r="F281" s="21"/>
      <c r="G281" s="21"/>
      <c r="H281" s="21"/>
      <c r="I281" s="21"/>
    </row>
    <row r="282" spans="1:9" ht="22.5">
      <c r="A282" s="30" t="s">
        <v>588</v>
      </c>
      <c r="B282" s="22" t="s">
        <v>655</v>
      </c>
      <c r="C282" s="30" t="s">
        <v>608</v>
      </c>
      <c r="D282" s="18" t="e">
        <f>#REF!</f>
        <v>#REF!</v>
      </c>
      <c r="E282" s="16" t="str">
        <f>IFERROR(VLOOKUP(D282,#REF!,2),"")</f>
        <v/>
      </c>
      <c r="F282" s="21"/>
      <c r="G282" s="21"/>
      <c r="H282" s="21"/>
      <c r="I282" s="21"/>
    </row>
    <row r="283" spans="1:9" ht="45">
      <c r="A283" s="30" t="s">
        <v>590</v>
      </c>
      <c r="B283" s="22" t="s">
        <v>589</v>
      </c>
      <c r="C283" s="30" t="s">
        <v>608</v>
      </c>
      <c r="D283" s="18" t="e">
        <f>#REF!</f>
        <v>#REF!</v>
      </c>
      <c r="E283" s="16" t="str">
        <f>IFERROR(VLOOKUP(D283,#REF!,2),"")</f>
        <v/>
      </c>
      <c r="F283" s="21"/>
      <c r="G283" s="21"/>
      <c r="H283" s="21"/>
      <c r="I283" s="21"/>
    </row>
    <row r="284" spans="1:9" ht="22.5">
      <c r="A284" s="30" t="s">
        <v>592</v>
      </c>
      <c r="B284" s="22" t="s">
        <v>591</v>
      </c>
      <c r="C284" s="30" t="s">
        <v>608</v>
      </c>
      <c r="D284" s="18" t="e">
        <f>#REF!</f>
        <v>#REF!</v>
      </c>
      <c r="E284" s="16" t="str">
        <f>IFERROR(VLOOKUP(D284,#REF!,2),"")</f>
        <v/>
      </c>
      <c r="F284" s="21"/>
      <c r="G284" s="21"/>
      <c r="H284" s="21"/>
      <c r="I284" s="21"/>
    </row>
    <row r="285" spans="1:9" ht="22.5">
      <c r="A285" s="30" t="s">
        <v>594</v>
      </c>
      <c r="B285" s="22" t="s">
        <v>593</v>
      </c>
      <c r="C285" s="30" t="s">
        <v>608</v>
      </c>
      <c r="D285" s="18" t="e">
        <f>#REF!</f>
        <v>#REF!</v>
      </c>
      <c r="E285" s="16" t="str">
        <f>IFERROR(VLOOKUP(D285,#REF!,2),"")</f>
        <v/>
      </c>
      <c r="F285" s="21"/>
      <c r="G285" s="21"/>
      <c r="H285" s="21"/>
      <c r="I285" s="21"/>
    </row>
    <row r="286" spans="1:9" ht="22.5">
      <c r="A286" s="29" t="s">
        <v>74</v>
      </c>
      <c r="B286" s="20" t="s">
        <v>709</v>
      </c>
      <c r="C286" s="555" t="s">
        <v>48</v>
      </c>
      <c r="D286" s="18" t="e">
        <f>#REF!</f>
        <v>#REF!</v>
      </c>
      <c r="E286" s="16" t="str">
        <f>IFERROR(VLOOKUP(D286,#REF!,2),"")</f>
        <v/>
      </c>
      <c r="F286" s="21"/>
      <c r="G286" s="21"/>
      <c r="H286" s="21"/>
      <c r="I286" s="21"/>
    </row>
    <row r="287" spans="1:9" ht="22.5">
      <c r="A287" s="29" t="s">
        <v>74</v>
      </c>
      <c r="B287" s="20" t="s">
        <v>558</v>
      </c>
      <c r="C287" s="555"/>
      <c r="D287" s="18" t="e">
        <f>#REF!</f>
        <v>#REF!</v>
      </c>
      <c r="E287" s="16" t="str">
        <f>IFERROR(VLOOKUP(D287,#REF!,2),"")</f>
        <v/>
      </c>
      <c r="F287" s="21"/>
      <c r="G287" s="21"/>
      <c r="H287" s="21"/>
      <c r="I287" s="21"/>
    </row>
    <row r="288" spans="1:9" ht="22.5">
      <c r="A288" s="29" t="s">
        <v>75</v>
      </c>
      <c r="B288" s="20" t="s">
        <v>596</v>
      </c>
      <c r="C288" s="29" t="s">
        <v>595</v>
      </c>
      <c r="D288" s="18" t="e">
        <f>#REF!</f>
        <v>#REF!</v>
      </c>
      <c r="E288" s="16" t="str">
        <f>IFERROR(VLOOKUP(D288,#REF!,2),"")</f>
        <v/>
      </c>
      <c r="F288" s="21"/>
      <c r="G288" s="21"/>
      <c r="H288" s="21"/>
      <c r="I288" s="21"/>
    </row>
    <row r="289" spans="1:9" ht="22.5">
      <c r="A289" s="29" t="s">
        <v>75</v>
      </c>
      <c r="B289" s="20" t="s">
        <v>597</v>
      </c>
      <c r="C289" s="29" t="s">
        <v>595</v>
      </c>
      <c r="D289" s="18" t="e">
        <f>#REF!</f>
        <v>#REF!</v>
      </c>
      <c r="E289" s="16" t="str">
        <f>IFERROR(VLOOKUP(D289,#REF!,2),"")</f>
        <v/>
      </c>
      <c r="F289" s="21"/>
      <c r="G289" s="21"/>
      <c r="H289" s="21"/>
      <c r="I289" s="21"/>
    </row>
    <row r="290" spans="1:9" ht="22.5">
      <c r="A290" s="29" t="s">
        <v>75</v>
      </c>
      <c r="B290" s="20" t="s">
        <v>598</v>
      </c>
      <c r="C290" s="29" t="s">
        <v>595</v>
      </c>
      <c r="D290" s="18" t="e">
        <f>#REF!</f>
        <v>#REF!</v>
      </c>
      <c r="E290" s="16" t="str">
        <f>IFERROR(VLOOKUP(D290,#REF!,2),"")</f>
        <v/>
      </c>
      <c r="F290" s="21"/>
      <c r="G290" s="21"/>
      <c r="H290" s="21"/>
      <c r="I290" s="21"/>
    </row>
    <row r="291" spans="1:9">
      <c r="A291" s="29" t="s">
        <v>75</v>
      </c>
      <c r="B291" s="20" t="s">
        <v>600</v>
      </c>
      <c r="C291" s="29" t="s">
        <v>599</v>
      </c>
      <c r="D291" s="18" t="e">
        <f>#REF!</f>
        <v>#REF!</v>
      </c>
      <c r="E291" s="16" t="str">
        <f>IFERROR(VLOOKUP(D291,#REF!,2),"")</f>
        <v/>
      </c>
      <c r="F291" s="21"/>
      <c r="G291" s="21"/>
      <c r="H291" s="21"/>
      <c r="I291" s="21"/>
    </row>
    <row r="292" spans="1:9" ht="33.75">
      <c r="A292" s="29" t="s">
        <v>76</v>
      </c>
      <c r="B292" s="20" t="s">
        <v>602</v>
      </c>
      <c r="C292" s="29" t="s">
        <v>601</v>
      </c>
      <c r="D292" s="18" t="e">
        <f>#REF!</f>
        <v>#REF!</v>
      </c>
      <c r="E292" s="16" t="str">
        <f>IFERROR(VLOOKUP(D292,#REF!,2),"")</f>
        <v/>
      </c>
      <c r="F292" s="21"/>
      <c r="G292" s="21"/>
      <c r="H292" s="21"/>
      <c r="I292" s="21"/>
    </row>
    <row r="293" spans="1:9" ht="22.5">
      <c r="A293" s="29" t="s">
        <v>76</v>
      </c>
      <c r="B293" s="20" t="s">
        <v>603</v>
      </c>
      <c r="C293" s="29" t="s">
        <v>601</v>
      </c>
      <c r="D293" s="18" t="e">
        <f>#REF!</f>
        <v>#REF!</v>
      </c>
      <c r="E293" s="16" t="str">
        <f>IFERROR(VLOOKUP(D293,#REF!,2),"")</f>
        <v/>
      </c>
      <c r="F293" s="21"/>
      <c r="G293" s="21"/>
      <c r="H293" s="21"/>
      <c r="I293" s="21"/>
    </row>
    <row r="294" spans="1:9" ht="22.5">
      <c r="A294" s="29" t="s">
        <v>606</v>
      </c>
      <c r="B294" s="20" t="s">
        <v>605</v>
      </c>
      <c r="C294" s="29" t="s">
        <v>604</v>
      </c>
      <c r="D294" s="18" t="e">
        <f>#REF!</f>
        <v>#REF!</v>
      </c>
      <c r="E294" s="16" t="str">
        <f>IFERROR(VLOOKUP(D294,#REF!,2),"")</f>
        <v/>
      </c>
      <c r="F294" s="21"/>
      <c r="G294" s="21"/>
      <c r="H294" s="21"/>
      <c r="I294" s="21"/>
    </row>
    <row r="295" spans="1:9">
      <c r="A295" s="6" t="s">
        <v>198</v>
      </c>
      <c r="B295" s="23" t="e">
        <f>#REF!</f>
        <v>#REF!</v>
      </c>
      <c r="C295" s="8" t="s">
        <v>66</v>
      </c>
      <c r="D295" s="10" t="str">
        <f>IFERROR(VLOOKUP(E295,#REF!,3),"")</f>
        <v/>
      </c>
      <c r="E295" s="9">
        <f>IFERROR(SUM(E296:E300)/COUNTA(E296:E300),"")</f>
        <v>0</v>
      </c>
      <c r="F295" s="21"/>
      <c r="G295" s="21"/>
      <c r="H295" s="21"/>
      <c r="I295" s="21"/>
    </row>
    <row r="296" spans="1:9" ht="33.75">
      <c r="A296" s="19" t="s">
        <v>198</v>
      </c>
      <c r="B296" s="20" t="s">
        <v>147</v>
      </c>
      <c r="C296" s="19" t="s">
        <v>66</v>
      </c>
      <c r="D296" s="18" t="e">
        <f>#REF!</f>
        <v>#REF!</v>
      </c>
      <c r="E296" s="16" t="str">
        <f>IFERROR(VLOOKUP(D296,#REF!,2),"")</f>
        <v/>
      </c>
      <c r="F296" s="21"/>
      <c r="G296" s="21"/>
      <c r="H296" s="21"/>
      <c r="I296" s="21"/>
    </row>
    <row r="297" spans="1:9" ht="22.5">
      <c r="A297" s="19" t="s">
        <v>198</v>
      </c>
      <c r="B297" s="25" t="s">
        <v>148</v>
      </c>
      <c r="C297" s="19" t="s">
        <v>66</v>
      </c>
      <c r="D297" s="18" t="e">
        <f>#REF!</f>
        <v>#REF!</v>
      </c>
      <c r="E297" s="16" t="str">
        <f>IFERROR(VLOOKUP(D297,#REF!,2),"")</f>
        <v/>
      </c>
      <c r="F297" s="21"/>
      <c r="G297" s="21"/>
      <c r="H297" s="21"/>
      <c r="I297" s="21"/>
    </row>
    <row r="298" spans="1:9" ht="22.5">
      <c r="A298" s="5" t="s">
        <v>198</v>
      </c>
      <c r="B298" s="35" t="s">
        <v>149</v>
      </c>
      <c r="C298" s="5" t="s">
        <v>608</v>
      </c>
      <c r="D298" s="18" t="e">
        <f>#REF!</f>
        <v>#REF!</v>
      </c>
      <c r="E298" s="16" t="str">
        <f>IFERROR(VLOOKUP(D298,#REF!,2),"")</f>
        <v/>
      </c>
      <c r="F298" s="21"/>
      <c r="G298" s="21"/>
      <c r="H298" s="21"/>
      <c r="I298" s="21"/>
    </row>
    <row r="299" spans="1:9" ht="22.5">
      <c r="A299" s="19" t="s">
        <v>198</v>
      </c>
      <c r="B299" s="28" t="s">
        <v>150</v>
      </c>
      <c r="C299" s="19" t="s">
        <v>66</v>
      </c>
      <c r="D299" s="18" t="e">
        <f>#REF!</f>
        <v>#REF!</v>
      </c>
      <c r="E299" s="16" t="str">
        <f>IFERROR(VLOOKUP(D299,#REF!,2),"")</f>
        <v/>
      </c>
      <c r="F299" s="21"/>
      <c r="G299" s="21"/>
      <c r="H299" s="21"/>
      <c r="I299" s="21"/>
    </row>
    <row r="300" spans="1:9" ht="22.5">
      <c r="A300" s="19" t="s">
        <v>198</v>
      </c>
      <c r="B300" s="28" t="s">
        <v>151</v>
      </c>
      <c r="C300" s="19" t="s">
        <v>66</v>
      </c>
      <c r="D300" s="18" t="e">
        <f>#REF!</f>
        <v>#REF!</v>
      </c>
      <c r="E300" s="16" t="str">
        <f>IFERROR(VLOOKUP(D300,#REF!,2),"")</f>
        <v/>
      </c>
      <c r="F300" s="21"/>
      <c r="G300" s="21"/>
      <c r="H300" s="21"/>
      <c r="I300" s="21"/>
    </row>
    <row r="301" spans="1:9">
      <c r="A301" s="6" t="s">
        <v>201</v>
      </c>
      <c r="B301" s="23" t="e">
        <f>#REF!</f>
        <v>#REF!</v>
      </c>
      <c r="C301" s="8"/>
      <c r="D301" s="10" t="str">
        <f>IFERROR(VLOOKUP(E301,#REF!,3),"")</f>
        <v/>
      </c>
      <c r="E301" s="9">
        <f>IFERROR(SUM(E302:E307,E309:E310,E312:E314)/COUNTA(E302:E307,E309:E310,E312:E314),"")</f>
        <v>0</v>
      </c>
      <c r="F301" s="21"/>
      <c r="G301" s="21"/>
      <c r="H301" s="21"/>
      <c r="I301" s="21"/>
    </row>
    <row r="302" spans="1:9" ht="22.5">
      <c r="A302" s="5" t="s">
        <v>202</v>
      </c>
      <c r="B302" s="22" t="s">
        <v>206</v>
      </c>
      <c r="C302" s="5" t="s">
        <v>608</v>
      </c>
      <c r="D302" s="18" t="e">
        <f>#REF!</f>
        <v>#REF!</v>
      </c>
      <c r="E302" s="16" t="str">
        <f>IFERROR(VLOOKUP(D302,#REF!,2),"")</f>
        <v/>
      </c>
      <c r="F302" s="21"/>
      <c r="G302" s="21"/>
      <c r="H302" s="21"/>
      <c r="I302" s="21"/>
    </row>
    <row r="303" spans="1:9" ht="33.75">
      <c r="A303" s="19" t="s">
        <v>202</v>
      </c>
      <c r="B303" s="20" t="s">
        <v>207</v>
      </c>
      <c r="C303" s="19" t="s">
        <v>68</v>
      </c>
      <c r="D303" s="18" t="e">
        <f>#REF!</f>
        <v>#REF!</v>
      </c>
      <c r="E303" s="16" t="str">
        <f>IFERROR(VLOOKUP(D303,#REF!,2),"")</f>
        <v/>
      </c>
      <c r="F303" s="21"/>
      <c r="G303" s="21"/>
      <c r="H303" s="21"/>
      <c r="I303" s="21"/>
    </row>
    <row r="304" spans="1:9" ht="33.75">
      <c r="A304" s="19" t="s">
        <v>202</v>
      </c>
      <c r="B304" s="20" t="s">
        <v>208</v>
      </c>
      <c r="C304" s="19" t="s">
        <v>68</v>
      </c>
      <c r="D304" s="18" t="e">
        <f>#REF!</f>
        <v>#REF!</v>
      </c>
      <c r="E304" s="16" t="str">
        <f>IFERROR(VLOOKUP(D304,#REF!,2),"")</f>
        <v/>
      </c>
      <c r="F304" s="21"/>
      <c r="G304" s="21"/>
      <c r="H304" s="21"/>
      <c r="I304" s="21"/>
    </row>
    <row r="305" spans="1:9" ht="22.5">
      <c r="A305" s="19" t="s">
        <v>202</v>
      </c>
      <c r="B305" s="20" t="s">
        <v>209</v>
      </c>
      <c r="C305" s="19" t="s">
        <v>68</v>
      </c>
      <c r="D305" s="18" t="e">
        <f>#REF!</f>
        <v>#REF!</v>
      </c>
      <c r="E305" s="16" t="str">
        <f>IFERROR(VLOOKUP(D305,#REF!,2),"")</f>
        <v/>
      </c>
      <c r="F305" s="21"/>
      <c r="G305" s="21"/>
      <c r="H305" s="21"/>
      <c r="I305" s="21"/>
    </row>
    <row r="306" spans="1:9">
      <c r="A306" s="19" t="s">
        <v>202</v>
      </c>
      <c r="B306" s="20" t="s">
        <v>210</v>
      </c>
      <c r="C306" s="19" t="s">
        <v>68</v>
      </c>
      <c r="D306" s="18" t="e">
        <f>#REF!</f>
        <v>#REF!</v>
      </c>
      <c r="E306" s="16" t="str">
        <f>IFERROR(VLOOKUP(D306,#REF!,2),"")</f>
        <v/>
      </c>
      <c r="F306" s="21"/>
      <c r="G306" s="21"/>
      <c r="H306" s="21"/>
      <c r="I306" s="21"/>
    </row>
    <row r="307" spans="1:9" ht="22.5">
      <c r="A307" s="5" t="s">
        <v>245</v>
      </c>
      <c r="B307" s="35" t="s">
        <v>211</v>
      </c>
      <c r="C307" s="5" t="s">
        <v>608</v>
      </c>
      <c r="D307" s="18" t="e">
        <f>#REF!</f>
        <v>#REF!</v>
      </c>
      <c r="E307" s="16" t="str">
        <f>IFERROR(VLOOKUP(D307,#REF!,2),"")</f>
        <v/>
      </c>
      <c r="F307" s="21"/>
      <c r="G307" s="21"/>
      <c r="H307" s="21"/>
      <c r="I307" s="21"/>
    </row>
    <row r="308" spans="1:9">
      <c r="A308" s="8"/>
      <c r="B308" s="23" t="s">
        <v>212</v>
      </c>
      <c r="C308" s="8" t="s">
        <v>69</v>
      </c>
      <c r="D308" s="551"/>
      <c r="E308" s="551"/>
      <c r="F308" s="21"/>
      <c r="G308" s="21"/>
      <c r="H308" s="21"/>
      <c r="I308" s="21"/>
    </row>
    <row r="309" spans="1:9" ht="101.25">
      <c r="A309" s="19" t="s">
        <v>246</v>
      </c>
      <c r="B309" s="20" t="s">
        <v>213</v>
      </c>
      <c r="C309" s="19" t="s">
        <v>69</v>
      </c>
      <c r="D309" s="18" t="e">
        <f>#REF!</f>
        <v>#REF!</v>
      </c>
      <c r="E309" s="16" t="str">
        <f>IFERROR(VLOOKUP(D309,#REF!,2),"")</f>
        <v/>
      </c>
      <c r="F309" s="21"/>
      <c r="G309" s="21"/>
      <c r="H309" s="21"/>
      <c r="I309" s="21"/>
    </row>
    <row r="310" spans="1:9" ht="22.5">
      <c r="A310" s="19" t="s">
        <v>247</v>
      </c>
      <c r="B310" s="28" t="s">
        <v>214</v>
      </c>
      <c r="C310" s="19" t="s">
        <v>69</v>
      </c>
      <c r="D310" s="18" t="e">
        <f>#REF!</f>
        <v>#REF!</v>
      </c>
      <c r="E310" s="16" t="str">
        <f>IFERROR(VLOOKUP(D310,#REF!,2),"")</f>
        <v/>
      </c>
      <c r="F310" s="21"/>
      <c r="G310" s="21"/>
      <c r="H310" s="21"/>
      <c r="I310" s="21"/>
    </row>
    <row r="311" spans="1:9">
      <c r="A311" s="8"/>
      <c r="B311" s="23" t="s">
        <v>215</v>
      </c>
      <c r="C311" s="8" t="s">
        <v>70</v>
      </c>
      <c r="D311" s="551"/>
      <c r="E311" s="551"/>
      <c r="F311" s="21"/>
      <c r="G311" s="21"/>
      <c r="H311" s="21"/>
      <c r="I311" s="21"/>
    </row>
    <row r="312" spans="1:9" ht="33.75">
      <c r="A312" s="19" t="s">
        <v>202</v>
      </c>
      <c r="B312" s="20" t="s">
        <v>216</v>
      </c>
      <c r="C312" s="19" t="s">
        <v>237</v>
      </c>
      <c r="D312" s="18" t="e">
        <f>#REF!</f>
        <v>#REF!</v>
      </c>
      <c r="E312" s="16" t="str">
        <f>IFERROR(VLOOKUP(D312,#REF!,2),"")</f>
        <v/>
      </c>
      <c r="F312" s="21"/>
      <c r="G312" s="21"/>
      <c r="H312" s="21"/>
      <c r="I312" s="21"/>
    </row>
    <row r="313" spans="1:9" ht="22.5">
      <c r="A313" s="5" t="s">
        <v>248</v>
      </c>
      <c r="B313" s="22" t="s">
        <v>217</v>
      </c>
      <c r="C313" s="5" t="s">
        <v>608</v>
      </c>
      <c r="D313" s="18" t="e">
        <f>#REF!</f>
        <v>#REF!</v>
      </c>
      <c r="E313" s="16" t="str">
        <f>IFERROR(VLOOKUP(D313,#REF!,2),"")</f>
        <v/>
      </c>
      <c r="F313" s="21"/>
      <c r="G313" s="21"/>
      <c r="H313" s="21"/>
      <c r="I313" s="21"/>
    </row>
    <row r="314" spans="1:9" ht="22.5">
      <c r="A314" s="19" t="s">
        <v>249</v>
      </c>
      <c r="B314" s="20" t="s">
        <v>218</v>
      </c>
      <c r="C314" s="19" t="s">
        <v>237</v>
      </c>
      <c r="D314" s="18" t="e">
        <f>#REF!</f>
        <v>#REF!</v>
      </c>
      <c r="E314" s="16" t="str">
        <f>IFERROR(VLOOKUP(D314,#REF!,2),"")</f>
        <v/>
      </c>
      <c r="F314" s="21"/>
      <c r="G314" s="21"/>
      <c r="H314" s="21"/>
      <c r="I314" s="21"/>
    </row>
    <row r="315" spans="1:9">
      <c r="A315" s="6">
        <v>9</v>
      </c>
      <c r="B315" s="6" t="e">
        <f>#REF!</f>
        <v>#REF!</v>
      </c>
      <c r="C315" s="8">
        <v>8</v>
      </c>
      <c r="D315" s="10" t="str">
        <f>IFERROR(VLOOKUP(E315,#REF!,3),"")</f>
        <v/>
      </c>
      <c r="E315" s="9">
        <f>IFERROR((E316+E354+E364)/3,"")</f>
        <v>0</v>
      </c>
      <c r="F315" s="21"/>
      <c r="G315" s="21"/>
      <c r="H315" s="21"/>
      <c r="I315" s="21"/>
    </row>
    <row r="316" spans="1:9">
      <c r="A316" s="6" t="s">
        <v>187</v>
      </c>
      <c r="B316" s="24" t="e">
        <f>#REF!</f>
        <v>#REF!</v>
      </c>
      <c r="C316" s="8" t="s">
        <v>54</v>
      </c>
      <c r="D316" s="10" t="str">
        <f>IFERROR(VLOOKUP(E316,#REF!,3),"")</f>
        <v/>
      </c>
      <c r="E316" s="9">
        <f>IFERROR(SUM(E317:E321,E323:E324,E326:E327,E329:E353)/COUNTA(E317:E321,E323:E324,E326:E327,E329:E353),"")</f>
        <v>0</v>
      </c>
      <c r="F316" s="21"/>
      <c r="G316" s="21"/>
      <c r="H316" s="21"/>
      <c r="I316" s="21"/>
    </row>
    <row r="317" spans="1:9" ht="22.5">
      <c r="A317" s="19" t="s">
        <v>188</v>
      </c>
      <c r="B317" s="20" t="s">
        <v>111</v>
      </c>
      <c r="C317" s="19" t="s">
        <v>51</v>
      </c>
      <c r="D317" s="18" t="e">
        <f>#REF!</f>
        <v>#REF!</v>
      </c>
      <c r="E317" s="16" t="str">
        <f>IFERROR(VLOOKUP(D317,#REF!,2),"")</f>
        <v/>
      </c>
      <c r="F317" s="21"/>
      <c r="G317" s="21"/>
      <c r="H317" s="21"/>
      <c r="I317" s="21"/>
    </row>
    <row r="318" spans="1:9" ht="33.75">
      <c r="A318" s="19" t="s">
        <v>188</v>
      </c>
      <c r="B318" s="20" t="s">
        <v>112</v>
      </c>
      <c r="C318" s="19" t="s">
        <v>52</v>
      </c>
      <c r="D318" s="18" t="e">
        <f>#REF!</f>
        <v>#REF!</v>
      </c>
      <c r="E318" s="16" t="str">
        <f>IFERROR(VLOOKUP(D318,#REF!,2),"")</f>
        <v/>
      </c>
      <c r="F318" s="21"/>
      <c r="G318" s="21"/>
      <c r="H318" s="21"/>
      <c r="I318" s="21"/>
    </row>
    <row r="319" spans="1:9" ht="22.5">
      <c r="A319" s="19" t="s">
        <v>188</v>
      </c>
      <c r="B319" s="20" t="s">
        <v>113</v>
      </c>
      <c r="C319" s="19" t="s">
        <v>53</v>
      </c>
      <c r="D319" s="18" t="e">
        <f>#REF!</f>
        <v>#REF!</v>
      </c>
      <c r="E319" s="16" t="str">
        <f>IFERROR(VLOOKUP(D319,#REF!,2),"")</f>
        <v/>
      </c>
      <c r="F319" s="21"/>
      <c r="G319" s="21"/>
      <c r="H319" s="21"/>
      <c r="I319" s="21"/>
    </row>
    <row r="320" spans="1:9" ht="33.75">
      <c r="A320" s="19" t="s">
        <v>188</v>
      </c>
      <c r="B320" s="20" t="s">
        <v>114</v>
      </c>
      <c r="C320" s="19" t="s">
        <v>50</v>
      </c>
      <c r="D320" s="18" t="e">
        <f>#REF!</f>
        <v>#REF!</v>
      </c>
      <c r="E320" s="16" t="str">
        <f>IFERROR(VLOOKUP(D320,#REF!,2),"")</f>
        <v/>
      </c>
      <c r="F320" s="21"/>
      <c r="G320" s="21"/>
      <c r="H320" s="21"/>
      <c r="I320" s="21"/>
    </row>
    <row r="321" spans="1:9">
      <c r="A321" s="19" t="s">
        <v>188</v>
      </c>
      <c r="B321" s="28" t="s">
        <v>115</v>
      </c>
      <c r="C321" s="19" t="s">
        <v>50</v>
      </c>
      <c r="D321" s="18" t="e">
        <f>#REF!</f>
        <v>#REF!</v>
      </c>
      <c r="E321" s="16" t="str">
        <f>IFERROR(VLOOKUP(D321,#REF!,2),"")</f>
        <v/>
      </c>
      <c r="F321" s="21"/>
      <c r="G321" s="21"/>
      <c r="H321" s="21"/>
      <c r="I321" s="21"/>
    </row>
    <row r="322" spans="1:9">
      <c r="A322" s="8"/>
      <c r="B322" s="6" t="s">
        <v>134</v>
      </c>
      <c r="C322" s="8" t="s">
        <v>63</v>
      </c>
      <c r="D322" s="551"/>
      <c r="E322" s="551"/>
      <c r="F322" s="21"/>
      <c r="G322" s="21"/>
      <c r="H322" s="21"/>
      <c r="I322" s="21"/>
    </row>
    <row r="323" spans="1:9" ht="45">
      <c r="A323" s="19"/>
      <c r="B323" s="20" t="s">
        <v>135</v>
      </c>
      <c r="C323" s="19" t="s">
        <v>63</v>
      </c>
      <c r="D323" s="18" t="e">
        <f>#REF!</f>
        <v>#REF!</v>
      </c>
      <c r="E323" s="16" t="str">
        <f>IFERROR(VLOOKUP(D323,#REF!,2),"")</f>
        <v/>
      </c>
      <c r="F323" s="21"/>
      <c r="G323" s="21"/>
      <c r="H323" s="21"/>
      <c r="I323" s="21"/>
    </row>
    <row r="324" spans="1:9">
      <c r="A324" s="19"/>
      <c r="B324" s="20" t="s">
        <v>136</v>
      </c>
      <c r="C324" s="19" t="s">
        <v>63</v>
      </c>
      <c r="D324" s="18" t="e">
        <f>#REF!</f>
        <v>#REF!</v>
      </c>
      <c r="E324" s="16" t="str">
        <f>IFERROR(VLOOKUP(D324,#REF!,2),"")</f>
        <v/>
      </c>
      <c r="F324" s="21"/>
      <c r="G324" s="21"/>
      <c r="H324" s="21"/>
      <c r="I324" s="21"/>
    </row>
    <row r="325" spans="1:9">
      <c r="A325" s="36" t="s">
        <v>188</v>
      </c>
      <c r="B325" s="36" t="s">
        <v>145</v>
      </c>
      <c r="C325" s="36" t="s">
        <v>65</v>
      </c>
      <c r="D325" s="554"/>
      <c r="E325" s="554"/>
      <c r="F325" s="21"/>
      <c r="G325" s="21"/>
      <c r="H325" s="21"/>
      <c r="I325" s="21"/>
    </row>
    <row r="326" spans="1:9" ht="22.5">
      <c r="A326" s="19" t="s">
        <v>188</v>
      </c>
      <c r="B326" s="20" t="s">
        <v>146</v>
      </c>
      <c r="C326" s="19" t="s">
        <v>65</v>
      </c>
      <c r="D326" s="18" t="e">
        <f>#REF!</f>
        <v>#REF!</v>
      </c>
      <c r="E326" s="16" t="str">
        <f>IFERROR(VLOOKUP(D326,#REF!,2),"")</f>
        <v/>
      </c>
      <c r="F326" s="21"/>
      <c r="G326" s="21"/>
      <c r="H326" s="21"/>
      <c r="I326" s="21"/>
    </row>
    <row r="327" spans="1:9">
      <c r="A327" s="19" t="s">
        <v>188</v>
      </c>
      <c r="B327" s="28" t="s">
        <v>115</v>
      </c>
      <c r="C327" s="19" t="s">
        <v>65</v>
      </c>
      <c r="D327" s="18" t="e">
        <f>#REF!</f>
        <v>#REF!</v>
      </c>
      <c r="E327" s="16" t="str">
        <f>IFERROR(VLOOKUP(D327,#REF!,2),"")</f>
        <v/>
      </c>
      <c r="F327" s="21"/>
      <c r="G327" s="21"/>
      <c r="H327" s="21"/>
      <c r="I327" s="21"/>
    </row>
    <row r="328" spans="1:9">
      <c r="A328" s="8" t="s">
        <v>189</v>
      </c>
      <c r="B328" s="6" t="s">
        <v>116</v>
      </c>
      <c r="C328" s="8" t="s">
        <v>55</v>
      </c>
      <c r="D328" s="551"/>
      <c r="E328" s="551"/>
      <c r="F328" s="21"/>
      <c r="G328" s="21"/>
      <c r="H328" s="21"/>
      <c r="I328" s="21"/>
    </row>
    <row r="329" spans="1:9" ht="22.5">
      <c r="A329" s="19" t="s">
        <v>189</v>
      </c>
      <c r="B329" s="20" t="s">
        <v>117</v>
      </c>
      <c r="C329" s="19" t="s">
        <v>55</v>
      </c>
      <c r="D329" s="18" t="e">
        <f>#REF!</f>
        <v>#REF!</v>
      </c>
      <c r="E329" s="16" t="str">
        <f>IFERROR(VLOOKUP(D329,#REF!,2),"")</f>
        <v/>
      </c>
      <c r="F329" s="21"/>
      <c r="G329" s="21"/>
      <c r="H329" s="21"/>
      <c r="I329" s="21"/>
    </row>
    <row r="330" spans="1:9" ht="22.5">
      <c r="A330" s="19" t="s">
        <v>189</v>
      </c>
      <c r="B330" s="20" t="s">
        <v>607</v>
      </c>
      <c r="C330" s="19" t="s">
        <v>55</v>
      </c>
      <c r="D330" s="18" t="e">
        <f>#REF!</f>
        <v>#REF!</v>
      </c>
      <c r="E330" s="16" t="str">
        <f>IFERROR(VLOOKUP(D330,#REF!,2),"")</f>
        <v/>
      </c>
      <c r="F330" s="21"/>
      <c r="G330" s="21"/>
      <c r="H330" s="21"/>
      <c r="I330" s="21"/>
    </row>
    <row r="331" spans="1:9">
      <c r="A331" s="19" t="s">
        <v>189</v>
      </c>
      <c r="B331" s="20" t="s">
        <v>118</v>
      </c>
      <c r="C331" s="19" t="s">
        <v>55</v>
      </c>
      <c r="D331" s="18" t="e">
        <f>#REF!</f>
        <v>#REF!</v>
      </c>
      <c r="E331" s="16" t="str">
        <f>IFERROR(VLOOKUP(D331,#REF!,2),"")</f>
        <v/>
      </c>
      <c r="F331" s="21"/>
      <c r="G331" s="21"/>
      <c r="H331" s="21"/>
      <c r="I331" s="21"/>
    </row>
    <row r="332" spans="1:9" ht="22.5">
      <c r="A332" s="19" t="s">
        <v>189</v>
      </c>
      <c r="B332" s="20" t="s">
        <v>119</v>
      </c>
      <c r="C332" s="19" t="s">
        <v>55</v>
      </c>
      <c r="D332" s="18" t="e">
        <f>#REF!</f>
        <v>#REF!</v>
      </c>
      <c r="E332" s="16" t="str">
        <f>IFERROR(VLOOKUP(D332,#REF!,2),"")</f>
        <v/>
      </c>
      <c r="F332" s="21"/>
      <c r="G332" s="21"/>
      <c r="H332" s="21"/>
      <c r="I332" s="21"/>
    </row>
    <row r="333" spans="1:9" ht="33.75">
      <c r="A333" s="19" t="s">
        <v>189</v>
      </c>
      <c r="B333" s="20" t="s">
        <v>120</v>
      </c>
      <c r="C333" s="19" t="s">
        <v>55</v>
      </c>
      <c r="D333" s="18" t="e">
        <f>#REF!</f>
        <v>#REF!</v>
      </c>
      <c r="E333" s="16" t="str">
        <f>IFERROR(VLOOKUP(D333,#REF!,2),"")</f>
        <v/>
      </c>
      <c r="F333" s="21"/>
      <c r="G333" s="21"/>
      <c r="H333" s="21"/>
      <c r="I333" s="21"/>
    </row>
    <row r="334" spans="1:9" ht="22.5">
      <c r="A334" s="19" t="s">
        <v>189</v>
      </c>
      <c r="B334" s="20" t="s">
        <v>121</v>
      </c>
      <c r="C334" s="19" t="s">
        <v>55</v>
      </c>
      <c r="D334" s="18" t="e">
        <f>#REF!</f>
        <v>#REF!</v>
      </c>
      <c r="E334" s="16" t="str">
        <f>IFERROR(VLOOKUP(D334,#REF!,2),"")</f>
        <v/>
      </c>
      <c r="F334" s="21"/>
      <c r="G334" s="21"/>
      <c r="H334" s="21"/>
      <c r="I334" s="21"/>
    </row>
    <row r="335" spans="1:9" ht="33.75">
      <c r="A335" s="19" t="s">
        <v>189</v>
      </c>
      <c r="B335" s="20" t="s">
        <v>122</v>
      </c>
      <c r="C335" s="19" t="s">
        <v>55</v>
      </c>
      <c r="D335" s="18" t="e">
        <f>#REF!</f>
        <v>#REF!</v>
      </c>
      <c r="E335" s="16" t="str">
        <f>IFERROR(VLOOKUP(D335,#REF!,2),"")</f>
        <v/>
      </c>
      <c r="F335" s="21"/>
      <c r="G335" s="21"/>
      <c r="H335" s="21"/>
      <c r="I335" s="21"/>
    </row>
    <row r="336" spans="1:9" ht="22.5">
      <c r="A336" s="19" t="s">
        <v>189</v>
      </c>
      <c r="B336" s="20" t="s">
        <v>123</v>
      </c>
      <c r="C336" s="19" t="s">
        <v>56</v>
      </c>
      <c r="D336" s="18" t="e">
        <f>#REF!</f>
        <v>#REF!</v>
      </c>
      <c r="E336" s="16" t="str">
        <f>IFERROR(VLOOKUP(D336,#REF!,2),"")</f>
        <v/>
      </c>
      <c r="F336" s="21"/>
      <c r="G336" s="21"/>
      <c r="H336" s="21"/>
      <c r="I336" s="21"/>
    </row>
    <row r="337" spans="1:9" ht="22.5">
      <c r="A337" s="19" t="s">
        <v>189</v>
      </c>
      <c r="B337" s="20" t="s">
        <v>124</v>
      </c>
      <c r="C337" s="19" t="s">
        <v>57</v>
      </c>
      <c r="D337" s="18" t="e">
        <f>#REF!</f>
        <v>#REF!</v>
      </c>
      <c r="E337" s="16" t="str">
        <f>IFERROR(VLOOKUP(D337,#REF!,2),"")</f>
        <v/>
      </c>
      <c r="F337" s="21"/>
      <c r="G337" s="21"/>
      <c r="H337" s="21"/>
      <c r="I337" s="21"/>
    </row>
    <row r="338" spans="1:9" ht="22.5">
      <c r="A338" s="19" t="s">
        <v>189</v>
      </c>
      <c r="B338" s="20" t="s">
        <v>125</v>
      </c>
      <c r="C338" s="19" t="s">
        <v>58</v>
      </c>
      <c r="D338" s="18" t="e">
        <f>#REF!</f>
        <v>#REF!</v>
      </c>
      <c r="E338" s="16" t="str">
        <f>IFERROR(VLOOKUP(D338,#REF!,2),"")</f>
        <v/>
      </c>
      <c r="F338" s="21"/>
      <c r="G338" s="21"/>
      <c r="H338" s="21"/>
      <c r="I338" s="21"/>
    </row>
    <row r="339" spans="1:9" ht="22.5">
      <c r="A339" s="19" t="s">
        <v>189</v>
      </c>
      <c r="B339" s="20" t="s">
        <v>126</v>
      </c>
      <c r="C339" s="19" t="s">
        <v>59</v>
      </c>
      <c r="D339" s="18" t="e">
        <f>#REF!</f>
        <v>#REF!</v>
      </c>
      <c r="E339" s="16" t="str">
        <f>IFERROR(VLOOKUP(D339,#REF!,2),"")</f>
        <v/>
      </c>
      <c r="F339" s="21"/>
      <c r="G339" s="21"/>
      <c r="H339" s="21"/>
      <c r="I339" s="21"/>
    </row>
    <row r="340" spans="1:9" ht="22.5">
      <c r="A340" s="19" t="s">
        <v>189</v>
      </c>
      <c r="B340" s="20" t="s">
        <v>127</v>
      </c>
      <c r="C340" s="19" t="s">
        <v>60</v>
      </c>
      <c r="D340" s="18" t="e">
        <f>#REF!</f>
        <v>#REF!</v>
      </c>
      <c r="E340" s="16" t="str">
        <f>IFERROR(VLOOKUP(D340,#REF!,2),"")</f>
        <v/>
      </c>
      <c r="F340" s="21"/>
      <c r="G340" s="21"/>
      <c r="H340" s="21"/>
      <c r="I340" s="21"/>
    </row>
    <row r="341" spans="1:9" ht="22.5">
      <c r="A341" s="19" t="s">
        <v>189</v>
      </c>
      <c r="B341" s="20" t="s">
        <v>128</v>
      </c>
      <c r="C341" s="19" t="s">
        <v>61</v>
      </c>
      <c r="D341" s="18" t="e">
        <f>#REF!</f>
        <v>#REF!</v>
      </c>
      <c r="E341" s="16" t="str">
        <f>IFERROR(VLOOKUP(D341,#REF!,2),"")</f>
        <v/>
      </c>
      <c r="F341" s="21"/>
      <c r="G341" s="21"/>
      <c r="H341" s="21"/>
      <c r="I341" s="21"/>
    </row>
    <row r="342" spans="1:9" ht="22.5">
      <c r="A342" s="19" t="s">
        <v>189</v>
      </c>
      <c r="B342" s="20" t="s">
        <v>129</v>
      </c>
      <c r="C342" s="19" t="s">
        <v>62</v>
      </c>
      <c r="D342" s="18" t="e">
        <f>#REF!</f>
        <v>#REF!</v>
      </c>
      <c r="E342" s="16" t="str">
        <f>IFERROR(VLOOKUP(D342,#REF!,2),"")</f>
        <v/>
      </c>
      <c r="F342" s="21"/>
      <c r="G342" s="21"/>
      <c r="H342" s="21"/>
      <c r="I342" s="21"/>
    </row>
    <row r="343" spans="1:9" ht="22.5">
      <c r="A343" s="19" t="s">
        <v>189</v>
      </c>
      <c r="B343" s="20" t="s">
        <v>130</v>
      </c>
      <c r="C343" s="19" t="s">
        <v>56</v>
      </c>
      <c r="D343" s="18" t="e">
        <f>#REF!</f>
        <v>#REF!</v>
      </c>
      <c r="E343" s="16" t="str">
        <f>IFERROR(VLOOKUP(D343,#REF!,2),"")</f>
        <v/>
      </c>
      <c r="F343" s="21"/>
      <c r="G343" s="21"/>
      <c r="H343" s="21"/>
      <c r="I343" s="21"/>
    </row>
    <row r="344" spans="1:9" ht="22.5">
      <c r="A344" s="19" t="s">
        <v>189</v>
      </c>
      <c r="B344" s="20" t="s">
        <v>131</v>
      </c>
      <c r="C344" s="19" t="s">
        <v>56</v>
      </c>
      <c r="D344" s="18" t="e">
        <f>#REF!</f>
        <v>#REF!</v>
      </c>
      <c r="E344" s="16" t="str">
        <f>IFERROR(VLOOKUP(D344,#REF!,2),"")</f>
        <v/>
      </c>
      <c r="F344" s="21"/>
      <c r="G344" s="21"/>
      <c r="H344" s="21"/>
      <c r="I344" s="21"/>
    </row>
    <row r="345" spans="1:9" ht="33.75">
      <c r="A345" s="19" t="s">
        <v>189</v>
      </c>
      <c r="B345" s="20" t="s">
        <v>132</v>
      </c>
      <c r="C345" s="19" t="s">
        <v>56</v>
      </c>
      <c r="D345" s="18" t="e">
        <f>#REF!</f>
        <v>#REF!</v>
      </c>
      <c r="E345" s="16" t="str">
        <f>IFERROR(VLOOKUP(D345,#REF!,2),"")</f>
        <v/>
      </c>
      <c r="F345" s="21"/>
      <c r="G345" s="21"/>
      <c r="H345" s="21"/>
      <c r="I345" s="21"/>
    </row>
    <row r="346" spans="1:9">
      <c r="A346" s="19" t="s">
        <v>189</v>
      </c>
      <c r="B346" s="28" t="s">
        <v>133</v>
      </c>
      <c r="C346" s="19" t="s">
        <v>56</v>
      </c>
      <c r="D346" s="18" t="e">
        <f>#REF!</f>
        <v>#REF!</v>
      </c>
      <c r="E346" s="16" t="str">
        <f>IFERROR(VLOOKUP(D346,#REF!,2),"")</f>
        <v/>
      </c>
      <c r="F346" s="21"/>
      <c r="G346" s="21"/>
      <c r="H346" s="21"/>
      <c r="I346" s="21"/>
    </row>
    <row r="347" spans="1:9" ht="22.5">
      <c r="A347" s="5" t="s">
        <v>250</v>
      </c>
      <c r="B347" s="22" t="s">
        <v>219</v>
      </c>
      <c r="C347" s="5" t="s">
        <v>608</v>
      </c>
      <c r="D347" s="18" t="e">
        <f>#REF!</f>
        <v>#REF!</v>
      </c>
      <c r="E347" s="16" t="str">
        <f>IFERROR(VLOOKUP(D347,#REF!,2),"")</f>
        <v/>
      </c>
      <c r="F347" s="21"/>
      <c r="G347" s="21"/>
      <c r="H347" s="21"/>
      <c r="I347" s="21"/>
    </row>
    <row r="348" spans="1:9" ht="22.5">
      <c r="A348" s="5" t="s">
        <v>251</v>
      </c>
      <c r="B348" s="22" t="s">
        <v>220</v>
      </c>
      <c r="C348" s="5" t="s">
        <v>608</v>
      </c>
      <c r="D348" s="18" t="e">
        <f>#REF!</f>
        <v>#REF!</v>
      </c>
      <c r="E348" s="16" t="str">
        <f>IFERROR(VLOOKUP(D348,#REF!,2),"")</f>
        <v/>
      </c>
      <c r="F348" s="21"/>
      <c r="G348" s="21"/>
      <c r="H348" s="21"/>
      <c r="I348" s="21"/>
    </row>
    <row r="349" spans="1:9" ht="22.5">
      <c r="A349" s="19" t="s">
        <v>203</v>
      </c>
      <c r="B349" s="20" t="s">
        <v>221</v>
      </c>
      <c r="C349" s="19" t="s">
        <v>72</v>
      </c>
      <c r="D349" s="18" t="e">
        <f>#REF!</f>
        <v>#REF!</v>
      </c>
      <c r="E349" s="16" t="str">
        <f>IFERROR(VLOOKUP(D349,#REF!,2),"")</f>
        <v/>
      </c>
      <c r="F349" s="21"/>
      <c r="G349" s="21"/>
      <c r="H349" s="21"/>
      <c r="I349" s="21"/>
    </row>
    <row r="350" spans="1:9" ht="22.5">
      <c r="A350" s="19" t="s">
        <v>252</v>
      </c>
      <c r="B350" s="20" t="s">
        <v>222</v>
      </c>
      <c r="C350" s="19" t="s">
        <v>238</v>
      </c>
      <c r="D350" s="18" t="e">
        <f>#REF!</f>
        <v>#REF!</v>
      </c>
      <c r="E350" s="16" t="str">
        <f>IFERROR(VLOOKUP(D350,#REF!,2),"")</f>
        <v/>
      </c>
      <c r="F350" s="21"/>
      <c r="G350" s="21"/>
      <c r="H350" s="21"/>
      <c r="I350" s="21"/>
    </row>
    <row r="351" spans="1:9" ht="22.5">
      <c r="A351" s="19" t="s">
        <v>253</v>
      </c>
      <c r="B351" s="20" t="s">
        <v>223</v>
      </c>
      <c r="C351" s="19" t="s">
        <v>239</v>
      </c>
      <c r="D351" s="18" t="e">
        <f>#REF!</f>
        <v>#REF!</v>
      </c>
      <c r="E351" s="16" t="str">
        <f>IFERROR(VLOOKUP(D351,#REF!,2),"")</f>
        <v/>
      </c>
      <c r="F351" s="21"/>
      <c r="G351" s="21"/>
      <c r="H351" s="21"/>
      <c r="I351" s="21"/>
    </row>
    <row r="352" spans="1:9" ht="33.75">
      <c r="A352" s="19" t="s">
        <v>254</v>
      </c>
      <c r="B352" s="20" t="s">
        <v>224</v>
      </c>
      <c r="C352" s="19" t="s">
        <v>240</v>
      </c>
      <c r="D352" s="18" t="e">
        <f>#REF!</f>
        <v>#REF!</v>
      </c>
      <c r="E352" s="16" t="str">
        <f>IFERROR(VLOOKUP(D352,#REF!,2),"")</f>
        <v/>
      </c>
      <c r="F352" s="21"/>
      <c r="G352" s="21"/>
      <c r="H352" s="21"/>
      <c r="I352" s="21"/>
    </row>
    <row r="353" spans="1:9" ht="22.5">
      <c r="A353" s="19" t="s">
        <v>255</v>
      </c>
      <c r="B353" s="20" t="s">
        <v>225</v>
      </c>
      <c r="C353" s="19" t="s">
        <v>241</v>
      </c>
      <c r="D353" s="18" t="e">
        <f>#REF!</f>
        <v>#REF!</v>
      </c>
      <c r="E353" s="16" t="str">
        <f>IFERROR(VLOOKUP(D353,#REF!,2),"")</f>
        <v/>
      </c>
      <c r="F353" s="21"/>
      <c r="G353" s="21"/>
      <c r="H353" s="21"/>
      <c r="I353" s="21"/>
    </row>
    <row r="354" spans="1:9">
      <c r="A354" s="6" t="s">
        <v>190</v>
      </c>
      <c r="B354" s="24" t="e">
        <f>#REF!</f>
        <v>#REF!</v>
      </c>
      <c r="C354" s="8" t="s">
        <v>64</v>
      </c>
      <c r="D354" s="10" t="str">
        <f>IFERROR(VLOOKUP(E354,#REF!,3),"")</f>
        <v/>
      </c>
      <c r="E354" s="9">
        <f>IFERROR(SUM(E355:E363)/COUNTA(E355:E363),"")</f>
        <v>0</v>
      </c>
      <c r="F354" s="21"/>
      <c r="G354" s="21"/>
      <c r="H354" s="21"/>
      <c r="I354" s="21"/>
    </row>
    <row r="355" spans="1:9" ht="22.5">
      <c r="A355" s="19" t="s">
        <v>191</v>
      </c>
      <c r="B355" s="20" t="s">
        <v>676</v>
      </c>
      <c r="C355" s="19" t="s">
        <v>64</v>
      </c>
      <c r="D355" s="18" t="e">
        <f>#REF!</f>
        <v>#REF!</v>
      </c>
      <c r="E355" s="16" t="str">
        <f>IFERROR(VLOOKUP(D355,#REF!,2),"")</f>
        <v/>
      </c>
      <c r="F355" s="21"/>
      <c r="G355" s="21"/>
      <c r="H355" s="21"/>
      <c r="I355" s="21"/>
    </row>
    <row r="356" spans="1:9" ht="33.75">
      <c r="A356" s="19" t="s">
        <v>191</v>
      </c>
      <c r="B356" s="20" t="s">
        <v>138</v>
      </c>
      <c r="C356" s="19" t="s">
        <v>64</v>
      </c>
      <c r="D356" s="18" t="e">
        <f>#REF!</f>
        <v>#REF!</v>
      </c>
      <c r="E356" s="16" t="str">
        <f>IFERROR(VLOOKUP(D356,#REF!,2),"")</f>
        <v/>
      </c>
      <c r="F356" s="21"/>
      <c r="G356" s="21"/>
      <c r="H356" s="21"/>
      <c r="I356" s="21"/>
    </row>
    <row r="357" spans="1:9" ht="22.5">
      <c r="A357" s="19" t="s">
        <v>192</v>
      </c>
      <c r="B357" s="28" t="s">
        <v>610</v>
      </c>
      <c r="C357" s="19" t="s">
        <v>64</v>
      </c>
      <c r="D357" s="18" t="e">
        <f>#REF!</f>
        <v>#REF!</v>
      </c>
      <c r="E357" s="16" t="str">
        <f>IFERROR(VLOOKUP(D357,#REF!,2),"")</f>
        <v/>
      </c>
      <c r="F357" s="21"/>
      <c r="G357" s="21"/>
      <c r="H357" s="21"/>
      <c r="I357" s="21"/>
    </row>
    <row r="358" spans="1:9" ht="33.75">
      <c r="A358" s="19" t="s">
        <v>192</v>
      </c>
      <c r="B358" s="20" t="s">
        <v>139</v>
      </c>
      <c r="C358" s="19" t="s">
        <v>64</v>
      </c>
      <c r="D358" s="18" t="e">
        <f>#REF!</f>
        <v>#REF!</v>
      </c>
      <c r="E358" s="16" t="str">
        <f>IFERROR(VLOOKUP(D358,#REF!,2),"")</f>
        <v/>
      </c>
      <c r="F358" s="21"/>
      <c r="G358" s="21"/>
      <c r="H358" s="21"/>
      <c r="I358" s="21"/>
    </row>
    <row r="359" spans="1:9" ht="22.5">
      <c r="A359" s="19" t="s">
        <v>193</v>
      </c>
      <c r="B359" s="28" t="s">
        <v>140</v>
      </c>
      <c r="C359" s="19" t="s">
        <v>64</v>
      </c>
      <c r="D359" s="18" t="e">
        <f>#REF!</f>
        <v>#REF!</v>
      </c>
      <c r="E359" s="16" t="str">
        <f>IFERROR(VLOOKUP(D359,#REF!,2),"")</f>
        <v/>
      </c>
      <c r="F359" s="21"/>
      <c r="G359" s="21"/>
      <c r="H359" s="21"/>
      <c r="I359" s="21"/>
    </row>
    <row r="360" spans="1:9" ht="22.5">
      <c r="A360" s="19" t="s">
        <v>194</v>
      </c>
      <c r="B360" s="20" t="s">
        <v>141</v>
      </c>
      <c r="C360" s="19" t="s">
        <v>64</v>
      </c>
      <c r="D360" s="18" t="e">
        <f>#REF!</f>
        <v>#REF!</v>
      </c>
      <c r="E360" s="16" t="str">
        <f>IFERROR(VLOOKUP(D360,#REF!,2),"")</f>
        <v/>
      </c>
      <c r="F360" s="21"/>
      <c r="G360" s="21"/>
      <c r="H360" s="21"/>
      <c r="I360" s="21"/>
    </row>
    <row r="361" spans="1:9" ht="22.5">
      <c r="A361" s="19" t="s">
        <v>195</v>
      </c>
      <c r="B361" s="37" t="s">
        <v>142</v>
      </c>
      <c r="C361" s="19" t="s">
        <v>64</v>
      </c>
      <c r="D361" s="18" t="e">
        <f>#REF!</f>
        <v>#REF!</v>
      </c>
      <c r="E361" s="16" t="str">
        <f>IFERROR(VLOOKUP(D361,#REF!,2),"")</f>
        <v/>
      </c>
      <c r="F361" s="21"/>
      <c r="G361" s="21"/>
      <c r="H361" s="21"/>
      <c r="I361" s="21"/>
    </row>
    <row r="362" spans="1:9" ht="33.75">
      <c r="A362" s="19" t="s">
        <v>196</v>
      </c>
      <c r="B362" s="20" t="s">
        <v>143</v>
      </c>
      <c r="C362" s="19" t="s">
        <v>64</v>
      </c>
      <c r="D362" s="18" t="e">
        <f>#REF!</f>
        <v>#REF!</v>
      </c>
      <c r="E362" s="16" t="str">
        <f>IFERROR(VLOOKUP(D362,#REF!,2),"")</f>
        <v/>
      </c>
      <c r="F362" s="21"/>
      <c r="G362" s="21"/>
      <c r="H362" s="21"/>
      <c r="I362" s="21"/>
    </row>
    <row r="363" spans="1:9" ht="33.75">
      <c r="A363" s="19" t="s">
        <v>197</v>
      </c>
      <c r="B363" s="28" t="s">
        <v>144</v>
      </c>
      <c r="C363" s="19" t="s">
        <v>64</v>
      </c>
      <c r="D363" s="18" t="e">
        <f>#REF!</f>
        <v>#REF!</v>
      </c>
      <c r="E363" s="16" t="str">
        <f>IFERROR(VLOOKUP(D363,#REF!,2),"")</f>
        <v/>
      </c>
      <c r="F363" s="21"/>
      <c r="G363" s="21"/>
      <c r="H363" s="21"/>
      <c r="I363" s="21"/>
    </row>
    <row r="364" spans="1:9">
      <c r="A364" s="6" t="s">
        <v>159</v>
      </c>
      <c r="B364" s="24" t="e">
        <f>#REF!</f>
        <v>#REF!</v>
      </c>
      <c r="C364" s="8" t="s">
        <v>10</v>
      </c>
      <c r="D364" s="10" t="str">
        <f>IFERROR(VLOOKUP(E364,#REF!,3),"")</f>
        <v/>
      </c>
      <c r="E364" s="9">
        <f>IFERROR(SUM(E365,E367:E379,E381:E383)/COUNTA(E365,E367:E379,E381:E383),"")</f>
        <v>0</v>
      </c>
      <c r="F364" s="21"/>
      <c r="G364" s="21"/>
      <c r="H364" s="21"/>
      <c r="I364" s="21"/>
    </row>
    <row r="365" spans="1:9" ht="45">
      <c r="A365" s="19" t="s">
        <v>160</v>
      </c>
      <c r="B365" s="20" t="s">
        <v>499</v>
      </c>
      <c r="C365" s="19" t="s">
        <v>11</v>
      </c>
      <c r="D365" s="18" t="e">
        <f>#REF!</f>
        <v>#REF!</v>
      </c>
      <c r="E365" s="16" t="str">
        <f>IFERROR(VLOOKUP(D365,#REF!,2),"")</f>
        <v/>
      </c>
      <c r="F365" s="21"/>
      <c r="G365" s="21"/>
      <c r="H365" s="21"/>
      <c r="I365" s="21"/>
    </row>
    <row r="366" spans="1:9">
      <c r="A366" s="8" t="s">
        <v>161</v>
      </c>
      <c r="B366" s="27" t="s">
        <v>500</v>
      </c>
      <c r="C366" s="8" t="s">
        <v>12</v>
      </c>
      <c r="D366" s="552"/>
      <c r="E366" s="552"/>
      <c r="F366" s="21"/>
      <c r="G366" s="21"/>
      <c r="H366" s="21"/>
      <c r="I366" s="21"/>
    </row>
    <row r="367" spans="1:9" ht="22.5">
      <c r="A367" s="19" t="s">
        <v>503</v>
      </c>
      <c r="B367" s="20" t="s">
        <v>502</v>
      </c>
      <c r="C367" s="19" t="s">
        <v>501</v>
      </c>
      <c r="D367" s="18" t="e">
        <f>#REF!</f>
        <v>#REF!</v>
      </c>
      <c r="E367" s="16" t="str">
        <f>IFERROR(VLOOKUP(D367,#REF!,2),"")</f>
        <v/>
      </c>
      <c r="F367" s="21"/>
      <c r="G367" s="21"/>
      <c r="H367" s="21"/>
      <c r="I367" s="21"/>
    </row>
    <row r="368" spans="1:9" ht="22.5">
      <c r="A368" s="19" t="s">
        <v>503</v>
      </c>
      <c r="B368" s="20" t="s">
        <v>505</v>
      </c>
      <c r="C368" s="19" t="s">
        <v>504</v>
      </c>
      <c r="D368" s="18" t="e">
        <f>#REF!</f>
        <v>#REF!</v>
      </c>
      <c r="E368" s="16" t="str">
        <f>IFERROR(VLOOKUP(D368,#REF!,2),"")</f>
        <v/>
      </c>
      <c r="F368" s="21"/>
      <c r="G368" s="21"/>
      <c r="H368" s="21"/>
      <c r="I368" s="21"/>
    </row>
    <row r="369" spans="1:9" ht="22.5">
      <c r="A369" s="19" t="s">
        <v>503</v>
      </c>
      <c r="B369" s="20" t="s">
        <v>507</v>
      </c>
      <c r="C369" s="19" t="s">
        <v>506</v>
      </c>
      <c r="D369" s="18" t="e">
        <f>#REF!</f>
        <v>#REF!</v>
      </c>
      <c r="E369" s="16" t="str">
        <f>IFERROR(VLOOKUP(D369,#REF!,2),"")</f>
        <v/>
      </c>
      <c r="F369" s="21"/>
      <c r="G369" s="21"/>
      <c r="H369" s="21"/>
      <c r="I369" s="21"/>
    </row>
    <row r="370" spans="1:9" ht="22.5">
      <c r="A370" s="19" t="s">
        <v>503</v>
      </c>
      <c r="B370" s="20" t="s">
        <v>509</v>
      </c>
      <c r="C370" s="19" t="s">
        <v>508</v>
      </c>
      <c r="D370" s="18" t="e">
        <f>#REF!</f>
        <v>#REF!</v>
      </c>
      <c r="E370" s="16" t="str">
        <f>IFERROR(VLOOKUP(D370,#REF!,2),"")</f>
        <v/>
      </c>
      <c r="F370" s="21"/>
      <c r="G370" s="21"/>
      <c r="H370" s="21"/>
      <c r="I370" s="21"/>
    </row>
    <row r="371" spans="1:9" ht="22.5">
      <c r="A371" s="19" t="s">
        <v>503</v>
      </c>
      <c r="B371" s="20" t="s">
        <v>511</v>
      </c>
      <c r="C371" s="19" t="s">
        <v>510</v>
      </c>
      <c r="D371" s="18" t="e">
        <f>#REF!</f>
        <v>#REF!</v>
      </c>
      <c r="E371" s="16" t="str">
        <f>IFERROR(VLOOKUP(D371,#REF!,2),"")</f>
        <v/>
      </c>
      <c r="F371" s="21"/>
      <c r="G371" s="21"/>
      <c r="H371" s="21"/>
      <c r="I371" s="21"/>
    </row>
    <row r="372" spans="1:9" ht="22.5">
      <c r="A372" s="19" t="s">
        <v>503</v>
      </c>
      <c r="B372" s="20" t="s">
        <v>513</v>
      </c>
      <c r="C372" s="19" t="s">
        <v>512</v>
      </c>
      <c r="D372" s="18" t="e">
        <f>#REF!</f>
        <v>#REF!</v>
      </c>
      <c r="E372" s="16" t="str">
        <f>IFERROR(VLOOKUP(D372,#REF!,2),"")</f>
        <v/>
      </c>
      <c r="F372" s="21"/>
      <c r="G372" s="21"/>
      <c r="H372" s="21"/>
      <c r="I372" s="21"/>
    </row>
    <row r="373" spans="1:9" ht="22.5">
      <c r="A373" s="19" t="s">
        <v>515</v>
      </c>
      <c r="B373" s="20" t="s">
        <v>637</v>
      </c>
      <c r="C373" s="19" t="s">
        <v>514</v>
      </c>
      <c r="D373" s="18" t="e">
        <f>#REF!</f>
        <v>#REF!</v>
      </c>
      <c r="E373" s="16" t="str">
        <f>IFERROR(VLOOKUP(D373,#REF!,2),"")</f>
        <v/>
      </c>
      <c r="F373" s="21"/>
      <c r="G373" s="21"/>
      <c r="H373" s="21"/>
      <c r="I373" s="21"/>
    </row>
    <row r="374" spans="1:9" ht="22.5">
      <c r="A374" s="19" t="s">
        <v>518</v>
      </c>
      <c r="B374" s="20" t="s">
        <v>517</v>
      </c>
      <c r="C374" s="19" t="s">
        <v>516</v>
      </c>
      <c r="D374" s="18" t="e">
        <f>#REF!</f>
        <v>#REF!</v>
      </c>
      <c r="E374" s="16" t="str">
        <f>IFERROR(VLOOKUP(D374,#REF!,2),"")</f>
        <v/>
      </c>
      <c r="F374" s="21"/>
      <c r="G374" s="21"/>
      <c r="H374" s="21"/>
      <c r="I374" s="21"/>
    </row>
    <row r="375" spans="1:9" ht="22.5">
      <c r="A375" s="5" t="s">
        <v>519</v>
      </c>
      <c r="B375" s="22" t="s">
        <v>638</v>
      </c>
      <c r="C375" s="5" t="s">
        <v>608</v>
      </c>
      <c r="D375" s="18" t="e">
        <f>#REF!</f>
        <v>#REF!</v>
      </c>
      <c r="E375" s="16" t="str">
        <f>IFERROR(VLOOKUP(D375,#REF!,2),"")</f>
        <v/>
      </c>
      <c r="F375" s="21"/>
      <c r="G375" s="21"/>
      <c r="H375" s="21"/>
      <c r="I375" s="21"/>
    </row>
    <row r="376" spans="1:9" ht="33.75">
      <c r="A376" s="5" t="s">
        <v>503</v>
      </c>
      <c r="B376" s="22" t="s">
        <v>520</v>
      </c>
      <c r="C376" s="5" t="s">
        <v>608</v>
      </c>
      <c r="D376" s="18" t="e">
        <f>#REF!</f>
        <v>#REF!</v>
      </c>
      <c r="E376" s="16" t="str">
        <f>IFERROR(VLOOKUP(D376,#REF!,2),"")</f>
        <v/>
      </c>
      <c r="F376" s="21"/>
      <c r="G376" s="21"/>
      <c r="H376" s="21"/>
      <c r="I376" s="21"/>
    </row>
    <row r="377" spans="1:9" ht="22.5">
      <c r="A377" s="5" t="s">
        <v>522</v>
      </c>
      <c r="B377" s="22" t="s">
        <v>521</v>
      </c>
      <c r="C377" s="5" t="s">
        <v>608</v>
      </c>
      <c r="D377" s="18" t="e">
        <f>#REF!</f>
        <v>#REF!</v>
      </c>
      <c r="E377" s="16" t="str">
        <f>IFERROR(VLOOKUP(D377,#REF!,2),"")</f>
        <v/>
      </c>
      <c r="F377" s="21"/>
      <c r="G377" s="21"/>
      <c r="H377" s="21"/>
      <c r="I377" s="21"/>
    </row>
    <row r="378" spans="1:9" ht="22.5">
      <c r="A378" s="5" t="s">
        <v>524</v>
      </c>
      <c r="B378" s="22" t="s">
        <v>523</v>
      </c>
      <c r="C378" s="5" t="s">
        <v>608</v>
      </c>
      <c r="D378" s="18" t="e">
        <f>#REF!</f>
        <v>#REF!</v>
      </c>
      <c r="E378" s="16" t="str">
        <f>IFERROR(VLOOKUP(D378,#REF!,2),"")</f>
        <v/>
      </c>
      <c r="F378" s="21"/>
      <c r="G378" s="21"/>
      <c r="H378" s="21"/>
      <c r="I378" s="21"/>
    </row>
    <row r="379" spans="1:9" ht="22.5">
      <c r="A379" s="5" t="s">
        <v>518</v>
      </c>
      <c r="B379" s="22" t="s">
        <v>525</v>
      </c>
      <c r="C379" s="5" t="s">
        <v>608</v>
      </c>
      <c r="D379" s="18" t="e">
        <f>#REF!</f>
        <v>#REF!</v>
      </c>
      <c r="E379" s="16" t="str">
        <f>IFERROR(VLOOKUP(D379,#REF!,2),"")</f>
        <v/>
      </c>
      <c r="F379" s="21"/>
      <c r="G379" s="21"/>
      <c r="H379" s="21"/>
      <c r="I379" s="21"/>
    </row>
    <row r="380" spans="1:9">
      <c r="A380" s="8" t="s">
        <v>162</v>
      </c>
      <c r="B380" s="27" t="s">
        <v>526</v>
      </c>
      <c r="C380" s="8" t="s">
        <v>13</v>
      </c>
      <c r="D380" s="551"/>
      <c r="E380" s="551"/>
      <c r="F380" s="21"/>
      <c r="G380" s="21"/>
      <c r="H380" s="21"/>
      <c r="I380" s="21"/>
    </row>
    <row r="381" spans="1:9" ht="45">
      <c r="A381" s="19" t="s">
        <v>529</v>
      </c>
      <c r="B381" s="20" t="s">
        <v>528</v>
      </c>
      <c r="C381" s="19" t="s">
        <v>527</v>
      </c>
      <c r="D381" s="18" t="e">
        <f>#REF!</f>
        <v>#REF!</v>
      </c>
      <c r="E381" s="16" t="str">
        <f>IFERROR(VLOOKUP(D381,#REF!,2),"")</f>
        <v/>
      </c>
      <c r="F381" s="21"/>
      <c r="G381" s="21"/>
      <c r="H381" s="21"/>
      <c r="I381" s="21"/>
    </row>
    <row r="382" spans="1:9" ht="45">
      <c r="A382" s="19" t="s">
        <v>532</v>
      </c>
      <c r="B382" s="20" t="s">
        <v>531</v>
      </c>
      <c r="C382" s="19" t="s">
        <v>530</v>
      </c>
      <c r="D382" s="18" t="e">
        <f>#REF!</f>
        <v>#REF!</v>
      </c>
      <c r="E382" s="16" t="str">
        <f>IFERROR(VLOOKUP(D382,#REF!,2),"")</f>
        <v/>
      </c>
      <c r="F382" s="21"/>
      <c r="G382" s="21"/>
      <c r="H382" s="21"/>
      <c r="I382" s="21"/>
    </row>
    <row r="383" spans="1:9" ht="22.5">
      <c r="A383" s="5" t="s">
        <v>534</v>
      </c>
      <c r="B383" s="22" t="s">
        <v>533</v>
      </c>
      <c r="C383" s="5" t="s">
        <v>608</v>
      </c>
      <c r="D383" s="18" t="e">
        <f>#REF!</f>
        <v>#REF!</v>
      </c>
      <c r="E383" s="16" t="str">
        <f>IFERROR(VLOOKUP(D383,#REF!,2),"")</f>
        <v/>
      </c>
      <c r="F383" s="21"/>
      <c r="G383" s="21"/>
      <c r="H383" s="21"/>
      <c r="I383" s="21"/>
    </row>
    <row r="384" spans="1:9">
      <c r="A384" s="6">
        <v>10</v>
      </c>
      <c r="B384" s="6" t="e">
        <f>#REF!</f>
        <v>#REF!</v>
      </c>
      <c r="C384" s="8" t="s">
        <v>73</v>
      </c>
      <c r="D384" s="10" t="str">
        <f>IFERROR(VLOOKUP(E384,#REF!,3),"")</f>
        <v/>
      </c>
      <c r="E384" s="9">
        <f>IFERROR(SUM(E385+E389+E396)/3,"")</f>
        <v>0</v>
      </c>
      <c r="F384" s="21"/>
      <c r="G384" s="21"/>
      <c r="H384" s="21"/>
      <c r="I384" s="21"/>
    </row>
    <row r="385" spans="1:9">
      <c r="A385" s="6" t="s">
        <v>204</v>
      </c>
      <c r="B385" s="23" t="e">
        <f>#REF!</f>
        <v>#REF!</v>
      </c>
      <c r="C385" s="8" t="s">
        <v>74</v>
      </c>
      <c r="D385" s="10" t="str">
        <f>IFERROR(VLOOKUP(E385,#REF!,3),"")</f>
        <v/>
      </c>
      <c r="E385" s="9">
        <f>IFERROR(SUM(E386:E388)/COUNTA(E386:E388),"")</f>
        <v>0</v>
      </c>
      <c r="F385" s="21"/>
      <c r="G385" s="21"/>
      <c r="H385" s="21"/>
      <c r="I385" s="21"/>
    </row>
    <row r="386" spans="1:9" ht="33.75">
      <c r="A386" s="5" t="s">
        <v>204</v>
      </c>
      <c r="B386" s="22" t="s">
        <v>227</v>
      </c>
      <c r="C386" s="5" t="s">
        <v>608</v>
      </c>
      <c r="D386" s="18" t="e">
        <f>#REF!</f>
        <v>#REF!</v>
      </c>
      <c r="E386" s="16" t="str">
        <f>IFERROR(VLOOKUP(D386,#REF!,2),"")</f>
        <v/>
      </c>
      <c r="F386" s="21"/>
      <c r="G386" s="21"/>
      <c r="H386" s="21"/>
      <c r="I386" s="21"/>
    </row>
    <row r="387" spans="1:9" ht="22.5">
      <c r="A387" s="5" t="s">
        <v>256</v>
      </c>
      <c r="B387" s="22" t="s">
        <v>228</v>
      </c>
      <c r="C387" s="5" t="s">
        <v>608</v>
      </c>
      <c r="D387" s="18" t="e">
        <f>#REF!</f>
        <v>#REF!</v>
      </c>
      <c r="E387" s="16" t="str">
        <f>IFERROR(VLOOKUP(D387,#REF!,2),"")</f>
        <v/>
      </c>
      <c r="F387" s="21"/>
      <c r="G387" s="21"/>
      <c r="H387" s="21"/>
      <c r="I387" s="21"/>
    </row>
    <row r="388" spans="1:9" ht="33.75">
      <c r="A388" s="19" t="s">
        <v>257</v>
      </c>
      <c r="B388" s="20" t="s">
        <v>609</v>
      </c>
      <c r="C388" s="19" t="s">
        <v>73</v>
      </c>
      <c r="D388" s="18" t="e">
        <f>#REF!</f>
        <v>#REF!</v>
      </c>
      <c r="E388" s="16" t="str">
        <f>IFERROR(VLOOKUP(D388,#REF!,2),"")</f>
        <v/>
      </c>
      <c r="F388" s="21"/>
      <c r="G388" s="21"/>
      <c r="H388" s="21"/>
      <c r="I388" s="21"/>
    </row>
    <row r="389" spans="1:9">
      <c r="A389" s="6" t="s">
        <v>199</v>
      </c>
      <c r="B389" s="23" t="e">
        <f>#REF!</f>
        <v>#REF!</v>
      </c>
      <c r="C389" s="8" t="s">
        <v>75</v>
      </c>
      <c r="D389" s="10" t="str">
        <f>IFERROR(VLOOKUP(E389,#REF!,3),"")</f>
        <v/>
      </c>
      <c r="E389" s="9">
        <f>IFERROR(SUM(E390:E395)/COUNTA(E390:E395),"")</f>
        <v>0</v>
      </c>
      <c r="F389" s="21"/>
      <c r="G389" s="21"/>
      <c r="H389" s="21"/>
      <c r="I389" s="21"/>
    </row>
    <row r="390" spans="1:9" ht="33.75">
      <c r="A390" s="19" t="s">
        <v>259</v>
      </c>
      <c r="B390" s="20" t="s">
        <v>231</v>
      </c>
      <c r="C390" s="19" t="s">
        <v>242</v>
      </c>
      <c r="D390" s="18" t="e">
        <f>#REF!</f>
        <v>#REF!</v>
      </c>
      <c r="E390" s="16" t="str">
        <f>IFERROR(VLOOKUP(D390,#REF!,2),"")</f>
        <v/>
      </c>
      <c r="F390" s="21"/>
      <c r="G390" s="21"/>
      <c r="H390" s="21"/>
      <c r="I390" s="21"/>
    </row>
    <row r="391" spans="1:9" ht="22.5">
      <c r="A391" s="19" t="s">
        <v>260</v>
      </c>
      <c r="B391" s="20" t="s">
        <v>232</v>
      </c>
      <c r="C391" s="19" t="s">
        <v>75</v>
      </c>
      <c r="D391" s="18" t="e">
        <f>#REF!</f>
        <v>#REF!</v>
      </c>
      <c r="E391" s="16" t="str">
        <f>IFERROR(VLOOKUP(D391,#REF!,2),"")</f>
        <v/>
      </c>
      <c r="F391" s="21"/>
      <c r="G391" s="21"/>
      <c r="H391" s="21"/>
      <c r="I391" s="21"/>
    </row>
    <row r="392" spans="1:9" ht="33.75">
      <c r="A392" s="19" t="s">
        <v>261</v>
      </c>
      <c r="B392" s="20" t="s">
        <v>233</v>
      </c>
      <c r="C392" s="19" t="s">
        <v>243</v>
      </c>
      <c r="D392" s="18" t="e">
        <f>#REF!</f>
        <v>#REF!</v>
      </c>
      <c r="E392" s="16" t="str">
        <f>IFERROR(VLOOKUP(D392,#REF!,2),"")</f>
        <v/>
      </c>
      <c r="F392" s="21"/>
      <c r="G392" s="21"/>
      <c r="H392" s="21"/>
      <c r="I392" s="21"/>
    </row>
    <row r="393" spans="1:9">
      <c r="A393" s="19" t="s">
        <v>200</v>
      </c>
      <c r="B393" s="20" t="s">
        <v>234</v>
      </c>
      <c r="C393" s="19" t="s">
        <v>75</v>
      </c>
      <c r="D393" s="18" t="e">
        <f>#REF!</f>
        <v>#REF!</v>
      </c>
      <c r="E393" s="16" t="str">
        <f>IFERROR(VLOOKUP(D393,#REF!,2),"")</f>
        <v/>
      </c>
      <c r="F393" s="21"/>
      <c r="G393" s="21"/>
      <c r="H393" s="21"/>
      <c r="I393" s="21"/>
    </row>
    <row r="394" spans="1:9" ht="22.5">
      <c r="A394" s="19" t="s">
        <v>262</v>
      </c>
      <c r="B394" s="20" t="s">
        <v>235</v>
      </c>
      <c r="C394" s="19" t="s">
        <v>244</v>
      </c>
      <c r="D394" s="18" t="e">
        <f>#REF!</f>
        <v>#REF!</v>
      </c>
      <c r="E394" s="16" t="str">
        <f>IFERROR(VLOOKUP(D394,#REF!,2),"")</f>
        <v/>
      </c>
      <c r="F394" s="21"/>
      <c r="G394" s="21"/>
      <c r="H394" s="21"/>
      <c r="I394" s="21"/>
    </row>
    <row r="395" spans="1:9" ht="22.5">
      <c r="A395" s="19" t="s">
        <v>263</v>
      </c>
      <c r="B395" s="28" t="s">
        <v>236</v>
      </c>
      <c r="C395" s="19" t="s">
        <v>75</v>
      </c>
      <c r="D395" s="18" t="e">
        <f>#REF!</f>
        <v>#REF!</v>
      </c>
      <c r="E395" s="16" t="str">
        <f>IFERROR(VLOOKUP(D395,#REF!,2),"")</f>
        <v/>
      </c>
      <c r="F395" s="21"/>
      <c r="G395" s="21"/>
      <c r="H395" s="21"/>
      <c r="I395" s="21"/>
    </row>
    <row r="396" spans="1:9">
      <c r="A396" s="6" t="s">
        <v>205</v>
      </c>
      <c r="B396" s="23" t="e">
        <f>#REF!</f>
        <v>#REF!</v>
      </c>
      <c r="C396" s="8"/>
      <c r="D396" s="10" t="str">
        <f>IFERROR(VLOOKUP(E396,#REF!,3),"")</f>
        <v/>
      </c>
      <c r="E396" s="9">
        <f>IFERROR(SUM(E397:E398)/COUNTA(E397:E398),"")</f>
        <v>0</v>
      </c>
      <c r="F396" s="21"/>
      <c r="G396" s="21"/>
      <c r="H396" s="21"/>
      <c r="I396" s="21"/>
    </row>
    <row r="397" spans="1:9" ht="22.5">
      <c r="A397" s="19" t="s">
        <v>258</v>
      </c>
      <c r="B397" s="20" t="s">
        <v>229</v>
      </c>
      <c r="C397" s="19" t="s">
        <v>73</v>
      </c>
      <c r="D397" s="18" t="e">
        <f>#REF!</f>
        <v>#REF!</v>
      </c>
      <c r="E397" s="16" t="str">
        <f>IFERROR(VLOOKUP(D397,#REF!,2),"")</f>
        <v/>
      </c>
      <c r="F397" s="21"/>
      <c r="G397" s="21"/>
      <c r="H397" s="21"/>
      <c r="I397" s="21"/>
    </row>
    <row r="398" spans="1:9" ht="45">
      <c r="A398" s="19" t="s">
        <v>205</v>
      </c>
      <c r="B398" s="20" t="s">
        <v>230</v>
      </c>
      <c r="C398" s="19" t="s">
        <v>73</v>
      </c>
      <c r="D398" s="18" t="e">
        <f>#REF!</f>
        <v>#REF!</v>
      </c>
      <c r="E398" s="16" t="str">
        <f>IFERROR(VLOOKUP(D398,#REF!,2),"")</f>
        <v/>
      </c>
      <c r="F398" s="21"/>
      <c r="G398" s="21"/>
      <c r="H398" s="21"/>
      <c r="I398" s="21"/>
    </row>
  </sheetData>
  <sheetProtection formatCells="0" formatColumns="0" formatRows="0"/>
  <customSheetViews>
    <customSheetView guid="{F5161506-EA1E-4A78-8B5B-EEDBF8C7E007}" scale="125" showPageBreaks="1" state="hidden" view="pageLayout">
      <selection activeCell="D66" sqref="D66"/>
      <pageMargins left="0.13125000000000001" right="0.17812500000000001" top="0.75" bottom="0.75" header="0.3" footer="0.3"/>
      <pageSetup paperSize="9" scale="90" orientation="portrait" r:id="rId1"/>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customSheetView>
  </customSheetViews>
  <mergeCells count="22">
    <mergeCell ref="D47:E47"/>
    <mergeCell ref="D101:E101"/>
    <mergeCell ref="A159:A160"/>
    <mergeCell ref="A161:A163"/>
    <mergeCell ref="D325:E325"/>
    <mergeCell ref="C103:C107"/>
    <mergeCell ref="D138:E138"/>
    <mergeCell ref="D153:E153"/>
    <mergeCell ref="C275:C276"/>
    <mergeCell ref="C286:C287"/>
    <mergeCell ref="D308:E308"/>
    <mergeCell ref="A186:A187"/>
    <mergeCell ref="C224:C225"/>
    <mergeCell ref="A224:A225"/>
    <mergeCell ref="D237:E237"/>
    <mergeCell ref="D241:E241"/>
    <mergeCell ref="D248:E248"/>
    <mergeCell ref="D380:E380"/>
    <mergeCell ref="D366:E366"/>
    <mergeCell ref="D328:E328"/>
    <mergeCell ref="D322:E322"/>
    <mergeCell ref="D311:E311"/>
  </mergeCells>
  <phoneticPr fontId="8" type="noConversion"/>
  <dataValidations count="2">
    <dataValidation type="list" allowBlank="1" showInputMessage="1" showErrorMessage="1" sqref="D36:D46 D390:D395 D102:D115 D122:D124 D97:D100 D91:D94 D72:D77 D326:D327 D323:D324 D367:D379 D139:D152 D52:D57 D386:D388 D397:D398 D317:D321 D117:D120 D329:D353 D302:D307 D312:D314 D381:D383 D355:D363 D365 D309:D310 D296:D300 D262:D294 D249:D260 D242:D247 D196:D235 D238:D240 D166:D174 D176:D194 D154:D163 D79:D89 D132:D137 D126:D130 D13:D20 D59:D69 D22:D33 D48:D50" xr:uid="{00000000-0002-0000-0000-000000000000}">
      <formula1>#REF!</formula1>
    </dataValidation>
    <dataValidation type="list" allowBlank="1" showInputMessage="1" showErrorMessage="1" sqref="D10:D11" xr:uid="{00000000-0002-0000-0000-000001000000}">
      <formula1>#REF!</formula1>
    </dataValidation>
  </dataValidations>
  <pageMargins left="0.13125000000000001" right="0.17812500000000001" top="0.75" bottom="0.75" header="0.3" footer="0.3"/>
  <pageSetup paperSize="9" scale="90" orientation="portrait" r:id="rId2"/>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K39"/>
  <sheetViews>
    <sheetView view="pageLayout" topLeftCell="A2" zoomScale="111" zoomScaleNormal="110" zoomScalePageLayoutView="111" workbookViewId="0">
      <selection activeCell="B4" sqref="B4:E4"/>
    </sheetView>
  </sheetViews>
  <sheetFormatPr baseColWidth="10" defaultColWidth="9.140625" defaultRowHeight="15"/>
  <cols>
    <col min="1" max="1" width="9.5703125" style="130" customWidth="1"/>
    <col min="2" max="2" width="11.28515625" style="130" customWidth="1"/>
    <col min="3" max="3" width="9.140625" style="130"/>
    <col min="4" max="4" width="11.85546875" style="130" customWidth="1"/>
    <col min="5" max="5" width="49.140625" style="130" customWidth="1"/>
    <col min="6" max="9" width="9.140625" style="124"/>
    <col min="10" max="10" width="0" style="130" hidden="1" customWidth="1"/>
    <col min="11" max="16384" width="9.140625" style="130"/>
  </cols>
  <sheetData>
    <row r="1" spans="1:11">
      <c r="A1" s="123" t="s">
        <v>806</v>
      </c>
      <c r="B1" s="124"/>
      <c r="C1" s="124"/>
      <c r="D1" s="124"/>
      <c r="E1" s="125" t="s">
        <v>680</v>
      </c>
      <c r="F1" s="126"/>
      <c r="G1" s="127"/>
      <c r="H1" s="128"/>
      <c r="J1" s="129"/>
    </row>
    <row r="2" spans="1:11">
      <c r="A2" s="131" t="s">
        <v>1957</v>
      </c>
      <c r="B2" s="132"/>
      <c r="C2" s="132"/>
      <c r="D2" s="132"/>
      <c r="E2" s="132"/>
    </row>
    <row r="3" spans="1:11">
      <c r="A3" s="583"/>
      <c r="B3" s="556" t="s">
        <v>1958</v>
      </c>
      <c r="C3" s="557"/>
      <c r="D3" s="557"/>
      <c r="E3" s="558"/>
      <c r="F3" s="133"/>
      <c r="G3" s="133"/>
      <c r="H3" s="133"/>
      <c r="I3" s="133"/>
    </row>
    <row r="4" spans="1:11" ht="36" customHeight="1">
      <c r="A4" s="584"/>
      <c r="B4" s="559" t="s">
        <v>1956</v>
      </c>
      <c r="C4" s="560"/>
      <c r="D4" s="560"/>
      <c r="E4" s="561"/>
      <c r="F4" s="133"/>
      <c r="G4" s="133"/>
      <c r="H4" s="133"/>
      <c r="I4" s="133"/>
    </row>
    <row r="5" spans="1:11">
      <c r="A5" s="246"/>
      <c r="B5" s="134" t="s">
        <v>807</v>
      </c>
      <c r="C5" s="124"/>
      <c r="D5" s="124"/>
      <c r="E5" s="247"/>
    </row>
    <row r="6" spans="1:11" s="136" customFormat="1" ht="22.5" customHeight="1">
      <c r="A6" s="596" t="s">
        <v>1955</v>
      </c>
      <c r="B6" s="597"/>
      <c r="C6" s="597"/>
      <c r="D6" s="597"/>
      <c r="E6" s="598"/>
      <c r="F6" s="135"/>
      <c r="G6" s="135"/>
      <c r="H6" s="135"/>
      <c r="I6" s="135"/>
    </row>
    <row r="7" spans="1:11" ht="14.25" customHeight="1">
      <c r="A7" s="587"/>
      <c r="B7" s="591"/>
      <c r="C7" s="587" t="s">
        <v>808</v>
      </c>
      <c r="D7" s="588"/>
      <c r="E7" s="248" t="s">
        <v>895</v>
      </c>
      <c r="F7" s="137"/>
      <c r="G7" s="137"/>
      <c r="H7" s="137"/>
      <c r="I7" s="137"/>
    </row>
    <row r="8" spans="1:11" ht="22.5" customHeight="1">
      <c r="A8" s="592"/>
      <c r="B8" s="593"/>
      <c r="C8" s="589" t="s">
        <v>1398</v>
      </c>
      <c r="D8" s="590"/>
      <c r="E8" s="249" t="s">
        <v>1399</v>
      </c>
      <c r="F8" s="138"/>
      <c r="G8" s="138"/>
      <c r="H8" s="138"/>
      <c r="I8" s="138"/>
    </row>
    <row r="9" spans="1:11" ht="22.5" customHeight="1">
      <c r="A9" s="585"/>
      <c r="B9" s="586"/>
      <c r="C9" s="589" t="s">
        <v>809</v>
      </c>
      <c r="D9" s="590"/>
      <c r="E9" s="250" t="s">
        <v>896</v>
      </c>
      <c r="F9" s="138"/>
      <c r="G9" s="138"/>
      <c r="H9" s="138"/>
      <c r="I9" s="138"/>
      <c r="K9" s="139"/>
    </row>
    <row r="10" spans="1:11" ht="14.25" customHeight="1">
      <c r="A10" s="594"/>
      <c r="B10" s="580"/>
      <c r="C10" s="589" t="s">
        <v>810</v>
      </c>
      <c r="D10" s="590"/>
      <c r="E10" s="251" t="s">
        <v>897</v>
      </c>
      <c r="F10" s="140"/>
      <c r="G10" s="140"/>
      <c r="H10" s="140"/>
      <c r="I10" s="140"/>
    </row>
    <row r="11" spans="1:11" ht="22.5" customHeight="1">
      <c r="A11" s="585"/>
      <c r="B11" s="586"/>
      <c r="C11" s="595" t="s">
        <v>811</v>
      </c>
      <c r="D11" s="565"/>
      <c r="E11" s="252" t="s">
        <v>1089</v>
      </c>
      <c r="F11" s="140"/>
      <c r="G11" s="140"/>
      <c r="H11" s="140"/>
      <c r="I11" s="140"/>
      <c r="J11" s="130" t="str">
        <f>E11</f>
        <v>Néant</v>
      </c>
    </row>
    <row r="12" spans="1:11" ht="22.5" customHeight="1">
      <c r="A12" s="605" t="s">
        <v>812</v>
      </c>
      <c r="B12" s="606"/>
      <c r="C12" s="606"/>
      <c r="D12" s="606"/>
      <c r="E12" s="607"/>
      <c r="F12" s="141"/>
      <c r="G12" s="141"/>
      <c r="H12" s="141"/>
      <c r="I12" s="141"/>
    </row>
    <row r="13" spans="1:11">
      <c r="A13" s="569" t="s">
        <v>813</v>
      </c>
      <c r="B13" s="570"/>
      <c r="C13" s="573" t="s">
        <v>820</v>
      </c>
      <c r="D13" s="573"/>
      <c r="E13" s="574"/>
      <c r="F13" s="142"/>
      <c r="G13" s="142"/>
      <c r="H13" s="142"/>
      <c r="I13" s="142"/>
    </row>
    <row r="14" spans="1:11" ht="19.149999999999999" customHeight="1">
      <c r="A14" s="571" t="s">
        <v>898</v>
      </c>
      <c r="B14" s="572"/>
      <c r="C14" s="575" t="s">
        <v>821</v>
      </c>
      <c r="D14" s="575"/>
      <c r="E14" s="576"/>
      <c r="F14" s="142"/>
      <c r="G14" s="142"/>
      <c r="H14" s="142"/>
      <c r="I14" s="142"/>
    </row>
    <row r="15" spans="1:11">
      <c r="A15" s="569" t="s">
        <v>814</v>
      </c>
      <c r="B15" s="570"/>
      <c r="C15" s="575" t="s">
        <v>822</v>
      </c>
      <c r="D15" s="575"/>
      <c r="E15" s="576"/>
      <c r="F15" s="142"/>
      <c r="G15" s="142"/>
      <c r="H15" s="142"/>
      <c r="I15" s="142"/>
    </row>
    <row r="16" spans="1:11">
      <c r="A16" s="577" t="s">
        <v>815</v>
      </c>
      <c r="B16" s="578"/>
      <c r="C16" s="575" t="s">
        <v>823</v>
      </c>
      <c r="D16" s="575"/>
      <c r="E16" s="576"/>
      <c r="F16" s="142"/>
      <c r="G16" s="142"/>
      <c r="H16" s="142"/>
      <c r="I16" s="142"/>
    </row>
    <row r="17" spans="1:9">
      <c r="A17" s="569" t="s">
        <v>816</v>
      </c>
      <c r="B17" s="570"/>
      <c r="C17" s="575" t="s">
        <v>824</v>
      </c>
      <c r="D17" s="575"/>
      <c r="E17" s="576"/>
      <c r="F17" s="142"/>
      <c r="G17" s="142"/>
      <c r="H17" s="142"/>
      <c r="I17" s="142"/>
    </row>
    <row r="18" spans="1:9">
      <c r="A18" s="608" t="s">
        <v>819</v>
      </c>
      <c r="B18" s="609"/>
      <c r="C18" s="575" t="s">
        <v>825</v>
      </c>
      <c r="D18" s="575"/>
      <c r="E18" s="576"/>
      <c r="F18" s="142"/>
      <c r="G18" s="142"/>
      <c r="H18" s="142"/>
      <c r="I18" s="142"/>
    </row>
    <row r="19" spans="1:9">
      <c r="A19" s="608"/>
      <c r="B19" s="609"/>
      <c r="C19" s="575" t="s">
        <v>826</v>
      </c>
      <c r="D19" s="575"/>
      <c r="E19" s="576"/>
      <c r="F19" s="142"/>
      <c r="G19" s="142"/>
      <c r="H19" s="142"/>
      <c r="I19" s="142"/>
    </row>
    <row r="20" spans="1:9">
      <c r="A20" s="569" t="s">
        <v>817</v>
      </c>
      <c r="B20" s="570"/>
      <c r="C20" s="575" t="s">
        <v>827</v>
      </c>
      <c r="D20" s="575"/>
      <c r="E20" s="576"/>
      <c r="F20" s="142"/>
      <c r="G20" s="142"/>
      <c r="H20" s="142"/>
      <c r="I20" s="142"/>
    </row>
    <row r="21" spans="1:9">
      <c r="A21" s="610" t="s">
        <v>818</v>
      </c>
      <c r="B21" s="611"/>
      <c r="C21" s="603" t="s">
        <v>828</v>
      </c>
      <c r="D21" s="603"/>
      <c r="E21" s="604"/>
      <c r="F21" s="142"/>
      <c r="G21" s="142"/>
      <c r="H21" s="142"/>
      <c r="I21" s="142"/>
    </row>
    <row r="22" spans="1:9" ht="22.5" customHeight="1">
      <c r="A22" s="605" t="s">
        <v>829</v>
      </c>
      <c r="B22" s="606"/>
      <c r="C22" s="606"/>
      <c r="D22" s="606"/>
      <c r="E22" s="607"/>
      <c r="F22" s="141"/>
      <c r="G22" s="141"/>
      <c r="H22" s="141"/>
      <c r="I22" s="141"/>
    </row>
    <row r="23" spans="1:9">
      <c r="A23" s="612" t="s">
        <v>830</v>
      </c>
      <c r="B23" s="599"/>
      <c r="C23" s="599"/>
      <c r="D23" s="599"/>
      <c r="E23" s="600"/>
      <c r="F23" s="143"/>
      <c r="G23" s="143"/>
      <c r="H23" s="143"/>
      <c r="I23" s="143"/>
    </row>
    <row r="24" spans="1:9">
      <c r="A24" s="613" t="s">
        <v>1090</v>
      </c>
      <c r="B24" s="614"/>
      <c r="C24" s="614"/>
      <c r="D24" s="614"/>
      <c r="E24" s="615"/>
      <c r="F24" s="143"/>
      <c r="G24" s="143"/>
      <c r="H24" s="143"/>
      <c r="I24" s="143"/>
    </row>
    <row r="25" spans="1:9">
      <c r="A25" s="612" t="s">
        <v>1091</v>
      </c>
      <c r="B25" s="599"/>
      <c r="C25" s="599"/>
      <c r="D25" s="599"/>
      <c r="E25" s="600"/>
      <c r="F25" s="143"/>
      <c r="G25" s="143"/>
      <c r="H25" s="143"/>
      <c r="I25" s="143"/>
    </row>
    <row r="26" spans="1:9" ht="22.5" customHeight="1">
      <c r="A26" s="605" t="s">
        <v>831</v>
      </c>
      <c r="B26" s="606"/>
      <c r="C26" s="606"/>
      <c r="D26" s="606"/>
      <c r="E26" s="607"/>
      <c r="F26" s="141"/>
      <c r="G26" s="141"/>
      <c r="H26" s="141"/>
      <c r="I26" s="141"/>
    </row>
    <row r="27" spans="1:9">
      <c r="A27" s="562" t="s">
        <v>834</v>
      </c>
      <c r="B27" s="563"/>
      <c r="C27" s="563"/>
      <c r="D27" s="563"/>
      <c r="E27" s="564"/>
      <c r="F27" s="142"/>
      <c r="G27" s="142"/>
      <c r="H27" s="142"/>
      <c r="I27" s="142"/>
    </row>
    <row r="28" spans="1:9">
      <c r="A28" s="64" t="s">
        <v>832</v>
      </c>
      <c r="B28" s="63" t="s">
        <v>833</v>
      </c>
      <c r="C28" s="579" t="s">
        <v>835</v>
      </c>
      <c r="D28" s="579"/>
      <c r="E28" s="580"/>
      <c r="F28" s="141"/>
      <c r="G28" s="141"/>
      <c r="H28" s="141"/>
      <c r="I28" s="141"/>
    </row>
    <row r="29" spans="1:9">
      <c r="A29" s="65" t="s">
        <v>761</v>
      </c>
      <c r="B29" s="62">
        <v>0.2</v>
      </c>
      <c r="C29" s="565" t="s">
        <v>838</v>
      </c>
      <c r="D29" s="565"/>
      <c r="E29" s="566"/>
      <c r="F29" s="143"/>
      <c r="G29" s="143"/>
      <c r="H29" s="143"/>
      <c r="I29" s="143"/>
    </row>
    <row r="30" spans="1:9" ht="22.5" customHeight="1">
      <c r="A30" s="66" t="s">
        <v>749</v>
      </c>
      <c r="B30" s="161">
        <v>0.4</v>
      </c>
      <c r="C30" s="567" t="s">
        <v>837</v>
      </c>
      <c r="D30" s="567"/>
      <c r="E30" s="568"/>
      <c r="F30" s="144"/>
      <c r="G30" s="144"/>
      <c r="H30" s="144"/>
      <c r="I30" s="144"/>
    </row>
    <row r="31" spans="1:9" ht="21" customHeight="1">
      <c r="A31" s="66" t="s">
        <v>759</v>
      </c>
      <c r="B31" s="161">
        <v>0.7</v>
      </c>
      <c r="C31" s="567" t="s">
        <v>836</v>
      </c>
      <c r="D31" s="567"/>
      <c r="E31" s="568"/>
      <c r="F31" s="144"/>
      <c r="G31" s="144"/>
      <c r="H31" s="144"/>
      <c r="I31" s="144"/>
    </row>
    <row r="32" spans="1:9" ht="22.5" customHeight="1">
      <c r="A32" s="239" t="s">
        <v>772</v>
      </c>
      <c r="B32" s="240">
        <v>1</v>
      </c>
      <c r="C32" s="567" t="s">
        <v>841</v>
      </c>
      <c r="D32" s="567"/>
      <c r="E32" s="568"/>
      <c r="F32" s="144"/>
      <c r="G32" s="144"/>
      <c r="H32" s="144"/>
      <c r="I32" s="144"/>
    </row>
    <row r="33" spans="1:9">
      <c r="A33" s="242"/>
      <c r="B33" s="243"/>
      <c r="C33" s="244"/>
      <c r="D33" s="244"/>
      <c r="E33" s="245"/>
      <c r="F33" s="144"/>
      <c r="G33" s="144"/>
      <c r="H33" s="144"/>
      <c r="I33" s="144"/>
    </row>
    <row r="34" spans="1:9" ht="22.5" customHeight="1">
      <c r="A34" s="562" t="s">
        <v>839</v>
      </c>
      <c r="B34" s="563"/>
      <c r="C34" s="563"/>
      <c r="D34" s="563"/>
      <c r="E34" s="564"/>
      <c r="F34" s="142"/>
      <c r="G34" s="142"/>
      <c r="H34" s="142"/>
      <c r="I34" s="142"/>
    </row>
    <row r="35" spans="1:9">
      <c r="A35" s="253" t="s">
        <v>840</v>
      </c>
      <c r="B35" s="63" t="s">
        <v>833</v>
      </c>
      <c r="C35" s="579" t="s">
        <v>835</v>
      </c>
      <c r="D35" s="579"/>
      <c r="E35" s="580"/>
      <c r="F35" s="141"/>
      <c r="G35" s="141"/>
      <c r="H35" s="141"/>
      <c r="I35" s="141"/>
    </row>
    <row r="36" spans="1:9">
      <c r="A36" s="241" t="s">
        <v>761</v>
      </c>
      <c r="B36" s="62">
        <v>0.2</v>
      </c>
      <c r="C36" s="599" t="s">
        <v>890</v>
      </c>
      <c r="D36" s="599"/>
      <c r="E36" s="600"/>
      <c r="F36" s="143"/>
      <c r="G36" s="143"/>
      <c r="H36" s="143"/>
      <c r="I36" s="143"/>
    </row>
    <row r="37" spans="1:9" ht="13.5" customHeight="1">
      <c r="A37" s="241" t="s">
        <v>749</v>
      </c>
      <c r="B37" s="161">
        <v>0.4</v>
      </c>
      <c r="C37" s="601" t="s">
        <v>891</v>
      </c>
      <c r="D37" s="601"/>
      <c r="E37" s="602"/>
      <c r="F37" s="145"/>
      <c r="G37" s="145"/>
      <c r="H37" s="145"/>
      <c r="I37" s="145"/>
    </row>
    <row r="38" spans="1:9" ht="13.5" customHeight="1">
      <c r="A38" s="241" t="s">
        <v>767</v>
      </c>
      <c r="B38" s="161">
        <v>0.7</v>
      </c>
      <c r="C38" s="601" t="s">
        <v>892</v>
      </c>
      <c r="D38" s="601"/>
      <c r="E38" s="602"/>
      <c r="F38" s="145"/>
      <c r="G38" s="145"/>
      <c r="H38" s="145"/>
      <c r="I38" s="145"/>
    </row>
    <row r="39" spans="1:9" ht="13.5" customHeight="1">
      <c r="A39" s="242" t="s">
        <v>764</v>
      </c>
      <c r="B39" s="67">
        <v>1</v>
      </c>
      <c r="C39" s="581" t="s">
        <v>893</v>
      </c>
      <c r="D39" s="581"/>
      <c r="E39" s="582"/>
      <c r="F39" s="145"/>
      <c r="G39" s="145"/>
      <c r="H39" s="145"/>
      <c r="I39" s="145"/>
    </row>
  </sheetData>
  <sheetProtection formatCells="0" formatColumns="0" formatRows="0"/>
  <protectedRanges>
    <protectedRange algorithmName="SHA-512" hashValue="w4xLT6VP9xiG+LBdo2vTkZSK1p+AF8kgF3oL13tVZeFLLy7VqH8yc7xXBKYfuZ55OuDBt7v9wqn+jrGg8SW8uw==" saltValue="voYoEbX754UEEKbFOG3V2A==" spinCount="100000" sqref="E7:E11" name="区域1"/>
  </protectedRanges>
  <customSheetViews>
    <customSheetView guid="{F5161506-EA1E-4A78-8B5B-EEDBF8C7E007}" scale="111" showPageBreaks="1" hiddenColumns="1" view="pageLayout">
      <selection activeCell="E10" sqref="E10"/>
      <pageMargins left="0.5" right="0.41666666666666669" top="0.75" bottom="0.75" header="0.3" footer="0.3"/>
      <pageSetup paperSize="9" orientation="portrait" horizontalDpi="300" verticalDpi="300" r:id="rId1"/>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customSheetView>
  </customSheetViews>
  <mergeCells count="49">
    <mergeCell ref="A22:E22"/>
    <mergeCell ref="A26:E26"/>
    <mergeCell ref="A23:E23"/>
    <mergeCell ref="A24:E24"/>
    <mergeCell ref="A25:E25"/>
    <mergeCell ref="C21:E21"/>
    <mergeCell ref="A12:E12"/>
    <mergeCell ref="A18:B19"/>
    <mergeCell ref="A20:B20"/>
    <mergeCell ref="A21:B21"/>
    <mergeCell ref="A17:B17"/>
    <mergeCell ref="C17:E17"/>
    <mergeCell ref="A34:E34"/>
    <mergeCell ref="C35:E35"/>
    <mergeCell ref="C36:E36"/>
    <mergeCell ref="C37:E37"/>
    <mergeCell ref="C38:E38"/>
    <mergeCell ref="C31:E31"/>
    <mergeCell ref="C32:E32"/>
    <mergeCell ref="C28:E28"/>
    <mergeCell ref="C39:E39"/>
    <mergeCell ref="A3:A4"/>
    <mergeCell ref="A11:B11"/>
    <mergeCell ref="C7:D7"/>
    <mergeCell ref="C8:D8"/>
    <mergeCell ref="C9:D9"/>
    <mergeCell ref="C10:D10"/>
    <mergeCell ref="A7:B7"/>
    <mergeCell ref="A8:B8"/>
    <mergeCell ref="A9:B9"/>
    <mergeCell ref="A10:B10"/>
    <mergeCell ref="C11:D11"/>
    <mergeCell ref="A6:E6"/>
    <mergeCell ref="B3:E3"/>
    <mergeCell ref="B4:E4"/>
    <mergeCell ref="A27:E27"/>
    <mergeCell ref="C29:E29"/>
    <mergeCell ref="C30:E30"/>
    <mergeCell ref="A13:B13"/>
    <mergeCell ref="A14:B14"/>
    <mergeCell ref="C13:E13"/>
    <mergeCell ref="C14:E14"/>
    <mergeCell ref="C15:E15"/>
    <mergeCell ref="C16:E16"/>
    <mergeCell ref="A15:B15"/>
    <mergeCell ref="A16:B16"/>
    <mergeCell ref="C18:E18"/>
    <mergeCell ref="C19:E19"/>
    <mergeCell ref="C20:E20"/>
  </mergeCells>
  <phoneticPr fontId="29" type="noConversion"/>
  <dataValidations disablePrompts="1" count="1">
    <dataValidation type="list" allowBlank="1" showInputMessage="1" showErrorMessage="1" sqref="E11" xr:uid="{00000000-0002-0000-0100-000000000000}">
      <formula1>"ISO 9001, NF S99-170, Guide des bonnes pratiques biomédicales, ISO 9001 &amp; NF S99-170, ISO 9001 &amp; Guide biomédical, NF S99-170 &amp; Guide biomédical, ISO 9001 &amp; NF S99-170 &amp; Guide biomédical, Néant, Autres"</formula1>
    </dataValidation>
  </dataValidations>
  <pageMargins left="0.5" right="0.41666666666666669" top="0.75" bottom="0.75" header="0.3" footer="0.3"/>
  <pageSetup paperSize="9" orientation="portrait" horizontalDpi="300" verticalDpi="300" r:id="rId2"/>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7413D-6B19-417D-A88B-9F0404096CFD}">
  <sheetPr>
    <tabColor theme="9"/>
  </sheetPr>
  <dimension ref="A1:E61"/>
  <sheetViews>
    <sheetView tabSelected="1" workbookViewId="0">
      <selection activeCell="A10" sqref="A10"/>
    </sheetView>
  </sheetViews>
  <sheetFormatPr baseColWidth="10" defaultRowHeight="15"/>
  <cols>
    <col min="1" max="1" width="23.140625" customWidth="1"/>
    <col min="2" max="2" width="125.5703125" customWidth="1"/>
  </cols>
  <sheetData>
    <row r="1" spans="1:5">
      <c r="A1" s="616"/>
      <c r="B1" s="460" t="s">
        <v>1957</v>
      </c>
      <c r="C1" s="390"/>
      <c r="D1" s="390"/>
      <c r="E1" s="390"/>
    </row>
    <row r="2" spans="1:5" ht="15.75" thickBot="1">
      <c r="A2" s="617"/>
      <c r="B2" s="461" t="s">
        <v>1397</v>
      </c>
      <c r="C2" s="391"/>
      <c r="D2" s="391"/>
      <c r="E2" s="391"/>
    </row>
    <row r="3" spans="1:5" ht="30" customHeight="1">
      <c r="A3" s="392"/>
      <c r="B3" s="393" t="s">
        <v>1587</v>
      </c>
    </row>
    <row r="4" spans="1:5" ht="30" customHeight="1">
      <c r="A4" s="388" t="s">
        <v>1565</v>
      </c>
      <c r="B4" s="354" t="s">
        <v>1566</v>
      </c>
    </row>
    <row r="5" spans="1:5" ht="30" customHeight="1">
      <c r="A5" s="397" t="s">
        <v>1530</v>
      </c>
      <c r="B5" s="354" t="s">
        <v>1531</v>
      </c>
    </row>
    <row r="6" spans="1:5" ht="30" customHeight="1">
      <c r="A6" s="388" t="s">
        <v>1484</v>
      </c>
      <c r="B6" s="355" t="s">
        <v>1486</v>
      </c>
    </row>
    <row r="7" spans="1:5" ht="30" customHeight="1">
      <c r="A7" s="388" t="s">
        <v>1532</v>
      </c>
      <c r="B7" s="354" t="s">
        <v>1533</v>
      </c>
    </row>
    <row r="8" spans="1:5" ht="30" customHeight="1">
      <c r="A8" s="810" t="s">
        <v>1541</v>
      </c>
      <c r="B8" s="354" t="s">
        <v>1542</v>
      </c>
    </row>
    <row r="9" spans="1:5" ht="30" customHeight="1">
      <c r="A9" s="811" t="s">
        <v>1577</v>
      </c>
      <c r="B9" s="354" t="s">
        <v>1578</v>
      </c>
    </row>
    <row r="10" spans="1:5" ht="30" customHeight="1">
      <c r="A10" s="381" t="s">
        <v>1579</v>
      </c>
      <c r="B10" s="354" t="s">
        <v>1580</v>
      </c>
    </row>
    <row r="11" spans="1:5" ht="30" customHeight="1">
      <c r="A11" s="360" t="s">
        <v>1487</v>
      </c>
      <c r="B11" s="354" t="s">
        <v>1488</v>
      </c>
    </row>
    <row r="12" spans="1:5" ht="30" customHeight="1">
      <c r="A12" s="361" t="s">
        <v>1581</v>
      </c>
      <c r="B12" s="354" t="s">
        <v>1582</v>
      </c>
    </row>
    <row r="13" spans="1:5" ht="30" customHeight="1">
      <c r="A13" s="397" t="s">
        <v>1585</v>
      </c>
      <c r="B13" s="354" t="s">
        <v>1586</v>
      </c>
    </row>
    <row r="14" spans="1:5" ht="30" customHeight="1">
      <c r="A14" s="363" t="s">
        <v>1524</v>
      </c>
      <c r="B14" s="354" t="s">
        <v>1525</v>
      </c>
    </row>
    <row r="15" spans="1:5" ht="30" customHeight="1">
      <c r="A15" s="364" t="s">
        <v>1511</v>
      </c>
      <c r="B15" s="354" t="s">
        <v>1512</v>
      </c>
    </row>
    <row r="16" spans="1:5" ht="30" customHeight="1">
      <c r="A16" s="359" t="s">
        <v>1526</v>
      </c>
      <c r="B16" s="354" t="s">
        <v>1527</v>
      </c>
    </row>
    <row r="17" spans="1:2" ht="30" customHeight="1">
      <c r="A17" s="365" t="s">
        <v>1583</v>
      </c>
      <c r="B17" s="354" t="s">
        <v>1584</v>
      </c>
    </row>
    <row r="18" spans="1:2" ht="30" customHeight="1">
      <c r="A18" s="366" t="s">
        <v>1555</v>
      </c>
      <c r="B18" s="354" t="s">
        <v>1556</v>
      </c>
    </row>
    <row r="19" spans="1:2" ht="30" customHeight="1">
      <c r="A19" s="388" t="s">
        <v>1545</v>
      </c>
      <c r="B19" s="354" t="s">
        <v>1546</v>
      </c>
    </row>
    <row r="20" spans="1:2" ht="30" customHeight="1">
      <c r="A20" s="367" t="s">
        <v>1572</v>
      </c>
      <c r="B20" s="354" t="s">
        <v>1573</v>
      </c>
    </row>
    <row r="21" spans="1:2" ht="30" customHeight="1">
      <c r="A21" s="368" t="s">
        <v>1588</v>
      </c>
      <c r="B21" s="355" t="s">
        <v>1589</v>
      </c>
    </row>
    <row r="22" spans="1:2" ht="30" customHeight="1">
      <c r="A22" s="369" t="s">
        <v>1543</v>
      </c>
      <c r="B22" s="354" t="s">
        <v>1544</v>
      </c>
    </row>
    <row r="23" spans="1:2" ht="30" customHeight="1">
      <c r="A23" s="358" t="s">
        <v>1507</v>
      </c>
      <c r="B23" s="354" t="s">
        <v>1508</v>
      </c>
    </row>
    <row r="24" spans="1:2" ht="30" customHeight="1">
      <c r="A24" s="370" t="s">
        <v>1502</v>
      </c>
      <c r="B24" s="354" t="s">
        <v>1503</v>
      </c>
    </row>
    <row r="25" spans="1:2" ht="30" customHeight="1">
      <c r="A25" s="371" t="s">
        <v>1498</v>
      </c>
      <c r="B25" s="354" t="s">
        <v>1499</v>
      </c>
    </row>
    <row r="26" spans="1:2" ht="30" customHeight="1">
      <c r="A26" s="372" t="s">
        <v>1570</v>
      </c>
      <c r="B26" s="354" t="s">
        <v>1569</v>
      </c>
    </row>
    <row r="27" spans="1:2" ht="30" customHeight="1">
      <c r="A27" s="357" t="s">
        <v>1570</v>
      </c>
      <c r="B27" s="354" t="s">
        <v>1576</v>
      </c>
    </row>
    <row r="28" spans="1:2" ht="30" customHeight="1">
      <c r="A28" s="365" t="s">
        <v>1567</v>
      </c>
      <c r="B28" s="354" t="s">
        <v>1568</v>
      </c>
    </row>
    <row r="29" spans="1:2" ht="30" customHeight="1">
      <c r="A29" s="373" t="s">
        <v>1494</v>
      </c>
      <c r="B29" s="354" t="s">
        <v>1495</v>
      </c>
    </row>
    <row r="30" spans="1:2" ht="30" customHeight="1">
      <c r="A30" s="364" t="s">
        <v>1518</v>
      </c>
      <c r="B30" s="354" t="s">
        <v>1519</v>
      </c>
    </row>
    <row r="31" spans="1:2" ht="30" customHeight="1">
      <c r="A31" s="374" t="s">
        <v>1509</v>
      </c>
      <c r="B31" s="354" t="s">
        <v>1510</v>
      </c>
    </row>
    <row r="32" spans="1:2" ht="30" customHeight="1">
      <c r="A32" s="375" t="s">
        <v>682</v>
      </c>
      <c r="B32" s="354" t="s">
        <v>1513</v>
      </c>
    </row>
    <row r="33" spans="1:2" ht="30" customHeight="1">
      <c r="A33" s="376" t="s">
        <v>1522</v>
      </c>
      <c r="B33" s="354" t="s">
        <v>1523</v>
      </c>
    </row>
    <row r="34" spans="1:2" ht="30" customHeight="1">
      <c r="A34" s="359" t="s">
        <v>1551</v>
      </c>
      <c r="B34" s="354" t="s">
        <v>1552</v>
      </c>
    </row>
    <row r="35" spans="1:2" ht="30" customHeight="1">
      <c r="A35" s="366" t="s">
        <v>1528</v>
      </c>
      <c r="B35" s="354" t="s">
        <v>1529</v>
      </c>
    </row>
    <row r="36" spans="1:2" ht="30" customHeight="1">
      <c r="A36" s="375" t="s">
        <v>1505</v>
      </c>
      <c r="B36" s="354" t="s">
        <v>1506</v>
      </c>
    </row>
    <row r="37" spans="1:2" ht="30" customHeight="1">
      <c r="A37" s="377" t="s">
        <v>1491</v>
      </c>
      <c r="B37" s="354" t="s">
        <v>1492</v>
      </c>
    </row>
    <row r="38" spans="1:2" ht="30" customHeight="1">
      <c r="A38" s="376" t="s">
        <v>1534</v>
      </c>
      <c r="B38" s="354" t="s">
        <v>1535</v>
      </c>
    </row>
    <row r="39" spans="1:2" ht="30" customHeight="1">
      <c r="A39" s="378" t="s">
        <v>1538</v>
      </c>
      <c r="B39" s="354" t="s">
        <v>1493</v>
      </c>
    </row>
    <row r="40" spans="1:2" ht="30" customHeight="1">
      <c r="A40" s="379" t="s">
        <v>1574</v>
      </c>
      <c r="B40" s="354" t="s">
        <v>1575</v>
      </c>
    </row>
    <row r="41" spans="1:2" ht="30" customHeight="1">
      <c r="A41" s="362" t="s">
        <v>1516</v>
      </c>
      <c r="B41" s="354" t="s">
        <v>1517</v>
      </c>
    </row>
    <row r="42" spans="1:2" ht="30" customHeight="1">
      <c r="A42" s="380" t="s">
        <v>1500</v>
      </c>
      <c r="B42" s="354" t="s">
        <v>1501</v>
      </c>
    </row>
    <row r="43" spans="1:2" ht="30" customHeight="1">
      <c r="A43" s="381" t="s">
        <v>1559</v>
      </c>
      <c r="B43" s="354" t="s">
        <v>1560</v>
      </c>
    </row>
    <row r="44" spans="1:2" ht="30" customHeight="1">
      <c r="A44" s="360" t="s">
        <v>1561</v>
      </c>
      <c r="B44" s="354" t="s">
        <v>1562</v>
      </c>
    </row>
    <row r="45" spans="1:2" ht="30" customHeight="1">
      <c r="A45" s="357" t="s">
        <v>1553</v>
      </c>
      <c r="B45" s="354" t="s">
        <v>1554</v>
      </c>
    </row>
    <row r="46" spans="1:2" ht="30" customHeight="1">
      <c r="A46" s="374" t="s">
        <v>1479</v>
      </c>
      <c r="B46" s="354" t="s">
        <v>1480</v>
      </c>
    </row>
    <row r="47" spans="1:2" ht="30" customHeight="1">
      <c r="A47" s="358" t="s">
        <v>681</v>
      </c>
      <c r="B47" s="354" t="s">
        <v>1504</v>
      </c>
    </row>
    <row r="48" spans="1:2" ht="30" customHeight="1">
      <c r="A48" s="364" t="s">
        <v>1514</v>
      </c>
      <c r="B48" s="354" t="s">
        <v>1515</v>
      </c>
    </row>
    <row r="49" spans="1:2" ht="30" customHeight="1">
      <c r="A49" s="382" t="s">
        <v>1539</v>
      </c>
      <c r="B49" s="354" t="s">
        <v>1540</v>
      </c>
    </row>
    <row r="50" spans="1:2" ht="30" customHeight="1">
      <c r="A50" s="383" t="s">
        <v>1557</v>
      </c>
      <c r="B50" s="354" t="s">
        <v>1558</v>
      </c>
    </row>
    <row r="51" spans="1:2" ht="30" customHeight="1">
      <c r="A51" s="379" t="s">
        <v>1481</v>
      </c>
      <c r="B51" s="355" t="s">
        <v>1482</v>
      </c>
    </row>
    <row r="52" spans="1:2" ht="30" customHeight="1">
      <c r="A52" s="384" t="s">
        <v>1547</v>
      </c>
      <c r="B52" s="354" t="s">
        <v>1548</v>
      </c>
    </row>
    <row r="53" spans="1:2" ht="30" customHeight="1">
      <c r="A53" s="385" t="s">
        <v>1489</v>
      </c>
      <c r="B53" s="355" t="s">
        <v>1490</v>
      </c>
    </row>
    <row r="54" spans="1:2" ht="30" customHeight="1">
      <c r="A54" s="386" t="s">
        <v>1571</v>
      </c>
      <c r="B54" s="354" t="s">
        <v>1590</v>
      </c>
    </row>
    <row r="55" spans="1:2" ht="30" customHeight="1">
      <c r="A55" s="387" t="s">
        <v>1536</v>
      </c>
      <c r="B55" s="354" t="s">
        <v>1537</v>
      </c>
    </row>
    <row r="56" spans="1:2" ht="30" customHeight="1">
      <c r="A56" s="387" t="s">
        <v>1927</v>
      </c>
      <c r="B56" s="354" t="s">
        <v>1928</v>
      </c>
    </row>
    <row r="57" spans="1:2" ht="30" customHeight="1">
      <c r="A57" s="372" t="s">
        <v>1520</v>
      </c>
      <c r="B57" s="354" t="s">
        <v>1521</v>
      </c>
    </row>
    <row r="58" spans="1:2" ht="30" customHeight="1">
      <c r="A58" s="388" t="s">
        <v>1496</v>
      </c>
      <c r="B58" s="354" t="s">
        <v>1497</v>
      </c>
    </row>
    <row r="59" spans="1:2" ht="30" customHeight="1">
      <c r="A59" s="359" t="s">
        <v>1563</v>
      </c>
      <c r="B59" s="354" t="s">
        <v>1564</v>
      </c>
    </row>
    <row r="60" spans="1:2" ht="30" customHeight="1">
      <c r="A60" s="364" t="s">
        <v>1483</v>
      </c>
      <c r="B60" s="354" t="s">
        <v>1485</v>
      </c>
    </row>
    <row r="61" spans="1:2" ht="30" customHeight="1" thickBot="1">
      <c r="A61" s="389" t="s">
        <v>1549</v>
      </c>
      <c r="B61" s="356" t="s">
        <v>1550</v>
      </c>
    </row>
  </sheetData>
  <sortState ref="A4:B61">
    <sortCondition ref="A3"/>
  </sortState>
  <mergeCells count="1">
    <mergeCell ref="A1:A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FF8F-4F4D-4D81-B64C-3B8B6ED9E6E9}">
  <sheetPr>
    <tabColor theme="5" tint="0.39997558519241921"/>
  </sheetPr>
  <dimension ref="A1:M43"/>
  <sheetViews>
    <sheetView topLeftCell="A7" zoomScale="70" zoomScaleNormal="70" workbookViewId="0">
      <selection activeCell="F8" sqref="F8"/>
    </sheetView>
  </sheetViews>
  <sheetFormatPr baseColWidth="10" defaultRowHeight="15"/>
  <cols>
    <col min="1" max="1" width="14.140625" customWidth="1"/>
    <col min="2" max="2" width="27.28515625" customWidth="1"/>
    <col min="3" max="3" width="34.85546875" customWidth="1"/>
    <col min="4" max="4" width="39.140625" customWidth="1"/>
    <col min="10" max="10" width="21" customWidth="1"/>
    <col min="11" max="11" width="28.85546875" customWidth="1"/>
    <col min="12" max="12" width="26.42578125" customWidth="1"/>
    <col min="13" max="13" width="30" customWidth="1"/>
  </cols>
  <sheetData>
    <row r="1" spans="1:13" ht="22.5" customHeight="1">
      <c r="A1" s="618" t="s">
        <v>1958</v>
      </c>
      <c r="B1" s="619"/>
      <c r="C1" s="619"/>
      <c r="D1" s="619"/>
      <c r="E1" s="619"/>
      <c r="F1" s="619"/>
      <c r="G1" s="619"/>
      <c r="H1" s="619"/>
      <c r="I1" s="619"/>
      <c r="J1" s="619"/>
      <c r="K1" s="619"/>
      <c r="L1" s="619"/>
      <c r="M1" s="620"/>
    </row>
    <row r="2" spans="1:13" ht="31.5" customHeight="1">
      <c r="A2" s="621" t="s">
        <v>1956</v>
      </c>
      <c r="B2" s="622"/>
      <c r="C2" s="622"/>
      <c r="D2" s="622"/>
      <c r="E2" s="622"/>
      <c r="F2" s="622"/>
      <c r="G2" s="622"/>
      <c r="H2" s="622"/>
      <c r="I2" s="622"/>
      <c r="J2" s="622"/>
      <c r="K2" s="622"/>
      <c r="L2" s="622"/>
      <c r="M2" s="623"/>
    </row>
    <row r="3" spans="1:13" ht="15.75" thickBot="1">
      <c r="A3" s="53"/>
      <c r="B3" s="53"/>
      <c r="C3" s="53"/>
      <c r="D3" s="53"/>
      <c r="E3" s="53"/>
      <c r="F3" s="53"/>
      <c r="G3" s="53"/>
      <c r="H3" s="53"/>
      <c r="I3" s="53"/>
      <c r="J3" s="53"/>
    </row>
    <row r="4" spans="1:13" ht="24.95" customHeight="1">
      <c r="A4" s="541"/>
      <c r="B4" s="624" t="s">
        <v>1765</v>
      </c>
      <c r="C4" s="624"/>
      <c r="D4" s="624"/>
      <c r="E4" s="542"/>
      <c r="F4" s="542"/>
      <c r="G4" s="542"/>
      <c r="H4" s="543"/>
      <c r="I4" s="53"/>
      <c r="J4" s="53"/>
    </row>
    <row r="5" spans="1:13" ht="24.95" customHeight="1">
      <c r="A5" s="544"/>
      <c r="B5" s="549" t="s">
        <v>1766</v>
      </c>
      <c r="C5" s="549" t="s">
        <v>1767</v>
      </c>
      <c r="D5" s="549" t="s">
        <v>1768</v>
      </c>
      <c r="E5" s="53"/>
      <c r="F5" s="53"/>
      <c r="G5" s="53"/>
      <c r="H5" s="545"/>
      <c r="I5" s="53"/>
      <c r="J5" s="53"/>
    </row>
    <row r="6" spans="1:13" ht="24.95" customHeight="1">
      <c r="A6" s="544"/>
      <c r="B6" s="353" t="s">
        <v>1721</v>
      </c>
      <c r="C6" s="353" t="s">
        <v>1724</v>
      </c>
      <c r="D6" s="353" t="s">
        <v>1725</v>
      </c>
      <c r="E6" s="53"/>
      <c r="F6" s="53"/>
      <c r="G6" s="53"/>
      <c r="H6" s="545"/>
      <c r="I6" s="53"/>
      <c r="J6" s="53"/>
    </row>
    <row r="7" spans="1:13" ht="24.95" customHeight="1">
      <c r="A7" s="544"/>
      <c r="B7" s="353" t="s">
        <v>1722</v>
      </c>
      <c r="C7" s="353" t="s">
        <v>1729</v>
      </c>
      <c r="D7" s="353" t="s">
        <v>1726</v>
      </c>
      <c r="E7" s="53"/>
      <c r="F7" s="53"/>
      <c r="G7" s="53"/>
      <c r="H7" s="545"/>
      <c r="I7" s="53"/>
      <c r="J7" s="53"/>
    </row>
    <row r="8" spans="1:13" ht="24.95" customHeight="1">
      <c r="A8" s="544"/>
      <c r="B8" s="550" t="s">
        <v>1723</v>
      </c>
      <c r="C8" s="550" t="s">
        <v>1731</v>
      </c>
      <c r="D8" s="353" t="s">
        <v>1727</v>
      </c>
      <c r="E8" s="53"/>
      <c r="F8" s="53"/>
      <c r="G8" s="53"/>
      <c r="H8" s="545"/>
      <c r="I8" s="53"/>
      <c r="J8" s="53"/>
    </row>
    <row r="9" spans="1:13" ht="24.95" customHeight="1">
      <c r="A9" s="544"/>
      <c r="B9" s="353"/>
      <c r="C9" s="550" t="s">
        <v>1733</v>
      </c>
      <c r="D9" s="353" t="s">
        <v>1728</v>
      </c>
      <c r="E9" s="53"/>
      <c r="F9" s="53"/>
      <c r="G9" s="53"/>
      <c r="H9" s="545"/>
      <c r="I9" s="53"/>
      <c r="J9" s="53"/>
    </row>
    <row r="10" spans="1:13" ht="24.95" customHeight="1">
      <c r="A10" s="544"/>
      <c r="B10" s="353"/>
      <c r="C10" s="550" t="s">
        <v>1734</v>
      </c>
      <c r="D10" s="353" t="s">
        <v>1730</v>
      </c>
      <c r="E10" s="53"/>
      <c r="F10" s="53"/>
      <c r="G10" s="53"/>
      <c r="H10" s="545"/>
      <c r="I10" s="53"/>
      <c r="J10" s="53"/>
    </row>
    <row r="11" spans="1:13">
      <c r="A11" s="544"/>
      <c r="B11" s="353"/>
      <c r="C11" s="550" t="s">
        <v>1769</v>
      </c>
      <c r="D11" s="353" t="s">
        <v>1732</v>
      </c>
      <c r="E11" s="53"/>
      <c r="F11" s="53"/>
      <c r="G11" s="53"/>
      <c r="H11" s="545"/>
      <c r="I11" s="53"/>
      <c r="J11" s="53"/>
      <c r="K11" s="53"/>
      <c r="L11" s="53"/>
      <c r="M11" s="394"/>
    </row>
    <row r="12" spans="1:13">
      <c r="A12" s="544"/>
      <c r="B12" s="53"/>
      <c r="C12" s="53"/>
      <c r="D12" s="53"/>
      <c r="E12" s="53"/>
      <c r="F12" s="53"/>
      <c r="G12" s="53"/>
      <c r="H12" s="545"/>
      <c r="I12" s="53"/>
      <c r="J12" s="53"/>
      <c r="K12" s="53"/>
      <c r="L12" s="53"/>
      <c r="M12" s="394"/>
    </row>
    <row r="13" spans="1:13">
      <c r="A13" s="544"/>
      <c r="B13" s="53"/>
      <c r="C13" s="53"/>
      <c r="D13" s="53"/>
      <c r="E13" s="53"/>
      <c r="F13" s="53"/>
      <c r="G13" s="53"/>
      <c r="H13" s="545"/>
      <c r="I13" s="53"/>
      <c r="J13" s="53"/>
      <c r="K13" s="53"/>
      <c r="L13" s="53"/>
      <c r="M13" s="394"/>
    </row>
    <row r="14" spans="1:13">
      <c r="A14" s="544"/>
      <c r="B14" s="53"/>
      <c r="C14" s="53"/>
      <c r="D14" s="53"/>
      <c r="E14" s="53"/>
      <c r="F14" s="53"/>
      <c r="G14" s="53"/>
      <c r="H14" s="545"/>
      <c r="I14" s="53"/>
      <c r="J14" s="53"/>
      <c r="K14" s="53"/>
      <c r="L14" s="53"/>
      <c r="M14" s="394"/>
    </row>
    <row r="15" spans="1:13">
      <c r="A15" s="544"/>
      <c r="B15" s="53"/>
      <c r="C15" s="53"/>
      <c r="D15" s="53"/>
      <c r="E15" s="53"/>
      <c r="F15" s="53"/>
      <c r="G15" s="53"/>
      <c r="H15" s="545"/>
      <c r="I15" s="53"/>
      <c r="J15" s="53"/>
      <c r="K15" s="53"/>
      <c r="L15" s="53"/>
      <c r="M15" s="394"/>
    </row>
    <row r="16" spans="1:13">
      <c r="A16" s="544"/>
      <c r="B16" s="53"/>
      <c r="C16" s="53"/>
      <c r="D16" s="53"/>
      <c r="E16" s="53"/>
      <c r="F16" s="53"/>
      <c r="G16" s="53"/>
      <c r="H16" s="545"/>
      <c r="I16" s="53"/>
      <c r="J16" s="53"/>
      <c r="K16" s="53"/>
      <c r="L16" s="53"/>
      <c r="M16" s="394"/>
    </row>
    <row r="17" spans="1:13">
      <c r="A17" s="544"/>
      <c r="B17" s="53"/>
      <c r="C17" s="53"/>
      <c r="D17" s="53"/>
      <c r="E17" s="53"/>
      <c r="F17" s="53"/>
      <c r="G17" s="53"/>
      <c r="H17" s="545"/>
      <c r="I17" s="53"/>
      <c r="J17" s="53"/>
      <c r="K17" s="53"/>
      <c r="L17" s="53"/>
      <c r="M17" s="394"/>
    </row>
    <row r="18" spans="1:13">
      <c r="A18" s="544"/>
      <c r="B18" s="53"/>
      <c r="C18" s="53"/>
      <c r="D18" s="53"/>
      <c r="E18" s="53"/>
      <c r="F18" s="53"/>
      <c r="G18" s="53"/>
      <c r="H18" s="545"/>
      <c r="I18" s="53"/>
      <c r="J18" s="53"/>
      <c r="K18" s="539" t="s">
        <v>1735</v>
      </c>
      <c r="L18" s="539"/>
      <c r="M18" s="394"/>
    </row>
    <row r="19" spans="1:13">
      <c r="A19" s="544"/>
      <c r="B19" s="53"/>
      <c r="C19" s="53"/>
      <c r="D19" s="53"/>
      <c r="E19" s="53"/>
      <c r="F19" s="53"/>
      <c r="G19" s="53"/>
      <c r="H19" s="545"/>
      <c r="I19" s="53"/>
      <c r="J19" s="53"/>
      <c r="K19" s="539" t="s">
        <v>1736</v>
      </c>
      <c r="L19" s="539"/>
      <c r="M19" s="394"/>
    </row>
    <row r="20" spans="1:13">
      <c r="A20" s="544"/>
      <c r="B20" s="53"/>
      <c r="C20" s="53"/>
      <c r="D20" s="53"/>
      <c r="E20" s="53"/>
      <c r="F20" s="53"/>
      <c r="G20" s="53"/>
      <c r="H20" s="545"/>
      <c r="I20" s="53"/>
      <c r="J20" s="53"/>
      <c r="K20" s="539" t="s">
        <v>1737</v>
      </c>
      <c r="L20" s="539"/>
      <c r="M20" s="394"/>
    </row>
    <row r="21" spans="1:13">
      <c r="A21" s="544"/>
      <c r="B21" s="53"/>
      <c r="C21" s="53"/>
      <c r="D21" s="53"/>
      <c r="E21" s="53"/>
      <c r="F21" s="53"/>
      <c r="G21" s="53"/>
      <c r="H21" s="545"/>
      <c r="I21" s="53"/>
      <c r="J21" s="53"/>
      <c r="K21" s="540" t="s">
        <v>1738</v>
      </c>
      <c r="L21" s="539"/>
      <c r="M21" s="394"/>
    </row>
    <row r="22" spans="1:13">
      <c r="A22" s="544"/>
      <c r="B22" s="53"/>
      <c r="C22" s="53"/>
      <c r="D22" s="53"/>
      <c r="E22" s="53"/>
      <c r="F22" s="53"/>
      <c r="G22" s="53"/>
      <c r="H22" s="545"/>
      <c r="I22" s="53"/>
      <c r="J22" s="53"/>
      <c r="K22" s="540" t="s">
        <v>1739</v>
      </c>
      <c r="L22" s="539"/>
      <c r="M22" s="394"/>
    </row>
    <row r="23" spans="1:13">
      <c r="A23" s="544"/>
      <c r="B23" s="53"/>
      <c r="C23" s="53"/>
      <c r="D23" s="53"/>
      <c r="E23" s="53"/>
      <c r="F23" s="53"/>
      <c r="G23" s="53"/>
      <c r="H23" s="545"/>
      <c r="I23" s="53"/>
      <c r="J23" s="53"/>
      <c r="K23" s="540" t="s">
        <v>1740</v>
      </c>
      <c r="L23" s="539"/>
      <c r="M23" s="394"/>
    </row>
    <row r="24" spans="1:13">
      <c r="A24" s="544"/>
      <c r="B24" s="53"/>
      <c r="C24" s="53"/>
      <c r="D24" s="53"/>
      <c r="E24" s="53"/>
      <c r="F24" s="53"/>
      <c r="G24" s="53"/>
      <c r="H24" s="545"/>
      <c r="I24" s="53"/>
      <c r="J24" s="53"/>
      <c r="K24" s="53"/>
      <c r="L24" s="53"/>
      <c r="M24" s="394"/>
    </row>
    <row r="25" spans="1:13">
      <c r="A25" s="544"/>
      <c r="B25" s="53"/>
      <c r="C25" s="53"/>
      <c r="D25" s="53"/>
      <c r="E25" s="53"/>
      <c r="F25" s="53"/>
      <c r="G25" s="53"/>
      <c r="H25" s="545"/>
      <c r="I25" s="53"/>
      <c r="J25" s="53"/>
      <c r="K25" s="53"/>
      <c r="L25" s="53"/>
      <c r="M25" s="394"/>
    </row>
    <row r="26" spans="1:13">
      <c r="A26" s="544"/>
      <c r="B26" s="53"/>
      <c r="C26" s="53"/>
      <c r="D26" s="53"/>
      <c r="E26" s="53"/>
      <c r="F26" s="53"/>
      <c r="G26" s="53"/>
      <c r="H26" s="545"/>
      <c r="I26" s="53"/>
      <c r="J26" s="53"/>
      <c r="K26" s="53"/>
      <c r="L26" s="53"/>
      <c r="M26" s="394"/>
    </row>
    <row r="27" spans="1:13">
      <c r="A27" s="544"/>
      <c r="B27" s="53"/>
      <c r="C27" s="53"/>
      <c r="D27" s="53"/>
      <c r="E27" s="53"/>
      <c r="F27" s="53"/>
      <c r="G27" s="53"/>
      <c r="H27" s="545"/>
      <c r="I27" s="53"/>
      <c r="J27" s="53"/>
      <c r="K27" s="53"/>
      <c r="L27" s="53"/>
      <c r="M27" s="394"/>
    </row>
    <row r="28" spans="1:13">
      <c r="A28" s="544"/>
      <c r="B28" s="53"/>
      <c r="C28" s="53"/>
      <c r="D28" s="53"/>
      <c r="E28" s="53"/>
      <c r="F28" s="53"/>
      <c r="G28" s="53"/>
      <c r="H28" s="545"/>
      <c r="I28" s="53"/>
      <c r="J28" s="53"/>
      <c r="K28" s="53"/>
      <c r="L28" s="53"/>
      <c r="M28" s="394"/>
    </row>
    <row r="29" spans="1:13">
      <c r="A29" s="544"/>
      <c r="B29" s="53"/>
      <c r="C29" s="53"/>
      <c r="D29" s="53"/>
      <c r="E29" s="53"/>
      <c r="F29" s="53"/>
      <c r="G29" s="53"/>
      <c r="H29" s="545"/>
      <c r="I29" s="53"/>
      <c r="J29" s="53"/>
      <c r="K29" s="53"/>
      <c r="L29" s="53"/>
      <c r="M29" s="394"/>
    </row>
    <row r="30" spans="1:13">
      <c r="A30" s="544"/>
      <c r="B30" s="53"/>
      <c r="C30" s="53"/>
      <c r="D30" s="53"/>
      <c r="E30" s="53"/>
      <c r="F30" s="53"/>
      <c r="G30" s="53"/>
      <c r="H30" s="545"/>
      <c r="I30" s="53"/>
      <c r="J30" s="53"/>
      <c r="K30" s="53"/>
      <c r="L30" s="53"/>
      <c r="M30" s="394"/>
    </row>
    <row r="31" spans="1:13">
      <c r="A31" s="544"/>
      <c r="B31" s="53"/>
      <c r="C31" s="53"/>
      <c r="D31" s="53"/>
      <c r="E31" s="53"/>
      <c r="F31" s="53"/>
      <c r="G31" s="53"/>
      <c r="H31" s="545"/>
      <c r="I31" s="53"/>
      <c r="J31" s="53"/>
      <c r="K31" s="53"/>
      <c r="L31" s="53"/>
      <c r="M31" s="394"/>
    </row>
    <row r="32" spans="1:13">
      <c r="A32" s="544"/>
      <c r="B32" s="53"/>
      <c r="C32" s="53"/>
      <c r="D32" s="53"/>
      <c r="E32" s="53"/>
      <c r="F32" s="53"/>
      <c r="G32" s="53"/>
      <c r="H32" s="545"/>
      <c r="I32" s="53"/>
      <c r="J32" s="53"/>
      <c r="K32" s="53"/>
      <c r="L32" s="53"/>
      <c r="M32" s="394"/>
    </row>
    <row r="33" spans="1:13">
      <c r="A33" s="544"/>
      <c r="B33" s="53"/>
      <c r="C33" s="53"/>
      <c r="D33" s="53"/>
      <c r="E33" s="53"/>
      <c r="F33" s="53"/>
      <c r="G33" s="53"/>
      <c r="H33" s="545"/>
      <c r="I33" s="53"/>
      <c r="J33" s="53"/>
      <c r="K33" s="53"/>
      <c r="L33" s="53"/>
      <c r="M33" s="394"/>
    </row>
    <row r="34" spans="1:13">
      <c r="A34" s="544"/>
      <c r="B34" s="53"/>
      <c r="C34" s="53"/>
      <c r="D34" s="53"/>
      <c r="E34" s="53"/>
      <c r="F34" s="53"/>
      <c r="G34" s="53"/>
      <c r="H34" s="545"/>
      <c r="I34" s="53"/>
      <c r="J34" s="53"/>
      <c r="K34" s="53"/>
      <c r="L34" s="53"/>
      <c r="M34" s="394"/>
    </row>
    <row r="35" spans="1:13">
      <c r="A35" s="544"/>
      <c r="B35" s="53"/>
      <c r="C35" s="53"/>
      <c r="D35" s="53"/>
      <c r="E35" s="53"/>
      <c r="F35" s="53"/>
      <c r="G35" s="53"/>
      <c r="H35" s="545"/>
      <c r="I35" s="53"/>
      <c r="J35" s="53"/>
      <c r="K35" s="53"/>
      <c r="L35" s="53"/>
      <c r="M35" s="394"/>
    </row>
    <row r="36" spans="1:13">
      <c r="A36" s="544"/>
      <c r="B36" s="53"/>
      <c r="C36" s="53"/>
      <c r="D36" s="53"/>
      <c r="E36" s="53"/>
      <c r="F36" s="53"/>
      <c r="G36" s="53"/>
      <c r="H36" s="545"/>
      <c r="I36" s="53"/>
      <c r="J36" s="53"/>
      <c r="K36" s="53"/>
      <c r="L36" s="53"/>
      <c r="M36" s="394"/>
    </row>
    <row r="37" spans="1:13">
      <c r="A37" s="544"/>
      <c r="B37" s="53"/>
      <c r="C37" s="53"/>
      <c r="D37" s="53"/>
      <c r="E37" s="53"/>
      <c r="F37" s="53"/>
      <c r="G37" s="53"/>
      <c r="H37" s="545"/>
      <c r="I37" s="53"/>
      <c r="J37" s="53"/>
      <c r="K37" s="53"/>
      <c r="L37" s="53"/>
      <c r="M37" s="394"/>
    </row>
    <row r="38" spans="1:13">
      <c r="A38" s="544"/>
      <c r="B38" s="53"/>
      <c r="C38" s="53"/>
      <c r="D38" s="53"/>
      <c r="E38" s="53"/>
      <c r="F38" s="53"/>
      <c r="G38" s="53"/>
      <c r="H38" s="545"/>
      <c r="I38" s="53"/>
      <c r="J38" s="53"/>
      <c r="K38" s="53"/>
      <c r="L38" s="53"/>
      <c r="M38" s="394"/>
    </row>
    <row r="39" spans="1:13">
      <c r="A39" s="544"/>
      <c r="B39" s="53"/>
      <c r="C39" s="53"/>
      <c r="D39" s="53"/>
      <c r="E39" s="53"/>
      <c r="F39" s="53"/>
      <c r="G39" s="53"/>
      <c r="H39" s="545"/>
      <c r="I39" s="53"/>
      <c r="J39" s="53"/>
      <c r="K39" s="53"/>
      <c r="L39" s="53"/>
      <c r="M39" s="394"/>
    </row>
    <row r="40" spans="1:13">
      <c r="A40" s="544"/>
      <c r="B40" s="53"/>
      <c r="C40" s="53"/>
      <c r="D40" s="53"/>
      <c r="E40" s="53"/>
      <c r="F40" s="53"/>
      <c r="G40" s="53"/>
      <c r="H40" s="545"/>
      <c r="I40" s="53"/>
      <c r="J40" s="53"/>
      <c r="K40" s="53"/>
      <c r="L40" s="53"/>
      <c r="M40" s="394"/>
    </row>
    <row r="41" spans="1:13" ht="15.75" thickBot="1">
      <c r="A41" s="546"/>
      <c r="B41" s="547"/>
      <c r="C41" s="547"/>
      <c r="D41" s="547"/>
      <c r="E41" s="547"/>
      <c r="F41" s="547"/>
      <c r="G41" s="547"/>
      <c r="H41" s="548"/>
      <c r="I41" s="53"/>
      <c r="J41" s="53"/>
      <c r="K41" s="53"/>
      <c r="L41" s="53"/>
      <c r="M41" s="394"/>
    </row>
    <row r="42" spans="1:13">
      <c r="A42" s="53"/>
      <c r="B42" s="53"/>
      <c r="C42" s="53"/>
      <c r="D42" s="53"/>
      <c r="E42" s="53"/>
      <c r="F42" s="53"/>
      <c r="G42" s="53"/>
      <c r="H42" s="53"/>
      <c r="I42" s="53"/>
      <c r="J42" s="53"/>
      <c r="K42" s="53"/>
      <c r="L42" s="53"/>
      <c r="M42" s="394"/>
    </row>
    <row r="43" spans="1:13" ht="15.75" thickBot="1">
      <c r="A43" s="395"/>
      <c r="B43" s="395"/>
      <c r="C43" s="395"/>
      <c r="D43" s="395"/>
      <c r="E43" s="395"/>
      <c r="F43" s="395"/>
      <c r="G43" s="395"/>
      <c r="H43" s="395"/>
      <c r="I43" s="395"/>
      <c r="J43" s="395"/>
      <c r="K43" s="395"/>
      <c r="L43" s="395"/>
      <c r="M43" s="396"/>
    </row>
  </sheetData>
  <mergeCells count="3">
    <mergeCell ref="A1:M1"/>
    <mergeCell ref="A2:M2"/>
    <mergeCell ref="B4:D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R81"/>
  <sheetViews>
    <sheetView view="pageLayout" zoomScale="110" zoomScaleNormal="100" zoomScalePageLayoutView="110" workbookViewId="0">
      <selection activeCell="A56" sqref="A56:H59"/>
    </sheetView>
  </sheetViews>
  <sheetFormatPr baseColWidth="10" defaultColWidth="9.140625" defaultRowHeight="15"/>
  <cols>
    <col min="1" max="1" width="9" style="39"/>
    <col min="2" max="2" width="11.42578125" style="39" customWidth="1"/>
    <col min="3" max="4" width="9" style="39"/>
    <col min="5" max="5" width="15.28515625" style="39" customWidth="1"/>
    <col min="6" max="7" width="9" style="39"/>
    <col min="8" max="8" width="9" style="39" customWidth="1"/>
    <col min="9" max="10" width="9" style="39"/>
    <col min="11" max="11" width="14" style="39" customWidth="1"/>
    <col min="12" max="12" width="12.85546875" style="39" customWidth="1"/>
    <col min="13" max="13" width="14" style="39" customWidth="1"/>
    <col min="14" max="14" width="13.140625" style="39" customWidth="1"/>
    <col min="15" max="18" width="9" style="39"/>
  </cols>
  <sheetData>
    <row r="1" spans="1:15" ht="18" customHeight="1">
      <c r="A1" s="626"/>
      <c r="B1" s="631" t="str">
        <f>'Page d''accueil'!B3:E3</f>
        <v xml:space="preserve">ISO 21001:2018 </v>
      </c>
      <c r="C1" s="632"/>
      <c r="D1" s="632"/>
      <c r="E1" s="632"/>
      <c r="F1" s="632"/>
      <c r="G1" s="632"/>
      <c r="H1" s="633"/>
      <c r="I1" s="147"/>
      <c r="J1" s="148"/>
      <c r="K1" s="149"/>
      <c r="L1" s="149"/>
      <c r="M1" s="149"/>
      <c r="N1" s="149"/>
      <c r="O1" s="160"/>
    </row>
    <row r="2" spans="1:15" ht="33.75" customHeight="1">
      <c r="A2" s="627"/>
      <c r="B2" s="628" t="str">
        <f>'Page d''accueil'!B4:E4</f>
        <v>Autodiagnostic pour les organismes d'education.</v>
      </c>
      <c r="C2" s="629"/>
      <c r="D2" s="629"/>
      <c r="E2" s="629"/>
      <c r="F2" s="629"/>
      <c r="G2" s="629"/>
      <c r="H2" s="630"/>
      <c r="I2" s="147"/>
      <c r="J2" s="148"/>
      <c r="K2" s="146"/>
      <c r="L2" s="148"/>
      <c r="M2" s="146"/>
      <c r="N2" s="148"/>
      <c r="O2" s="160"/>
    </row>
    <row r="3" spans="1:15">
      <c r="A3" s="150"/>
      <c r="B3" s="151"/>
      <c r="C3" s="152"/>
      <c r="D3" s="151"/>
      <c r="E3" s="151"/>
      <c r="F3" s="152"/>
      <c r="G3" s="151"/>
      <c r="H3" s="148"/>
      <c r="I3" s="147"/>
      <c r="J3" s="148"/>
      <c r="K3" s="153"/>
      <c r="L3" s="146"/>
      <c r="M3" s="153"/>
      <c r="N3" s="146"/>
      <c r="O3" s="160"/>
    </row>
    <row r="4" spans="1:15" ht="60.75" customHeight="1">
      <c r="A4" s="634" t="s">
        <v>1959</v>
      </c>
      <c r="B4" s="634"/>
      <c r="C4" s="634"/>
      <c r="D4" s="634"/>
      <c r="E4" s="634"/>
      <c r="F4" s="634"/>
      <c r="G4" s="634"/>
      <c r="H4" s="634"/>
      <c r="I4" s="162"/>
      <c r="J4" s="162"/>
      <c r="K4" s="162"/>
      <c r="L4" s="154"/>
      <c r="M4" s="158"/>
      <c r="N4" s="154"/>
      <c r="O4" s="160"/>
    </row>
    <row r="5" spans="1:15" ht="60.75" customHeight="1">
      <c r="A5" s="634" t="s">
        <v>1167</v>
      </c>
      <c r="B5" s="634"/>
      <c r="C5" s="634"/>
      <c r="D5" s="634"/>
      <c r="E5" s="634"/>
      <c r="F5" s="634"/>
      <c r="G5" s="634"/>
      <c r="H5" s="634"/>
      <c r="I5" s="162"/>
      <c r="J5" s="162"/>
      <c r="K5" s="162"/>
      <c r="L5" s="154"/>
      <c r="M5" s="158"/>
      <c r="N5" s="154"/>
      <c r="O5" s="160"/>
    </row>
    <row r="6" spans="1:15">
      <c r="A6" s="155"/>
      <c r="B6" s="146"/>
      <c r="C6" s="156"/>
      <c r="D6" s="157"/>
      <c r="E6" s="146"/>
      <c r="F6" s="158"/>
      <c r="G6" s="159"/>
      <c r="H6" s="148"/>
      <c r="I6" s="147"/>
      <c r="J6" s="148"/>
      <c r="K6" s="156"/>
      <c r="L6" s="154"/>
      <c r="M6" s="158"/>
      <c r="N6" s="154"/>
      <c r="O6" s="160"/>
    </row>
    <row r="7" spans="1:15">
      <c r="A7" s="155"/>
      <c r="B7" s="146"/>
      <c r="C7" s="156"/>
      <c r="D7" s="157"/>
      <c r="E7" s="146"/>
      <c r="F7" s="158"/>
      <c r="G7" s="159"/>
      <c r="H7" s="148"/>
      <c r="I7" s="147"/>
      <c r="J7" s="148"/>
      <c r="K7" s="156"/>
      <c r="L7" s="154"/>
      <c r="M7" s="158"/>
      <c r="N7" s="154"/>
      <c r="O7" s="160"/>
    </row>
    <row r="8" spans="1:15">
      <c r="A8" s="635"/>
      <c r="B8" s="636"/>
      <c r="C8" s="636"/>
      <c r="D8" s="636"/>
      <c r="E8" s="636"/>
      <c r="F8" s="636"/>
      <c r="G8" s="636"/>
      <c r="H8" s="148"/>
      <c r="I8" s="148"/>
      <c r="J8" s="148"/>
      <c r="K8" s="148"/>
      <c r="L8" s="148"/>
      <c r="M8" s="148"/>
      <c r="N8" s="148"/>
      <c r="O8" s="160"/>
    </row>
    <row r="9" spans="1:15">
      <c r="A9" s="160"/>
      <c r="B9" s="160"/>
      <c r="C9" s="160"/>
      <c r="D9" s="160"/>
      <c r="E9" s="160"/>
      <c r="F9" s="160"/>
      <c r="G9" s="160"/>
      <c r="H9" s="160"/>
      <c r="I9" s="160"/>
      <c r="J9" s="160"/>
      <c r="K9" s="160"/>
      <c r="L9" s="160"/>
    </row>
    <row r="10" spans="1:15">
      <c r="A10" s="160"/>
      <c r="B10" s="160"/>
      <c r="C10" s="160"/>
      <c r="D10" s="160"/>
      <c r="E10" s="160"/>
      <c r="F10" s="160"/>
      <c r="G10" s="160"/>
      <c r="H10" s="160"/>
      <c r="I10" s="160"/>
      <c r="J10" s="160"/>
      <c r="K10" s="160"/>
      <c r="L10" s="160"/>
    </row>
    <row r="11" spans="1:15">
      <c r="A11" s="160"/>
      <c r="B11" s="160"/>
      <c r="C11" s="160"/>
      <c r="D11" s="160"/>
      <c r="E11" s="160"/>
      <c r="F11" s="160"/>
      <c r="G11" s="160"/>
      <c r="H11" s="160"/>
      <c r="I11" s="160"/>
      <c r="J11" s="160"/>
      <c r="K11" s="160"/>
      <c r="L11" s="160"/>
    </row>
    <row r="12" spans="1:15">
      <c r="A12" s="160"/>
      <c r="B12" s="160"/>
      <c r="C12" s="160"/>
      <c r="D12" s="160"/>
      <c r="E12" s="160"/>
      <c r="F12" s="160"/>
      <c r="G12" s="160"/>
      <c r="H12" s="160"/>
      <c r="I12" s="160"/>
      <c r="J12" s="160"/>
      <c r="K12" s="160"/>
      <c r="L12" s="160"/>
    </row>
    <row r="13" spans="1:15">
      <c r="A13" s="160"/>
      <c r="B13" s="160"/>
      <c r="C13" s="160"/>
      <c r="D13" s="160"/>
      <c r="E13" s="160"/>
      <c r="F13" s="160"/>
      <c r="G13" s="160"/>
      <c r="H13" s="160"/>
      <c r="I13" s="160"/>
      <c r="J13" s="160"/>
      <c r="K13" s="160"/>
      <c r="L13" s="160"/>
    </row>
    <row r="14" spans="1:15" ht="15" customHeight="1">
      <c r="A14" s="625" t="s">
        <v>1169</v>
      </c>
      <c r="B14" s="625"/>
      <c r="C14" s="625"/>
      <c r="D14" s="625"/>
      <c r="E14" s="625"/>
      <c r="F14" s="625"/>
      <c r="G14" s="625"/>
      <c r="H14" s="625"/>
      <c r="I14" s="160"/>
      <c r="J14" s="160"/>
      <c r="K14" s="160"/>
      <c r="L14" s="160"/>
    </row>
    <row r="15" spans="1:15">
      <c r="A15" s="625"/>
      <c r="B15" s="625"/>
      <c r="C15" s="625"/>
      <c r="D15" s="625"/>
      <c r="E15" s="625"/>
      <c r="F15" s="625"/>
      <c r="G15" s="625"/>
      <c r="H15" s="625"/>
      <c r="I15" s="160"/>
      <c r="J15" s="160"/>
      <c r="K15" s="160"/>
      <c r="L15" s="160"/>
    </row>
    <row r="16" spans="1:15">
      <c r="A16" s="625"/>
      <c r="B16" s="625"/>
      <c r="C16" s="625"/>
      <c r="D16" s="625"/>
      <c r="E16" s="625"/>
      <c r="F16" s="625"/>
      <c r="G16" s="625"/>
      <c r="H16" s="625"/>
      <c r="I16" s="160"/>
      <c r="J16" s="160"/>
      <c r="K16" s="160"/>
      <c r="L16" s="160"/>
    </row>
    <row r="17" spans="1:12" ht="27.75" customHeight="1">
      <c r="A17" s="625"/>
      <c r="B17" s="625"/>
      <c r="C17" s="625"/>
      <c r="D17" s="625"/>
      <c r="E17" s="625"/>
      <c r="F17" s="625"/>
      <c r="G17" s="625"/>
      <c r="H17" s="625"/>
      <c r="I17" s="160"/>
      <c r="J17" s="160"/>
      <c r="K17" s="160"/>
      <c r="L17" s="160"/>
    </row>
    <row r="18" spans="1:12">
      <c r="A18" s="160"/>
      <c r="B18" s="160"/>
      <c r="C18" s="160"/>
      <c r="D18" s="160"/>
      <c r="E18" s="160"/>
      <c r="F18" s="160"/>
      <c r="G18" s="160"/>
      <c r="H18" s="160"/>
      <c r="I18" s="160"/>
      <c r="J18" s="160"/>
      <c r="K18" s="160"/>
      <c r="L18" s="160"/>
    </row>
    <row r="19" spans="1:12">
      <c r="A19" s="160"/>
      <c r="B19" s="160"/>
      <c r="C19" s="160"/>
      <c r="D19" s="160"/>
      <c r="E19" s="160"/>
      <c r="F19" s="160"/>
      <c r="G19" s="160"/>
      <c r="H19" s="160"/>
      <c r="I19" s="160"/>
      <c r="J19" s="160"/>
      <c r="K19" s="160"/>
      <c r="L19" s="160"/>
    </row>
    <row r="20" spans="1:12">
      <c r="A20" s="160"/>
      <c r="B20" s="160"/>
      <c r="C20" s="160"/>
      <c r="D20" s="160"/>
      <c r="E20" s="160"/>
      <c r="F20" s="160"/>
      <c r="G20" s="160"/>
      <c r="H20" s="160"/>
      <c r="I20" s="160"/>
      <c r="J20" s="160"/>
      <c r="K20" s="160"/>
      <c r="L20" s="160"/>
    </row>
    <row r="21" spans="1:12">
      <c r="A21" s="160"/>
      <c r="B21" s="160"/>
      <c r="C21" s="160"/>
      <c r="D21" s="160"/>
      <c r="E21" s="160"/>
      <c r="F21" s="160"/>
      <c r="G21" s="160"/>
      <c r="H21" s="160"/>
      <c r="I21" s="160"/>
      <c r="J21" s="160"/>
      <c r="K21" s="160"/>
      <c r="L21" s="160"/>
    </row>
    <row r="22" spans="1:12">
      <c r="A22" s="160"/>
      <c r="B22" s="160"/>
      <c r="C22" s="160"/>
      <c r="D22" s="160"/>
      <c r="E22" s="160"/>
      <c r="F22" s="160"/>
      <c r="G22" s="160"/>
      <c r="H22" s="160"/>
      <c r="I22" s="160"/>
      <c r="J22" s="160"/>
      <c r="K22" s="160"/>
      <c r="L22" s="160"/>
    </row>
    <row r="23" spans="1:12">
      <c r="A23" s="160"/>
      <c r="B23" s="160"/>
      <c r="C23" s="160"/>
      <c r="D23" s="160"/>
      <c r="E23" s="160"/>
      <c r="F23" s="160"/>
      <c r="G23" s="160"/>
      <c r="H23" s="160"/>
      <c r="I23" s="160"/>
      <c r="J23" s="160"/>
      <c r="K23" s="160"/>
      <c r="L23" s="160"/>
    </row>
    <row r="24" spans="1:12">
      <c r="A24" s="160"/>
      <c r="B24" s="160"/>
      <c r="C24" s="160"/>
      <c r="D24" s="160"/>
      <c r="E24" s="160"/>
      <c r="F24" s="160"/>
      <c r="G24" s="160"/>
      <c r="H24" s="160"/>
      <c r="I24" s="160"/>
      <c r="J24" s="160"/>
      <c r="K24" s="160"/>
      <c r="L24" s="160"/>
    </row>
    <row r="25" spans="1:12">
      <c r="A25" s="160"/>
      <c r="B25" s="160"/>
      <c r="C25" s="160"/>
      <c r="D25" s="160"/>
      <c r="E25" s="160"/>
      <c r="F25" s="160"/>
      <c r="G25" s="160"/>
      <c r="H25" s="160"/>
      <c r="I25" s="160"/>
      <c r="J25" s="160"/>
      <c r="K25" s="160"/>
      <c r="L25" s="160"/>
    </row>
    <row r="26" spans="1:12">
      <c r="A26" s="160"/>
      <c r="B26" s="160"/>
      <c r="C26" s="160"/>
      <c r="D26" s="160"/>
      <c r="E26" s="160"/>
      <c r="F26" s="160"/>
      <c r="G26" s="160"/>
      <c r="H26" s="160"/>
      <c r="I26" s="160"/>
      <c r="J26" s="160"/>
      <c r="K26" s="160"/>
      <c r="L26" s="160"/>
    </row>
    <row r="27" spans="1:12" ht="15" customHeight="1">
      <c r="A27" s="625" t="s">
        <v>1168</v>
      </c>
      <c r="B27" s="625"/>
      <c r="C27" s="625"/>
      <c r="D27" s="625"/>
      <c r="E27" s="625"/>
      <c r="F27" s="625"/>
      <c r="G27" s="625"/>
      <c r="H27" s="625"/>
      <c r="I27" s="160"/>
      <c r="J27" s="160"/>
      <c r="K27" s="160"/>
      <c r="L27" s="160"/>
    </row>
    <row r="28" spans="1:12">
      <c r="A28" s="160"/>
      <c r="B28" s="160"/>
      <c r="C28" s="160"/>
      <c r="D28" s="160"/>
      <c r="E28" s="160"/>
      <c r="F28" s="160"/>
      <c r="G28" s="160"/>
      <c r="H28" s="160"/>
      <c r="I28" s="160"/>
      <c r="J28" s="160"/>
      <c r="K28" s="160"/>
      <c r="L28" s="160"/>
    </row>
    <row r="29" spans="1:12" ht="0.75" customHeight="1">
      <c r="A29" s="160"/>
      <c r="B29" s="160"/>
      <c r="C29" s="160"/>
      <c r="D29" s="160"/>
      <c r="E29" s="160"/>
      <c r="F29" s="160"/>
      <c r="G29" s="160"/>
      <c r="H29" s="160"/>
      <c r="I29" s="160"/>
      <c r="J29" s="160"/>
      <c r="K29" s="160"/>
      <c r="L29" s="160"/>
    </row>
    <row r="30" spans="1:12" ht="34.9" customHeight="1">
      <c r="I30" s="163"/>
      <c r="J30" s="163"/>
      <c r="K30" s="163"/>
      <c r="L30" s="160"/>
    </row>
    <row r="31" spans="1:12">
      <c r="A31" s="160"/>
      <c r="B31" s="160"/>
      <c r="C31" s="160"/>
      <c r="D31" s="160"/>
      <c r="E31" s="160"/>
      <c r="F31" s="160"/>
      <c r="G31" s="160"/>
      <c r="H31" s="160"/>
      <c r="I31" s="160"/>
      <c r="J31" s="160"/>
      <c r="K31" s="160"/>
      <c r="L31" s="160"/>
    </row>
    <row r="32" spans="1:12">
      <c r="A32" s="160"/>
      <c r="B32" s="160"/>
      <c r="C32" s="160"/>
      <c r="D32" s="160"/>
      <c r="E32" s="160"/>
      <c r="F32" s="160"/>
      <c r="G32" s="160"/>
      <c r="H32" s="160"/>
      <c r="I32" s="160"/>
      <c r="J32" s="160"/>
      <c r="K32" s="160"/>
      <c r="L32" s="160"/>
    </row>
    <row r="33" spans="1:12">
      <c r="A33" s="160"/>
      <c r="B33" s="160"/>
      <c r="C33" s="160"/>
      <c r="D33" s="160"/>
      <c r="E33" s="160"/>
      <c r="F33" s="160"/>
      <c r="G33" s="160"/>
      <c r="H33" s="160"/>
      <c r="I33" s="160"/>
      <c r="J33" s="160"/>
      <c r="K33" s="160"/>
      <c r="L33" s="160"/>
    </row>
    <row r="34" spans="1:12">
      <c r="A34" s="160"/>
      <c r="B34" s="160"/>
      <c r="C34" s="160"/>
      <c r="D34" s="160"/>
      <c r="E34" s="160"/>
      <c r="F34" s="160"/>
      <c r="G34" s="160"/>
      <c r="H34" s="160"/>
      <c r="I34" s="160"/>
      <c r="J34" s="160"/>
      <c r="K34" s="160"/>
      <c r="L34" s="160"/>
    </row>
    <row r="35" spans="1:12">
      <c r="A35" s="160"/>
      <c r="B35" s="160"/>
      <c r="C35" s="160"/>
      <c r="D35" s="160"/>
      <c r="E35" s="160"/>
      <c r="F35" s="160"/>
      <c r="G35" s="160"/>
      <c r="H35" s="160"/>
      <c r="I35" s="160"/>
      <c r="J35" s="160"/>
      <c r="K35" s="160"/>
      <c r="L35" s="160"/>
    </row>
    <row r="36" spans="1:12">
      <c r="A36" s="160"/>
      <c r="B36" s="160"/>
      <c r="C36" s="160"/>
      <c r="D36" s="160"/>
      <c r="E36" s="160"/>
      <c r="F36" s="160"/>
      <c r="G36" s="160"/>
      <c r="H36" s="160"/>
      <c r="I36" s="160"/>
      <c r="J36" s="160"/>
      <c r="K36" s="160"/>
      <c r="L36" s="160"/>
    </row>
    <row r="37" spans="1:12">
      <c r="A37" s="160"/>
      <c r="B37" s="160"/>
      <c r="C37" s="160"/>
      <c r="D37" s="160"/>
      <c r="E37" s="160"/>
      <c r="F37" s="160"/>
      <c r="G37" s="160"/>
      <c r="H37" s="160"/>
      <c r="I37" s="160"/>
      <c r="J37" s="160"/>
      <c r="K37" s="160"/>
      <c r="L37" s="160"/>
    </row>
    <row r="38" spans="1:12">
      <c r="A38" s="160"/>
      <c r="B38" s="160"/>
      <c r="C38" s="160"/>
      <c r="D38" s="160"/>
      <c r="E38" s="160"/>
      <c r="F38" s="160"/>
      <c r="G38" s="160"/>
      <c r="H38" s="160"/>
      <c r="I38" s="160"/>
      <c r="J38" s="160"/>
      <c r="K38" s="160"/>
      <c r="L38" s="160"/>
    </row>
    <row r="39" spans="1:12">
      <c r="A39" s="160"/>
      <c r="B39" s="160"/>
      <c r="C39" s="160"/>
      <c r="D39" s="160"/>
      <c r="E39" s="160"/>
      <c r="F39" s="160"/>
      <c r="G39" s="160"/>
      <c r="H39" s="160"/>
      <c r="I39" s="160"/>
      <c r="J39" s="160"/>
      <c r="K39" s="160"/>
      <c r="L39" s="160"/>
    </row>
    <row r="40" spans="1:12">
      <c r="A40" s="160"/>
      <c r="B40" s="160"/>
      <c r="C40" s="160"/>
      <c r="D40" s="160"/>
      <c r="E40" s="160"/>
      <c r="F40" s="160"/>
      <c r="G40" s="160"/>
      <c r="H40" s="160"/>
      <c r="I40" s="160"/>
      <c r="J40" s="160"/>
      <c r="K40" s="160"/>
      <c r="L40" s="160"/>
    </row>
    <row r="41" spans="1:12">
      <c r="A41" s="160"/>
      <c r="B41" s="160"/>
      <c r="C41" s="160"/>
      <c r="D41" s="160"/>
      <c r="E41" s="160"/>
      <c r="F41" s="160"/>
      <c r="G41" s="160"/>
      <c r="H41" s="160"/>
      <c r="I41" s="160"/>
      <c r="J41" s="160"/>
      <c r="K41" s="160"/>
      <c r="L41" s="160"/>
    </row>
    <row r="42" spans="1:12">
      <c r="A42" s="160"/>
      <c r="B42" s="160"/>
      <c r="C42" s="160"/>
      <c r="D42" s="160"/>
      <c r="E42" s="160"/>
      <c r="F42" s="160"/>
      <c r="G42" s="160"/>
      <c r="H42" s="160"/>
      <c r="I42" s="160"/>
      <c r="J42" s="160"/>
      <c r="K42" s="160"/>
      <c r="L42" s="160"/>
    </row>
    <row r="43" spans="1:12" ht="46.5" customHeight="1">
      <c r="A43" s="625" t="s">
        <v>2251</v>
      </c>
      <c r="B43" s="625"/>
      <c r="C43" s="625"/>
      <c r="D43" s="625"/>
      <c r="E43" s="625"/>
      <c r="F43" s="625"/>
      <c r="G43" s="625"/>
      <c r="H43" s="625"/>
      <c r="I43" s="164"/>
      <c r="J43" s="164"/>
      <c r="K43" s="164"/>
      <c r="L43" s="160"/>
    </row>
    <row r="44" spans="1:12">
      <c r="A44" s="160"/>
      <c r="B44" s="160"/>
      <c r="C44" s="160"/>
      <c r="D44" s="160"/>
      <c r="E44" s="160"/>
      <c r="F44" s="160"/>
      <c r="G44" s="160"/>
      <c r="H44" s="160"/>
      <c r="I44" s="160"/>
      <c r="J44" s="160"/>
      <c r="K44" s="160"/>
      <c r="L44" s="160"/>
    </row>
    <row r="45" spans="1:12">
      <c r="A45" s="160"/>
      <c r="B45" s="160"/>
      <c r="C45" s="160"/>
      <c r="D45" s="160"/>
      <c r="E45" s="160"/>
      <c r="F45" s="160"/>
      <c r="G45" s="160"/>
      <c r="H45" s="160"/>
      <c r="I45" s="160"/>
      <c r="J45" s="160"/>
      <c r="K45" s="160"/>
      <c r="L45" s="160"/>
    </row>
    <row r="46" spans="1:12">
      <c r="A46" s="160"/>
      <c r="B46" s="160"/>
      <c r="C46" s="160"/>
      <c r="D46" s="160"/>
      <c r="E46" s="160"/>
      <c r="F46" s="160"/>
      <c r="G46" s="160"/>
      <c r="H46" s="160"/>
      <c r="I46" s="160"/>
      <c r="J46" s="160"/>
      <c r="K46" s="160"/>
      <c r="L46" s="160"/>
    </row>
    <row r="47" spans="1:12">
      <c r="A47" s="160"/>
      <c r="B47" s="160"/>
      <c r="C47" s="160"/>
      <c r="D47" s="160"/>
      <c r="E47" s="160"/>
      <c r="F47" s="160"/>
      <c r="G47" s="160"/>
      <c r="H47" s="160"/>
      <c r="I47" s="160"/>
      <c r="J47" s="160"/>
      <c r="K47" s="160"/>
      <c r="L47" s="160"/>
    </row>
    <row r="48" spans="1:12">
      <c r="A48" s="160"/>
      <c r="B48" s="160"/>
      <c r="C48" s="160"/>
      <c r="D48" s="160"/>
      <c r="E48" s="160"/>
      <c r="F48" s="160"/>
      <c r="G48" s="160"/>
      <c r="H48" s="160"/>
      <c r="I48" s="160"/>
      <c r="J48" s="160"/>
      <c r="K48" s="160"/>
      <c r="L48" s="160"/>
    </row>
    <row r="49" spans="1:12">
      <c r="A49" s="160"/>
      <c r="B49" s="160"/>
      <c r="C49" s="160"/>
      <c r="D49" s="160"/>
      <c r="E49" s="160"/>
      <c r="F49" s="160"/>
      <c r="G49" s="160"/>
      <c r="H49" s="160"/>
      <c r="I49" s="160"/>
      <c r="J49" s="160"/>
      <c r="K49" s="160"/>
      <c r="L49" s="160"/>
    </row>
    <row r="50" spans="1:12">
      <c r="A50" s="160"/>
      <c r="B50" s="160"/>
      <c r="C50" s="160"/>
      <c r="D50" s="160"/>
      <c r="E50" s="160"/>
      <c r="F50" s="160"/>
      <c r="G50" s="160"/>
      <c r="H50" s="160"/>
      <c r="I50" s="160"/>
      <c r="J50" s="160"/>
      <c r="K50" s="160"/>
      <c r="L50" s="160"/>
    </row>
    <row r="51" spans="1:12">
      <c r="A51" s="160"/>
      <c r="B51" s="160"/>
      <c r="C51" s="160"/>
      <c r="D51" s="160"/>
      <c r="E51" s="160"/>
      <c r="F51" s="160"/>
      <c r="G51" s="160"/>
      <c r="H51" s="160"/>
      <c r="I51" s="160"/>
      <c r="J51" s="160"/>
      <c r="K51" s="160"/>
      <c r="L51" s="160"/>
    </row>
    <row r="52" spans="1:12">
      <c r="A52" s="160"/>
      <c r="B52" s="160"/>
      <c r="C52" s="160"/>
      <c r="D52" s="160"/>
      <c r="E52" s="160"/>
      <c r="F52" s="160"/>
      <c r="G52" s="160"/>
      <c r="H52" s="160"/>
      <c r="I52" s="160"/>
      <c r="J52" s="160"/>
      <c r="K52" s="160"/>
      <c r="L52" s="160"/>
    </row>
    <row r="53" spans="1:12">
      <c r="A53" s="160"/>
      <c r="B53" s="160"/>
      <c r="C53" s="160"/>
      <c r="D53" s="160"/>
      <c r="E53" s="160"/>
      <c r="F53" s="160"/>
      <c r="G53" s="160"/>
      <c r="H53" s="160"/>
      <c r="I53" s="160"/>
      <c r="J53" s="160"/>
      <c r="K53" s="160"/>
      <c r="L53" s="160"/>
    </row>
    <row r="54" spans="1:12">
      <c r="A54" s="160"/>
      <c r="B54" s="160"/>
      <c r="C54" s="160"/>
      <c r="D54" s="160"/>
      <c r="E54" s="160"/>
      <c r="F54" s="160"/>
      <c r="G54" s="160"/>
      <c r="H54" s="160"/>
      <c r="I54" s="160"/>
      <c r="J54" s="160"/>
      <c r="K54" s="160"/>
      <c r="L54" s="160"/>
    </row>
    <row r="55" spans="1:12">
      <c r="A55" s="160"/>
      <c r="B55" s="160"/>
      <c r="C55" s="160"/>
      <c r="D55" s="160"/>
      <c r="E55" s="160"/>
      <c r="F55" s="160"/>
      <c r="G55" s="160"/>
      <c r="H55" s="160"/>
      <c r="I55" s="160"/>
      <c r="J55" s="160"/>
      <c r="K55" s="160"/>
      <c r="L55" s="160"/>
    </row>
    <row r="56" spans="1:12">
      <c r="A56" s="625" t="s">
        <v>1170</v>
      </c>
      <c r="B56" s="625"/>
      <c r="C56" s="625"/>
      <c r="D56" s="625"/>
      <c r="E56" s="625"/>
      <c r="F56" s="625"/>
      <c r="G56" s="625"/>
      <c r="H56" s="625"/>
      <c r="I56" s="160"/>
      <c r="J56" s="160"/>
      <c r="K56" s="160"/>
      <c r="L56" s="160"/>
    </row>
    <row r="57" spans="1:12">
      <c r="A57" s="625"/>
      <c r="B57" s="625"/>
      <c r="C57" s="625"/>
      <c r="D57" s="625"/>
      <c r="E57" s="625"/>
      <c r="F57" s="625"/>
      <c r="G57" s="625"/>
      <c r="H57" s="625"/>
      <c r="I57" s="160"/>
      <c r="J57" s="160"/>
      <c r="K57" s="160"/>
      <c r="L57" s="160"/>
    </row>
    <row r="58" spans="1:12">
      <c r="A58" s="625"/>
      <c r="B58" s="625"/>
      <c r="C58" s="625"/>
      <c r="D58" s="625"/>
      <c r="E58" s="625"/>
      <c r="F58" s="625"/>
      <c r="G58" s="625"/>
      <c r="H58" s="625"/>
      <c r="I58" s="160"/>
      <c r="J58" s="160"/>
      <c r="K58" s="160"/>
      <c r="L58" s="160"/>
    </row>
    <row r="59" spans="1:12">
      <c r="A59" s="625"/>
      <c r="B59" s="625"/>
      <c r="C59" s="625"/>
      <c r="D59" s="625"/>
      <c r="E59" s="625"/>
      <c r="F59" s="625"/>
      <c r="G59" s="625"/>
      <c r="H59" s="625"/>
      <c r="I59" s="160"/>
      <c r="J59" s="160"/>
      <c r="K59" s="160"/>
      <c r="L59" s="160"/>
    </row>
    <row r="60" spans="1:12">
      <c r="A60" s="160"/>
      <c r="B60" s="160"/>
      <c r="C60" s="160"/>
      <c r="D60" s="160"/>
      <c r="E60" s="160"/>
      <c r="F60" s="160"/>
      <c r="G60" s="160"/>
      <c r="H60" s="160"/>
      <c r="I60" s="160"/>
      <c r="J60" s="160"/>
      <c r="K60" s="160"/>
      <c r="L60" s="160"/>
    </row>
    <row r="61" spans="1:12">
      <c r="A61" s="160"/>
      <c r="B61" s="160"/>
      <c r="C61" s="160"/>
      <c r="D61" s="160"/>
      <c r="E61" s="160"/>
      <c r="F61" s="160"/>
      <c r="G61" s="160"/>
      <c r="H61" s="160"/>
      <c r="I61" s="160"/>
      <c r="J61" s="160"/>
      <c r="K61" s="160"/>
      <c r="L61" s="160"/>
    </row>
    <row r="62" spans="1:12">
      <c r="A62" s="160"/>
      <c r="B62" s="160"/>
      <c r="C62" s="160"/>
      <c r="D62" s="160"/>
      <c r="E62" s="160"/>
      <c r="F62" s="160"/>
      <c r="G62" s="160"/>
      <c r="H62" s="160"/>
      <c r="I62" s="160"/>
      <c r="J62" s="160"/>
      <c r="K62" s="160"/>
      <c r="L62" s="160"/>
    </row>
    <row r="63" spans="1:12">
      <c r="A63" s="160"/>
      <c r="B63" s="160"/>
      <c r="C63" s="160"/>
      <c r="D63" s="160"/>
      <c r="E63" s="160"/>
      <c r="F63" s="160"/>
      <c r="G63" s="160"/>
      <c r="H63" s="160"/>
      <c r="I63" s="160"/>
      <c r="J63" s="160"/>
      <c r="K63" s="160"/>
      <c r="L63" s="160"/>
    </row>
    <row r="64" spans="1:12">
      <c r="A64" s="160"/>
      <c r="B64" s="160"/>
      <c r="C64" s="160"/>
      <c r="D64" s="160"/>
      <c r="E64" s="160"/>
      <c r="F64" s="160"/>
      <c r="G64" s="160"/>
      <c r="H64" s="160"/>
      <c r="I64" s="160"/>
      <c r="J64" s="160"/>
      <c r="K64" s="160"/>
      <c r="L64" s="160"/>
    </row>
    <row r="65" spans="1:12">
      <c r="A65" s="160"/>
      <c r="B65" s="160"/>
      <c r="C65" s="160"/>
      <c r="D65" s="160"/>
      <c r="E65" s="160"/>
      <c r="F65" s="160"/>
      <c r="G65" s="160"/>
      <c r="H65" s="160"/>
      <c r="I65" s="160"/>
      <c r="J65" s="160"/>
      <c r="K65" s="160"/>
      <c r="L65" s="160"/>
    </row>
    <row r="66" spans="1:12">
      <c r="A66" s="160"/>
      <c r="B66" s="160"/>
      <c r="C66" s="160"/>
      <c r="D66" s="160"/>
      <c r="E66" s="160"/>
      <c r="F66" s="160"/>
      <c r="G66" s="160"/>
      <c r="H66" s="160"/>
      <c r="I66" s="160"/>
      <c r="J66" s="160"/>
      <c r="K66" s="160"/>
      <c r="L66" s="160"/>
    </row>
    <row r="67" spans="1:12">
      <c r="A67" s="160"/>
      <c r="B67" s="160"/>
      <c r="C67" s="160"/>
      <c r="D67" s="160"/>
      <c r="E67" s="160"/>
      <c r="F67" s="160"/>
      <c r="G67" s="160"/>
      <c r="H67" s="160"/>
      <c r="I67" s="160"/>
      <c r="J67" s="160"/>
      <c r="K67" s="160"/>
      <c r="L67" s="160"/>
    </row>
    <row r="68" spans="1:12">
      <c r="A68" s="160"/>
      <c r="B68" s="160"/>
      <c r="C68" s="160"/>
      <c r="D68" s="160"/>
      <c r="E68" s="160"/>
      <c r="F68" s="160"/>
      <c r="G68" s="160"/>
      <c r="H68" s="160"/>
      <c r="I68" s="160"/>
      <c r="J68" s="160"/>
      <c r="K68" s="160"/>
      <c r="L68" s="160"/>
    </row>
    <row r="69" spans="1:12">
      <c r="A69" s="160"/>
      <c r="B69" s="160"/>
      <c r="C69" s="160"/>
      <c r="D69" s="160"/>
      <c r="E69" s="160"/>
      <c r="F69" s="160"/>
      <c r="G69" s="160"/>
      <c r="H69" s="160"/>
      <c r="I69" s="160"/>
      <c r="J69" s="160"/>
      <c r="K69" s="160"/>
      <c r="L69" s="160"/>
    </row>
    <row r="70" spans="1:12">
      <c r="A70" s="160"/>
      <c r="B70" s="160"/>
      <c r="C70" s="160"/>
      <c r="D70" s="160"/>
      <c r="E70" s="160"/>
      <c r="F70" s="160"/>
      <c r="G70" s="160"/>
      <c r="H70" s="160"/>
      <c r="I70" s="160"/>
      <c r="J70" s="160"/>
      <c r="K70" s="160"/>
      <c r="L70" s="160"/>
    </row>
    <row r="71" spans="1:12">
      <c r="I71" s="160"/>
      <c r="J71" s="160"/>
      <c r="K71" s="160"/>
      <c r="L71" s="160"/>
    </row>
    <row r="72" spans="1:12">
      <c r="I72" s="160"/>
      <c r="J72" s="160"/>
      <c r="K72" s="160"/>
      <c r="L72" s="160"/>
    </row>
    <row r="73" spans="1:12">
      <c r="I73" s="160"/>
      <c r="J73" s="160"/>
      <c r="K73" s="160"/>
      <c r="L73" s="160"/>
    </row>
    <row r="74" spans="1:12" ht="22.5" customHeight="1">
      <c r="I74" s="160"/>
      <c r="J74" s="160"/>
      <c r="K74" s="160"/>
      <c r="L74" s="160"/>
    </row>
    <row r="75" spans="1:12">
      <c r="A75" s="160"/>
      <c r="B75" s="160"/>
      <c r="C75" s="160"/>
      <c r="D75" s="160"/>
      <c r="E75" s="160"/>
      <c r="F75" s="160"/>
      <c r="G75" s="160"/>
      <c r="H75" s="160"/>
      <c r="I75" s="160"/>
      <c r="J75" s="160"/>
      <c r="K75" s="160"/>
      <c r="L75" s="160"/>
    </row>
    <row r="76" spans="1:12">
      <c r="A76" s="160"/>
      <c r="B76" s="160"/>
      <c r="C76" s="160"/>
      <c r="D76" s="160"/>
      <c r="E76" s="160"/>
      <c r="F76" s="160"/>
      <c r="G76" s="160"/>
      <c r="H76" s="160"/>
      <c r="I76" s="160"/>
      <c r="J76" s="160"/>
      <c r="K76" s="160"/>
      <c r="L76" s="160"/>
    </row>
    <row r="77" spans="1:12">
      <c r="A77" s="160"/>
      <c r="B77" s="160"/>
      <c r="C77" s="160"/>
      <c r="D77" s="160"/>
      <c r="E77" s="160"/>
      <c r="F77" s="160"/>
      <c r="G77" s="160"/>
      <c r="H77" s="160"/>
      <c r="I77" s="160"/>
      <c r="J77" s="160"/>
      <c r="K77" s="160"/>
      <c r="L77" s="160"/>
    </row>
    <row r="78" spans="1:12">
      <c r="A78" s="160"/>
      <c r="B78" s="160"/>
      <c r="C78" s="160"/>
      <c r="D78" s="160"/>
      <c r="E78" s="160"/>
      <c r="F78" s="160"/>
      <c r="G78" s="160"/>
      <c r="H78" s="160"/>
      <c r="I78" s="160"/>
      <c r="J78" s="160"/>
      <c r="K78" s="160"/>
      <c r="L78" s="160"/>
    </row>
    <row r="79" spans="1:12">
      <c r="A79" s="160"/>
      <c r="B79" s="160"/>
      <c r="C79" s="160"/>
      <c r="D79" s="160"/>
      <c r="E79" s="160"/>
      <c r="F79" s="160"/>
      <c r="G79" s="160"/>
      <c r="H79" s="160"/>
      <c r="I79" s="160"/>
      <c r="J79" s="160"/>
      <c r="K79" s="160"/>
      <c r="L79" s="160"/>
    </row>
    <row r="80" spans="1:12">
      <c r="A80" s="160"/>
      <c r="B80" s="160"/>
      <c r="C80" s="160"/>
      <c r="D80" s="160"/>
      <c r="E80" s="160"/>
      <c r="F80" s="160"/>
      <c r="G80" s="160"/>
      <c r="H80" s="160"/>
      <c r="I80" s="160"/>
      <c r="J80" s="160"/>
      <c r="K80" s="160"/>
      <c r="L80" s="160"/>
    </row>
    <row r="81" spans="1:12">
      <c r="A81" s="160"/>
      <c r="B81" s="160"/>
      <c r="C81" s="160"/>
      <c r="D81" s="160"/>
      <c r="E81" s="160"/>
      <c r="F81" s="160"/>
      <c r="G81" s="160"/>
      <c r="H81" s="160"/>
      <c r="I81" s="160"/>
      <c r="J81" s="160"/>
      <c r="K81" s="160"/>
      <c r="L81" s="160"/>
    </row>
  </sheetData>
  <sheetProtection formatCells="0" formatColumns="0" formatRows="0"/>
  <customSheetViews>
    <customSheetView guid="{F5161506-EA1E-4A78-8B5B-EEDBF8C7E007}" showPageBreaks="1" view="pageLayout">
      <selection activeCell="A5" sqref="A5:H5"/>
      <pageMargins left="0.7" right="0.7" top="0.75" bottom="0.75" header="0.3" footer="0.3"/>
      <pageSetup paperSize="9" orientation="portrait" r:id="rId1"/>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customSheetView>
  </customSheetViews>
  <mergeCells count="10">
    <mergeCell ref="A56:H59"/>
    <mergeCell ref="A1:A2"/>
    <mergeCell ref="B2:H2"/>
    <mergeCell ref="B1:H1"/>
    <mergeCell ref="A14:H17"/>
    <mergeCell ref="A4:H4"/>
    <mergeCell ref="A8:G8"/>
    <mergeCell ref="A43:H43"/>
    <mergeCell ref="A27:H27"/>
    <mergeCell ref="A5:H5"/>
  </mergeCells>
  <phoneticPr fontId="29" type="noConversion"/>
  <pageMargins left="0.7" right="0.7" top="0.75" bottom="0.75" header="0.3" footer="0.3"/>
  <pageSetup paperSize="9" orientation="portrait" r:id="rId2"/>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EK947"/>
  <sheetViews>
    <sheetView topLeftCell="A2" zoomScale="90" zoomScaleNormal="90" zoomScaleSheetLayoutView="30" zoomScalePageLayoutView="50" workbookViewId="0">
      <selection activeCell="C5" sqref="C5:D7"/>
    </sheetView>
  </sheetViews>
  <sheetFormatPr baseColWidth="10" defaultColWidth="9.140625" defaultRowHeight="70.900000000000006" customHeight="1" outlineLevelRow="2"/>
  <cols>
    <col min="1" max="1" width="12.42578125" style="39" customWidth="1"/>
    <col min="2" max="2" width="65.7109375" style="45" customWidth="1"/>
    <col min="3" max="3" width="8.5703125" style="44" customWidth="1"/>
    <col min="4" max="4" width="13.85546875" style="46" customWidth="1"/>
    <col min="5" max="5" width="9.140625" style="46" hidden="1" customWidth="1"/>
    <col min="6" max="6" width="9" style="46" hidden="1" customWidth="1"/>
    <col min="7" max="7" width="9" style="68" hidden="1" customWidth="1"/>
    <col min="8" max="9" width="9.140625" style="46" hidden="1" customWidth="1"/>
    <col min="10" max="10" width="9.140625" style="57" hidden="1" customWidth="1"/>
    <col min="11" max="11" width="9.140625" style="51" hidden="1" customWidth="1"/>
    <col min="12" max="12" width="9.140625" style="55" hidden="1" customWidth="1"/>
    <col min="13" max="13" width="9.140625" style="56" hidden="1" customWidth="1"/>
    <col min="14" max="17" width="9.140625" style="59" hidden="1" customWidth="1"/>
    <col min="18" max="22" width="9.140625" hidden="1" customWidth="1"/>
    <col min="23" max="23" width="12" hidden="1" customWidth="1"/>
    <col min="24" max="32" width="9.140625" hidden="1" customWidth="1"/>
    <col min="33" max="33" width="2.42578125" hidden="1" customWidth="1"/>
    <col min="34" max="34" width="42.28515625" style="166" customWidth="1"/>
    <col min="35" max="141" width="9.140625" style="235"/>
  </cols>
  <sheetData>
    <row r="1" spans="1:141" ht="15" hidden="1" customHeight="1">
      <c r="A1" s="122" t="str">
        <f>'[1]Page accueil'!B1</f>
        <v>Document d'appui à une déclaration Qualité sur les référentiels ISO 9001:2015, NF S99-170 et Critère 8K HAS</v>
      </c>
      <c r="B1" s="637" t="s">
        <v>2242</v>
      </c>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453"/>
    </row>
    <row r="2" spans="1:141" ht="15" customHeight="1">
      <c r="A2" s="122"/>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453"/>
    </row>
    <row r="3" spans="1:141" ht="23.25" customHeight="1">
      <c r="A3" s="639"/>
      <c r="B3" s="641" t="str">
        <f>'Page d''accueil'!B3:E3</f>
        <v xml:space="preserve">ISO 21001:2018 </v>
      </c>
      <c r="C3" s="641"/>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2"/>
      <c r="AI3" s="454"/>
    </row>
    <row r="4" spans="1:141" ht="39.75" customHeight="1">
      <c r="A4" s="640"/>
      <c r="B4" s="641" t="str">
        <f>'Page d''accueil'!B4:E4</f>
        <v>Autodiagnostic pour les organismes d'education.</v>
      </c>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2"/>
      <c r="AI4" s="454"/>
    </row>
    <row r="5" spans="1:141" ht="26.65" customHeight="1">
      <c r="A5" s="676" t="s">
        <v>1952</v>
      </c>
      <c r="B5" s="673"/>
      <c r="C5" s="680" t="s">
        <v>1165</v>
      </c>
      <c r="D5" s="681"/>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3"/>
      <c r="AI5" s="455"/>
    </row>
    <row r="6" spans="1:141" ht="26.85" customHeight="1">
      <c r="A6" s="672"/>
      <c r="B6" s="673"/>
      <c r="C6" s="682"/>
      <c r="D6" s="683"/>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5"/>
      <c r="AI6" s="456"/>
    </row>
    <row r="7" spans="1:141" ht="26.85" customHeight="1" thickBot="1">
      <c r="A7" s="674"/>
      <c r="B7" s="675"/>
      <c r="C7" s="684"/>
      <c r="D7" s="685"/>
      <c r="E7" s="536"/>
      <c r="F7" s="536"/>
      <c r="G7" s="536"/>
      <c r="H7" s="536"/>
      <c r="I7" s="536"/>
      <c r="J7" s="536"/>
      <c r="K7" s="536"/>
      <c r="L7" s="536"/>
      <c r="M7" s="536"/>
      <c r="N7" s="537"/>
      <c r="O7" s="537"/>
      <c r="P7" s="537"/>
      <c r="Q7" s="537"/>
      <c r="R7" s="536"/>
      <c r="S7" s="536"/>
      <c r="T7" s="536"/>
      <c r="U7" s="536"/>
      <c r="V7" s="536"/>
      <c r="W7" s="536"/>
      <c r="X7" s="536"/>
      <c r="Y7" s="536"/>
      <c r="Z7" s="536"/>
      <c r="AA7" s="536"/>
      <c r="AB7" s="536"/>
      <c r="AC7" s="536"/>
      <c r="AD7" s="536"/>
      <c r="AE7" s="536"/>
      <c r="AF7" s="536"/>
      <c r="AG7" s="536"/>
      <c r="AH7" s="538"/>
      <c r="AI7" s="457"/>
    </row>
    <row r="8" spans="1:141" ht="26.85" customHeight="1">
      <c r="A8" s="677" t="s">
        <v>1954</v>
      </c>
      <c r="B8" s="678"/>
      <c r="C8" s="679"/>
      <c r="D8" s="320" t="s">
        <v>1092</v>
      </c>
      <c r="E8" s="321" t="s">
        <v>782</v>
      </c>
      <c r="F8" s="321" t="s">
        <v>783</v>
      </c>
      <c r="G8" s="321"/>
      <c r="H8" s="322" t="s">
        <v>784</v>
      </c>
      <c r="I8" s="322" t="s">
        <v>785</v>
      </c>
      <c r="J8" s="323" t="s">
        <v>786</v>
      </c>
      <c r="K8" s="324" t="s">
        <v>787</v>
      </c>
      <c r="L8" s="177" t="s">
        <v>1960</v>
      </c>
      <c r="M8" s="463" t="s">
        <v>1961</v>
      </c>
      <c r="N8" s="474">
        <f>SUM(K11:K46)</f>
        <v>0</v>
      </c>
      <c r="O8" s="475">
        <f>SUM(M11:M46)/28</f>
        <v>0</v>
      </c>
      <c r="P8" s="476" t="s">
        <v>1962</v>
      </c>
      <c r="Q8" s="477"/>
      <c r="R8" s="666" t="s">
        <v>750</v>
      </c>
      <c r="S8" s="667"/>
      <c r="T8" s="667"/>
      <c r="U8" s="668"/>
      <c r="V8" s="669" t="s">
        <v>751</v>
      </c>
      <c r="W8" s="670"/>
      <c r="X8" s="671"/>
      <c r="Y8" s="167" t="s">
        <v>752</v>
      </c>
      <c r="Z8" s="168"/>
      <c r="AA8" s="169"/>
      <c r="AB8" s="170" t="s">
        <v>753</v>
      </c>
      <c r="AC8" s="171"/>
      <c r="AD8" s="170" t="s">
        <v>773</v>
      </c>
      <c r="AE8" s="171"/>
      <c r="AF8" s="325"/>
      <c r="AG8" s="325"/>
      <c r="AH8" s="326" t="s">
        <v>1093</v>
      </c>
      <c r="AI8" s="453"/>
    </row>
    <row r="9" spans="1:141" s="412" customFormat="1" ht="26.85" customHeight="1">
      <c r="A9" s="406" t="s">
        <v>1094</v>
      </c>
      <c r="B9" s="407" t="s">
        <v>1172</v>
      </c>
      <c r="C9" s="408"/>
      <c r="D9" s="408"/>
      <c r="E9" s="435"/>
      <c r="F9" s="435"/>
      <c r="G9" s="435"/>
      <c r="H9" s="435"/>
      <c r="I9" s="435"/>
      <c r="J9" s="436"/>
      <c r="K9" s="435"/>
      <c r="L9" s="437"/>
      <c r="M9" s="464"/>
      <c r="N9" s="478">
        <f>SUM(K50:K98)</f>
        <v>0</v>
      </c>
      <c r="O9" s="479">
        <f>SUM(M50:M98)/37</f>
        <v>0</v>
      </c>
      <c r="P9" s="479" t="s">
        <v>1963</v>
      </c>
      <c r="Q9" s="480"/>
      <c r="R9" s="468" t="s">
        <v>754</v>
      </c>
      <c r="S9" s="438" t="s">
        <v>755</v>
      </c>
      <c r="T9" s="439" t="s">
        <v>883</v>
      </c>
      <c r="U9" s="438" t="s">
        <v>884</v>
      </c>
      <c r="V9" s="438" t="s">
        <v>756</v>
      </c>
      <c r="W9" s="439" t="s">
        <v>757</v>
      </c>
      <c r="X9" s="438" t="s">
        <v>758</v>
      </c>
      <c r="Y9" s="440">
        <v>1</v>
      </c>
      <c r="Z9" s="441"/>
      <c r="AA9" s="440"/>
      <c r="AB9" s="439" t="s">
        <v>760</v>
      </c>
      <c r="AC9" s="438">
        <v>1</v>
      </c>
      <c r="AD9" s="439"/>
      <c r="AE9" s="438"/>
      <c r="AF9" s="439" t="s">
        <v>757</v>
      </c>
      <c r="AG9" s="438">
        <v>1</v>
      </c>
      <c r="AH9" s="442"/>
      <c r="AI9" s="458"/>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5"/>
      <c r="DD9" s="235"/>
      <c r="DE9" s="235"/>
      <c r="DF9" s="235"/>
      <c r="DG9" s="235"/>
      <c r="DH9" s="235"/>
      <c r="DI9" s="235"/>
      <c r="DJ9" s="235"/>
      <c r="DK9" s="235"/>
      <c r="DL9" s="235"/>
      <c r="DM9" s="235"/>
      <c r="DN9" s="235"/>
      <c r="DO9" s="235"/>
      <c r="DP9" s="235"/>
      <c r="DQ9" s="235"/>
      <c r="DR9" s="235"/>
      <c r="DS9" s="235"/>
      <c r="DT9" s="235"/>
      <c r="DU9" s="235"/>
      <c r="DV9" s="235"/>
      <c r="DW9" s="235"/>
      <c r="DX9" s="235"/>
      <c r="DY9" s="235"/>
      <c r="DZ9" s="235"/>
      <c r="EA9" s="235"/>
      <c r="EB9" s="235"/>
      <c r="EC9" s="235"/>
      <c r="ED9" s="235"/>
      <c r="EE9" s="235"/>
      <c r="EF9" s="235"/>
      <c r="EG9" s="235"/>
      <c r="EH9" s="235"/>
      <c r="EI9" s="235"/>
      <c r="EJ9" s="235"/>
      <c r="EK9" s="235"/>
    </row>
    <row r="10" spans="1:141" s="412" customFormat="1" ht="26.85" customHeight="1">
      <c r="A10" s="409" t="s">
        <v>78</v>
      </c>
      <c r="B10" s="410" t="s">
        <v>1171</v>
      </c>
      <c r="C10" s="411"/>
      <c r="D10" s="411"/>
      <c r="E10" s="443"/>
      <c r="F10" s="443"/>
      <c r="G10" s="443"/>
      <c r="H10" s="443"/>
      <c r="I10" s="443"/>
      <c r="J10" s="444"/>
      <c r="K10" s="443"/>
      <c r="L10" s="445"/>
      <c r="M10" s="465"/>
      <c r="N10" s="481">
        <f>SUM(K101:K135)</f>
        <v>0</v>
      </c>
      <c r="O10" s="482">
        <f>SUM(M102:M135)/29</f>
        <v>0</v>
      </c>
      <c r="P10" s="482" t="s">
        <v>1964</v>
      </c>
      <c r="Q10" s="483"/>
      <c r="R10" s="469" t="s">
        <v>754</v>
      </c>
      <c r="S10" s="446" t="s">
        <v>755</v>
      </c>
      <c r="T10" s="447" t="s">
        <v>883</v>
      </c>
      <c r="U10" s="446" t="s">
        <v>884</v>
      </c>
      <c r="V10" s="446" t="s">
        <v>756</v>
      </c>
      <c r="W10" s="447" t="s">
        <v>757</v>
      </c>
      <c r="X10" s="446" t="s">
        <v>758</v>
      </c>
      <c r="Y10" s="448">
        <v>1</v>
      </c>
      <c r="Z10" s="449"/>
      <c r="AA10" s="448"/>
      <c r="AB10" s="447" t="s">
        <v>760</v>
      </c>
      <c r="AC10" s="446">
        <v>1</v>
      </c>
      <c r="AD10" s="447"/>
      <c r="AE10" s="446"/>
      <c r="AF10" s="447" t="s">
        <v>757</v>
      </c>
      <c r="AG10" s="446">
        <v>1</v>
      </c>
      <c r="AH10" s="450"/>
      <c r="AI10" s="453"/>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c r="ED10" s="235"/>
      <c r="EE10" s="235"/>
      <c r="EF10" s="235"/>
      <c r="EG10" s="235"/>
      <c r="EH10" s="235"/>
      <c r="EI10" s="235"/>
      <c r="EJ10" s="235"/>
      <c r="EK10" s="235"/>
    </row>
    <row r="11" spans="1:141" ht="75.75" customHeight="1">
      <c r="A11" s="254" t="s">
        <v>774</v>
      </c>
      <c r="B11" s="662" t="s">
        <v>1212</v>
      </c>
      <c r="C11" s="663"/>
      <c r="D11" s="178" t="s">
        <v>894</v>
      </c>
      <c r="E11" s="255">
        <f>VLOOKUP(D11,$AF$10:$AG$16,2)</f>
        <v>1</v>
      </c>
      <c r="F11" s="255">
        <f>IF(E11&gt;1,0,ROUNDDOWN(AVERAGE(F12:F16),0))</f>
        <v>1</v>
      </c>
      <c r="G11" s="255"/>
      <c r="H11" s="255">
        <f>MAX(E11:F11)</f>
        <v>1</v>
      </c>
      <c r="I11" s="256">
        <f>CHOOSE(H11,0,$X$11,$X$12,$X$13,$X$14)</f>
        <v>0</v>
      </c>
      <c r="J11" s="257">
        <f>1/5</f>
        <v>0.2</v>
      </c>
      <c r="K11" s="258">
        <f>I11*J11</f>
        <v>0</v>
      </c>
      <c r="L11" s="259"/>
      <c r="M11" s="466"/>
      <c r="N11" s="484">
        <f>SUM(K139:K247)</f>
        <v>0</v>
      </c>
      <c r="O11" s="462">
        <f>SUM(M139:M247)/76</f>
        <v>0</v>
      </c>
      <c r="P11" s="462" t="s">
        <v>1965</v>
      </c>
      <c r="Q11" s="485"/>
      <c r="R11" s="470" t="s">
        <v>761</v>
      </c>
      <c r="S11" s="260" t="s">
        <v>762</v>
      </c>
      <c r="T11" s="261" t="s">
        <v>886</v>
      </c>
      <c r="U11" s="262">
        <v>0.2</v>
      </c>
      <c r="V11" s="263" t="s">
        <v>763</v>
      </c>
      <c r="W11" s="264" t="s">
        <v>882</v>
      </c>
      <c r="X11" s="265">
        <v>0.2</v>
      </c>
      <c r="Y11" s="266">
        <v>2</v>
      </c>
      <c r="Z11" s="267"/>
      <c r="AA11" s="268"/>
      <c r="AB11" s="269" t="s">
        <v>764</v>
      </c>
      <c r="AC11" s="270">
        <v>5</v>
      </c>
      <c r="AD11" s="271"/>
      <c r="AE11" s="270"/>
      <c r="AF11" s="271" t="s">
        <v>800</v>
      </c>
      <c r="AG11" s="272">
        <v>3</v>
      </c>
      <c r="AH11" s="306"/>
      <c r="AI11" s="459"/>
    </row>
    <row r="12" spans="1:141" ht="31.5" customHeight="1" outlineLevel="1">
      <c r="A12" s="273" t="s">
        <v>743</v>
      </c>
      <c r="B12" s="274" t="s">
        <v>1213</v>
      </c>
      <c r="C12" s="275" t="s">
        <v>78</v>
      </c>
      <c r="D12" s="48" t="s">
        <v>778</v>
      </c>
      <c r="E12" s="276">
        <f>VLOOKUP(D12,$AB$10:$AE$16,2)</f>
        <v>1</v>
      </c>
      <c r="F12" s="277">
        <f>CHOOSE(E12,$Y$10,$Y$11,$Y$12,$Y$13,$Y$14,$Y$15,$Y$16)</f>
        <v>1</v>
      </c>
      <c r="G12" s="278">
        <f>IF(F12&gt;1,F12,$H$11)</f>
        <v>1</v>
      </c>
      <c r="H12" s="276"/>
      <c r="I12" s="279">
        <f>CHOOSE(G12,0,$X$11,$X$12,$X$13,$X$14,$X$15,$X$16)</f>
        <v>0</v>
      </c>
      <c r="J12" s="280"/>
      <c r="K12" s="281"/>
      <c r="L12" s="282">
        <v>1</v>
      </c>
      <c r="M12" s="467">
        <f>L12*I12</f>
        <v>0</v>
      </c>
      <c r="N12" s="484">
        <f>SUM(K250:K505)</f>
        <v>0</v>
      </c>
      <c r="O12" s="462">
        <f>SUM(M250:M505)/187</f>
        <v>0</v>
      </c>
      <c r="P12" s="462" t="s">
        <v>1966</v>
      </c>
      <c r="Q12" s="485"/>
      <c r="R12" s="471" t="s">
        <v>749</v>
      </c>
      <c r="S12" s="283" t="s">
        <v>765</v>
      </c>
      <c r="T12" s="284" t="s">
        <v>885</v>
      </c>
      <c r="U12" s="285">
        <v>0.4</v>
      </c>
      <c r="V12" s="286" t="s">
        <v>766</v>
      </c>
      <c r="W12" s="287" t="s">
        <v>749</v>
      </c>
      <c r="X12" s="288">
        <v>0.4</v>
      </c>
      <c r="Y12" s="289">
        <v>3</v>
      </c>
      <c r="Z12" s="290"/>
      <c r="AA12" s="291"/>
      <c r="AB12" s="292" t="s">
        <v>767</v>
      </c>
      <c r="AC12" s="270">
        <v>4</v>
      </c>
      <c r="AD12" s="293"/>
      <c r="AE12" s="270"/>
      <c r="AF12" s="271" t="s">
        <v>801</v>
      </c>
      <c r="AG12" s="272">
        <v>2</v>
      </c>
      <c r="AH12" s="305"/>
    </row>
    <row r="13" spans="1:141" ht="26.25" customHeight="1" outlineLevel="1">
      <c r="A13" s="273" t="s">
        <v>744</v>
      </c>
      <c r="B13" s="274" t="s">
        <v>1214</v>
      </c>
      <c r="C13" s="275" t="s">
        <v>78</v>
      </c>
      <c r="D13" s="48" t="s">
        <v>778</v>
      </c>
      <c r="E13" s="276">
        <f>VLOOKUP(D13,$AB$10:$AE$16,2)</f>
        <v>1</v>
      </c>
      <c r="F13" s="277">
        <f>CHOOSE(E13,$Y$10,$Y$11,$Y$12,$Y$13,$Y$14,$Y$15,$Y$16)</f>
        <v>1</v>
      </c>
      <c r="G13" s="278">
        <f>IF(F13&gt;1,F13,$H$11)</f>
        <v>1</v>
      </c>
      <c r="H13" s="276"/>
      <c r="I13" s="279">
        <f>CHOOSE(G13,0,$X$11,$X$12,$X$13,$X$14,$X$15,$X$16)</f>
        <v>0</v>
      </c>
      <c r="J13" s="280"/>
      <c r="K13" s="281"/>
      <c r="L13" s="282">
        <v>1</v>
      </c>
      <c r="M13" s="467">
        <f t="shared" ref="M13:M63" si="0">L13*I13</f>
        <v>0</v>
      </c>
      <c r="N13" s="484">
        <f>SUM(K509:K587)</f>
        <v>0</v>
      </c>
      <c r="O13" s="462">
        <f>SUM(M509:M587)/60</f>
        <v>0</v>
      </c>
      <c r="P13" s="462" t="s">
        <v>1967</v>
      </c>
      <c r="Q13" s="485"/>
      <c r="R13" s="472" t="s">
        <v>1166</v>
      </c>
      <c r="S13" s="283" t="s">
        <v>768</v>
      </c>
      <c r="T13" s="284" t="s">
        <v>887</v>
      </c>
      <c r="U13" s="285">
        <v>0.7</v>
      </c>
      <c r="V13" s="294" t="s">
        <v>769</v>
      </c>
      <c r="W13" s="287" t="s">
        <v>759</v>
      </c>
      <c r="X13" s="288">
        <v>0.7</v>
      </c>
      <c r="Y13" s="289">
        <v>4</v>
      </c>
      <c r="Z13" s="295"/>
      <c r="AA13" s="291"/>
      <c r="AB13" s="269" t="s">
        <v>749</v>
      </c>
      <c r="AC13" s="270">
        <v>3</v>
      </c>
      <c r="AD13" s="293"/>
      <c r="AE13" s="270"/>
      <c r="AF13" s="293" t="s">
        <v>802</v>
      </c>
      <c r="AG13" s="272">
        <v>4</v>
      </c>
      <c r="AH13" s="305"/>
    </row>
    <row r="14" spans="1:141" ht="51.75" customHeight="1" outlineLevel="1">
      <c r="A14" s="273" t="s">
        <v>745</v>
      </c>
      <c r="B14" s="274" t="s">
        <v>2243</v>
      </c>
      <c r="C14" s="275" t="s">
        <v>78</v>
      </c>
      <c r="D14" s="48" t="s">
        <v>778</v>
      </c>
      <c r="E14" s="276">
        <f>VLOOKUP(D14,$AB$10:$AE$16,2)</f>
        <v>1</v>
      </c>
      <c r="F14" s="277">
        <f>CHOOSE(E14,$Y$10,$Y$11,$Y$12,$Y$13,$Y$14,$Y$15,$Y$16)</f>
        <v>1</v>
      </c>
      <c r="G14" s="278">
        <f>IF(F14&gt;1,F14,$H$11)</f>
        <v>1</v>
      </c>
      <c r="H14" s="276"/>
      <c r="I14" s="279">
        <f>CHOOSE(G14,0,$X$11,$X$12,$X$13,$X$14,$X$15,$X$16)</f>
        <v>0</v>
      </c>
      <c r="J14" s="280"/>
      <c r="K14" s="281"/>
      <c r="L14" s="282">
        <v>1</v>
      </c>
      <c r="M14" s="467">
        <f t="shared" si="0"/>
        <v>0</v>
      </c>
      <c r="N14" s="484">
        <f>SUM(K590:K619)</f>
        <v>0</v>
      </c>
      <c r="O14" s="462">
        <f>SUM(M591:M619)/22</f>
        <v>0</v>
      </c>
      <c r="P14" s="462" t="s">
        <v>1968</v>
      </c>
      <c r="Q14" s="485"/>
      <c r="R14" s="473" t="s">
        <v>889</v>
      </c>
      <c r="S14" s="296" t="s">
        <v>770</v>
      </c>
      <c r="T14" s="284" t="s">
        <v>888</v>
      </c>
      <c r="U14" s="285">
        <v>1</v>
      </c>
      <c r="V14" s="297" t="s">
        <v>771</v>
      </c>
      <c r="W14" s="298" t="s">
        <v>772</v>
      </c>
      <c r="X14" s="299">
        <v>1</v>
      </c>
      <c r="Y14" s="289">
        <v>5</v>
      </c>
      <c r="Z14" s="290"/>
      <c r="AA14" s="291"/>
      <c r="AB14" s="292" t="s">
        <v>761</v>
      </c>
      <c r="AC14" s="270">
        <v>2</v>
      </c>
      <c r="AD14" s="293"/>
      <c r="AE14" s="270"/>
      <c r="AF14" s="300" t="s">
        <v>803</v>
      </c>
      <c r="AG14" s="272">
        <v>5</v>
      </c>
      <c r="AH14" s="305"/>
    </row>
    <row r="15" spans="1:141" ht="38.25" customHeight="1" outlineLevel="1">
      <c r="A15" s="273" t="s">
        <v>746</v>
      </c>
      <c r="B15" s="274" t="s">
        <v>1215</v>
      </c>
      <c r="C15" s="275" t="s">
        <v>78</v>
      </c>
      <c r="D15" s="48" t="s">
        <v>778</v>
      </c>
      <c r="E15" s="276">
        <f>VLOOKUP(D15,$AB$10:$AE$16,2)</f>
        <v>1</v>
      </c>
      <c r="F15" s="277">
        <f>CHOOSE(E15,$Y$10,$Y$11,$Y$12,$Y$13,$Y$14,$Y$15,$Y$16)</f>
        <v>1</v>
      </c>
      <c r="G15" s="278">
        <f>IF(F15&gt;1,F15,$H$11)</f>
        <v>1</v>
      </c>
      <c r="H15" s="276"/>
      <c r="I15" s="279">
        <f>CHOOSE(G15,0,$X$11,$X$12,$X$13,$X$14,$X$15,$X$16)</f>
        <v>0</v>
      </c>
      <c r="J15" s="280"/>
      <c r="K15" s="281"/>
      <c r="L15" s="282">
        <v>1</v>
      </c>
      <c r="M15" s="467">
        <f t="shared" si="0"/>
        <v>0</v>
      </c>
      <c r="N15" s="484"/>
      <c r="O15" s="462"/>
      <c r="P15" s="462"/>
      <c r="Q15" s="485"/>
      <c r="R15" s="472"/>
      <c r="S15" s="283"/>
      <c r="T15" s="284"/>
      <c r="U15" s="285"/>
      <c r="V15" s="294"/>
      <c r="W15" s="287"/>
      <c r="X15" s="288"/>
      <c r="Y15" s="289"/>
      <c r="Z15" s="295"/>
      <c r="AA15" s="291"/>
      <c r="AB15" s="301"/>
      <c r="AC15" s="270"/>
      <c r="AD15" s="293"/>
      <c r="AE15" s="270"/>
      <c r="AF15" s="293"/>
      <c r="AG15" s="272"/>
      <c r="AH15" s="305"/>
    </row>
    <row r="16" spans="1:141" ht="26.25" customHeight="1" outlineLevel="1" thickBot="1">
      <c r="A16" s="273" t="s">
        <v>747</v>
      </c>
      <c r="B16" s="274" t="s">
        <v>1216</v>
      </c>
      <c r="C16" s="275" t="s">
        <v>78</v>
      </c>
      <c r="D16" s="48" t="s">
        <v>778</v>
      </c>
      <c r="E16" s="276">
        <f>VLOOKUP(D16,$AB$10:$AE$16,2)</f>
        <v>1</v>
      </c>
      <c r="F16" s="277">
        <f>CHOOSE(E16,$Y$10,$Y$11,$Y$12,$Y$13,$Y$14,$Y$15,$Y$16)</f>
        <v>1</v>
      </c>
      <c r="G16" s="278">
        <f>IF(F16&gt;1,F16,$H$11)</f>
        <v>1</v>
      </c>
      <c r="H16" s="276"/>
      <c r="I16" s="279">
        <f>CHOOSE(G16,0,$X$11,$X$12,$X$13,$X$14,$X$15,$X$16)</f>
        <v>0</v>
      </c>
      <c r="J16" s="280"/>
      <c r="K16" s="281"/>
      <c r="L16" s="282">
        <v>1</v>
      </c>
      <c r="M16" s="467">
        <f t="shared" si="0"/>
        <v>0</v>
      </c>
      <c r="N16" s="486"/>
      <c r="O16" s="487"/>
      <c r="P16" s="491">
        <f>SUM(M12:M16)/5</f>
        <v>0</v>
      </c>
      <c r="Q16" s="492" t="s">
        <v>2002</v>
      </c>
      <c r="R16" s="473"/>
      <c r="S16" s="296"/>
      <c r="T16" s="302"/>
      <c r="U16" s="303"/>
      <c r="V16" s="297"/>
      <c r="W16" s="298"/>
      <c r="X16" s="299"/>
      <c r="Y16" s="289"/>
      <c r="Z16" s="290"/>
      <c r="AA16" s="291"/>
      <c r="AB16" s="304"/>
      <c r="AC16" s="270"/>
      <c r="AD16" s="300"/>
      <c r="AE16" s="270"/>
      <c r="AF16" s="300"/>
      <c r="AG16" s="272"/>
      <c r="AH16" s="305"/>
    </row>
    <row r="17" spans="1:141" s="412" customFormat="1" ht="26.85" customHeight="1">
      <c r="A17" s="409" t="s">
        <v>0</v>
      </c>
      <c r="B17" s="664" t="s">
        <v>2057</v>
      </c>
      <c r="C17" s="664"/>
      <c r="D17" s="664"/>
      <c r="E17" s="664"/>
      <c r="F17" s="664"/>
      <c r="G17" s="664"/>
      <c r="H17" s="664"/>
      <c r="I17" s="664"/>
      <c r="J17" s="664"/>
      <c r="K17" s="664"/>
      <c r="L17" s="664"/>
      <c r="M17" s="664"/>
      <c r="N17" s="665"/>
      <c r="O17" s="665"/>
      <c r="P17" s="665"/>
      <c r="Q17" s="665"/>
      <c r="R17" s="664"/>
      <c r="S17" s="664"/>
      <c r="T17" s="664"/>
      <c r="U17" s="664"/>
      <c r="V17" s="664"/>
      <c r="W17" s="664"/>
      <c r="X17" s="664"/>
      <c r="Y17" s="664"/>
      <c r="Z17" s="664"/>
      <c r="AA17" s="664"/>
      <c r="AB17" s="664"/>
      <c r="AC17" s="664"/>
      <c r="AD17" s="664"/>
      <c r="AE17" s="664"/>
      <c r="AF17" s="664"/>
      <c r="AG17" s="664"/>
      <c r="AH17" s="664"/>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row>
    <row r="18" spans="1:141" ht="58.5" customHeight="1">
      <c r="A18" s="188" t="s">
        <v>775</v>
      </c>
      <c r="B18" s="650" t="s">
        <v>1217</v>
      </c>
      <c r="C18" s="651"/>
      <c r="D18" s="178" t="s">
        <v>894</v>
      </c>
      <c r="E18" s="179">
        <f>VLOOKUP(D18,$AF$10:$AG$16,2)</f>
        <v>1</v>
      </c>
      <c r="F18" s="189">
        <f>IF(E18&gt;1,0,ROUNDDOWN(AVERAGE(F19:F20),0))</f>
        <v>1</v>
      </c>
      <c r="G18" s="189"/>
      <c r="H18" s="179">
        <f>MAX(E18:F18)</f>
        <v>1</v>
      </c>
      <c r="I18" s="180">
        <f>CHOOSE(H18,0,$X$11,$X$12,$X$13,$X$14,$X$15,$X$16)</f>
        <v>0</v>
      </c>
      <c r="J18" s="181">
        <f>1/5</f>
        <v>0.2</v>
      </c>
      <c r="K18" s="182">
        <f>I18*J18</f>
        <v>0</v>
      </c>
      <c r="L18" s="173"/>
      <c r="M18" s="182"/>
      <c r="N18" s="58"/>
      <c r="O18" s="58"/>
      <c r="P18" s="58"/>
      <c r="Q18" s="58"/>
      <c r="AH18" s="68"/>
    </row>
    <row r="19" spans="1:141" ht="36" customHeight="1" outlineLevel="1">
      <c r="A19" s="40" t="s">
        <v>748</v>
      </c>
      <c r="B19" s="176" t="s">
        <v>1218</v>
      </c>
      <c r="C19" s="43" t="s">
        <v>0</v>
      </c>
      <c r="D19" s="48" t="s">
        <v>778</v>
      </c>
      <c r="E19" s="47">
        <f>VLOOKUP(D19,$AB$10:$AE$16,2)</f>
        <v>1</v>
      </c>
      <c r="F19" s="49">
        <f>CHOOSE(E19,$Y$10,$Y$11,$Y$12,$Y$13,$Y$14,$Y$15,$Y$16)</f>
        <v>1</v>
      </c>
      <c r="G19" s="69">
        <f>IF(F19&gt;1,F19,$H$18)</f>
        <v>1</v>
      </c>
      <c r="H19" s="47"/>
      <c r="I19" s="50">
        <f>CHOOSE(G19,0,$X$11,$X$12,$X$13,$X$14,$X$15,$X$16)</f>
        <v>0</v>
      </c>
      <c r="K19" s="52"/>
      <c r="L19" s="55">
        <v>1</v>
      </c>
      <c r="M19" s="52">
        <f t="shared" si="0"/>
        <v>0</v>
      </c>
      <c r="N19" s="58"/>
      <c r="O19" s="58"/>
      <c r="P19" s="58"/>
      <c r="Q19" s="58"/>
      <c r="AH19" s="68"/>
    </row>
    <row r="20" spans="1:141" ht="26.25" customHeight="1" outlineLevel="1">
      <c r="A20" s="40" t="s">
        <v>1400</v>
      </c>
      <c r="B20" s="183" t="s">
        <v>1219</v>
      </c>
      <c r="C20" s="190" t="s">
        <v>0</v>
      </c>
      <c r="D20" s="48" t="s">
        <v>778</v>
      </c>
      <c r="E20" s="184">
        <f>VLOOKUP(D20,$AB$10:$AE$16,2)</f>
        <v>1</v>
      </c>
      <c r="F20" s="185">
        <f>CHOOSE(E20,$Y$10,$Y$11,$Y$12,$Y$13,$Y$14,$Y$15,$Y$16)</f>
        <v>1</v>
      </c>
      <c r="G20" s="185">
        <f>IF(F20&gt;1,F20,$H$18)</f>
        <v>1</v>
      </c>
      <c r="H20" s="184"/>
      <c r="I20" s="186">
        <f>CHOOSE(G20,0,$X$11,$X$12,$X$13,$X$14,$X$15,$X$16)</f>
        <v>0</v>
      </c>
      <c r="J20" s="174"/>
      <c r="K20" s="187"/>
      <c r="L20" s="175">
        <v>1</v>
      </c>
      <c r="M20" s="187">
        <f t="shared" si="0"/>
        <v>0</v>
      </c>
      <c r="N20" s="58"/>
      <c r="O20" s="58"/>
      <c r="P20" s="490">
        <f>SUM(M19:M20)/2</f>
        <v>0</v>
      </c>
      <c r="Q20" s="490" t="s">
        <v>2003</v>
      </c>
      <c r="AH20" s="307"/>
    </row>
    <row r="21" spans="1:141" s="412" customFormat="1" ht="26.85" customHeight="1">
      <c r="A21" s="409" t="s">
        <v>154</v>
      </c>
      <c r="B21" s="664" t="s">
        <v>2244</v>
      </c>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row>
    <row r="22" spans="1:141" ht="94.5" customHeight="1">
      <c r="A22" s="188" t="s">
        <v>776</v>
      </c>
      <c r="B22" s="650" t="s">
        <v>2245</v>
      </c>
      <c r="C22" s="651"/>
      <c r="D22" s="178" t="s">
        <v>894</v>
      </c>
      <c r="E22" s="179">
        <f>VLOOKUP(D22,$AF$10:$AG$16,2)</f>
        <v>1</v>
      </c>
      <c r="F22" s="189">
        <f>IF(E22&gt;1,0,ROUNDDOWN(AVERAGE(F23:F29),0))</f>
        <v>1</v>
      </c>
      <c r="G22" s="189"/>
      <c r="H22" s="179">
        <f>MAX(E22:F22)</f>
        <v>1</v>
      </c>
      <c r="I22" s="180">
        <f>CHOOSE(H22,0,$X$11,$X$12,$X$13,$X$14,$X$15,$X$16)</f>
        <v>0</v>
      </c>
      <c r="J22" s="181">
        <f>1/5</f>
        <v>0.2</v>
      </c>
      <c r="K22" s="182">
        <f>I22*J22</f>
        <v>0</v>
      </c>
      <c r="L22" s="173"/>
      <c r="M22" s="182"/>
      <c r="N22" s="58"/>
      <c r="O22" s="58"/>
      <c r="P22" s="58"/>
      <c r="Q22" s="58"/>
      <c r="AH22" s="308"/>
    </row>
    <row r="23" spans="1:141" ht="26.25" customHeight="1" outlineLevel="1">
      <c r="A23" s="40" t="s">
        <v>1401</v>
      </c>
      <c r="B23" s="176" t="s">
        <v>1220</v>
      </c>
      <c r="C23" s="42" t="s">
        <v>154</v>
      </c>
      <c r="D23" s="48" t="s">
        <v>778</v>
      </c>
      <c r="E23" s="47">
        <f t="shared" ref="E23:E31" si="1">VLOOKUP(D23,$AB$10:$AE$16,2)</f>
        <v>1</v>
      </c>
      <c r="F23" s="49">
        <f t="shared" ref="F23:F31" si="2">CHOOSE(E23,$Y$10,$Y$11,$Y$12,$Y$13,$Y$14,$Y$15,$Y$16)</f>
        <v>1</v>
      </c>
      <c r="G23" s="69">
        <f t="shared" ref="G23:G31" si="3">IF(F23&gt;1,F23,$H$22)</f>
        <v>1</v>
      </c>
      <c r="H23" s="47"/>
      <c r="I23" s="50">
        <f t="shared" ref="I23:I31" si="4">CHOOSE(G23,0,$X$11,$X$12,$X$13,$X$14,$X$15,$X$16)</f>
        <v>0</v>
      </c>
      <c r="K23" s="52"/>
      <c r="L23" s="55">
        <v>1</v>
      </c>
      <c r="M23" s="52">
        <f t="shared" si="0"/>
        <v>0</v>
      </c>
      <c r="N23" s="58"/>
      <c r="O23" s="58"/>
      <c r="P23" s="58"/>
      <c r="Q23" s="58"/>
      <c r="AH23" s="68"/>
    </row>
    <row r="24" spans="1:141" ht="26.25" customHeight="1" outlineLevel="1">
      <c r="A24" s="40" t="s">
        <v>777</v>
      </c>
      <c r="B24" s="176" t="s">
        <v>2058</v>
      </c>
      <c r="C24" s="42" t="s">
        <v>154</v>
      </c>
      <c r="D24" s="48" t="s">
        <v>778</v>
      </c>
      <c r="E24" s="47">
        <f t="shared" si="1"/>
        <v>1</v>
      </c>
      <c r="F24" s="49">
        <f t="shared" si="2"/>
        <v>1</v>
      </c>
      <c r="G24" s="69">
        <f t="shared" si="3"/>
        <v>1</v>
      </c>
      <c r="H24" s="47"/>
      <c r="I24" s="50">
        <f t="shared" si="4"/>
        <v>0</v>
      </c>
      <c r="K24" s="52"/>
      <c r="L24" s="55">
        <v>1</v>
      </c>
      <c r="M24" s="52">
        <f t="shared" si="0"/>
        <v>0</v>
      </c>
      <c r="N24" s="58"/>
      <c r="O24" s="58"/>
      <c r="P24" s="58"/>
      <c r="Q24" s="58"/>
      <c r="AH24" s="68"/>
    </row>
    <row r="25" spans="1:141" ht="26.25" customHeight="1" outlineLevel="1">
      <c r="A25" s="40" t="s">
        <v>1402</v>
      </c>
      <c r="B25" s="176" t="s">
        <v>2059</v>
      </c>
      <c r="C25" s="42" t="s">
        <v>154</v>
      </c>
      <c r="D25" s="48" t="s">
        <v>778</v>
      </c>
      <c r="E25" s="47">
        <f t="shared" si="1"/>
        <v>1</v>
      </c>
      <c r="F25" s="49">
        <f t="shared" si="2"/>
        <v>1</v>
      </c>
      <c r="G25" s="69">
        <f t="shared" si="3"/>
        <v>1</v>
      </c>
      <c r="H25" s="47"/>
      <c r="I25" s="50">
        <f t="shared" si="4"/>
        <v>0</v>
      </c>
      <c r="K25" s="52"/>
      <c r="L25" s="55">
        <v>1</v>
      </c>
      <c r="M25" s="52">
        <f t="shared" si="0"/>
        <v>0</v>
      </c>
      <c r="N25" s="58"/>
      <c r="O25" s="58"/>
      <c r="P25" s="58"/>
      <c r="Q25" s="58"/>
      <c r="AH25" s="68"/>
    </row>
    <row r="26" spans="1:141" ht="26.25" customHeight="1" outlineLevel="1">
      <c r="A26" s="40" t="s">
        <v>779</v>
      </c>
      <c r="B26" s="176" t="s">
        <v>2060</v>
      </c>
      <c r="C26" s="42" t="s">
        <v>154</v>
      </c>
      <c r="D26" s="48" t="s">
        <v>778</v>
      </c>
      <c r="E26" s="47">
        <f t="shared" si="1"/>
        <v>1</v>
      </c>
      <c r="F26" s="49">
        <f t="shared" si="2"/>
        <v>1</v>
      </c>
      <c r="G26" s="69">
        <f t="shared" si="3"/>
        <v>1</v>
      </c>
      <c r="H26" s="47"/>
      <c r="I26" s="50">
        <f t="shared" si="4"/>
        <v>0</v>
      </c>
      <c r="K26" s="52"/>
      <c r="L26" s="55">
        <v>1</v>
      </c>
      <c r="M26" s="52">
        <f t="shared" si="0"/>
        <v>0</v>
      </c>
      <c r="N26" s="58"/>
      <c r="O26" s="58"/>
      <c r="P26" s="58"/>
      <c r="Q26" s="58"/>
      <c r="AH26" s="68"/>
    </row>
    <row r="27" spans="1:141" ht="26.25" customHeight="1" outlineLevel="1">
      <c r="A27" s="40" t="s">
        <v>780</v>
      </c>
      <c r="B27" s="176" t="s">
        <v>2061</v>
      </c>
      <c r="C27" s="42" t="s">
        <v>154</v>
      </c>
      <c r="D27" s="48" t="s">
        <v>778</v>
      </c>
      <c r="E27" s="47">
        <f t="shared" si="1"/>
        <v>1</v>
      </c>
      <c r="F27" s="49">
        <f t="shared" si="2"/>
        <v>1</v>
      </c>
      <c r="G27" s="69">
        <f t="shared" si="3"/>
        <v>1</v>
      </c>
      <c r="H27" s="47"/>
      <c r="I27" s="50">
        <f t="shared" si="4"/>
        <v>0</v>
      </c>
      <c r="K27" s="52"/>
      <c r="L27" s="55">
        <v>1</v>
      </c>
      <c r="M27" s="52">
        <f t="shared" si="0"/>
        <v>0</v>
      </c>
      <c r="N27" s="58"/>
      <c r="O27" s="58"/>
      <c r="P27" s="58"/>
      <c r="Q27" s="58"/>
      <c r="AH27" s="68"/>
    </row>
    <row r="28" spans="1:141" ht="26.25" customHeight="1" outlineLevel="1">
      <c r="A28" s="40" t="s">
        <v>781</v>
      </c>
      <c r="B28" s="176" t="s">
        <v>2062</v>
      </c>
      <c r="C28" s="42" t="s">
        <v>154</v>
      </c>
      <c r="D28" s="48" t="s">
        <v>778</v>
      </c>
      <c r="E28" s="47">
        <f t="shared" si="1"/>
        <v>1</v>
      </c>
      <c r="F28" s="49">
        <f t="shared" si="2"/>
        <v>1</v>
      </c>
      <c r="G28" s="69">
        <f t="shared" si="3"/>
        <v>1</v>
      </c>
      <c r="H28" s="47"/>
      <c r="I28" s="50">
        <f t="shared" si="4"/>
        <v>0</v>
      </c>
      <c r="K28" s="52"/>
      <c r="L28" s="55">
        <v>1</v>
      </c>
      <c r="M28" s="52">
        <f t="shared" si="0"/>
        <v>0</v>
      </c>
      <c r="N28" s="58"/>
      <c r="O28" s="58"/>
      <c r="P28" s="58"/>
      <c r="Q28" s="58"/>
      <c r="AH28" s="68"/>
    </row>
    <row r="29" spans="1:141" ht="26.25" customHeight="1" outlineLevel="1">
      <c r="A29" s="40" t="s">
        <v>788</v>
      </c>
      <c r="B29" s="176" t="s">
        <v>2063</v>
      </c>
      <c r="C29" s="42" t="s">
        <v>154</v>
      </c>
      <c r="D29" s="48" t="s">
        <v>778</v>
      </c>
      <c r="E29" s="47">
        <f t="shared" si="1"/>
        <v>1</v>
      </c>
      <c r="F29" s="49">
        <f t="shared" si="2"/>
        <v>1</v>
      </c>
      <c r="G29" s="69">
        <f t="shared" si="3"/>
        <v>1</v>
      </c>
      <c r="H29" s="47"/>
      <c r="I29" s="50">
        <f t="shared" si="4"/>
        <v>0</v>
      </c>
      <c r="K29" s="52"/>
      <c r="L29" s="55">
        <v>1</v>
      </c>
      <c r="M29" s="52">
        <f t="shared" si="0"/>
        <v>0</v>
      </c>
      <c r="N29" s="58"/>
      <c r="O29" s="58"/>
      <c r="P29" s="58"/>
      <c r="Q29" s="58"/>
      <c r="AH29" s="68"/>
    </row>
    <row r="30" spans="1:141" ht="39" customHeight="1" outlineLevel="1">
      <c r="A30" s="40" t="s">
        <v>791</v>
      </c>
      <c r="B30" s="232" t="s">
        <v>1221</v>
      </c>
      <c r="C30" s="340" t="s">
        <v>154</v>
      </c>
      <c r="D30" s="48" t="s">
        <v>778</v>
      </c>
      <c r="E30" s="47">
        <f t="shared" si="1"/>
        <v>1</v>
      </c>
      <c r="F30" s="49">
        <f t="shared" si="2"/>
        <v>1</v>
      </c>
      <c r="G30" s="69">
        <f t="shared" si="3"/>
        <v>1</v>
      </c>
      <c r="H30" s="334"/>
      <c r="I30" s="50">
        <f t="shared" si="4"/>
        <v>0</v>
      </c>
      <c r="J30" s="337"/>
      <c r="K30" s="338"/>
      <c r="L30" s="55">
        <v>1</v>
      </c>
      <c r="M30" s="52">
        <f t="shared" si="0"/>
        <v>0</v>
      </c>
      <c r="N30" s="58"/>
      <c r="O30" s="58"/>
      <c r="P30" s="58"/>
      <c r="Q30" s="58"/>
      <c r="AH30" s="310"/>
    </row>
    <row r="31" spans="1:141" ht="26.25" customHeight="1" outlineLevel="1">
      <c r="A31" s="40" t="s">
        <v>792</v>
      </c>
      <c r="B31" s="232" t="s">
        <v>2064</v>
      </c>
      <c r="C31" s="340" t="s">
        <v>154</v>
      </c>
      <c r="D31" s="48" t="s">
        <v>778</v>
      </c>
      <c r="E31" s="47">
        <f t="shared" si="1"/>
        <v>1</v>
      </c>
      <c r="F31" s="49">
        <f t="shared" si="2"/>
        <v>1</v>
      </c>
      <c r="G31" s="69">
        <f t="shared" si="3"/>
        <v>1</v>
      </c>
      <c r="H31" s="334"/>
      <c r="I31" s="50">
        <f t="shared" si="4"/>
        <v>0</v>
      </c>
      <c r="J31" s="337"/>
      <c r="K31" s="338"/>
      <c r="L31" s="55">
        <v>1</v>
      </c>
      <c r="M31" s="52">
        <f t="shared" si="0"/>
        <v>0</v>
      </c>
      <c r="N31" s="58"/>
      <c r="O31" s="58"/>
      <c r="P31" s="490">
        <f>SUM(M23:M31)/9</f>
        <v>0</v>
      </c>
      <c r="Q31" s="490" t="s">
        <v>2004</v>
      </c>
      <c r="AH31" s="310"/>
    </row>
    <row r="32" spans="1:141" s="412" customFormat="1" ht="26.85" customHeight="1">
      <c r="A32" s="409" t="s">
        <v>153</v>
      </c>
      <c r="B32" s="664" t="s">
        <v>2246</v>
      </c>
      <c r="C32" s="664"/>
      <c r="D32" s="664"/>
      <c r="E32" s="664"/>
      <c r="F32" s="664"/>
      <c r="G32" s="664"/>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row>
    <row r="33" spans="1:141" ht="95.25" customHeight="1">
      <c r="A33" s="188" t="s">
        <v>1610</v>
      </c>
      <c r="B33" s="650" t="s">
        <v>2247</v>
      </c>
      <c r="C33" s="651"/>
      <c r="D33" s="178" t="s">
        <v>894</v>
      </c>
      <c r="E33" s="179">
        <f>VLOOKUP(D33,$AF$10:$AG$16,2)</f>
        <v>1</v>
      </c>
      <c r="F33" s="189">
        <f>IF(E33&gt;1,0,ROUNDDOWN(AVERAGE(F34:F41),0))</f>
        <v>1</v>
      </c>
      <c r="G33" s="189"/>
      <c r="H33" s="179">
        <f>MAX(E33:F33)</f>
        <v>1</v>
      </c>
      <c r="I33" s="180">
        <f>CHOOSE(H33,0,$X$11,$X$12,$X$13,$X$14,$X$15,$X$16)</f>
        <v>0</v>
      </c>
      <c r="J33" s="181">
        <v>0.2</v>
      </c>
      <c r="K33" s="182">
        <f>I33*J33</f>
        <v>0</v>
      </c>
      <c r="L33" s="173"/>
      <c r="M33" s="182"/>
      <c r="N33" s="58"/>
      <c r="O33" s="58"/>
      <c r="P33" s="58"/>
      <c r="Q33" s="58"/>
      <c r="AH33" s="68"/>
    </row>
    <row r="34" spans="1:141" ht="26.25" hidden="1" customHeight="1" outlineLevel="2">
      <c r="A34" s="40" t="s">
        <v>1403</v>
      </c>
      <c r="B34" s="176" t="s">
        <v>1222</v>
      </c>
      <c r="C34" s="42" t="s">
        <v>301</v>
      </c>
      <c r="D34" s="48" t="s">
        <v>778</v>
      </c>
      <c r="E34" s="47">
        <f t="shared" ref="E34:E41" si="5">VLOOKUP(D34,$AB$10:$AE$16,2)</f>
        <v>1</v>
      </c>
      <c r="F34" s="49">
        <f t="shared" ref="F34:F41" si="6">CHOOSE(E34,$Y$10,$Y$11,$Y$12,$Y$13,$Y$14,$Y$15,$Y$16)</f>
        <v>1</v>
      </c>
      <c r="G34" s="69">
        <f t="shared" ref="G34:G41" si="7">IF(F34&gt;1,F34,$H$33)</f>
        <v>1</v>
      </c>
      <c r="H34" s="47"/>
      <c r="I34" s="50">
        <f t="shared" ref="I34:I41" si="8">CHOOSE(G34,0,$X$11,$X$12,$X$13,$X$14,$X$15,$X$16)</f>
        <v>0</v>
      </c>
      <c r="K34" s="52"/>
      <c r="L34" s="55">
        <v>1</v>
      </c>
      <c r="M34" s="52">
        <f t="shared" si="0"/>
        <v>0</v>
      </c>
      <c r="N34" s="58"/>
      <c r="O34" s="58"/>
      <c r="P34" s="58"/>
      <c r="Q34" s="58"/>
      <c r="AH34" s="68"/>
    </row>
    <row r="35" spans="1:141" ht="26.25" hidden="1" customHeight="1" outlineLevel="2">
      <c r="A35" s="40" t="s">
        <v>899</v>
      </c>
      <c r="B35" s="176" t="s">
        <v>1223</v>
      </c>
      <c r="C35" s="42" t="s">
        <v>301</v>
      </c>
      <c r="D35" s="48" t="s">
        <v>778</v>
      </c>
      <c r="E35" s="47">
        <f t="shared" si="5"/>
        <v>1</v>
      </c>
      <c r="F35" s="49">
        <f t="shared" si="6"/>
        <v>1</v>
      </c>
      <c r="G35" s="69">
        <f t="shared" si="7"/>
        <v>1</v>
      </c>
      <c r="H35" s="47"/>
      <c r="I35" s="50">
        <f t="shared" si="8"/>
        <v>0</v>
      </c>
      <c r="K35" s="52"/>
      <c r="L35" s="55">
        <v>1</v>
      </c>
      <c r="M35" s="52">
        <f t="shared" si="0"/>
        <v>0</v>
      </c>
      <c r="N35" s="58"/>
      <c r="O35" s="58"/>
      <c r="P35" s="58"/>
      <c r="Q35" s="58"/>
      <c r="AH35" s="68"/>
    </row>
    <row r="36" spans="1:141" ht="26.25" hidden="1" customHeight="1" outlineLevel="2">
      <c r="A36" s="40" t="s">
        <v>1404</v>
      </c>
      <c r="B36" s="176" t="s">
        <v>1224</v>
      </c>
      <c r="C36" s="42" t="s">
        <v>301</v>
      </c>
      <c r="D36" s="48" t="s">
        <v>778</v>
      </c>
      <c r="E36" s="47">
        <f t="shared" si="5"/>
        <v>1</v>
      </c>
      <c r="F36" s="49">
        <f t="shared" si="6"/>
        <v>1</v>
      </c>
      <c r="G36" s="69">
        <f t="shared" si="7"/>
        <v>1</v>
      </c>
      <c r="H36" s="47"/>
      <c r="I36" s="50">
        <f t="shared" si="8"/>
        <v>0</v>
      </c>
      <c r="K36" s="52"/>
      <c r="L36" s="55">
        <v>1</v>
      </c>
      <c r="M36" s="52">
        <f t="shared" si="0"/>
        <v>0</v>
      </c>
      <c r="N36" s="58"/>
      <c r="O36" s="58"/>
      <c r="P36" s="58"/>
      <c r="Q36" s="58"/>
      <c r="AH36" s="68"/>
    </row>
    <row r="37" spans="1:141" ht="26.25" hidden="1" customHeight="1" outlineLevel="2">
      <c r="A37" s="40" t="s">
        <v>1405</v>
      </c>
      <c r="B37" s="176" t="s">
        <v>1225</v>
      </c>
      <c r="C37" s="42" t="s">
        <v>301</v>
      </c>
      <c r="D37" s="48" t="s">
        <v>778</v>
      </c>
      <c r="E37" s="47">
        <f t="shared" si="5"/>
        <v>1</v>
      </c>
      <c r="F37" s="49">
        <f t="shared" si="6"/>
        <v>1</v>
      </c>
      <c r="G37" s="69">
        <f t="shared" si="7"/>
        <v>1</v>
      </c>
      <c r="H37" s="47"/>
      <c r="I37" s="50">
        <f t="shared" si="8"/>
        <v>0</v>
      </c>
      <c r="K37" s="52"/>
      <c r="L37" s="55">
        <v>1</v>
      </c>
      <c r="M37" s="52">
        <f t="shared" si="0"/>
        <v>0</v>
      </c>
      <c r="N37" s="58"/>
      <c r="O37" s="58"/>
      <c r="P37" s="58"/>
      <c r="Q37" s="58"/>
      <c r="AH37" s="68"/>
    </row>
    <row r="38" spans="1:141" ht="26.25" hidden="1" customHeight="1" outlineLevel="2">
      <c r="A38" s="40" t="s">
        <v>1406</v>
      </c>
      <c r="B38" s="176" t="s">
        <v>1226</v>
      </c>
      <c r="C38" s="42" t="s">
        <v>301</v>
      </c>
      <c r="D38" s="48" t="s">
        <v>778</v>
      </c>
      <c r="E38" s="47">
        <f t="shared" si="5"/>
        <v>1</v>
      </c>
      <c r="F38" s="49">
        <f t="shared" si="6"/>
        <v>1</v>
      </c>
      <c r="G38" s="69">
        <f t="shared" si="7"/>
        <v>1</v>
      </c>
      <c r="H38" s="47"/>
      <c r="I38" s="50">
        <f t="shared" si="8"/>
        <v>0</v>
      </c>
      <c r="K38" s="52"/>
      <c r="L38" s="55">
        <v>1</v>
      </c>
      <c r="M38" s="52">
        <f t="shared" si="0"/>
        <v>0</v>
      </c>
      <c r="N38" s="58"/>
      <c r="O38" s="58"/>
      <c r="P38" s="58"/>
      <c r="Q38" s="58"/>
      <c r="AH38" s="68"/>
    </row>
    <row r="39" spans="1:141" ht="26.25" hidden="1" customHeight="1" outlineLevel="2">
      <c r="A39" s="40" t="s">
        <v>1407</v>
      </c>
      <c r="B39" s="176" t="s">
        <v>1227</v>
      </c>
      <c r="C39" s="42" t="s">
        <v>301</v>
      </c>
      <c r="D39" s="48" t="s">
        <v>778</v>
      </c>
      <c r="E39" s="47">
        <f t="shared" si="5"/>
        <v>1</v>
      </c>
      <c r="F39" s="49">
        <f t="shared" si="6"/>
        <v>1</v>
      </c>
      <c r="G39" s="69">
        <f t="shared" si="7"/>
        <v>1</v>
      </c>
      <c r="H39" s="47"/>
      <c r="I39" s="50">
        <f t="shared" si="8"/>
        <v>0</v>
      </c>
      <c r="K39" s="52"/>
      <c r="L39" s="55">
        <v>1</v>
      </c>
      <c r="M39" s="52">
        <f t="shared" si="0"/>
        <v>0</v>
      </c>
      <c r="N39" s="58"/>
      <c r="O39" s="58"/>
      <c r="P39" s="58"/>
      <c r="Q39" s="58"/>
      <c r="AH39" s="68"/>
    </row>
    <row r="40" spans="1:141" ht="26.25" hidden="1" customHeight="1" outlineLevel="2">
      <c r="A40" s="40" t="s">
        <v>900</v>
      </c>
      <c r="B40" s="176" t="s">
        <v>1228</v>
      </c>
      <c r="C40" s="42" t="s">
        <v>301</v>
      </c>
      <c r="D40" s="48" t="s">
        <v>778</v>
      </c>
      <c r="E40" s="47">
        <f t="shared" si="5"/>
        <v>1</v>
      </c>
      <c r="F40" s="49">
        <f t="shared" si="6"/>
        <v>1</v>
      </c>
      <c r="G40" s="69">
        <f t="shared" si="7"/>
        <v>1</v>
      </c>
      <c r="H40" s="47"/>
      <c r="I40" s="50">
        <f t="shared" si="8"/>
        <v>0</v>
      </c>
      <c r="K40" s="52"/>
      <c r="L40" s="55">
        <v>1</v>
      </c>
      <c r="M40" s="52">
        <f t="shared" si="0"/>
        <v>0</v>
      </c>
      <c r="N40" s="58"/>
      <c r="O40" s="58"/>
      <c r="P40" s="58"/>
      <c r="Q40" s="58"/>
      <c r="AH40" s="68"/>
    </row>
    <row r="41" spans="1:141" ht="26.25" hidden="1" customHeight="1" outlineLevel="2">
      <c r="A41" s="40" t="s">
        <v>901</v>
      </c>
      <c r="B41" s="176" t="s">
        <v>1229</v>
      </c>
      <c r="C41" s="42" t="s">
        <v>301</v>
      </c>
      <c r="D41" s="48" t="s">
        <v>778</v>
      </c>
      <c r="E41" s="47">
        <f t="shared" si="5"/>
        <v>1</v>
      </c>
      <c r="F41" s="49">
        <f t="shared" si="6"/>
        <v>1</v>
      </c>
      <c r="G41" s="69">
        <f t="shared" si="7"/>
        <v>1</v>
      </c>
      <c r="H41" s="47"/>
      <c r="I41" s="50">
        <f t="shared" si="8"/>
        <v>0</v>
      </c>
      <c r="K41" s="52"/>
      <c r="L41" s="55">
        <v>1</v>
      </c>
      <c r="M41" s="52">
        <f t="shared" si="0"/>
        <v>0</v>
      </c>
      <c r="N41" s="58"/>
      <c r="O41" s="58"/>
      <c r="P41" s="58"/>
      <c r="Q41" s="58"/>
      <c r="AH41" s="68"/>
    </row>
    <row r="42" spans="1:141" ht="57" customHeight="1" collapsed="1">
      <c r="A42" s="41" t="s">
        <v>1611</v>
      </c>
      <c r="B42" s="686" t="s">
        <v>1230</v>
      </c>
      <c r="C42" s="648"/>
      <c r="D42" s="178" t="s">
        <v>894</v>
      </c>
      <c r="E42" s="47">
        <f>VLOOKUP(D42,$AF$10:$AG$16,2)</f>
        <v>1</v>
      </c>
      <c r="F42" s="49">
        <f>IF(E42&gt;1,0,ROUNDDOWN(AVERAGE(F43:F46),0))</f>
        <v>1</v>
      </c>
      <c r="G42" s="69"/>
      <c r="H42" s="47">
        <f>MAX(E42:F42)</f>
        <v>1</v>
      </c>
      <c r="I42" s="50">
        <f>CHOOSE(H42,0,$X$11,$X$12,$X$13,$X$14,$X$15,$X$16)</f>
        <v>0</v>
      </c>
      <c r="J42" s="54">
        <f>1/5</f>
        <v>0.2</v>
      </c>
      <c r="K42" s="52">
        <f>I42*J42</f>
        <v>0</v>
      </c>
      <c r="M42" s="52"/>
      <c r="N42" s="58"/>
      <c r="O42" s="58"/>
      <c r="P42" s="490">
        <f>SUM(M34:M46)/12</f>
        <v>0</v>
      </c>
      <c r="Q42" s="490" t="s">
        <v>2005</v>
      </c>
      <c r="AH42" s="68"/>
    </row>
    <row r="43" spans="1:141" ht="26.25" customHeight="1" outlineLevel="1">
      <c r="A43" s="40" t="s">
        <v>902</v>
      </c>
      <c r="B43" s="176" t="s">
        <v>1231</v>
      </c>
      <c r="C43" s="42" t="s">
        <v>301</v>
      </c>
      <c r="D43" s="48" t="s">
        <v>778</v>
      </c>
      <c r="E43" s="47">
        <f>VLOOKUP(D43,$AB$10:$AE$16,2)</f>
        <v>1</v>
      </c>
      <c r="F43" s="49">
        <f>CHOOSE(E43,$Y$10,$Y$11,$Y$12,$Y$13,$Y$14,$Y$15,$Y$16)</f>
        <v>1</v>
      </c>
      <c r="G43" s="69">
        <f>IF(F43&gt;1,F43,$H$42)</f>
        <v>1</v>
      </c>
      <c r="H43" s="47"/>
      <c r="I43" s="50">
        <f>CHOOSE(G43,0,$X$11,$X$12,$X$13,$X$14,$X$15,$X$16)</f>
        <v>0</v>
      </c>
      <c r="K43" s="52"/>
      <c r="L43" s="55">
        <v>1</v>
      </c>
      <c r="M43" s="52">
        <f t="shared" si="0"/>
        <v>0</v>
      </c>
      <c r="N43" s="58"/>
      <c r="O43" s="58"/>
      <c r="P43" s="58"/>
      <c r="Q43" s="58"/>
      <c r="AH43" s="68"/>
    </row>
    <row r="44" spans="1:141" ht="26.25" customHeight="1" outlineLevel="1">
      <c r="A44" s="40" t="s">
        <v>903</v>
      </c>
      <c r="B44" s="176" t="s">
        <v>1232</v>
      </c>
      <c r="C44" s="42" t="s">
        <v>301</v>
      </c>
      <c r="D44" s="48" t="s">
        <v>778</v>
      </c>
      <c r="E44" s="47">
        <f>VLOOKUP(D44,$AB$10:$AE$16,2)</f>
        <v>1</v>
      </c>
      <c r="F44" s="49">
        <f>CHOOSE(E44,$Y$10,$Y$11,$Y$12,$Y$13,$Y$14,$Y$15,$Y$16)</f>
        <v>1</v>
      </c>
      <c r="G44" s="69">
        <f>IF(F44&gt;1,F44,$H$42)</f>
        <v>1</v>
      </c>
      <c r="H44" s="47"/>
      <c r="I44" s="50">
        <f>CHOOSE(G44,0,$X$11,$X$12,$X$13,$X$14,$X$15,$X$16)</f>
        <v>0</v>
      </c>
      <c r="K44" s="52"/>
      <c r="L44" s="55">
        <v>1</v>
      </c>
      <c r="M44" s="52">
        <f t="shared" si="0"/>
        <v>0</v>
      </c>
      <c r="N44" s="58"/>
      <c r="O44" s="58"/>
      <c r="P44" s="58"/>
      <c r="Q44" s="58"/>
      <c r="AH44" s="68"/>
    </row>
    <row r="45" spans="1:141" ht="26.25" customHeight="1" outlineLevel="1">
      <c r="A45" s="40" t="s">
        <v>904</v>
      </c>
      <c r="B45" s="176" t="s">
        <v>1233</v>
      </c>
      <c r="C45" s="42" t="s">
        <v>725</v>
      </c>
      <c r="D45" s="48" t="s">
        <v>778</v>
      </c>
      <c r="E45" s="47">
        <f>VLOOKUP(D45,$AB$10:$AE$16,2)</f>
        <v>1</v>
      </c>
      <c r="F45" s="49">
        <f>CHOOSE(E45,$Y$10,$Y$11,$Y$12,$Y$13,$Y$14,$Y$15,$Y$16)</f>
        <v>1</v>
      </c>
      <c r="G45" s="69">
        <f>IF(F45&gt;1,F45,$H$42)</f>
        <v>1</v>
      </c>
      <c r="H45" s="47"/>
      <c r="I45" s="50">
        <f>CHOOSE(G45,0,$X$11,$X$12,$X$13,$X$14,$X$15,$X$16)</f>
        <v>0</v>
      </c>
      <c r="K45" s="52"/>
      <c r="L45" s="55">
        <v>1</v>
      </c>
      <c r="M45" s="52">
        <f t="shared" si="0"/>
        <v>0</v>
      </c>
      <c r="N45" s="58"/>
      <c r="O45" s="58"/>
      <c r="P45" s="58"/>
      <c r="Q45" s="58"/>
      <c r="AH45" s="68"/>
    </row>
    <row r="46" spans="1:141" ht="26.25" customHeight="1" outlineLevel="1">
      <c r="A46" s="40" t="s">
        <v>905</v>
      </c>
      <c r="B46" s="176" t="s">
        <v>2248</v>
      </c>
      <c r="C46" s="42" t="s">
        <v>725</v>
      </c>
      <c r="D46" s="48" t="s">
        <v>778</v>
      </c>
      <c r="E46" s="47">
        <f>VLOOKUP(D46,$AB$10:$AE$16,2)</f>
        <v>1</v>
      </c>
      <c r="F46" s="49">
        <f>CHOOSE(E46,$Y$10,$Y$11,$Y$12,$Y$13,$Y$14,$Y$15,$Y$16)</f>
        <v>1</v>
      </c>
      <c r="G46" s="69">
        <f>IF(F46&gt;1,F46,$H$42)</f>
        <v>1</v>
      </c>
      <c r="H46" s="47"/>
      <c r="I46" s="50">
        <f>CHOOSE(G46,0,$X$11,$X$12,$X$13,$X$14,$X$15,$X$16)</f>
        <v>0</v>
      </c>
      <c r="K46" s="52"/>
      <c r="L46" s="55">
        <v>1</v>
      </c>
      <c r="M46" s="52">
        <f t="shared" si="0"/>
        <v>0</v>
      </c>
      <c r="N46" s="58"/>
      <c r="O46" s="58"/>
      <c r="P46" s="58"/>
      <c r="Q46" s="58"/>
      <c r="AH46" s="68"/>
    </row>
    <row r="47" spans="1:141" s="412" customFormat="1" ht="26.85" customHeight="1">
      <c r="A47" s="406" t="s">
        <v>1095</v>
      </c>
      <c r="B47" s="688" t="s">
        <v>712</v>
      </c>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row>
    <row r="48" spans="1:141" s="412" customFormat="1" ht="26.85" customHeight="1">
      <c r="A48" s="409" t="s">
        <v>2</v>
      </c>
      <c r="B48" s="664" t="s">
        <v>397</v>
      </c>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row>
    <row r="49" spans="1:141" s="412" customFormat="1" ht="26.85" customHeight="1">
      <c r="A49" s="409" t="s">
        <v>157</v>
      </c>
      <c r="B49" s="664" t="s">
        <v>110</v>
      </c>
      <c r="C49" s="664"/>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row>
    <row r="50" spans="1:141" ht="56.25" customHeight="1">
      <c r="A50" s="41" t="s">
        <v>1612</v>
      </c>
      <c r="B50" s="686" t="s">
        <v>1414</v>
      </c>
      <c r="C50" s="648"/>
      <c r="D50" s="178" t="s">
        <v>894</v>
      </c>
      <c r="E50" s="47">
        <f>VLOOKUP(D50,$AF$10:$AG$16,2)</f>
        <v>1</v>
      </c>
      <c r="F50" s="49">
        <f>IF(E50&gt;1,0,ROUNDDOWN(AVERAGE(F51:F58),0))</f>
        <v>1</v>
      </c>
      <c r="G50" s="69"/>
      <c r="H50" s="47">
        <f>MAX(E50:F50)</f>
        <v>1</v>
      </c>
      <c r="I50" s="50">
        <f>CHOOSE(H50,0,$X$11,$X$12,$X$13,$X$14,$X$15,$X$16)</f>
        <v>0</v>
      </c>
      <c r="J50" s="57">
        <f>1/6</f>
        <v>0.16666666666666666</v>
      </c>
      <c r="K50" s="52">
        <f>I50*J50</f>
        <v>0</v>
      </c>
      <c r="M50" s="52"/>
      <c r="N50" s="58"/>
      <c r="O50" s="58"/>
      <c r="P50" s="495">
        <f>SUM(M51:M68)/17</f>
        <v>0</v>
      </c>
      <c r="Q50" s="495" t="s">
        <v>2006</v>
      </c>
      <c r="AH50" s="68"/>
    </row>
    <row r="51" spans="1:141" ht="26.25" customHeight="1" outlineLevel="1">
      <c r="A51" s="40" t="s">
        <v>906</v>
      </c>
      <c r="B51" s="176" t="s">
        <v>1415</v>
      </c>
      <c r="C51" s="42" t="s">
        <v>157</v>
      </c>
      <c r="D51" s="48" t="s">
        <v>778</v>
      </c>
      <c r="E51" s="47">
        <f t="shared" ref="E51:E58" si="9">VLOOKUP(D51,$AB$10:$AE$16,2)</f>
        <v>1</v>
      </c>
      <c r="F51" s="49">
        <f t="shared" ref="F51:F58" si="10">CHOOSE(E51,$Y$10,$Y$11,$Y$12,$Y$13,$Y$14,$Y$15,$Y$16)</f>
        <v>1</v>
      </c>
      <c r="G51" s="69">
        <f t="shared" ref="G51:G58" si="11">IF(F51&gt;1,F51,$H$50)</f>
        <v>1</v>
      </c>
      <c r="H51" s="47"/>
      <c r="I51" s="50">
        <f t="shared" ref="I51:I58" si="12">CHOOSE(G51,0,$X$11,$X$12,$X$13,$X$14,$X$15,$X$16)</f>
        <v>0</v>
      </c>
      <c r="K51" s="52"/>
      <c r="L51" s="55">
        <v>1</v>
      </c>
      <c r="M51" s="52">
        <f t="shared" si="0"/>
        <v>0</v>
      </c>
      <c r="N51" s="58"/>
      <c r="O51" s="58"/>
      <c r="P51" s="58"/>
      <c r="Q51" s="58"/>
      <c r="AH51" s="68"/>
    </row>
    <row r="52" spans="1:141" ht="26.25" customHeight="1" outlineLevel="1">
      <c r="A52" s="40" t="s">
        <v>1408</v>
      </c>
      <c r="B52" s="176" t="s">
        <v>1416</v>
      </c>
      <c r="C52" s="42" t="s">
        <v>157</v>
      </c>
      <c r="D52" s="48" t="s">
        <v>778</v>
      </c>
      <c r="E52" s="47">
        <f t="shared" si="9"/>
        <v>1</v>
      </c>
      <c r="F52" s="49">
        <f t="shared" si="10"/>
        <v>1</v>
      </c>
      <c r="G52" s="69">
        <f t="shared" si="11"/>
        <v>1</v>
      </c>
      <c r="H52" s="47"/>
      <c r="I52" s="50">
        <f t="shared" si="12"/>
        <v>0</v>
      </c>
      <c r="K52" s="52"/>
      <c r="L52" s="55">
        <v>1</v>
      </c>
      <c r="M52" s="52">
        <f t="shared" si="0"/>
        <v>0</v>
      </c>
      <c r="N52" s="58"/>
      <c r="O52" s="58"/>
      <c r="P52" s="58"/>
      <c r="Q52" s="58"/>
      <c r="AH52" s="68"/>
    </row>
    <row r="53" spans="1:141" ht="26.25" customHeight="1" outlineLevel="1">
      <c r="A53" s="40" t="s">
        <v>907</v>
      </c>
      <c r="B53" s="176" t="s">
        <v>1234</v>
      </c>
      <c r="C53" s="42" t="s">
        <v>157</v>
      </c>
      <c r="D53" s="48" t="s">
        <v>778</v>
      </c>
      <c r="E53" s="47">
        <f t="shared" si="9"/>
        <v>1</v>
      </c>
      <c r="F53" s="49">
        <f t="shared" si="10"/>
        <v>1</v>
      </c>
      <c r="G53" s="69">
        <f t="shared" si="11"/>
        <v>1</v>
      </c>
      <c r="H53" s="47"/>
      <c r="I53" s="50">
        <f t="shared" si="12"/>
        <v>0</v>
      </c>
      <c r="K53" s="52"/>
      <c r="L53" s="55">
        <v>1</v>
      </c>
      <c r="M53" s="52">
        <f t="shared" si="0"/>
        <v>0</v>
      </c>
      <c r="N53" s="58"/>
      <c r="O53" s="58"/>
      <c r="P53" s="58"/>
      <c r="Q53" s="58"/>
      <c r="AH53" s="68"/>
    </row>
    <row r="54" spans="1:141" ht="26.25" customHeight="1" outlineLevel="1">
      <c r="A54" s="40" t="s">
        <v>1409</v>
      </c>
      <c r="B54" s="176" t="s">
        <v>1417</v>
      </c>
      <c r="C54" s="42" t="s">
        <v>157</v>
      </c>
      <c r="D54" s="48" t="s">
        <v>778</v>
      </c>
      <c r="E54" s="47">
        <f t="shared" si="9"/>
        <v>1</v>
      </c>
      <c r="F54" s="49">
        <f t="shared" si="10"/>
        <v>1</v>
      </c>
      <c r="G54" s="69">
        <f t="shared" si="11"/>
        <v>1</v>
      </c>
      <c r="H54" s="47"/>
      <c r="I54" s="50">
        <f t="shared" si="12"/>
        <v>0</v>
      </c>
      <c r="K54" s="52"/>
      <c r="L54" s="55">
        <v>1</v>
      </c>
      <c r="M54" s="52">
        <f t="shared" si="0"/>
        <v>0</v>
      </c>
      <c r="N54" s="58"/>
      <c r="O54" s="58"/>
      <c r="P54" s="58"/>
      <c r="Q54" s="58"/>
      <c r="AH54" s="68"/>
    </row>
    <row r="55" spans="1:141" ht="26.25" customHeight="1" outlineLevel="1">
      <c r="A55" s="40" t="s">
        <v>1410</v>
      </c>
      <c r="B55" s="176" t="s">
        <v>1418</v>
      </c>
      <c r="C55" s="42" t="s">
        <v>157</v>
      </c>
      <c r="D55" s="48" t="s">
        <v>778</v>
      </c>
      <c r="E55" s="47">
        <f t="shared" si="9"/>
        <v>1</v>
      </c>
      <c r="F55" s="49">
        <f t="shared" si="10"/>
        <v>1</v>
      </c>
      <c r="G55" s="69">
        <f t="shared" si="11"/>
        <v>1</v>
      </c>
      <c r="H55" s="47"/>
      <c r="I55" s="50">
        <f t="shared" si="12"/>
        <v>0</v>
      </c>
      <c r="K55" s="52"/>
      <c r="L55" s="55">
        <v>1</v>
      </c>
      <c r="M55" s="52">
        <f t="shared" si="0"/>
        <v>0</v>
      </c>
      <c r="N55" s="58"/>
      <c r="O55" s="58"/>
      <c r="P55" s="58"/>
      <c r="Q55" s="58"/>
      <c r="AH55" s="68"/>
    </row>
    <row r="56" spans="1:141" ht="26.25" customHeight="1" outlineLevel="1">
      <c r="A56" s="40" t="s">
        <v>908</v>
      </c>
      <c r="B56" s="341" t="s">
        <v>1241</v>
      </c>
      <c r="C56" s="42" t="s">
        <v>157</v>
      </c>
      <c r="D56" s="48" t="s">
        <v>778</v>
      </c>
      <c r="E56" s="47">
        <f t="shared" si="9"/>
        <v>1</v>
      </c>
      <c r="F56" s="49">
        <f t="shared" si="10"/>
        <v>1</v>
      </c>
      <c r="G56" s="69">
        <f t="shared" si="11"/>
        <v>1</v>
      </c>
      <c r="H56" s="334"/>
      <c r="I56" s="50">
        <f t="shared" si="12"/>
        <v>0</v>
      </c>
      <c r="J56" s="337"/>
      <c r="K56" s="338"/>
      <c r="L56" s="55">
        <v>1</v>
      </c>
      <c r="M56" s="52">
        <f t="shared" si="0"/>
        <v>0</v>
      </c>
      <c r="N56" s="58"/>
      <c r="O56" s="58"/>
      <c r="P56" s="58"/>
      <c r="Q56" s="58"/>
      <c r="AH56" s="310"/>
    </row>
    <row r="57" spans="1:141" ht="45.75" customHeight="1" outlineLevel="1">
      <c r="A57" s="40" t="s">
        <v>909</v>
      </c>
      <c r="B57" s="176" t="s">
        <v>1096</v>
      </c>
      <c r="C57" s="43" t="s">
        <v>157</v>
      </c>
      <c r="D57" s="48" t="s">
        <v>778</v>
      </c>
      <c r="E57" s="47">
        <f t="shared" si="9"/>
        <v>1</v>
      </c>
      <c r="F57" s="49">
        <f t="shared" si="10"/>
        <v>1</v>
      </c>
      <c r="G57" s="69">
        <f t="shared" si="11"/>
        <v>1</v>
      </c>
      <c r="H57" s="47"/>
      <c r="I57" s="50">
        <f t="shared" si="12"/>
        <v>0</v>
      </c>
      <c r="K57" s="52"/>
      <c r="L57" s="55">
        <v>1</v>
      </c>
      <c r="M57" s="52">
        <f t="shared" si="0"/>
        <v>0</v>
      </c>
      <c r="N57" s="58"/>
      <c r="O57" s="58"/>
      <c r="P57" s="58"/>
      <c r="Q57" s="58"/>
      <c r="AH57" s="68"/>
    </row>
    <row r="58" spans="1:141" ht="38.25" customHeight="1" outlineLevel="1">
      <c r="A58" s="40" t="s">
        <v>1411</v>
      </c>
      <c r="B58" s="176" t="s">
        <v>1235</v>
      </c>
      <c r="C58" s="42" t="s">
        <v>157</v>
      </c>
      <c r="D58" s="48" t="s">
        <v>778</v>
      </c>
      <c r="E58" s="47">
        <f t="shared" si="9"/>
        <v>1</v>
      </c>
      <c r="F58" s="49">
        <f t="shared" si="10"/>
        <v>1</v>
      </c>
      <c r="G58" s="69">
        <f t="shared" si="11"/>
        <v>1</v>
      </c>
      <c r="H58" s="47"/>
      <c r="I58" s="50">
        <f t="shared" si="12"/>
        <v>0</v>
      </c>
      <c r="K58" s="52"/>
      <c r="L58" s="55">
        <v>1</v>
      </c>
      <c r="M58" s="52">
        <f t="shared" si="0"/>
        <v>0</v>
      </c>
      <c r="N58" s="58"/>
      <c r="O58" s="58"/>
      <c r="P58" s="58"/>
      <c r="Q58" s="58"/>
      <c r="AH58" s="68"/>
    </row>
    <row r="59" spans="1:141" ht="71.25" customHeight="1">
      <c r="A59" s="41" t="s">
        <v>1613</v>
      </c>
      <c r="B59" s="686" t="s">
        <v>1419</v>
      </c>
      <c r="C59" s="648"/>
      <c r="D59" s="178" t="s">
        <v>894</v>
      </c>
      <c r="E59" s="47">
        <f>VLOOKUP(D59,$AF$10:$AG$16,2)</f>
        <v>1</v>
      </c>
      <c r="F59" s="49">
        <f>IF(E59&gt;1,0,ROUNDDOWN(AVERAGE(F60:F66),0))</f>
        <v>1</v>
      </c>
      <c r="G59" s="69"/>
      <c r="H59" s="47">
        <f>MAX(E59:F59)</f>
        <v>1</v>
      </c>
      <c r="I59" s="50">
        <f>CHOOSE(H59,0,$X$11,$X$12,$X$13,$X$14,$X$15,$X$16)</f>
        <v>0</v>
      </c>
      <c r="J59" s="57">
        <f>1/6</f>
        <v>0.16666666666666666</v>
      </c>
      <c r="K59" s="52">
        <f>I59*J59</f>
        <v>0</v>
      </c>
      <c r="M59" s="52"/>
      <c r="N59" s="58"/>
      <c r="O59" s="58"/>
      <c r="P59" s="58"/>
      <c r="Q59" s="58"/>
      <c r="R59" s="493">
        <f>SUM(Q70,P50)/2</f>
        <v>0</v>
      </c>
      <c r="S59" s="493" t="s">
        <v>2008</v>
      </c>
      <c r="AH59" s="68"/>
    </row>
    <row r="60" spans="1:141" ht="26.25" customHeight="1" outlineLevel="1">
      <c r="A60" s="40" t="s">
        <v>1412</v>
      </c>
      <c r="B60" s="176" t="s">
        <v>1097</v>
      </c>
      <c r="C60" s="42" t="s">
        <v>157</v>
      </c>
      <c r="D60" s="48" t="s">
        <v>778</v>
      </c>
      <c r="E60" s="47">
        <f t="shared" ref="E60:E68" si="13">VLOOKUP(D60,$AB$10:$AE$16,2)</f>
        <v>1</v>
      </c>
      <c r="F60" s="49">
        <f t="shared" ref="F60:F68" si="14">CHOOSE(E60,$Y$10,$Y$11,$Y$12,$Y$13,$Y$14,$Y$15,$Y$16)</f>
        <v>1</v>
      </c>
      <c r="G60" s="69">
        <f t="shared" ref="G60:G68" si="15">IF(F60&gt;1,F60,$H$59)</f>
        <v>1</v>
      </c>
      <c r="H60" s="47"/>
      <c r="I60" s="50">
        <f t="shared" ref="I60:I68" si="16">CHOOSE(G60,0,$X$11,$X$12,$X$13,$X$14,$X$15,$X$16)</f>
        <v>0</v>
      </c>
      <c r="K60" s="52"/>
      <c r="L60" s="55">
        <v>1</v>
      </c>
      <c r="M60" s="52">
        <f t="shared" si="0"/>
        <v>0</v>
      </c>
      <c r="N60" s="58"/>
      <c r="O60" s="58"/>
      <c r="P60" s="58"/>
      <c r="Q60" s="58"/>
      <c r="AH60" s="68"/>
    </row>
    <row r="61" spans="1:141" ht="26.25" customHeight="1" outlineLevel="1">
      <c r="A61" s="40" t="s">
        <v>910</v>
      </c>
      <c r="B61" s="176" t="s">
        <v>1098</v>
      </c>
      <c r="C61" s="42" t="s">
        <v>157</v>
      </c>
      <c r="D61" s="48" t="s">
        <v>778</v>
      </c>
      <c r="E61" s="47">
        <f t="shared" si="13"/>
        <v>1</v>
      </c>
      <c r="F61" s="49">
        <f t="shared" si="14"/>
        <v>1</v>
      </c>
      <c r="G61" s="69">
        <f t="shared" si="15"/>
        <v>1</v>
      </c>
      <c r="H61" s="47"/>
      <c r="I61" s="50">
        <f t="shared" si="16"/>
        <v>0</v>
      </c>
      <c r="K61" s="52"/>
      <c r="L61" s="55">
        <v>1</v>
      </c>
      <c r="M61" s="52">
        <f t="shared" si="0"/>
        <v>0</v>
      </c>
      <c r="N61" s="58"/>
      <c r="O61" s="58"/>
      <c r="P61" s="58"/>
      <c r="Q61" s="58"/>
      <c r="AH61" s="68"/>
    </row>
    <row r="62" spans="1:141" ht="26.25" customHeight="1" outlineLevel="1">
      <c r="A62" s="40" t="s">
        <v>911</v>
      </c>
      <c r="B62" s="176" t="s">
        <v>1420</v>
      </c>
      <c r="C62" s="42" t="s">
        <v>157</v>
      </c>
      <c r="D62" s="48" t="s">
        <v>778</v>
      </c>
      <c r="E62" s="47">
        <f t="shared" si="13"/>
        <v>1</v>
      </c>
      <c r="F62" s="49">
        <f t="shared" si="14"/>
        <v>1</v>
      </c>
      <c r="G62" s="69">
        <f t="shared" si="15"/>
        <v>1</v>
      </c>
      <c r="H62" s="47"/>
      <c r="I62" s="50">
        <f t="shared" si="16"/>
        <v>0</v>
      </c>
      <c r="K62" s="52"/>
      <c r="L62" s="55">
        <v>1</v>
      </c>
      <c r="M62" s="52">
        <f t="shared" si="0"/>
        <v>0</v>
      </c>
      <c r="N62" s="58"/>
      <c r="O62" s="58"/>
      <c r="P62" s="58"/>
      <c r="Q62" s="58"/>
      <c r="AH62" s="68"/>
    </row>
    <row r="63" spans="1:141" ht="26.25" customHeight="1" outlineLevel="1">
      <c r="A63" s="40" t="s">
        <v>912</v>
      </c>
      <c r="B63" s="176" t="s">
        <v>1236</v>
      </c>
      <c r="C63" s="42" t="s">
        <v>157</v>
      </c>
      <c r="D63" s="48" t="s">
        <v>778</v>
      </c>
      <c r="E63" s="47">
        <f t="shared" si="13"/>
        <v>1</v>
      </c>
      <c r="F63" s="49">
        <f t="shared" si="14"/>
        <v>1</v>
      </c>
      <c r="G63" s="69">
        <f t="shared" si="15"/>
        <v>1</v>
      </c>
      <c r="H63" s="47"/>
      <c r="I63" s="50">
        <f t="shared" si="16"/>
        <v>0</v>
      </c>
      <c r="K63" s="52"/>
      <c r="L63" s="55">
        <v>1</v>
      </c>
      <c r="M63" s="52">
        <f t="shared" si="0"/>
        <v>0</v>
      </c>
      <c r="N63" s="58"/>
      <c r="O63" s="58"/>
      <c r="P63" s="58"/>
      <c r="Q63" s="58"/>
      <c r="AH63" s="68"/>
    </row>
    <row r="64" spans="1:141" ht="26.25" customHeight="1" outlineLevel="1">
      <c r="A64" s="40" t="s">
        <v>1413</v>
      </c>
      <c r="B64" s="176" t="s">
        <v>1237</v>
      </c>
      <c r="C64" s="42" t="s">
        <v>157</v>
      </c>
      <c r="D64" s="48" t="s">
        <v>778</v>
      </c>
      <c r="E64" s="47">
        <f t="shared" si="13"/>
        <v>1</v>
      </c>
      <c r="F64" s="49">
        <f t="shared" si="14"/>
        <v>1</v>
      </c>
      <c r="G64" s="69">
        <f t="shared" si="15"/>
        <v>1</v>
      </c>
      <c r="H64" s="47"/>
      <c r="I64" s="50">
        <f t="shared" si="16"/>
        <v>0</v>
      </c>
      <c r="K64" s="52"/>
      <c r="L64" s="55">
        <v>1</v>
      </c>
      <c r="M64" s="52">
        <f t="shared" ref="M64:M120" si="17">L64*I64</f>
        <v>0</v>
      </c>
      <c r="N64" s="58"/>
      <c r="O64" s="58"/>
      <c r="P64" s="58"/>
      <c r="Q64" s="58"/>
      <c r="AH64" s="68"/>
    </row>
    <row r="65" spans="1:141" ht="26.25" customHeight="1" outlineLevel="1">
      <c r="A65" s="40" t="s">
        <v>913</v>
      </c>
      <c r="B65" s="176" t="s">
        <v>1099</v>
      </c>
      <c r="C65" s="42" t="s">
        <v>157</v>
      </c>
      <c r="D65" s="48" t="s">
        <v>778</v>
      </c>
      <c r="E65" s="47">
        <f t="shared" si="13"/>
        <v>1</v>
      </c>
      <c r="F65" s="49">
        <f t="shared" si="14"/>
        <v>1</v>
      </c>
      <c r="G65" s="69">
        <f t="shared" si="15"/>
        <v>1</v>
      </c>
      <c r="H65" s="47"/>
      <c r="I65" s="50">
        <f t="shared" si="16"/>
        <v>0</v>
      </c>
      <c r="K65" s="52"/>
      <c r="L65" s="55">
        <v>1</v>
      </c>
      <c r="M65" s="52">
        <f t="shared" si="17"/>
        <v>0</v>
      </c>
      <c r="N65" s="58"/>
      <c r="O65" s="58"/>
      <c r="P65" s="58"/>
      <c r="Q65" s="58"/>
      <c r="AH65" s="68"/>
    </row>
    <row r="66" spans="1:141" ht="26.25" customHeight="1" outlineLevel="1">
      <c r="A66" s="40" t="s">
        <v>914</v>
      </c>
      <c r="B66" s="176" t="s">
        <v>1100</v>
      </c>
      <c r="C66" s="42" t="s">
        <v>157</v>
      </c>
      <c r="D66" s="48" t="s">
        <v>778</v>
      </c>
      <c r="E66" s="47">
        <f t="shared" si="13"/>
        <v>1</v>
      </c>
      <c r="F66" s="49">
        <f t="shared" si="14"/>
        <v>1</v>
      </c>
      <c r="G66" s="69">
        <f t="shared" si="15"/>
        <v>1</v>
      </c>
      <c r="H66" s="47"/>
      <c r="I66" s="50">
        <f t="shared" si="16"/>
        <v>0</v>
      </c>
      <c r="K66" s="52"/>
      <c r="L66" s="55">
        <v>1</v>
      </c>
      <c r="M66" s="52">
        <f t="shared" si="17"/>
        <v>0</v>
      </c>
      <c r="N66" s="58"/>
      <c r="O66" s="58"/>
      <c r="P66" s="58"/>
      <c r="Q66" s="58"/>
      <c r="AH66" s="310"/>
    </row>
    <row r="67" spans="1:141" ht="26.25" customHeight="1" outlineLevel="1">
      <c r="A67" s="40" t="s">
        <v>1421</v>
      </c>
      <c r="B67" s="341" t="s">
        <v>1239</v>
      </c>
      <c r="C67" s="42" t="s">
        <v>157</v>
      </c>
      <c r="D67" s="48" t="s">
        <v>778</v>
      </c>
      <c r="E67" s="47">
        <f t="shared" si="13"/>
        <v>1</v>
      </c>
      <c r="F67" s="49">
        <f t="shared" si="14"/>
        <v>1</v>
      </c>
      <c r="G67" s="69">
        <f t="shared" si="15"/>
        <v>1</v>
      </c>
      <c r="H67" s="334"/>
      <c r="I67" s="50">
        <f t="shared" si="16"/>
        <v>0</v>
      </c>
      <c r="J67" s="337"/>
      <c r="K67" s="338"/>
      <c r="L67" s="55">
        <v>1</v>
      </c>
      <c r="M67" s="52">
        <f t="shared" si="17"/>
        <v>0</v>
      </c>
      <c r="N67" s="58"/>
      <c r="O67" s="58"/>
      <c r="P67" s="58"/>
      <c r="Q67" s="58"/>
      <c r="AH67" s="310"/>
    </row>
    <row r="68" spans="1:141" ht="26.25" customHeight="1" outlineLevel="1">
      <c r="A68" s="40" t="s">
        <v>915</v>
      </c>
      <c r="B68" s="341" t="s">
        <v>1240</v>
      </c>
      <c r="C68" s="42" t="s">
        <v>157</v>
      </c>
      <c r="D68" s="48" t="s">
        <v>778</v>
      </c>
      <c r="E68" s="47">
        <f t="shared" si="13"/>
        <v>1</v>
      </c>
      <c r="F68" s="49">
        <f t="shared" si="14"/>
        <v>1</v>
      </c>
      <c r="G68" s="69">
        <f t="shared" si="15"/>
        <v>1</v>
      </c>
      <c r="H68" s="334"/>
      <c r="I68" s="50">
        <f t="shared" si="16"/>
        <v>0</v>
      </c>
      <c r="J68" s="337"/>
      <c r="K68" s="338"/>
      <c r="L68" s="55">
        <v>1</v>
      </c>
      <c r="M68" s="52">
        <f t="shared" si="17"/>
        <v>0</v>
      </c>
      <c r="N68" s="58"/>
      <c r="O68" s="58"/>
      <c r="P68" s="58"/>
      <c r="Q68" s="58"/>
      <c r="AH68" s="310"/>
    </row>
    <row r="69" spans="1:141" s="412" customFormat="1" ht="26.85" customHeight="1">
      <c r="A69" s="413" t="s">
        <v>158</v>
      </c>
      <c r="B69" s="687" t="s">
        <v>1173</v>
      </c>
      <c r="C69" s="687"/>
      <c r="D69" s="687"/>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35"/>
      <c r="DX69" s="235"/>
      <c r="DY69" s="235"/>
      <c r="DZ69" s="235"/>
      <c r="EA69" s="235"/>
      <c r="EB69" s="235"/>
      <c r="EC69" s="235"/>
      <c r="ED69" s="235"/>
      <c r="EE69" s="235"/>
      <c r="EF69" s="235"/>
      <c r="EG69" s="235"/>
      <c r="EH69" s="235"/>
      <c r="EI69" s="235"/>
      <c r="EJ69" s="235"/>
      <c r="EK69" s="235"/>
    </row>
    <row r="70" spans="1:141" ht="50.25" customHeight="1">
      <c r="A70" s="41" t="s">
        <v>1614</v>
      </c>
      <c r="B70" s="647" t="s">
        <v>1243</v>
      </c>
      <c r="C70" s="648"/>
      <c r="D70" s="178" t="s">
        <v>894</v>
      </c>
      <c r="E70" s="47">
        <f>VLOOKUP(D70,$AF$10:$AG$16,2)</f>
        <v>1</v>
      </c>
      <c r="F70" s="49">
        <f>IF(E70&gt;1,0,ROUNDDOWN(AVERAGE(F71:F74),0))</f>
        <v>1</v>
      </c>
      <c r="G70" s="69"/>
      <c r="H70" s="47">
        <f>MAX(E70:F70)</f>
        <v>1</v>
      </c>
      <c r="I70" s="50">
        <f>CHOOSE(H70,0,$X$11,$X$12,$X$13,$X$14,$X$15,$X$16)</f>
        <v>0</v>
      </c>
      <c r="J70" s="57">
        <f>1/6</f>
        <v>0.16666666666666666</v>
      </c>
      <c r="K70" s="52">
        <f>I70*J70</f>
        <v>0</v>
      </c>
      <c r="M70" s="52"/>
      <c r="N70" s="58"/>
      <c r="O70" s="58"/>
      <c r="P70" s="58"/>
      <c r="Q70" s="495">
        <f>SUM(M71:M74)/4</f>
        <v>0</v>
      </c>
      <c r="R70" s="496" t="s">
        <v>2007</v>
      </c>
      <c r="AH70" s="311"/>
    </row>
    <row r="71" spans="1:141" ht="26.25" customHeight="1" outlineLevel="1">
      <c r="A71" s="40" t="s">
        <v>1422</v>
      </c>
      <c r="B71" s="176" t="s">
        <v>1242</v>
      </c>
      <c r="C71" s="43" t="s">
        <v>158</v>
      </c>
      <c r="D71" s="48" t="s">
        <v>778</v>
      </c>
      <c r="E71" s="47">
        <f>VLOOKUP(D71,$AB$10:$AE$16,2)</f>
        <v>1</v>
      </c>
      <c r="F71" s="49">
        <f>CHOOSE(E71,$Y$10,$Y$11,$Y$12,$Y$13,$Y$14,$Y$15,$Y$16)</f>
        <v>1</v>
      </c>
      <c r="G71" s="69">
        <f>IF(F71&gt;1,F71,$H$70)</f>
        <v>1</v>
      </c>
      <c r="H71" s="47"/>
      <c r="I71" s="50">
        <f>CHOOSE(G71,0,$X$11,$X$12,$X$13,$X$14,$X$15,$X$16)</f>
        <v>0</v>
      </c>
      <c r="K71" s="52"/>
      <c r="L71" s="55">
        <v>1</v>
      </c>
      <c r="M71" s="52">
        <f t="shared" si="17"/>
        <v>0</v>
      </c>
      <c r="N71" s="58"/>
      <c r="O71" s="58"/>
      <c r="P71" s="58"/>
      <c r="Q71" s="58"/>
      <c r="AH71" s="311"/>
    </row>
    <row r="72" spans="1:141" ht="38.25" customHeight="1" outlineLevel="1">
      <c r="A72" s="40" t="s">
        <v>1423</v>
      </c>
      <c r="B72" s="176" t="s">
        <v>1101</v>
      </c>
      <c r="C72" s="43" t="s">
        <v>158</v>
      </c>
      <c r="D72" s="48" t="s">
        <v>778</v>
      </c>
      <c r="E72" s="47">
        <f>VLOOKUP(D72,$AB$10:$AE$16,2)</f>
        <v>1</v>
      </c>
      <c r="F72" s="49">
        <f>CHOOSE(E72,$Y$10,$Y$11,$Y$12,$Y$13,$Y$14,$Y$15,$Y$16)</f>
        <v>1</v>
      </c>
      <c r="G72" s="69">
        <f>IF(F72&gt;1,F72,$H$70)</f>
        <v>1</v>
      </c>
      <c r="H72" s="47"/>
      <c r="I72" s="50">
        <f>CHOOSE(G72,0,$X$11,$X$12,$X$13,$X$14,$X$15,$X$16)</f>
        <v>0</v>
      </c>
      <c r="K72" s="52"/>
      <c r="L72" s="55">
        <v>1</v>
      </c>
      <c r="M72" s="52">
        <f t="shared" si="17"/>
        <v>0</v>
      </c>
      <c r="N72" s="58"/>
      <c r="O72" s="58"/>
      <c r="P72" s="58"/>
      <c r="Q72" s="58"/>
      <c r="AH72" s="311"/>
    </row>
    <row r="73" spans="1:141" ht="39.75" customHeight="1" outlineLevel="1">
      <c r="A73" s="40" t="s">
        <v>1424</v>
      </c>
      <c r="B73" s="176" t="s">
        <v>1102</v>
      </c>
      <c r="C73" s="43" t="s">
        <v>158</v>
      </c>
      <c r="D73" s="48" t="s">
        <v>778</v>
      </c>
      <c r="E73" s="47">
        <f>VLOOKUP(D73,$AB$10:$AE$16,2)</f>
        <v>1</v>
      </c>
      <c r="F73" s="49">
        <f>CHOOSE(E73,$Y$10,$Y$11,$Y$12,$Y$13,$Y$14,$Y$15,$Y$16)</f>
        <v>1</v>
      </c>
      <c r="G73" s="69">
        <f>IF(F73&gt;1,F73,$H$70)</f>
        <v>1</v>
      </c>
      <c r="H73" s="47"/>
      <c r="I73" s="50">
        <f>CHOOSE(G73,0,$X$11,$X$12,$X$13,$X$14,$X$15,$X$16)</f>
        <v>0</v>
      </c>
      <c r="K73" s="52"/>
      <c r="L73" s="55">
        <v>1</v>
      </c>
      <c r="M73" s="52">
        <f t="shared" si="17"/>
        <v>0</v>
      </c>
      <c r="N73" s="58"/>
      <c r="O73" s="58"/>
      <c r="P73" s="58"/>
      <c r="Q73" s="58"/>
      <c r="AH73" s="311"/>
    </row>
    <row r="74" spans="1:141" ht="26.25" customHeight="1" outlineLevel="1">
      <c r="A74" s="40" t="s">
        <v>916</v>
      </c>
      <c r="B74" s="192" t="s">
        <v>2065</v>
      </c>
      <c r="C74" s="193" t="s">
        <v>158</v>
      </c>
      <c r="D74" s="48" t="s">
        <v>778</v>
      </c>
      <c r="E74" s="194">
        <f>VLOOKUP(D74,$AB$10:$AE$16,2)</f>
        <v>1</v>
      </c>
      <c r="F74" s="195">
        <f>CHOOSE(E74,$Y$10,$Y$11,$Y$12,$Y$13,$Y$14,$Y$15,$Y$16)</f>
        <v>1</v>
      </c>
      <c r="G74" s="195">
        <f>IF(F74&gt;1,F74,$H$70)</f>
        <v>1</v>
      </c>
      <c r="H74" s="194"/>
      <c r="I74" s="196">
        <f>CHOOSE(G74,0,$X$11,$X$12,$X$13,$X$14,$X$15,$X$16)</f>
        <v>0</v>
      </c>
      <c r="J74" s="197"/>
      <c r="K74" s="198"/>
      <c r="L74" s="199">
        <v>1</v>
      </c>
      <c r="M74" s="198">
        <f t="shared" si="17"/>
        <v>0</v>
      </c>
      <c r="N74" s="58"/>
      <c r="O74" s="58"/>
      <c r="P74" s="58"/>
      <c r="Q74" s="58"/>
      <c r="AH74" s="312"/>
    </row>
    <row r="75" spans="1:141" s="412" customFormat="1" ht="26.85" customHeight="1">
      <c r="A75" s="414" t="s">
        <v>3</v>
      </c>
      <c r="B75" s="649" t="s">
        <v>681</v>
      </c>
      <c r="C75" s="64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row>
    <row r="76" spans="1:141" s="412" customFormat="1" ht="26.85" customHeight="1">
      <c r="A76" s="414" t="s">
        <v>730</v>
      </c>
      <c r="B76" s="649" t="s">
        <v>729</v>
      </c>
      <c r="C76" s="649"/>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row>
    <row r="77" spans="1:141" ht="119.25" customHeight="1">
      <c r="A77" s="188" t="s">
        <v>1615</v>
      </c>
      <c r="B77" s="647" t="s">
        <v>2066</v>
      </c>
      <c r="C77" s="648"/>
      <c r="D77" s="178" t="s">
        <v>894</v>
      </c>
      <c r="E77" s="179">
        <f>VLOOKUP(D77,$AF$10:$AG$16,2)</f>
        <v>1</v>
      </c>
      <c r="F77" s="189">
        <f>IF(E77&gt;1,0,ROUNDDOWN(AVERAGE(F78:F82),0))</f>
        <v>1</v>
      </c>
      <c r="G77" s="189"/>
      <c r="H77" s="179">
        <f>MAX(E77:F77)</f>
        <v>1</v>
      </c>
      <c r="I77" s="180">
        <f>CHOOSE(H77,0,$X$11,$X$12,$X$13,$X$14,$X$15,$X$16)</f>
        <v>0</v>
      </c>
      <c r="J77" s="172">
        <f>1/6</f>
        <v>0.16666666666666666</v>
      </c>
      <c r="K77" s="182">
        <f>I77*J77</f>
        <v>0</v>
      </c>
      <c r="L77" s="173"/>
      <c r="M77" s="182"/>
      <c r="N77" s="58"/>
      <c r="O77" s="58"/>
      <c r="P77" s="58"/>
      <c r="Q77" s="58"/>
      <c r="AH77" s="311"/>
    </row>
    <row r="78" spans="1:141" ht="26.25" customHeight="1" outlineLevel="1">
      <c r="A78" s="40" t="s">
        <v>917</v>
      </c>
      <c r="B78" s="176" t="s">
        <v>1246</v>
      </c>
      <c r="C78" s="43" t="s">
        <v>730</v>
      </c>
      <c r="D78" s="48" t="s">
        <v>778</v>
      </c>
      <c r="E78" s="47">
        <f>VLOOKUP(D78,$AB$10:$AE$16,2)</f>
        <v>1</v>
      </c>
      <c r="F78" s="49">
        <f>CHOOSE(E78,$Y$10,$Y$11,$Y$12,$Y$13,$Y$14,$Y$15,$Y$16)</f>
        <v>1</v>
      </c>
      <c r="G78" s="69">
        <f>IF(F78&gt;1,F78,$H$77)</f>
        <v>1</v>
      </c>
      <c r="H78" s="47"/>
      <c r="I78" s="50">
        <f>CHOOSE(G78,0,$X$11,$X$12,$X$13,$X$14,$X$15,$X$16)</f>
        <v>0</v>
      </c>
      <c r="K78" s="52"/>
      <c r="L78" s="55">
        <v>1</v>
      </c>
      <c r="M78" s="52">
        <f t="shared" si="17"/>
        <v>0</v>
      </c>
      <c r="N78" s="58"/>
      <c r="O78" s="58"/>
      <c r="P78" s="58"/>
      <c r="Q78" s="58"/>
      <c r="R78" s="497">
        <f>SUM(M78:M84)/7</f>
        <v>0</v>
      </c>
      <c r="S78" s="496" t="s">
        <v>2009</v>
      </c>
      <c r="AH78" s="311"/>
    </row>
    <row r="79" spans="1:141" ht="39" customHeight="1" outlineLevel="1">
      <c r="A79" s="40" t="s">
        <v>918</v>
      </c>
      <c r="B79" s="176" t="s">
        <v>1251</v>
      </c>
      <c r="C79" s="43" t="s">
        <v>730</v>
      </c>
      <c r="D79" s="48" t="s">
        <v>778</v>
      </c>
      <c r="E79" s="47">
        <f t="shared" ref="E79:E84" si="18">VLOOKUP(D79,$AB$10:$AE$16,2)</f>
        <v>1</v>
      </c>
      <c r="F79" s="49">
        <f t="shared" ref="F79:F84" si="19">CHOOSE(E79,$Y$10,$Y$11,$Y$12,$Y$13,$Y$14,$Y$15,$Y$16)</f>
        <v>1</v>
      </c>
      <c r="G79" s="69">
        <f t="shared" ref="G79:G84" si="20">IF(F79&gt;1,F79,$H$77)</f>
        <v>1</v>
      </c>
      <c r="H79" s="334"/>
      <c r="I79" s="50">
        <f t="shared" ref="I79:I84" si="21">CHOOSE(G79,0,$X$11,$X$12,$X$13,$X$14,$X$15,$X$16)</f>
        <v>0</v>
      </c>
      <c r="J79" s="337"/>
      <c r="K79" s="338"/>
      <c r="L79" s="55">
        <v>1</v>
      </c>
      <c r="M79" s="52">
        <f t="shared" si="17"/>
        <v>0</v>
      </c>
      <c r="N79" s="58"/>
      <c r="O79" s="58"/>
      <c r="P79" s="58"/>
      <c r="Q79" s="58"/>
      <c r="AH79" s="310"/>
    </row>
    <row r="80" spans="1:141" ht="26.25" customHeight="1" outlineLevel="1">
      <c r="A80" s="40" t="s">
        <v>919</v>
      </c>
      <c r="B80" s="176" t="s">
        <v>1245</v>
      </c>
      <c r="C80" s="43" t="s">
        <v>730</v>
      </c>
      <c r="D80" s="48" t="s">
        <v>778</v>
      </c>
      <c r="E80" s="47">
        <f t="shared" si="18"/>
        <v>1</v>
      </c>
      <c r="F80" s="49">
        <f t="shared" si="19"/>
        <v>1</v>
      </c>
      <c r="G80" s="69">
        <f t="shared" si="20"/>
        <v>1</v>
      </c>
      <c r="H80" s="47"/>
      <c r="I80" s="50">
        <f t="shared" si="21"/>
        <v>0</v>
      </c>
      <c r="K80" s="52"/>
      <c r="L80" s="55">
        <v>1</v>
      </c>
      <c r="M80" s="52">
        <f t="shared" si="17"/>
        <v>0</v>
      </c>
      <c r="N80" s="58"/>
      <c r="O80" s="58"/>
      <c r="P80" s="58"/>
      <c r="Q80" s="58"/>
      <c r="AH80" s="311"/>
    </row>
    <row r="81" spans="1:141" ht="26.25" customHeight="1" outlineLevel="1">
      <c r="A81" s="40" t="s">
        <v>920</v>
      </c>
      <c r="B81" s="176" t="s">
        <v>1244</v>
      </c>
      <c r="C81" s="43" t="s">
        <v>730</v>
      </c>
      <c r="D81" s="48" t="s">
        <v>778</v>
      </c>
      <c r="E81" s="47">
        <f t="shared" si="18"/>
        <v>1</v>
      </c>
      <c r="F81" s="49">
        <f t="shared" si="19"/>
        <v>1</v>
      </c>
      <c r="G81" s="69">
        <f t="shared" si="20"/>
        <v>1</v>
      </c>
      <c r="H81" s="47"/>
      <c r="I81" s="50">
        <f t="shared" si="21"/>
        <v>0</v>
      </c>
      <c r="K81" s="52"/>
      <c r="L81" s="55">
        <v>1</v>
      </c>
      <c r="M81" s="52">
        <f t="shared" si="17"/>
        <v>0</v>
      </c>
      <c r="N81" s="58"/>
      <c r="O81" s="58"/>
      <c r="P81" s="58"/>
      <c r="Q81" s="58"/>
      <c r="AH81" s="311"/>
    </row>
    <row r="82" spans="1:141" ht="26.25" customHeight="1" outlineLevel="1">
      <c r="A82" s="40" t="s">
        <v>921</v>
      </c>
      <c r="B82" s="176" t="s">
        <v>1247</v>
      </c>
      <c r="C82" s="43" t="s">
        <v>730</v>
      </c>
      <c r="D82" s="48" t="s">
        <v>778</v>
      </c>
      <c r="E82" s="47">
        <f t="shared" si="18"/>
        <v>1</v>
      </c>
      <c r="F82" s="49">
        <f t="shared" si="19"/>
        <v>1</v>
      </c>
      <c r="G82" s="69">
        <f t="shared" si="20"/>
        <v>1</v>
      </c>
      <c r="H82" s="47"/>
      <c r="I82" s="50">
        <f t="shared" si="21"/>
        <v>0</v>
      </c>
      <c r="K82" s="52"/>
      <c r="L82" s="55">
        <v>1</v>
      </c>
      <c r="M82" s="52">
        <f t="shared" si="17"/>
        <v>0</v>
      </c>
      <c r="N82" s="58"/>
      <c r="O82" s="58"/>
      <c r="P82" s="58"/>
      <c r="Q82" s="58"/>
      <c r="AH82" s="311"/>
    </row>
    <row r="83" spans="1:141" ht="26.25" customHeight="1" outlineLevel="1">
      <c r="A83" s="40" t="s">
        <v>922</v>
      </c>
      <c r="B83" s="176" t="s">
        <v>1249</v>
      </c>
      <c r="C83" s="43" t="s">
        <v>730</v>
      </c>
      <c r="D83" s="48" t="s">
        <v>778</v>
      </c>
      <c r="E83" s="47">
        <f t="shared" si="18"/>
        <v>1</v>
      </c>
      <c r="F83" s="49">
        <f t="shared" si="19"/>
        <v>1</v>
      </c>
      <c r="G83" s="69">
        <f t="shared" si="20"/>
        <v>1</v>
      </c>
      <c r="H83" s="334"/>
      <c r="I83" s="50">
        <f t="shared" si="21"/>
        <v>0</v>
      </c>
      <c r="J83" s="337"/>
      <c r="K83" s="338"/>
      <c r="L83" s="55">
        <v>1</v>
      </c>
      <c r="M83" s="52">
        <f t="shared" si="17"/>
        <v>0</v>
      </c>
      <c r="N83" s="58"/>
      <c r="O83" s="58"/>
      <c r="P83" s="58"/>
      <c r="Q83" s="58"/>
      <c r="R83" s="493">
        <f>SUM(R78,R87)/2</f>
        <v>0</v>
      </c>
      <c r="S83" s="493" t="s">
        <v>2011</v>
      </c>
      <c r="AH83" s="310"/>
    </row>
    <row r="84" spans="1:141" ht="26.25" customHeight="1" outlineLevel="1">
      <c r="A84" s="40" t="s">
        <v>1238</v>
      </c>
      <c r="B84" s="176" t="s">
        <v>1250</v>
      </c>
      <c r="C84" s="43" t="s">
        <v>730</v>
      </c>
      <c r="D84" s="48" t="s">
        <v>778</v>
      </c>
      <c r="E84" s="47">
        <f t="shared" si="18"/>
        <v>1</v>
      </c>
      <c r="F84" s="49">
        <f t="shared" si="19"/>
        <v>1</v>
      </c>
      <c r="G84" s="69">
        <f t="shared" si="20"/>
        <v>1</v>
      </c>
      <c r="H84" s="334"/>
      <c r="I84" s="50">
        <f t="shared" si="21"/>
        <v>0</v>
      </c>
      <c r="J84" s="337"/>
      <c r="K84" s="338"/>
      <c r="L84" s="55">
        <v>1</v>
      </c>
      <c r="M84" s="52">
        <f t="shared" si="17"/>
        <v>0</v>
      </c>
      <c r="N84" s="58"/>
      <c r="O84" s="58"/>
      <c r="P84" s="58"/>
      <c r="Q84" s="58"/>
      <c r="AH84" s="310"/>
    </row>
    <row r="85" spans="1:141" s="412" customFormat="1" ht="26.85" customHeight="1">
      <c r="A85" s="414" t="s">
        <v>731</v>
      </c>
      <c r="B85" s="649" t="s">
        <v>1174</v>
      </c>
      <c r="C85" s="649"/>
      <c r="D85" s="649"/>
      <c r="E85" s="649"/>
      <c r="F85" s="649"/>
      <c r="G85" s="649"/>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35"/>
      <c r="DX85" s="235"/>
      <c r="DY85" s="235"/>
      <c r="DZ85" s="235"/>
      <c r="EA85" s="235"/>
      <c r="EB85" s="235"/>
      <c r="EC85" s="235"/>
      <c r="ED85" s="235"/>
      <c r="EE85" s="235"/>
      <c r="EF85" s="235"/>
      <c r="EG85" s="235"/>
      <c r="EH85" s="235"/>
      <c r="EI85" s="235"/>
      <c r="EJ85" s="235"/>
      <c r="EK85" s="235"/>
    </row>
    <row r="86" spans="1:141" ht="52.5" customHeight="1">
      <c r="A86" s="188" t="s">
        <v>1616</v>
      </c>
      <c r="B86" s="650" t="s">
        <v>1149</v>
      </c>
      <c r="C86" s="651"/>
      <c r="D86" s="178" t="s">
        <v>894</v>
      </c>
      <c r="E86" s="179">
        <f>VLOOKUP(D86,$AF$10:$AG$16,2)</f>
        <v>1</v>
      </c>
      <c r="F86" s="189">
        <f>IF(E86&gt;1,0,ROUNDDOWN(AVERAGE(F87:F89),0))</f>
        <v>1</v>
      </c>
      <c r="G86" s="189"/>
      <c r="H86" s="179">
        <f>MAX(E86:F86)</f>
        <v>1</v>
      </c>
      <c r="I86" s="180">
        <f>CHOOSE(H86,0,$X$11,$X$12,$X$13,$X$14,$X$15,$X$16)</f>
        <v>0</v>
      </c>
      <c r="J86" s="172">
        <f>1/6</f>
        <v>0.16666666666666666</v>
      </c>
      <c r="K86" s="182">
        <f>I86*J86</f>
        <v>0</v>
      </c>
      <c r="L86" s="173"/>
      <c r="M86" s="182"/>
      <c r="N86" s="58"/>
      <c r="O86" s="58"/>
      <c r="P86" s="58"/>
      <c r="Q86" s="58"/>
      <c r="AH86" s="311"/>
    </row>
    <row r="87" spans="1:141" ht="26.25" customHeight="1" outlineLevel="1">
      <c r="A87" s="40" t="s">
        <v>923</v>
      </c>
      <c r="B87" s="176" t="s">
        <v>1103</v>
      </c>
      <c r="C87" s="43" t="s">
        <v>731</v>
      </c>
      <c r="D87" s="48" t="s">
        <v>778</v>
      </c>
      <c r="E87" s="47">
        <f>VLOOKUP(D87,$AB$10:$AE$16,2)</f>
        <v>1</v>
      </c>
      <c r="F87" s="49">
        <f>CHOOSE(E87,$Y$10,$Y$11,$Y$12,$Y$13,$Y$14,$Y$15,$Y$16)</f>
        <v>1</v>
      </c>
      <c r="G87" s="69">
        <f>IF(F87&gt;1,F87,$H$86)</f>
        <v>1</v>
      </c>
      <c r="H87" s="47"/>
      <c r="I87" s="50">
        <f>CHOOSE(G87,0,$X$11,$X$12,$X$13,$X$14,$X$15,$X$16)</f>
        <v>0</v>
      </c>
      <c r="K87" s="52"/>
      <c r="L87" s="55">
        <v>1</v>
      </c>
      <c r="M87" s="52">
        <f t="shared" si="17"/>
        <v>0</v>
      </c>
      <c r="N87" s="58"/>
      <c r="O87" s="58"/>
      <c r="P87" s="58"/>
      <c r="Q87" s="58"/>
      <c r="R87" s="497">
        <f>SUM(M87:M89)/3</f>
        <v>0</v>
      </c>
      <c r="S87" s="496" t="s">
        <v>2010</v>
      </c>
      <c r="AH87" s="311"/>
    </row>
    <row r="88" spans="1:141" ht="26.25" customHeight="1" outlineLevel="1">
      <c r="A88" s="40" t="s">
        <v>924</v>
      </c>
      <c r="B88" s="176" t="s">
        <v>1252</v>
      </c>
      <c r="C88" s="43" t="s">
        <v>731</v>
      </c>
      <c r="D88" s="48" t="s">
        <v>778</v>
      </c>
      <c r="E88" s="47">
        <f>VLOOKUP(D88,$AB$10:$AE$16,2)</f>
        <v>1</v>
      </c>
      <c r="F88" s="49">
        <f>CHOOSE(E88,$Y$10,$Y$11,$Y$12,$Y$13,$Y$14,$Y$15,$Y$16)</f>
        <v>1</v>
      </c>
      <c r="G88" s="69">
        <f>IF(F88&gt;1,F88,$H$86)</f>
        <v>1</v>
      </c>
      <c r="H88" s="47"/>
      <c r="I88" s="50">
        <f>CHOOSE(G88,0,$X$11,$X$12,$X$13,$X$14,$X$15,$X$16)</f>
        <v>0</v>
      </c>
      <c r="K88" s="52"/>
      <c r="L88" s="55">
        <v>1</v>
      </c>
      <c r="M88" s="52">
        <f t="shared" si="17"/>
        <v>0</v>
      </c>
      <c r="N88" s="58"/>
      <c r="O88" s="58"/>
      <c r="P88" s="58"/>
      <c r="Q88" s="58"/>
      <c r="AH88" s="311"/>
    </row>
    <row r="89" spans="1:141" ht="26.25" customHeight="1" outlineLevel="1">
      <c r="A89" s="40" t="s">
        <v>925</v>
      </c>
      <c r="B89" s="192" t="s">
        <v>1104</v>
      </c>
      <c r="C89" s="193" t="s">
        <v>731</v>
      </c>
      <c r="D89" s="48" t="s">
        <v>778</v>
      </c>
      <c r="E89" s="194">
        <f>VLOOKUP(D89,$AB$10:$AE$16,2)</f>
        <v>1</v>
      </c>
      <c r="F89" s="195">
        <f>CHOOSE(E89,$Y$10,$Y$11,$Y$12,$Y$13,$Y$14,$Y$15,$Y$16)</f>
        <v>1</v>
      </c>
      <c r="G89" s="195">
        <f>IF(F89&gt;1,F89,$H$86)</f>
        <v>1</v>
      </c>
      <c r="H89" s="194"/>
      <c r="I89" s="196">
        <f>CHOOSE(G89,0,$X$11,$X$12,$X$13,$X$14,$X$15,$X$16)</f>
        <v>0</v>
      </c>
      <c r="J89" s="197"/>
      <c r="K89" s="198"/>
      <c r="L89" s="199">
        <v>1</v>
      </c>
      <c r="M89" s="198">
        <f t="shared" si="17"/>
        <v>0</v>
      </c>
      <c r="N89" s="58"/>
      <c r="O89" s="58"/>
      <c r="P89" s="58"/>
      <c r="Q89" s="58"/>
      <c r="AH89" s="312"/>
    </row>
    <row r="90" spans="1:141" s="412" customFormat="1" ht="26.85" customHeight="1">
      <c r="A90" s="414" t="s">
        <v>4</v>
      </c>
      <c r="B90" s="649" t="s">
        <v>718</v>
      </c>
      <c r="C90" s="649"/>
      <c r="D90" s="649"/>
      <c r="E90" s="649"/>
      <c r="F90" s="649"/>
      <c r="G90" s="649"/>
      <c r="H90" s="649"/>
      <c r="I90" s="649"/>
      <c r="J90" s="649"/>
      <c r="K90" s="649"/>
      <c r="L90" s="649"/>
      <c r="M90" s="649"/>
      <c r="N90" s="649"/>
      <c r="O90" s="649"/>
      <c r="P90" s="649"/>
      <c r="Q90" s="649"/>
      <c r="R90" s="649"/>
      <c r="S90" s="649"/>
      <c r="T90" s="649"/>
      <c r="U90" s="649"/>
      <c r="V90" s="649"/>
      <c r="W90" s="649"/>
      <c r="X90" s="649"/>
      <c r="Y90" s="649"/>
      <c r="Z90" s="649"/>
      <c r="AA90" s="649"/>
      <c r="AB90" s="649"/>
      <c r="AC90" s="649"/>
      <c r="AD90" s="649"/>
      <c r="AE90" s="649"/>
      <c r="AF90" s="649"/>
      <c r="AG90" s="649"/>
      <c r="AH90" s="649"/>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c r="EB90" s="235"/>
      <c r="EC90" s="235"/>
      <c r="ED90" s="235"/>
      <c r="EE90" s="235"/>
      <c r="EF90" s="235"/>
      <c r="EG90" s="235"/>
      <c r="EH90" s="235"/>
      <c r="EI90" s="235"/>
      <c r="EJ90" s="235"/>
      <c r="EK90" s="235"/>
    </row>
    <row r="91" spans="1:141" ht="44.45" customHeight="1">
      <c r="A91" s="188" t="s">
        <v>1617</v>
      </c>
      <c r="B91" s="650" t="s">
        <v>1261</v>
      </c>
      <c r="C91" s="651"/>
      <c r="D91" s="178" t="s">
        <v>894</v>
      </c>
      <c r="E91" s="179">
        <f>VLOOKUP(D91,$AF$10:$AG$16,2)</f>
        <v>1</v>
      </c>
      <c r="F91" s="189">
        <f>IF(E91&gt;1,0,ROUNDDOWN(AVERAGE(F92:F97),0))</f>
        <v>1</v>
      </c>
      <c r="G91" s="189"/>
      <c r="H91" s="179">
        <f>MAX(E91:F91)</f>
        <v>1</v>
      </c>
      <c r="I91" s="180">
        <f>CHOOSE(H91,0,$X$11,$X$12,$X$13,$X$14,$X$15,$X$16)</f>
        <v>0</v>
      </c>
      <c r="J91" s="172">
        <f>1/6</f>
        <v>0.16666666666666666</v>
      </c>
      <c r="K91" s="182">
        <f>I91*J91</f>
        <v>0</v>
      </c>
      <c r="L91" s="173"/>
      <c r="M91" s="182"/>
      <c r="N91" s="58"/>
      <c r="O91" s="58"/>
      <c r="P91" s="58"/>
      <c r="Q91" s="58"/>
      <c r="AH91" s="311"/>
    </row>
    <row r="92" spans="1:141" ht="39" customHeight="1" outlineLevel="1">
      <c r="A92" s="40" t="s">
        <v>1425</v>
      </c>
      <c r="B92" s="176" t="s">
        <v>1253</v>
      </c>
      <c r="C92" s="43" t="s">
        <v>4</v>
      </c>
      <c r="D92" s="48" t="s">
        <v>778</v>
      </c>
      <c r="E92" s="47">
        <f t="shared" ref="E92:E98" si="22">VLOOKUP(D92,$AB$10:$AE$16,2)</f>
        <v>1</v>
      </c>
      <c r="F92" s="49">
        <f t="shared" ref="F92:F98" si="23">CHOOSE(E92,$Y$10,$Y$11,$Y$12,$Y$13,$Y$14,$Y$15,$Y$16)</f>
        <v>1</v>
      </c>
      <c r="G92" s="69">
        <f t="shared" ref="G92:G98" si="24">IF(F92&gt;1,F92,$H$91)</f>
        <v>1</v>
      </c>
      <c r="H92" s="47"/>
      <c r="I92" s="50">
        <f t="shared" ref="I92:I98" si="25">CHOOSE(G92,0,$X$11,$X$12,$X$13,$X$14,$X$15,$X$16)</f>
        <v>0</v>
      </c>
      <c r="K92" s="52"/>
      <c r="L92" s="55">
        <v>1</v>
      </c>
      <c r="M92" s="52">
        <f t="shared" si="17"/>
        <v>0</v>
      </c>
      <c r="N92" s="58"/>
      <c r="O92" s="58"/>
      <c r="P92" s="58"/>
      <c r="Q92" s="58"/>
      <c r="AH92" s="311"/>
    </row>
    <row r="93" spans="1:141" ht="26.25" customHeight="1" outlineLevel="1">
      <c r="A93" s="40" t="s">
        <v>1426</v>
      </c>
      <c r="B93" s="176" t="s">
        <v>1254</v>
      </c>
      <c r="C93" s="43" t="s">
        <v>4</v>
      </c>
      <c r="D93" s="48" t="s">
        <v>778</v>
      </c>
      <c r="E93" s="47">
        <f t="shared" si="22"/>
        <v>1</v>
      </c>
      <c r="F93" s="49">
        <f t="shared" si="23"/>
        <v>1</v>
      </c>
      <c r="G93" s="69">
        <f t="shared" si="24"/>
        <v>1</v>
      </c>
      <c r="H93" s="47"/>
      <c r="I93" s="50">
        <f t="shared" si="25"/>
        <v>0</v>
      </c>
      <c r="K93" s="52"/>
      <c r="L93" s="55">
        <v>1</v>
      </c>
      <c r="M93" s="52">
        <f t="shared" si="17"/>
        <v>0</v>
      </c>
      <c r="N93" s="58"/>
      <c r="O93" s="58"/>
      <c r="P93" s="58"/>
      <c r="Q93" s="58"/>
      <c r="R93" s="500">
        <f>SUM(M92:M98)/7</f>
        <v>0</v>
      </c>
      <c r="S93" s="493" t="s">
        <v>2012</v>
      </c>
      <c r="AH93" s="311"/>
    </row>
    <row r="94" spans="1:141" ht="37.5" customHeight="1" outlineLevel="1">
      <c r="A94" s="40" t="s">
        <v>1427</v>
      </c>
      <c r="B94" s="176" t="s">
        <v>1259</v>
      </c>
      <c r="C94" s="43" t="s">
        <v>4</v>
      </c>
      <c r="D94" s="48" t="s">
        <v>778</v>
      </c>
      <c r="E94" s="47">
        <f t="shared" si="22"/>
        <v>1</v>
      </c>
      <c r="F94" s="49">
        <f t="shared" si="23"/>
        <v>1</v>
      </c>
      <c r="G94" s="69">
        <f t="shared" si="24"/>
        <v>1</v>
      </c>
      <c r="H94" s="47"/>
      <c r="I94" s="50">
        <f t="shared" si="25"/>
        <v>0</v>
      </c>
      <c r="K94" s="52"/>
      <c r="L94" s="55">
        <v>1</v>
      </c>
      <c r="M94" s="52">
        <f t="shared" si="17"/>
        <v>0</v>
      </c>
      <c r="N94" s="58"/>
      <c r="O94" s="58"/>
      <c r="P94" s="58"/>
      <c r="Q94" s="58"/>
      <c r="AH94" s="311"/>
    </row>
    <row r="95" spans="1:141" ht="26.25" customHeight="1" outlineLevel="1">
      <c r="A95" s="40" t="s">
        <v>926</v>
      </c>
      <c r="B95" s="176" t="s">
        <v>1255</v>
      </c>
      <c r="C95" s="43" t="s">
        <v>4</v>
      </c>
      <c r="D95" s="48" t="s">
        <v>778</v>
      </c>
      <c r="E95" s="47">
        <f t="shared" si="22"/>
        <v>1</v>
      </c>
      <c r="F95" s="49">
        <f t="shared" si="23"/>
        <v>1</v>
      </c>
      <c r="G95" s="69">
        <f t="shared" si="24"/>
        <v>1</v>
      </c>
      <c r="H95" s="47"/>
      <c r="I95" s="50">
        <f t="shared" si="25"/>
        <v>0</v>
      </c>
      <c r="K95" s="52"/>
      <c r="L95" s="55">
        <v>1</v>
      </c>
      <c r="M95" s="52">
        <f t="shared" si="17"/>
        <v>0</v>
      </c>
      <c r="N95" s="58"/>
      <c r="O95" s="58"/>
      <c r="P95" s="58"/>
      <c r="Q95" s="58"/>
      <c r="AH95" s="311"/>
    </row>
    <row r="96" spans="1:141" ht="26.25" customHeight="1" outlineLevel="1">
      <c r="A96" s="40" t="s">
        <v>927</v>
      </c>
      <c r="B96" s="176" t="s">
        <v>1256</v>
      </c>
      <c r="C96" s="43" t="s">
        <v>4</v>
      </c>
      <c r="D96" s="48" t="s">
        <v>778</v>
      </c>
      <c r="E96" s="47">
        <f t="shared" si="22"/>
        <v>1</v>
      </c>
      <c r="F96" s="49">
        <f t="shared" si="23"/>
        <v>1</v>
      </c>
      <c r="G96" s="69">
        <f t="shared" si="24"/>
        <v>1</v>
      </c>
      <c r="H96" s="47"/>
      <c r="I96" s="50">
        <f t="shared" si="25"/>
        <v>0</v>
      </c>
      <c r="K96" s="52"/>
      <c r="L96" s="55">
        <v>1</v>
      </c>
      <c r="M96" s="52">
        <f t="shared" si="17"/>
        <v>0</v>
      </c>
      <c r="N96" s="58"/>
      <c r="O96" s="58"/>
      <c r="P96" s="58"/>
      <c r="Q96" s="58"/>
      <c r="AH96" s="311"/>
    </row>
    <row r="97" spans="1:141" ht="26.25" customHeight="1" outlineLevel="1">
      <c r="A97" s="40" t="s">
        <v>928</v>
      </c>
      <c r="B97" s="176" t="s">
        <v>1257</v>
      </c>
      <c r="C97" s="193" t="s">
        <v>4</v>
      </c>
      <c r="D97" s="48" t="s">
        <v>778</v>
      </c>
      <c r="E97" s="47">
        <f t="shared" si="22"/>
        <v>1</v>
      </c>
      <c r="F97" s="49">
        <f t="shared" si="23"/>
        <v>1</v>
      </c>
      <c r="G97" s="69">
        <f t="shared" si="24"/>
        <v>1</v>
      </c>
      <c r="H97" s="194"/>
      <c r="I97" s="50">
        <f t="shared" si="25"/>
        <v>0</v>
      </c>
      <c r="J97" s="197"/>
      <c r="K97" s="198"/>
      <c r="L97" s="55">
        <v>1</v>
      </c>
      <c r="M97" s="52">
        <f t="shared" si="17"/>
        <v>0</v>
      </c>
      <c r="N97" s="58"/>
      <c r="O97" s="58"/>
      <c r="P97" s="58"/>
      <c r="Q97" s="58"/>
      <c r="AH97" s="312"/>
    </row>
    <row r="98" spans="1:141" ht="26.25" customHeight="1" outlineLevel="1">
      <c r="A98" s="40" t="s">
        <v>1248</v>
      </c>
      <c r="B98" s="176" t="s">
        <v>1260</v>
      </c>
      <c r="C98" s="329" t="s">
        <v>4</v>
      </c>
      <c r="D98" s="48" t="s">
        <v>778</v>
      </c>
      <c r="E98" s="47">
        <f t="shared" si="22"/>
        <v>1</v>
      </c>
      <c r="F98" s="49">
        <f t="shared" si="23"/>
        <v>1</v>
      </c>
      <c r="G98" s="69">
        <f t="shared" si="24"/>
        <v>1</v>
      </c>
      <c r="H98" s="330"/>
      <c r="I98" s="50">
        <f t="shared" si="25"/>
        <v>0</v>
      </c>
      <c r="J98" s="331"/>
      <c r="K98" s="332"/>
      <c r="L98" s="55">
        <v>1</v>
      </c>
      <c r="M98" s="52">
        <f t="shared" si="17"/>
        <v>0</v>
      </c>
      <c r="N98" s="58"/>
      <c r="O98" s="58"/>
      <c r="P98" s="58"/>
      <c r="Q98" s="58"/>
      <c r="AH98" s="343"/>
    </row>
    <row r="99" spans="1:141" s="412" customFormat="1" ht="26.85" customHeight="1">
      <c r="A99" s="415" t="s">
        <v>1159</v>
      </c>
      <c r="B99" s="654" t="s">
        <v>560</v>
      </c>
      <c r="C99" s="654"/>
      <c r="D99" s="654"/>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5"/>
      <c r="DP99" s="235"/>
      <c r="DQ99" s="235"/>
      <c r="DR99" s="235"/>
      <c r="DS99" s="235"/>
      <c r="DT99" s="235"/>
      <c r="DU99" s="235"/>
      <c r="DV99" s="235"/>
      <c r="DW99" s="235"/>
      <c r="DX99" s="235"/>
      <c r="DY99" s="235"/>
      <c r="DZ99" s="235"/>
      <c r="EA99" s="235"/>
      <c r="EB99" s="235"/>
      <c r="EC99" s="235"/>
      <c r="ED99" s="235"/>
      <c r="EE99" s="235"/>
      <c r="EF99" s="235"/>
      <c r="EG99" s="235"/>
      <c r="EH99" s="235"/>
      <c r="EI99" s="235"/>
      <c r="EJ99" s="235"/>
      <c r="EK99" s="235"/>
    </row>
    <row r="100" spans="1:141" s="412" customFormat="1" ht="26.85" customHeight="1">
      <c r="A100" s="414" t="s">
        <v>14</v>
      </c>
      <c r="B100" s="689" t="s">
        <v>732</v>
      </c>
      <c r="C100" s="689"/>
      <c r="D100" s="689"/>
      <c r="E100" s="689"/>
      <c r="F100" s="689"/>
      <c r="G100" s="689"/>
      <c r="H100" s="689"/>
      <c r="I100" s="689"/>
      <c r="J100" s="689"/>
      <c r="K100" s="689"/>
      <c r="L100" s="689"/>
      <c r="M100" s="689"/>
      <c r="N100" s="689"/>
      <c r="O100" s="689"/>
      <c r="P100" s="689"/>
      <c r="Q100" s="689"/>
      <c r="R100" s="689"/>
      <c r="S100" s="689"/>
      <c r="T100" s="689"/>
      <c r="U100" s="689"/>
      <c r="V100" s="689"/>
      <c r="W100" s="689"/>
      <c r="X100" s="689"/>
      <c r="Y100" s="689"/>
      <c r="Z100" s="689"/>
      <c r="AA100" s="689"/>
      <c r="AB100" s="689"/>
      <c r="AC100" s="689"/>
      <c r="AD100" s="689"/>
      <c r="AE100" s="689"/>
      <c r="AF100" s="689"/>
      <c r="AG100" s="689"/>
      <c r="AH100" s="689"/>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35"/>
      <c r="CN100" s="235"/>
      <c r="CO100" s="235"/>
      <c r="CP100" s="235"/>
      <c r="CQ100" s="235"/>
      <c r="CR100" s="235"/>
      <c r="CS100" s="235"/>
      <c r="CT100" s="235"/>
      <c r="CU100" s="235"/>
      <c r="CV100" s="235"/>
      <c r="CW100" s="235"/>
      <c r="CX100" s="235"/>
      <c r="CY100" s="235"/>
      <c r="CZ100" s="235"/>
      <c r="DA100" s="235"/>
      <c r="DB100" s="235"/>
      <c r="DC100" s="235"/>
      <c r="DD100" s="235"/>
      <c r="DE100" s="235"/>
      <c r="DF100" s="235"/>
      <c r="DG100" s="235"/>
      <c r="DH100" s="235"/>
      <c r="DI100" s="235"/>
      <c r="DJ100" s="235"/>
      <c r="DK100" s="235"/>
      <c r="DL100" s="235"/>
      <c r="DM100" s="235"/>
      <c r="DN100" s="235"/>
      <c r="DO100" s="235"/>
      <c r="DP100" s="235"/>
      <c r="DQ100" s="235"/>
      <c r="DR100" s="235"/>
      <c r="DS100" s="235"/>
      <c r="DT100" s="235"/>
      <c r="DU100" s="235"/>
      <c r="DV100" s="235"/>
      <c r="DW100" s="235"/>
      <c r="DX100" s="235"/>
      <c r="DY100" s="235"/>
      <c r="DZ100" s="235"/>
      <c r="EA100" s="235"/>
      <c r="EB100" s="235"/>
      <c r="EC100" s="235"/>
      <c r="ED100" s="235"/>
      <c r="EE100" s="235"/>
      <c r="EF100" s="235"/>
      <c r="EG100" s="235"/>
      <c r="EH100" s="235"/>
      <c r="EI100" s="235"/>
      <c r="EJ100" s="235"/>
      <c r="EK100" s="235"/>
    </row>
    <row r="101" spans="1:141" ht="77.25" customHeight="1">
      <c r="A101" s="188" t="s">
        <v>1618</v>
      </c>
      <c r="B101" s="647" t="s">
        <v>1262</v>
      </c>
      <c r="C101" s="648"/>
      <c r="D101" s="178" t="s">
        <v>894</v>
      </c>
      <c r="E101" s="179">
        <f>VLOOKUP(D101,$AF$10:$AG$16,2)</f>
        <v>1</v>
      </c>
      <c r="F101" s="189">
        <f>IF(E101&gt;1,0,ROUNDDOWN(AVERAGE(F102:F109),0))</f>
        <v>1</v>
      </c>
      <c r="G101" s="189"/>
      <c r="H101" s="179">
        <f>MAX(E101:F101)</f>
        <v>1</v>
      </c>
      <c r="I101" s="180">
        <f>CHOOSE(H101,0,$X$11,$X$12,$X$13,$X$14,$X$15,$X$16)</f>
        <v>0</v>
      </c>
      <c r="J101" s="172">
        <v>0.25</v>
      </c>
      <c r="K101" s="182">
        <f>I101*J101</f>
        <v>0</v>
      </c>
      <c r="L101" s="173"/>
      <c r="M101" s="182"/>
      <c r="N101" s="58"/>
      <c r="O101" s="58"/>
      <c r="P101" s="58"/>
      <c r="Q101" s="58"/>
      <c r="AH101" s="313"/>
    </row>
    <row r="102" spans="1:141" ht="26.25" customHeight="1" outlineLevel="1">
      <c r="A102" s="40" t="s">
        <v>1428</v>
      </c>
      <c r="B102" s="176" t="s">
        <v>1263</v>
      </c>
      <c r="C102" s="42" t="s">
        <v>719</v>
      </c>
      <c r="D102" s="48" t="s">
        <v>778</v>
      </c>
      <c r="E102" s="47">
        <f t="shared" ref="E102:E109" si="26">VLOOKUP(D102,$AB$10:$AE$16,2)</f>
        <v>1</v>
      </c>
      <c r="F102" s="49">
        <f t="shared" ref="F102:F109" si="27">CHOOSE(E102,$Y$10,$Y$11,$Y$12,$Y$13,$Y$14,$Y$15,$Y$16)</f>
        <v>1</v>
      </c>
      <c r="G102" s="69">
        <f t="shared" ref="G102:G109" si="28">IF(F102&gt;1,F102,$H$101)</f>
        <v>1</v>
      </c>
      <c r="H102" s="47"/>
      <c r="I102" s="50">
        <f t="shared" ref="I102:I109" si="29">CHOOSE(G102,0,$X$11,$X$12,$X$13,$X$14,$X$15,$X$16)</f>
        <v>0</v>
      </c>
      <c r="K102" s="52"/>
      <c r="L102" s="55">
        <v>1</v>
      </c>
      <c r="M102" s="52">
        <f t="shared" si="17"/>
        <v>0</v>
      </c>
      <c r="N102" s="58"/>
      <c r="O102" s="58"/>
      <c r="P102" s="58"/>
      <c r="Q102" s="58"/>
      <c r="AH102" s="313"/>
    </row>
    <row r="103" spans="1:141" ht="26.25" customHeight="1" outlineLevel="1">
      <c r="A103" s="40" t="s">
        <v>1429</v>
      </c>
      <c r="B103" s="176" t="s">
        <v>1264</v>
      </c>
      <c r="C103" s="42" t="s">
        <v>719</v>
      </c>
      <c r="D103" s="48" t="s">
        <v>778</v>
      </c>
      <c r="E103" s="47">
        <f t="shared" si="26"/>
        <v>1</v>
      </c>
      <c r="F103" s="49">
        <f t="shared" si="27"/>
        <v>1</v>
      </c>
      <c r="G103" s="69">
        <f t="shared" si="28"/>
        <v>1</v>
      </c>
      <c r="H103" s="47"/>
      <c r="I103" s="50">
        <f t="shared" si="29"/>
        <v>0</v>
      </c>
      <c r="K103" s="52"/>
      <c r="L103" s="55">
        <v>1</v>
      </c>
      <c r="M103" s="52">
        <f t="shared" si="17"/>
        <v>0</v>
      </c>
      <c r="N103" s="58"/>
      <c r="O103" s="58"/>
      <c r="P103" s="58"/>
      <c r="Q103" s="58"/>
      <c r="AH103" s="313"/>
    </row>
    <row r="104" spans="1:141" ht="26.25" customHeight="1" outlineLevel="1">
      <c r="A104" s="40" t="s">
        <v>1430</v>
      </c>
      <c r="B104" s="176" t="s">
        <v>1265</v>
      </c>
      <c r="C104" s="42" t="s">
        <v>719</v>
      </c>
      <c r="D104" s="48" t="s">
        <v>778</v>
      </c>
      <c r="E104" s="47">
        <f t="shared" si="26"/>
        <v>1</v>
      </c>
      <c r="F104" s="49">
        <f t="shared" si="27"/>
        <v>1</v>
      </c>
      <c r="G104" s="69">
        <f t="shared" si="28"/>
        <v>1</v>
      </c>
      <c r="H104" s="47"/>
      <c r="I104" s="50">
        <f t="shared" si="29"/>
        <v>0</v>
      </c>
      <c r="K104" s="52"/>
      <c r="L104" s="55">
        <v>1</v>
      </c>
      <c r="M104" s="52">
        <f t="shared" si="17"/>
        <v>0</v>
      </c>
      <c r="N104" s="58"/>
      <c r="O104" s="58"/>
      <c r="P104" s="58"/>
      <c r="Q104" s="58"/>
      <c r="R104" s="500">
        <f>SUM(M102:M109)/8</f>
        <v>0</v>
      </c>
      <c r="S104" s="493" t="s">
        <v>2013</v>
      </c>
      <c r="AH104" s="313"/>
    </row>
    <row r="105" spans="1:141" ht="26.25" customHeight="1" outlineLevel="1">
      <c r="A105" s="40" t="s">
        <v>1431</v>
      </c>
      <c r="B105" s="176" t="s">
        <v>1266</v>
      </c>
      <c r="C105" s="42" t="s">
        <v>719</v>
      </c>
      <c r="D105" s="48" t="s">
        <v>778</v>
      </c>
      <c r="E105" s="47">
        <f t="shared" si="26"/>
        <v>1</v>
      </c>
      <c r="F105" s="49">
        <f t="shared" si="27"/>
        <v>1</v>
      </c>
      <c r="G105" s="69">
        <f t="shared" si="28"/>
        <v>1</v>
      </c>
      <c r="H105" s="47"/>
      <c r="I105" s="50">
        <f t="shared" si="29"/>
        <v>0</v>
      </c>
      <c r="K105" s="52"/>
      <c r="L105" s="55">
        <v>1</v>
      </c>
      <c r="M105" s="52">
        <f t="shared" si="17"/>
        <v>0</v>
      </c>
      <c r="N105" s="58"/>
      <c r="O105" s="58"/>
      <c r="P105" s="58"/>
      <c r="Q105" s="58"/>
      <c r="AH105" s="313"/>
    </row>
    <row r="106" spans="1:141" ht="26.25" customHeight="1" outlineLevel="1">
      <c r="A106" s="40" t="s">
        <v>1432</v>
      </c>
      <c r="B106" s="176" t="s">
        <v>1267</v>
      </c>
      <c r="C106" s="42" t="s">
        <v>720</v>
      </c>
      <c r="D106" s="48" t="s">
        <v>778</v>
      </c>
      <c r="E106" s="47">
        <f t="shared" si="26"/>
        <v>1</v>
      </c>
      <c r="F106" s="49">
        <f t="shared" si="27"/>
        <v>1</v>
      </c>
      <c r="G106" s="69">
        <f t="shared" si="28"/>
        <v>1</v>
      </c>
      <c r="H106" s="47"/>
      <c r="I106" s="50">
        <f t="shared" si="29"/>
        <v>0</v>
      </c>
      <c r="K106" s="52"/>
      <c r="L106" s="55">
        <v>1</v>
      </c>
      <c r="M106" s="52">
        <f t="shared" si="17"/>
        <v>0</v>
      </c>
      <c r="N106" s="58"/>
      <c r="O106" s="58"/>
      <c r="P106" s="58"/>
      <c r="Q106" s="58"/>
      <c r="AH106" s="313"/>
    </row>
    <row r="107" spans="1:141" ht="26.25" customHeight="1" outlineLevel="1">
      <c r="A107" s="40" t="s">
        <v>929</v>
      </c>
      <c r="B107" s="176" t="s">
        <v>2162</v>
      </c>
      <c r="C107" s="42" t="s">
        <v>720</v>
      </c>
      <c r="D107" s="48" t="s">
        <v>778</v>
      </c>
      <c r="E107" s="47">
        <f t="shared" si="26"/>
        <v>1</v>
      </c>
      <c r="F107" s="49">
        <f t="shared" si="27"/>
        <v>1</v>
      </c>
      <c r="G107" s="69">
        <f t="shared" si="28"/>
        <v>1</v>
      </c>
      <c r="H107" s="47"/>
      <c r="I107" s="50">
        <f t="shared" si="29"/>
        <v>0</v>
      </c>
      <c r="K107" s="52"/>
      <c r="L107" s="55">
        <v>1</v>
      </c>
      <c r="M107" s="52">
        <f t="shared" si="17"/>
        <v>0</v>
      </c>
      <c r="N107" s="58"/>
      <c r="O107" s="58"/>
      <c r="P107" s="58"/>
      <c r="Q107" s="58"/>
      <c r="AH107" s="313"/>
    </row>
    <row r="108" spans="1:141" ht="26.25" customHeight="1" outlineLevel="1">
      <c r="A108" s="40" t="s">
        <v>1433</v>
      </c>
      <c r="B108" s="176" t="s">
        <v>2163</v>
      </c>
      <c r="C108" s="42" t="s">
        <v>720</v>
      </c>
      <c r="D108" s="48" t="s">
        <v>778</v>
      </c>
      <c r="E108" s="47">
        <f t="shared" si="26"/>
        <v>1</v>
      </c>
      <c r="F108" s="49">
        <f t="shared" si="27"/>
        <v>1</v>
      </c>
      <c r="G108" s="69">
        <f t="shared" si="28"/>
        <v>1</v>
      </c>
      <c r="H108" s="47"/>
      <c r="I108" s="50">
        <f t="shared" si="29"/>
        <v>0</v>
      </c>
      <c r="K108" s="52"/>
      <c r="L108" s="55">
        <v>1</v>
      </c>
      <c r="M108" s="52">
        <f t="shared" si="17"/>
        <v>0</v>
      </c>
      <c r="N108" s="58"/>
      <c r="O108" s="58"/>
      <c r="P108" s="58"/>
      <c r="Q108" s="58"/>
      <c r="AH108" s="313"/>
    </row>
    <row r="109" spans="1:141" ht="39" customHeight="1" outlineLevel="1">
      <c r="A109" s="40" t="s">
        <v>1434</v>
      </c>
      <c r="B109" s="192" t="s">
        <v>1268</v>
      </c>
      <c r="C109" s="200" t="s">
        <v>720</v>
      </c>
      <c r="D109" s="48" t="s">
        <v>778</v>
      </c>
      <c r="E109" s="194">
        <f t="shared" si="26"/>
        <v>1</v>
      </c>
      <c r="F109" s="195">
        <f t="shared" si="27"/>
        <v>1</v>
      </c>
      <c r="G109" s="195">
        <f t="shared" si="28"/>
        <v>1</v>
      </c>
      <c r="H109" s="194"/>
      <c r="I109" s="196">
        <f t="shared" si="29"/>
        <v>0</v>
      </c>
      <c r="J109" s="197"/>
      <c r="K109" s="198"/>
      <c r="L109" s="199">
        <v>1</v>
      </c>
      <c r="M109" s="198">
        <f t="shared" si="17"/>
        <v>0</v>
      </c>
      <c r="N109" s="58"/>
      <c r="O109" s="58"/>
      <c r="P109" s="58"/>
      <c r="Q109" s="58"/>
      <c r="AH109" s="314"/>
    </row>
    <row r="110" spans="1:141" s="412" customFormat="1" ht="26.85" customHeight="1">
      <c r="A110" s="416" t="s">
        <v>15</v>
      </c>
      <c r="B110" s="649" t="s">
        <v>2067</v>
      </c>
      <c r="C110" s="649"/>
      <c r="D110" s="649"/>
      <c r="E110" s="649"/>
      <c r="F110" s="649"/>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c r="DT110" s="235"/>
      <c r="DU110" s="235"/>
      <c r="DV110" s="235"/>
      <c r="DW110" s="235"/>
      <c r="DX110" s="235"/>
      <c r="DY110" s="235"/>
      <c r="DZ110" s="235"/>
      <c r="EA110" s="235"/>
      <c r="EB110" s="235"/>
      <c r="EC110" s="235"/>
      <c r="ED110" s="235"/>
      <c r="EE110" s="235"/>
      <c r="EF110" s="235"/>
      <c r="EG110" s="235"/>
      <c r="EH110" s="235"/>
      <c r="EI110" s="235"/>
      <c r="EJ110" s="235"/>
      <c r="EK110" s="235"/>
    </row>
    <row r="111" spans="1:141" ht="94.5" customHeight="1">
      <c r="A111" s="41" t="s">
        <v>1619</v>
      </c>
      <c r="B111" s="650" t="s">
        <v>2068</v>
      </c>
      <c r="C111" s="651"/>
      <c r="D111" s="178" t="s">
        <v>894</v>
      </c>
      <c r="E111" s="179">
        <f>VLOOKUP(D111,$AF$10:$AG$16,2)</f>
        <v>1</v>
      </c>
      <c r="F111" s="189">
        <f>IF(E111&gt;1,0,ROUNDDOWN(AVERAGE(F112:F120),0))</f>
        <v>1</v>
      </c>
      <c r="G111" s="189"/>
      <c r="H111" s="179">
        <f>MAX(E111:F111)</f>
        <v>1</v>
      </c>
      <c r="I111" s="180">
        <f>CHOOSE(H111,0,$X$11,$X$12,$X$13,$X$14,$X$15,$X$16)</f>
        <v>0</v>
      </c>
      <c r="J111" s="172">
        <v>0.25</v>
      </c>
      <c r="K111" s="182">
        <f>I111*J111</f>
        <v>0</v>
      </c>
      <c r="L111" s="173"/>
      <c r="M111" s="182"/>
      <c r="N111" s="58"/>
      <c r="O111" s="58"/>
      <c r="P111" s="58"/>
      <c r="Q111" s="58"/>
      <c r="AH111" s="313"/>
    </row>
    <row r="112" spans="1:141" ht="26.25" customHeight="1" outlineLevel="1">
      <c r="A112" s="40" t="s">
        <v>930</v>
      </c>
      <c r="B112" s="176" t="s">
        <v>2069</v>
      </c>
      <c r="C112" s="42" t="s">
        <v>721</v>
      </c>
      <c r="D112" s="48" t="s">
        <v>778</v>
      </c>
      <c r="E112" s="47">
        <f t="shared" ref="E112:E120" si="30">VLOOKUP(D112,$AB$10:$AE$16,2)</f>
        <v>1</v>
      </c>
      <c r="F112" s="49">
        <f t="shared" ref="F112:F120" si="31">CHOOSE(E112,$Y$10,$Y$11,$Y$12,$Y$13,$Y$14,$Y$15,$Y$16)</f>
        <v>1</v>
      </c>
      <c r="G112" s="69">
        <f t="shared" ref="G112:G120" si="32">IF(F112&gt;1,F112,$H$111)</f>
        <v>1</v>
      </c>
      <c r="H112" s="47"/>
      <c r="I112" s="50">
        <f t="shared" ref="I112:I120" si="33">CHOOSE(G112,0,$X$11,$X$12,$X$13,$X$14,$X$15,$X$16)</f>
        <v>0</v>
      </c>
      <c r="K112" s="52"/>
      <c r="L112" s="55">
        <v>1</v>
      </c>
      <c r="M112" s="52">
        <f t="shared" si="17"/>
        <v>0</v>
      </c>
      <c r="N112" s="58"/>
      <c r="O112" s="58"/>
      <c r="P112" s="58"/>
      <c r="Q112" s="58"/>
      <c r="AH112" s="311"/>
    </row>
    <row r="113" spans="1:141" ht="26.25" customHeight="1" outlineLevel="1">
      <c r="A113" s="40" t="s">
        <v>1435</v>
      </c>
      <c r="B113" s="176" t="s">
        <v>1269</v>
      </c>
      <c r="C113" s="42" t="s">
        <v>721</v>
      </c>
      <c r="D113" s="48" t="s">
        <v>778</v>
      </c>
      <c r="E113" s="47">
        <f t="shared" si="30"/>
        <v>1</v>
      </c>
      <c r="F113" s="49">
        <f t="shared" si="31"/>
        <v>1</v>
      </c>
      <c r="G113" s="69">
        <f t="shared" si="32"/>
        <v>1</v>
      </c>
      <c r="H113" s="47"/>
      <c r="I113" s="50">
        <f t="shared" si="33"/>
        <v>0</v>
      </c>
      <c r="K113" s="52"/>
      <c r="L113" s="55">
        <v>1</v>
      </c>
      <c r="M113" s="52">
        <f t="shared" si="17"/>
        <v>0</v>
      </c>
      <c r="N113" s="58"/>
      <c r="O113" s="58"/>
      <c r="P113" s="58"/>
      <c r="Q113" s="58"/>
      <c r="AH113" s="311"/>
    </row>
    <row r="114" spans="1:141" ht="26.25" customHeight="1" outlineLevel="1">
      <c r="A114" s="40" t="s">
        <v>1436</v>
      </c>
      <c r="B114" s="176" t="s">
        <v>1270</v>
      </c>
      <c r="C114" s="42" t="s">
        <v>721</v>
      </c>
      <c r="D114" s="48" t="s">
        <v>778</v>
      </c>
      <c r="E114" s="47">
        <f t="shared" si="30"/>
        <v>1</v>
      </c>
      <c r="F114" s="49">
        <f t="shared" si="31"/>
        <v>1</v>
      </c>
      <c r="G114" s="69">
        <f t="shared" si="32"/>
        <v>1</v>
      </c>
      <c r="H114" s="47"/>
      <c r="I114" s="50">
        <f t="shared" si="33"/>
        <v>0</v>
      </c>
      <c r="K114" s="52"/>
      <c r="L114" s="55">
        <v>1</v>
      </c>
      <c r="M114" s="52">
        <f t="shared" si="17"/>
        <v>0</v>
      </c>
      <c r="N114" s="58"/>
      <c r="O114" s="58"/>
      <c r="P114" s="58"/>
      <c r="Q114" s="58"/>
      <c r="AH114" s="311"/>
    </row>
    <row r="115" spans="1:141" ht="26.25" customHeight="1" outlineLevel="1">
      <c r="A115" s="40" t="s">
        <v>1437</v>
      </c>
      <c r="B115" s="176" t="s">
        <v>1271</v>
      </c>
      <c r="C115" s="42" t="s">
        <v>721</v>
      </c>
      <c r="D115" s="48" t="s">
        <v>778</v>
      </c>
      <c r="E115" s="47">
        <f t="shared" si="30"/>
        <v>1</v>
      </c>
      <c r="F115" s="49">
        <f t="shared" si="31"/>
        <v>1</v>
      </c>
      <c r="G115" s="69">
        <f t="shared" si="32"/>
        <v>1</v>
      </c>
      <c r="H115" s="47"/>
      <c r="I115" s="50">
        <f t="shared" si="33"/>
        <v>0</v>
      </c>
      <c r="K115" s="52"/>
      <c r="L115" s="55">
        <v>1</v>
      </c>
      <c r="M115" s="52">
        <f t="shared" si="17"/>
        <v>0</v>
      </c>
      <c r="N115" s="58"/>
      <c r="O115" s="58"/>
      <c r="P115" s="58"/>
      <c r="Q115" s="58"/>
      <c r="AH115" s="311"/>
    </row>
    <row r="116" spans="1:141" ht="26.25" customHeight="1" outlineLevel="1">
      <c r="A116" s="40" t="s">
        <v>931</v>
      </c>
      <c r="B116" s="176" t="s">
        <v>1272</v>
      </c>
      <c r="C116" s="42" t="s">
        <v>721</v>
      </c>
      <c r="D116" s="48" t="s">
        <v>778</v>
      </c>
      <c r="E116" s="47">
        <f t="shared" si="30"/>
        <v>1</v>
      </c>
      <c r="F116" s="49">
        <f t="shared" si="31"/>
        <v>1</v>
      </c>
      <c r="G116" s="69">
        <f t="shared" si="32"/>
        <v>1</v>
      </c>
      <c r="H116" s="47"/>
      <c r="I116" s="50">
        <f t="shared" si="33"/>
        <v>0</v>
      </c>
      <c r="K116" s="52"/>
      <c r="L116" s="55">
        <v>1</v>
      </c>
      <c r="M116" s="52">
        <f t="shared" si="17"/>
        <v>0</v>
      </c>
      <c r="N116" s="58"/>
      <c r="O116" s="58"/>
      <c r="P116" s="58"/>
      <c r="Q116" s="58"/>
      <c r="R116" s="500">
        <f>SUM(M112:M126)/14</f>
        <v>0</v>
      </c>
      <c r="S116" s="493" t="s">
        <v>2014</v>
      </c>
      <c r="AH116" s="311"/>
    </row>
    <row r="117" spans="1:141" ht="26.25" customHeight="1" outlineLevel="1">
      <c r="A117" s="40" t="s">
        <v>1438</v>
      </c>
      <c r="B117" s="176" t="s">
        <v>1273</v>
      </c>
      <c r="C117" s="42" t="s">
        <v>721</v>
      </c>
      <c r="D117" s="48" t="s">
        <v>778</v>
      </c>
      <c r="E117" s="47">
        <f t="shared" si="30"/>
        <v>1</v>
      </c>
      <c r="F117" s="49">
        <f t="shared" si="31"/>
        <v>1</v>
      </c>
      <c r="G117" s="69">
        <f t="shared" si="32"/>
        <v>1</v>
      </c>
      <c r="H117" s="47"/>
      <c r="I117" s="50">
        <f t="shared" si="33"/>
        <v>0</v>
      </c>
      <c r="K117" s="52"/>
      <c r="L117" s="55">
        <v>1</v>
      </c>
      <c r="M117" s="52">
        <f t="shared" si="17"/>
        <v>0</v>
      </c>
      <c r="N117" s="58"/>
      <c r="O117" s="58"/>
      <c r="P117" s="58"/>
      <c r="Q117" s="58"/>
      <c r="AH117" s="311"/>
    </row>
    <row r="118" spans="1:141" ht="26.25" customHeight="1" outlineLevel="1">
      <c r="A118" s="40" t="s">
        <v>932</v>
      </c>
      <c r="B118" s="176" t="s">
        <v>1274</v>
      </c>
      <c r="C118" s="42" t="s">
        <v>721</v>
      </c>
      <c r="D118" s="48" t="s">
        <v>778</v>
      </c>
      <c r="E118" s="47">
        <f t="shared" si="30"/>
        <v>1</v>
      </c>
      <c r="F118" s="49">
        <f t="shared" si="31"/>
        <v>1</v>
      </c>
      <c r="G118" s="69">
        <f t="shared" si="32"/>
        <v>1</v>
      </c>
      <c r="H118" s="47"/>
      <c r="I118" s="50">
        <f t="shared" si="33"/>
        <v>0</v>
      </c>
      <c r="K118" s="52"/>
      <c r="L118" s="55">
        <v>1</v>
      </c>
      <c r="M118" s="52">
        <f t="shared" si="17"/>
        <v>0</v>
      </c>
      <c r="N118" s="58"/>
      <c r="O118" s="58"/>
      <c r="P118" s="58"/>
      <c r="Q118" s="58"/>
      <c r="AH118" s="311"/>
    </row>
    <row r="119" spans="1:141" ht="26.25" customHeight="1" outlineLevel="1">
      <c r="A119" s="40" t="s">
        <v>933</v>
      </c>
      <c r="B119" s="176" t="s">
        <v>1275</v>
      </c>
      <c r="C119" s="42" t="s">
        <v>721</v>
      </c>
      <c r="D119" s="48" t="s">
        <v>778</v>
      </c>
      <c r="E119" s="47">
        <f t="shared" si="30"/>
        <v>1</v>
      </c>
      <c r="F119" s="49">
        <f t="shared" si="31"/>
        <v>1</v>
      </c>
      <c r="G119" s="69">
        <f t="shared" si="32"/>
        <v>1</v>
      </c>
      <c r="H119" s="47"/>
      <c r="I119" s="50">
        <f t="shared" si="33"/>
        <v>0</v>
      </c>
      <c r="K119" s="52"/>
      <c r="L119" s="55">
        <v>1</v>
      </c>
      <c r="M119" s="52">
        <f t="shared" si="17"/>
        <v>0</v>
      </c>
      <c r="N119" s="58"/>
      <c r="O119" s="58"/>
      <c r="P119" s="58"/>
      <c r="Q119" s="58"/>
      <c r="AH119" s="311"/>
    </row>
    <row r="120" spans="1:141" ht="26.25" customHeight="1" outlineLevel="1">
      <c r="A120" s="40" t="s">
        <v>934</v>
      </c>
      <c r="B120" s="176" t="s">
        <v>1276</v>
      </c>
      <c r="C120" s="42" t="s">
        <v>721</v>
      </c>
      <c r="D120" s="48" t="s">
        <v>778</v>
      </c>
      <c r="E120" s="47">
        <f t="shared" si="30"/>
        <v>1</v>
      </c>
      <c r="F120" s="49">
        <f t="shared" si="31"/>
        <v>1</v>
      </c>
      <c r="G120" s="69">
        <f t="shared" si="32"/>
        <v>1</v>
      </c>
      <c r="H120" s="47"/>
      <c r="I120" s="50">
        <f t="shared" si="33"/>
        <v>0</v>
      </c>
      <c r="K120" s="52"/>
      <c r="L120" s="55">
        <v>1</v>
      </c>
      <c r="M120" s="52">
        <f t="shared" si="17"/>
        <v>0</v>
      </c>
      <c r="N120" s="58"/>
      <c r="O120" s="58"/>
      <c r="P120" s="58"/>
      <c r="Q120" s="58"/>
      <c r="AH120" s="311"/>
    </row>
    <row r="121" spans="1:141" ht="57.75" customHeight="1">
      <c r="A121" s="41" t="s">
        <v>1620</v>
      </c>
      <c r="B121" s="647" t="s">
        <v>1277</v>
      </c>
      <c r="C121" s="648"/>
      <c r="D121" s="178" t="s">
        <v>894</v>
      </c>
      <c r="E121" s="47">
        <f>VLOOKUP(D121,$AF$10:$AG$16,2)</f>
        <v>1</v>
      </c>
      <c r="F121" s="46">
        <f>IF(E121&gt;1,0,ROUNDDOWN(AVERAGE(F122:F126),0))</f>
        <v>1</v>
      </c>
      <c r="H121" s="47">
        <f>MAX(E121:F121)</f>
        <v>1</v>
      </c>
      <c r="I121" s="50">
        <f>CHOOSE(H121,0,$X$11,$X$12,$X$13,$X$14,$X$15,$X$16)</f>
        <v>0</v>
      </c>
      <c r="J121" s="57">
        <v>0.25</v>
      </c>
      <c r="K121" s="52">
        <f>I121*J121</f>
        <v>0</v>
      </c>
      <c r="M121" s="52"/>
      <c r="N121" s="58"/>
      <c r="O121" s="58"/>
      <c r="P121" s="58"/>
      <c r="Q121" s="58"/>
      <c r="AH121" s="311"/>
    </row>
    <row r="122" spans="1:141" ht="26.25" customHeight="1" outlineLevel="1">
      <c r="A122" s="40" t="s">
        <v>935</v>
      </c>
      <c r="B122" s="176" t="s">
        <v>2070</v>
      </c>
      <c r="C122" s="42" t="s">
        <v>722</v>
      </c>
      <c r="D122" s="48" t="s">
        <v>778</v>
      </c>
      <c r="E122" s="47">
        <f>VLOOKUP(D122,$AB$10:$AE$16,2)</f>
        <v>1</v>
      </c>
      <c r="F122" s="49">
        <f>IF(E122&gt;1,0,ROUNDDOWN(AVERAGE(F123:F126),0))</f>
        <v>1</v>
      </c>
      <c r="G122" s="69">
        <f>IF(F122&gt;1,F122,$H$121)</f>
        <v>1</v>
      </c>
      <c r="H122" s="47"/>
      <c r="I122" s="50">
        <f>CHOOSE(G122,0,$X$11,$X$12,$X$13,$X$14,$X$15,$X$16)</f>
        <v>0</v>
      </c>
      <c r="K122" s="52"/>
      <c r="L122" s="55">
        <v>1</v>
      </c>
      <c r="M122" s="52">
        <f t="shared" ref="M122:M173" si="34">L122*I122</f>
        <v>0</v>
      </c>
      <c r="N122" s="58"/>
      <c r="O122" s="58"/>
      <c r="P122" s="58"/>
      <c r="Q122" s="58"/>
      <c r="AH122" s="311"/>
    </row>
    <row r="123" spans="1:141" ht="41.25" customHeight="1" outlineLevel="1">
      <c r="A123" s="40" t="s">
        <v>1258</v>
      </c>
      <c r="B123" s="176" t="s">
        <v>2071</v>
      </c>
      <c r="C123" s="42" t="s">
        <v>722</v>
      </c>
      <c r="D123" s="48" t="s">
        <v>778</v>
      </c>
      <c r="E123" s="47">
        <f>VLOOKUP(D123,$AB$10:$AE$16,2)</f>
        <v>1</v>
      </c>
      <c r="F123" s="49">
        <f>CHOOSE(E123,$Y$10,$Y$11,$Y$12,$Y$13,$Y$14,$Y$15,$Y$16)</f>
        <v>1</v>
      </c>
      <c r="G123" s="69">
        <f>IF(F123&gt;1,F123,$H$121)</f>
        <v>1</v>
      </c>
      <c r="H123" s="47"/>
      <c r="I123" s="50">
        <f>CHOOSE(G123,0,$X$11,$X$12,$X$13,$X$14,$X$15,$X$16)</f>
        <v>0</v>
      </c>
      <c r="K123" s="52"/>
      <c r="L123" s="55">
        <v>1</v>
      </c>
      <c r="M123" s="52">
        <f t="shared" si="34"/>
        <v>0</v>
      </c>
      <c r="N123" s="58"/>
      <c r="O123" s="58"/>
      <c r="P123" s="58"/>
      <c r="Q123" s="58"/>
      <c r="AH123" s="311"/>
    </row>
    <row r="124" spans="1:141" ht="26.25" customHeight="1" outlineLevel="1">
      <c r="A124" s="40" t="s">
        <v>936</v>
      </c>
      <c r="B124" s="176" t="s">
        <v>2072</v>
      </c>
      <c r="C124" s="42" t="s">
        <v>722</v>
      </c>
      <c r="D124" s="48" t="s">
        <v>778</v>
      </c>
      <c r="E124" s="47">
        <f>VLOOKUP(D124,$AB$10:$AE$16,2)</f>
        <v>1</v>
      </c>
      <c r="F124" s="49">
        <f>CHOOSE(E124,$Y$10,$Y$11,$Y$12,$Y$13,$Y$14,$Y$15,$Y$16)</f>
        <v>1</v>
      </c>
      <c r="G124" s="69">
        <f>IF(F124&gt;1,F124,$H$121)</f>
        <v>1</v>
      </c>
      <c r="H124" s="47"/>
      <c r="I124" s="50">
        <f>CHOOSE(G124,0,$X$11,$X$12,$X$13,$X$14,$X$15,$X$16)</f>
        <v>0</v>
      </c>
      <c r="K124" s="52"/>
      <c r="L124" s="55">
        <v>1</v>
      </c>
      <c r="M124" s="52">
        <f t="shared" si="34"/>
        <v>0</v>
      </c>
      <c r="N124" s="58"/>
      <c r="O124" s="58"/>
      <c r="P124" s="58"/>
      <c r="Q124" s="58"/>
      <c r="AH124" s="311"/>
    </row>
    <row r="125" spans="1:141" ht="26.25" customHeight="1" outlineLevel="1">
      <c r="A125" s="40" t="s">
        <v>937</v>
      </c>
      <c r="B125" s="176" t="s">
        <v>2073</v>
      </c>
      <c r="C125" s="42" t="s">
        <v>722</v>
      </c>
      <c r="D125" s="48" t="s">
        <v>778</v>
      </c>
      <c r="E125" s="47">
        <f>VLOOKUP(D125,$AB$10:$AE$16,2)</f>
        <v>1</v>
      </c>
      <c r="F125" s="49">
        <f>CHOOSE(E125,$Y$10,$Y$11,$Y$12,$Y$13,$Y$14,$Y$15,$Y$16)</f>
        <v>1</v>
      </c>
      <c r="G125" s="69">
        <f>IF(F125&gt;1,F125,$H$121)</f>
        <v>1</v>
      </c>
      <c r="H125" s="47"/>
      <c r="I125" s="50">
        <f>CHOOSE(G125,0,$X$11,$X$12,$X$13,$X$14,$X$15,$X$16)</f>
        <v>0</v>
      </c>
      <c r="K125" s="52"/>
      <c r="L125" s="55">
        <v>1</v>
      </c>
      <c r="M125" s="52">
        <f t="shared" si="34"/>
        <v>0</v>
      </c>
      <c r="N125" s="58"/>
      <c r="O125" s="58"/>
      <c r="P125" s="58"/>
      <c r="Q125" s="58"/>
      <c r="AH125" s="311"/>
    </row>
    <row r="126" spans="1:141" ht="39" customHeight="1" outlineLevel="1">
      <c r="A126" s="40" t="s">
        <v>938</v>
      </c>
      <c r="B126" s="192" t="s">
        <v>2074</v>
      </c>
      <c r="C126" s="200" t="s">
        <v>722</v>
      </c>
      <c r="D126" s="48" t="s">
        <v>778</v>
      </c>
      <c r="E126" s="194">
        <f>VLOOKUP(D126,$AB$10:$AE$16,2)</f>
        <v>1</v>
      </c>
      <c r="F126" s="195">
        <f>CHOOSE(E126,$Y$10,$Y$11,$Y$12,$Y$13,$Y$14,$Y$15,$Y$16)</f>
        <v>1</v>
      </c>
      <c r="G126" s="195">
        <f>IF(F126&gt;1,F126,$H$121)</f>
        <v>1</v>
      </c>
      <c r="H126" s="194"/>
      <c r="I126" s="196">
        <f>CHOOSE(G126,0,$X$11,$X$12,$X$13,$X$14,$X$15,$X$16)</f>
        <v>0</v>
      </c>
      <c r="J126" s="197"/>
      <c r="K126" s="198"/>
      <c r="L126" s="199">
        <v>1</v>
      </c>
      <c r="M126" s="198">
        <f t="shared" si="34"/>
        <v>0</v>
      </c>
      <c r="N126" s="58"/>
      <c r="O126" s="58"/>
      <c r="P126" s="58"/>
      <c r="Q126" s="58"/>
      <c r="AH126" s="311"/>
    </row>
    <row r="127" spans="1:141" s="412" customFormat="1" ht="26.85" customHeight="1">
      <c r="A127" s="416" t="s">
        <v>16</v>
      </c>
      <c r="B127" s="649" t="s">
        <v>657</v>
      </c>
      <c r="C127" s="649"/>
      <c r="D127" s="649"/>
      <c r="E127" s="649"/>
      <c r="F127" s="649"/>
      <c r="G127" s="649"/>
      <c r="H127" s="649"/>
      <c r="I127" s="649"/>
      <c r="J127" s="649"/>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35"/>
      <c r="BL127" s="235"/>
      <c r="BM127" s="235"/>
      <c r="BN127" s="235"/>
      <c r="BO127" s="235"/>
      <c r="BP127" s="235"/>
      <c r="BQ127" s="235"/>
      <c r="BR127" s="235"/>
      <c r="BS127" s="235"/>
      <c r="BT127" s="235"/>
      <c r="BU127" s="235"/>
      <c r="BV127" s="235"/>
      <c r="BW127" s="235"/>
      <c r="BX127" s="235"/>
      <c r="BY127" s="235"/>
      <c r="BZ127" s="235"/>
      <c r="CA127" s="235"/>
      <c r="CB127" s="235"/>
      <c r="CC127" s="235"/>
      <c r="CD127" s="235"/>
      <c r="CE127" s="235"/>
      <c r="CF127" s="235"/>
      <c r="CG127" s="235"/>
      <c r="CH127" s="235"/>
      <c r="CI127" s="235"/>
      <c r="CJ127" s="235"/>
      <c r="CK127" s="235"/>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5"/>
      <c r="DG127" s="235"/>
      <c r="DH127" s="235"/>
      <c r="DI127" s="235"/>
      <c r="DJ127" s="235"/>
      <c r="DK127" s="235"/>
      <c r="DL127" s="235"/>
      <c r="DM127" s="235"/>
      <c r="DN127" s="235"/>
      <c r="DO127" s="235"/>
      <c r="DP127" s="235"/>
      <c r="DQ127" s="235"/>
      <c r="DR127" s="235"/>
      <c r="DS127" s="235"/>
      <c r="DT127" s="235"/>
      <c r="DU127" s="235"/>
      <c r="DV127" s="235"/>
      <c r="DW127" s="235"/>
      <c r="DX127" s="235"/>
      <c r="DY127" s="235"/>
      <c r="DZ127" s="235"/>
      <c r="EA127" s="235"/>
      <c r="EB127" s="235"/>
      <c r="EC127" s="235"/>
      <c r="ED127" s="235"/>
      <c r="EE127" s="235"/>
      <c r="EF127" s="235"/>
      <c r="EG127" s="235"/>
      <c r="EH127" s="235"/>
      <c r="EI127" s="235"/>
      <c r="EJ127" s="235"/>
      <c r="EK127" s="235"/>
    </row>
    <row r="128" spans="1:141" ht="42" customHeight="1">
      <c r="A128" s="230" t="s">
        <v>1621</v>
      </c>
      <c r="B128" s="661" t="s">
        <v>1278</v>
      </c>
      <c r="C128" s="661"/>
      <c r="D128" s="215" t="s">
        <v>894</v>
      </c>
      <c r="E128" s="179">
        <f>VLOOKUP(D128,$AF$10:$AG$16,2)</f>
        <v>1</v>
      </c>
      <c r="F128" s="189">
        <f>IF(E128&gt;1,0,ROUNDDOWN(AVERAGE(F129:F135),0))</f>
        <v>1</v>
      </c>
      <c r="G128" s="189"/>
      <c r="H128" s="179">
        <f>MAX(E128:F128)</f>
        <v>1</v>
      </c>
      <c r="I128" s="180">
        <f>CHOOSE(H128,0,$X$11,$X$12,$X$13,$X$14,$X$15,$X$16)</f>
        <v>0</v>
      </c>
      <c r="J128" s="172">
        <v>0.25</v>
      </c>
      <c r="K128" s="182">
        <f>I128*J128</f>
        <v>0</v>
      </c>
      <c r="L128" s="173"/>
      <c r="M128" s="182"/>
      <c r="N128" s="58"/>
      <c r="O128" s="58"/>
      <c r="P128" s="58"/>
      <c r="Q128" s="58"/>
      <c r="AH128" s="313"/>
    </row>
    <row r="129" spans="1:141" ht="38.25" customHeight="1" outlineLevel="1">
      <c r="A129" s="40" t="s">
        <v>939</v>
      </c>
      <c r="B129" s="176" t="s">
        <v>2164</v>
      </c>
      <c r="C129" s="42" t="s">
        <v>16</v>
      </c>
      <c r="D129" s="48" t="s">
        <v>778</v>
      </c>
      <c r="E129" s="47">
        <f t="shared" ref="E129:E135" si="35">VLOOKUP(D129,$AB$10:$AE$16,2)</f>
        <v>1</v>
      </c>
      <c r="F129" s="49">
        <f t="shared" ref="F129:F135" si="36">CHOOSE(E129,$Y$10,$Y$11,$Y$12,$Y$13,$Y$14,$Y$15,$Y$16)</f>
        <v>1</v>
      </c>
      <c r="G129" s="69">
        <f t="shared" ref="G129:G135" si="37">IF(F129&gt;1,F129,$H$128)</f>
        <v>1</v>
      </c>
      <c r="H129" s="47"/>
      <c r="I129" s="50">
        <f t="shared" ref="I129:I135" si="38">CHOOSE(G129,0,$X$11,$X$12,$X$13,$X$14,$X$15,$X$16)</f>
        <v>0</v>
      </c>
      <c r="K129" s="52"/>
      <c r="L129" s="55">
        <v>1</v>
      </c>
      <c r="M129" s="52">
        <f t="shared" si="34"/>
        <v>0</v>
      </c>
      <c r="N129" s="58"/>
      <c r="O129" s="58"/>
      <c r="P129" s="58"/>
      <c r="Q129" s="58"/>
      <c r="AH129" s="313"/>
    </row>
    <row r="130" spans="1:141" ht="26.25" customHeight="1" outlineLevel="1">
      <c r="A130" s="40" t="s">
        <v>940</v>
      </c>
      <c r="B130" s="176" t="s">
        <v>1279</v>
      </c>
      <c r="C130" s="42" t="s">
        <v>16</v>
      </c>
      <c r="D130" s="48" t="s">
        <v>778</v>
      </c>
      <c r="E130" s="47">
        <f t="shared" si="35"/>
        <v>1</v>
      </c>
      <c r="F130" s="49">
        <f t="shared" si="36"/>
        <v>1</v>
      </c>
      <c r="G130" s="69">
        <f t="shared" si="37"/>
        <v>1</v>
      </c>
      <c r="H130" s="47"/>
      <c r="I130" s="50">
        <f t="shared" si="38"/>
        <v>0</v>
      </c>
      <c r="K130" s="52"/>
      <c r="L130" s="55">
        <v>1</v>
      </c>
      <c r="M130" s="52">
        <f t="shared" si="34"/>
        <v>0</v>
      </c>
      <c r="N130" s="58"/>
      <c r="O130" s="58"/>
      <c r="P130" s="58"/>
      <c r="Q130" s="490">
        <f>SUM(M129:M135)/7</f>
        <v>0</v>
      </c>
      <c r="R130" s="493" t="s">
        <v>2015</v>
      </c>
      <c r="AH130" s="313"/>
    </row>
    <row r="131" spans="1:141" ht="26.25" customHeight="1" outlineLevel="1">
      <c r="A131" s="40" t="s">
        <v>941</v>
      </c>
      <c r="B131" s="176" t="s">
        <v>1280</v>
      </c>
      <c r="C131" s="42" t="s">
        <v>16</v>
      </c>
      <c r="D131" s="48" t="s">
        <v>778</v>
      </c>
      <c r="E131" s="47">
        <f t="shared" si="35"/>
        <v>1</v>
      </c>
      <c r="F131" s="49">
        <f t="shared" si="36"/>
        <v>1</v>
      </c>
      <c r="G131" s="69">
        <f t="shared" si="37"/>
        <v>1</v>
      </c>
      <c r="H131" s="47"/>
      <c r="I131" s="50">
        <f t="shared" si="38"/>
        <v>0</v>
      </c>
      <c r="K131" s="52"/>
      <c r="L131" s="55">
        <v>1</v>
      </c>
      <c r="M131" s="52">
        <f t="shared" si="34"/>
        <v>0</v>
      </c>
      <c r="N131" s="58"/>
      <c r="O131" s="58"/>
      <c r="P131" s="58"/>
      <c r="Q131" s="58"/>
      <c r="AH131" s="313"/>
    </row>
    <row r="132" spans="1:141" ht="26.25" customHeight="1" outlineLevel="1">
      <c r="A132" s="40" t="s">
        <v>942</v>
      </c>
      <c r="B132" s="176" t="s">
        <v>2165</v>
      </c>
      <c r="C132" s="42" t="s">
        <v>16</v>
      </c>
      <c r="D132" s="48" t="s">
        <v>778</v>
      </c>
      <c r="E132" s="47">
        <f t="shared" si="35"/>
        <v>1</v>
      </c>
      <c r="F132" s="49">
        <f t="shared" si="36"/>
        <v>1</v>
      </c>
      <c r="G132" s="69">
        <f t="shared" si="37"/>
        <v>1</v>
      </c>
      <c r="H132" s="47"/>
      <c r="I132" s="50">
        <f t="shared" si="38"/>
        <v>0</v>
      </c>
      <c r="K132" s="52"/>
      <c r="L132" s="55">
        <v>1</v>
      </c>
      <c r="M132" s="52">
        <f t="shared" si="34"/>
        <v>0</v>
      </c>
      <c r="N132" s="58"/>
      <c r="O132" s="58"/>
      <c r="P132" s="58"/>
      <c r="Q132" s="58"/>
      <c r="AH132" s="313"/>
    </row>
    <row r="133" spans="1:141" ht="26.25" customHeight="1" outlineLevel="1">
      <c r="A133" s="40" t="s">
        <v>1439</v>
      </c>
      <c r="B133" s="176" t="s">
        <v>1281</v>
      </c>
      <c r="C133" s="42" t="s">
        <v>16</v>
      </c>
      <c r="D133" s="48" t="s">
        <v>778</v>
      </c>
      <c r="E133" s="47">
        <f t="shared" si="35"/>
        <v>1</v>
      </c>
      <c r="F133" s="49">
        <f t="shared" si="36"/>
        <v>1</v>
      </c>
      <c r="G133" s="69">
        <f t="shared" si="37"/>
        <v>1</v>
      </c>
      <c r="H133" s="47"/>
      <c r="I133" s="50">
        <f t="shared" si="38"/>
        <v>0</v>
      </c>
      <c r="K133" s="52"/>
      <c r="L133" s="55">
        <v>1</v>
      </c>
      <c r="M133" s="52">
        <f t="shared" si="34"/>
        <v>0</v>
      </c>
      <c r="N133" s="58"/>
      <c r="O133" s="58"/>
      <c r="P133" s="58"/>
      <c r="Q133" s="58"/>
      <c r="AH133" s="313"/>
    </row>
    <row r="134" spans="1:141" ht="26.25" customHeight="1" outlineLevel="1">
      <c r="A134" s="40" t="s">
        <v>943</v>
      </c>
      <c r="B134" s="192" t="s">
        <v>1282</v>
      </c>
      <c r="C134" s="42" t="s">
        <v>16</v>
      </c>
      <c r="D134" s="48" t="s">
        <v>778</v>
      </c>
      <c r="E134" s="47">
        <f t="shared" si="35"/>
        <v>1</v>
      </c>
      <c r="F134" s="49">
        <f t="shared" si="36"/>
        <v>1</v>
      </c>
      <c r="G134" s="69">
        <f t="shared" si="37"/>
        <v>1</v>
      </c>
      <c r="H134" s="330"/>
      <c r="I134" s="50">
        <f t="shared" si="38"/>
        <v>0</v>
      </c>
      <c r="J134" s="331"/>
      <c r="K134" s="332"/>
      <c r="L134" s="55">
        <v>1</v>
      </c>
      <c r="M134" s="52">
        <f t="shared" si="34"/>
        <v>0</v>
      </c>
      <c r="N134" s="58"/>
      <c r="O134" s="58"/>
      <c r="P134" s="58"/>
      <c r="Q134" s="58"/>
      <c r="AH134" s="333"/>
    </row>
    <row r="135" spans="1:141" ht="38.25" customHeight="1" outlineLevel="1">
      <c r="A135" s="40" t="s">
        <v>944</v>
      </c>
      <c r="B135" s="192" t="s">
        <v>1283</v>
      </c>
      <c r="C135" s="200" t="s">
        <v>16</v>
      </c>
      <c r="D135" s="48" t="s">
        <v>778</v>
      </c>
      <c r="E135" s="47">
        <f t="shared" si="35"/>
        <v>1</v>
      </c>
      <c r="F135" s="49">
        <f t="shared" si="36"/>
        <v>1</v>
      </c>
      <c r="G135" s="69">
        <f t="shared" si="37"/>
        <v>1</v>
      </c>
      <c r="H135" s="194"/>
      <c r="I135" s="50">
        <f t="shared" si="38"/>
        <v>0</v>
      </c>
      <c r="J135" s="197"/>
      <c r="K135" s="198"/>
      <c r="L135" s="55">
        <v>1</v>
      </c>
      <c r="M135" s="52">
        <f t="shared" si="34"/>
        <v>0</v>
      </c>
      <c r="N135" s="58"/>
      <c r="O135" s="58"/>
      <c r="P135" s="58"/>
      <c r="Q135" s="58"/>
      <c r="AH135" s="314"/>
    </row>
    <row r="136" spans="1:141" s="412" customFormat="1" ht="26.85" customHeight="1">
      <c r="A136" s="415" t="s">
        <v>1107</v>
      </c>
      <c r="B136" s="654" t="s">
        <v>1106</v>
      </c>
      <c r="C136" s="654"/>
      <c r="D136" s="654"/>
      <c r="E136" s="654"/>
      <c r="F136" s="654"/>
      <c r="G136" s="654"/>
      <c r="H136" s="654"/>
      <c r="I136" s="654"/>
      <c r="J136" s="654"/>
      <c r="K136" s="654"/>
      <c r="L136" s="654"/>
      <c r="M136" s="654"/>
      <c r="N136" s="654"/>
      <c r="O136" s="654"/>
      <c r="P136" s="654"/>
      <c r="Q136" s="654"/>
      <c r="R136" s="654"/>
      <c r="S136" s="654"/>
      <c r="T136" s="654"/>
      <c r="U136" s="654"/>
      <c r="V136" s="654"/>
      <c r="W136" s="654"/>
      <c r="X136" s="654"/>
      <c r="Y136" s="654"/>
      <c r="Z136" s="654"/>
      <c r="AA136" s="654"/>
      <c r="AB136" s="654"/>
      <c r="AC136" s="654"/>
      <c r="AD136" s="654"/>
      <c r="AE136" s="654"/>
      <c r="AF136" s="654"/>
      <c r="AG136" s="654"/>
      <c r="AH136" s="654"/>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35"/>
      <c r="BL136" s="235"/>
      <c r="BM136" s="235"/>
      <c r="BN136" s="235"/>
      <c r="BO136" s="235"/>
      <c r="BP136" s="235"/>
      <c r="BQ136" s="235"/>
      <c r="BR136" s="235"/>
      <c r="BS136" s="235"/>
      <c r="BT136" s="235"/>
      <c r="BU136" s="235"/>
      <c r="BV136" s="235"/>
      <c r="BW136" s="235"/>
      <c r="BX136" s="235"/>
      <c r="BY136" s="235"/>
      <c r="BZ136" s="235"/>
      <c r="CA136" s="235"/>
      <c r="CB136" s="235"/>
      <c r="CC136" s="235"/>
      <c r="CD136" s="235"/>
      <c r="CE136" s="235"/>
      <c r="CF136" s="235"/>
      <c r="CG136" s="235"/>
      <c r="CH136" s="235"/>
      <c r="CI136" s="235"/>
      <c r="CJ136" s="235"/>
      <c r="CK136" s="235"/>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5"/>
      <c r="DG136" s="235"/>
      <c r="DH136" s="235"/>
      <c r="DI136" s="235"/>
      <c r="DJ136" s="235"/>
      <c r="DK136" s="235"/>
      <c r="DL136" s="235"/>
      <c r="DM136" s="235"/>
      <c r="DN136" s="235"/>
      <c r="DO136" s="235"/>
      <c r="DP136" s="235"/>
      <c r="DQ136" s="235"/>
      <c r="DR136" s="235"/>
      <c r="DS136" s="235"/>
      <c r="DT136" s="235"/>
      <c r="DU136" s="235"/>
      <c r="DV136" s="235"/>
      <c r="DW136" s="235"/>
      <c r="DX136" s="235"/>
      <c r="DY136" s="235"/>
      <c r="DZ136" s="235"/>
      <c r="EA136" s="235"/>
      <c r="EB136" s="235"/>
      <c r="EC136" s="235"/>
      <c r="ED136" s="235"/>
      <c r="EE136" s="235"/>
      <c r="EF136" s="235"/>
      <c r="EG136" s="235"/>
      <c r="EH136" s="235"/>
      <c r="EI136" s="235"/>
      <c r="EJ136" s="235"/>
      <c r="EK136" s="235"/>
    </row>
    <row r="137" spans="1:141" s="412" customFormat="1" ht="26.85" customHeight="1">
      <c r="A137" s="414" t="s">
        <v>20</v>
      </c>
      <c r="B137" s="649" t="s">
        <v>628</v>
      </c>
      <c r="C137" s="649"/>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35"/>
      <c r="BL137" s="235"/>
      <c r="BM137" s="235"/>
      <c r="BN137" s="235"/>
      <c r="BO137" s="235"/>
      <c r="BP137" s="235"/>
      <c r="BQ137" s="235"/>
      <c r="BR137" s="235"/>
      <c r="BS137" s="235"/>
      <c r="BT137" s="235"/>
      <c r="BU137" s="235"/>
      <c r="BV137" s="235"/>
      <c r="BW137" s="235"/>
      <c r="BX137" s="235"/>
      <c r="BY137" s="235"/>
      <c r="BZ137" s="235"/>
      <c r="CA137" s="235"/>
      <c r="CB137" s="235"/>
      <c r="CC137" s="235"/>
      <c r="CD137" s="235"/>
      <c r="CE137" s="235"/>
      <c r="CF137" s="235"/>
      <c r="CG137" s="235"/>
      <c r="CH137" s="235"/>
      <c r="CI137" s="235"/>
      <c r="CJ137" s="235"/>
      <c r="CK137" s="235"/>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5"/>
      <c r="DG137" s="235"/>
      <c r="DH137" s="235"/>
      <c r="DI137" s="235"/>
      <c r="DJ137" s="235"/>
      <c r="DK137" s="235"/>
      <c r="DL137" s="235"/>
      <c r="DM137" s="235"/>
      <c r="DN137" s="235"/>
      <c r="DO137" s="235"/>
      <c r="DP137" s="235"/>
      <c r="DQ137" s="235"/>
      <c r="DR137" s="235"/>
      <c r="DS137" s="235"/>
      <c r="DT137" s="235"/>
      <c r="DU137" s="235"/>
      <c r="DV137" s="235"/>
      <c r="DW137" s="235"/>
      <c r="DX137" s="235"/>
      <c r="DY137" s="235"/>
      <c r="DZ137" s="235"/>
      <c r="EA137" s="235"/>
      <c r="EB137" s="235"/>
      <c r="EC137" s="235"/>
      <c r="ED137" s="235"/>
      <c r="EE137" s="235"/>
      <c r="EF137" s="235"/>
      <c r="EG137" s="235"/>
      <c r="EH137" s="235"/>
      <c r="EI137" s="235"/>
      <c r="EJ137" s="235"/>
      <c r="EK137" s="235"/>
    </row>
    <row r="138" spans="1:141" s="412" customFormat="1" ht="26.85" customHeight="1">
      <c r="A138" s="414" t="s">
        <v>163</v>
      </c>
      <c r="B138" s="649" t="s">
        <v>1105</v>
      </c>
      <c r="C138" s="649"/>
      <c r="D138" s="649"/>
      <c r="E138" s="649"/>
      <c r="F138" s="649"/>
      <c r="G138" s="649"/>
      <c r="H138" s="649"/>
      <c r="I138" s="649"/>
      <c r="J138" s="649"/>
      <c r="K138" s="649"/>
      <c r="L138" s="649"/>
      <c r="M138" s="649"/>
      <c r="N138" s="652"/>
      <c r="O138" s="652"/>
      <c r="P138" s="652"/>
      <c r="Q138" s="652"/>
      <c r="R138" s="652"/>
      <c r="S138" s="652"/>
      <c r="T138" s="652"/>
      <c r="U138" s="652"/>
      <c r="V138" s="652"/>
      <c r="W138" s="652"/>
      <c r="X138" s="652"/>
      <c r="Y138" s="652"/>
      <c r="Z138" s="652"/>
      <c r="AA138" s="652"/>
      <c r="AB138" s="652"/>
      <c r="AC138" s="652"/>
      <c r="AD138" s="652"/>
      <c r="AE138" s="652"/>
      <c r="AF138" s="652"/>
      <c r="AG138" s="652"/>
      <c r="AH138" s="649"/>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35"/>
      <c r="BL138" s="235"/>
      <c r="BM138" s="235"/>
      <c r="BN138" s="235"/>
      <c r="BO138" s="235"/>
      <c r="BP138" s="235"/>
      <c r="BQ138" s="235"/>
      <c r="BR138" s="235"/>
      <c r="BS138" s="235"/>
      <c r="BT138" s="235"/>
      <c r="BU138" s="235"/>
      <c r="BV138" s="235"/>
      <c r="BW138" s="235"/>
      <c r="BX138" s="235"/>
      <c r="BY138" s="235"/>
      <c r="BZ138" s="235"/>
      <c r="CA138" s="235"/>
      <c r="CB138" s="235"/>
      <c r="CC138" s="235"/>
      <c r="CD138" s="235"/>
      <c r="CE138" s="235"/>
      <c r="CF138" s="235"/>
      <c r="CG138" s="235"/>
      <c r="CH138" s="235"/>
      <c r="CI138" s="235"/>
      <c r="CJ138" s="235"/>
      <c r="CK138" s="235"/>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5"/>
      <c r="DG138" s="235"/>
      <c r="DH138" s="235"/>
      <c r="DI138" s="235"/>
      <c r="DJ138" s="235"/>
      <c r="DK138" s="235"/>
      <c r="DL138" s="235"/>
      <c r="DM138" s="235"/>
      <c r="DN138" s="235"/>
      <c r="DO138" s="235"/>
      <c r="DP138" s="235"/>
      <c r="DQ138" s="235"/>
      <c r="DR138" s="235"/>
      <c r="DS138" s="235"/>
      <c r="DT138" s="235"/>
      <c r="DU138" s="235"/>
      <c r="DV138" s="235"/>
      <c r="DW138" s="235"/>
      <c r="DX138" s="235"/>
      <c r="DY138" s="235"/>
      <c r="DZ138" s="235"/>
      <c r="EA138" s="235"/>
      <c r="EB138" s="235"/>
      <c r="EC138" s="235"/>
      <c r="ED138" s="235"/>
      <c r="EE138" s="235"/>
      <c r="EF138" s="235"/>
      <c r="EG138" s="235"/>
      <c r="EH138" s="235"/>
      <c r="EI138" s="235"/>
      <c r="EJ138" s="235"/>
      <c r="EK138" s="235"/>
    </row>
    <row r="139" spans="1:141" ht="44.25" customHeight="1">
      <c r="A139" s="230" t="s">
        <v>1622</v>
      </c>
      <c r="B139" s="657" t="s">
        <v>1284</v>
      </c>
      <c r="C139" s="657"/>
      <c r="D139" s="178" t="s">
        <v>894</v>
      </c>
      <c r="E139" s="216">
        <f>VLOOKUP(D139,$AF$10:$AG$16,2)</f>
        <v>1</v>
      </c>
      <c r="F139" s="217">
        <f>IF(E139&gt;1,0,ROUNDDOWN(AVERAGE(F140:F146),0))</f>
        <v>1</v>
      </c>
      <c r="G139" s="217"/>
      <c r="H139" s="216">
        <f>MAX(E139:F139)</f>
        <v>1</v>
      </c>
      <c r="I139" s="218">
        <f>CHOOSE(H139,0,$X$11,$X$12,$X$13,$X$14,$X$15,$X$16)</f>
        <v>0</v>
      </c>
      <c r="J139" s="219">
        <f>1/17</f>
        <v>5.8823529411764705E-2</v>
      </c>
      <c r="K139" s="220">
        <f>I139*J139</f>
        <v>0</v>
      </c>
      <c r="L139" s="221"/>
      <c r="M139" s="501"/>
      <c r="N139" s="502"/>
      <c r="O139" s="58"/>
      <c r="P139" s="58"/>
      <c r="Q139" s="58"/>
      <c r="R139" s="53"/>
      <c r="S139" s="53"/>
      <c r="T139" s="53"/>
      <c r="U139" s="53"/>
      <c r="V139" s="53"/>
      <c r="W139" s="53"/>
      <c r="X139" s="53"/>
      <c r="Y139" s="53"/>
      <c r="Z139" s="53"/>
      <c r="AA139" s="53"/>
      <c r="AB139" s="53"/>
      <c r="AC139" s="53"/>
      <c r="AD139" s="53"/>
      <c r="AE139" s="53"/>
      <c r="AF139" s="53"/>
      <c r="AG139" s="503"/>
      <c r="AH139" s="402"/>
    </row>
    <row r="140" spans="1:141" ht="25.35" customHeight="1" outlineLevel="1">
      <c r="A140" s="231" t="s">
        <v>945</v>
      </c>
      <c r="B140" s="232" t="s">
        <v>2166</v>
      </c>
      <c r="C140" s="233" t="s">
        <v>163</v>
      </c>
      <c r="D140" s="204" t="s">
        <v>778</v>
      </c>
      <c r="E140" s="205">
        <f>VLOOKUP(D140,$AB$10:$AE$16,2)</f>
        <v>1</v>
      </c>
      <c r="F140" s="206">
        <f>CHOOSE(E140,$Y$10,$Y$11,$Y$12,$Y$13,$Y$14,$Y$15,$Y$16)</f>
        <v>1</v>
      </c>
      <c r="G140" s="206">
        <f>IF(F140&gt;1,F140,$H$139)</f>
        <v>1</v>
      </c>
      <c r="H140" s="205"/>
      <c r="I140" s="207">
        <f>CHOOSE(G140,0,$X$11,$X$12,$X$13,$X$14,$X$15,$X$16)</f>
        <v>0</v>
      </c>
      <c r="J140" s="208"/>
      <c r="K140" s="209"/>
      <c r="L140" s="210">
        <v>1</v>
      </c>
      <c r="M140" s="209">
        <f t="shared" si="34"/>
        <v>0</v>
      </c>
      <c r="N140" s="58"/>
      <c r="O140" s="58"/>
      <c r="P140" s="58"/>
      <c r="Q140" s="490">
        <f>SUM(Q142,Q150,Q156,Q160,Q169,Q179)/6</f>
        <v>0</v>
      </c>
      <c r="R140" s="493" t="s">
        <v>2023</v>
      </c>
      <c r="AH140" s="318"/>
    </row>
    <row r="141" spans="1:141" ht="25.35" customHeight="1" outlineLevel="1">
      <c r="A141" s="231" t="s">
        <v>946</v>
      </c>
      <c r="B141" s="176" t="s">
        <v>2167</v>
      </c>
      <c r="C141" s="42" t="s">
        <v>163</v>
      </c>
      <c r="D141" s="204" t="s">
        <v>778</v>
      </c>
      <c r="E141" s="205">
        <f t="shared" ref="E141:E146" si="39">VLOOKUP(D141,$AB$10:$AE$16,2)</f>
        <v>1</v>
      </c>
      <c r="F141" s="49">
        <f>CHOOSE(E141,$Y$10,$Y$11,$Y$12,$Y$13,$Y$14,$Y$15,$Y$16)</f>
        <v>1</v>
      </c>
      <c r="G141" s="69">
        <f>IF(F141&gt;1,F141,$H$139)</f>
        <v>1</v>
      </c>
      <c r="H141" s="47"/>
      <c r="I141" s="50">
        <f>CHOOSE(G141,0,$X$11,$X$12,$X$13,$X$14,$X$15,$X$16)</f>
        <v>0</v>
      </c>
      <c r="K141" s="52"/>
      <c r="L141" s="55">
        <v>1</v>
      </c>
      <c r="M141" s="52">
        <f t="shared" si="34"/>
        <v>0</v>
      </c>
      <c r="N141" s="58"/>
      <c r="O141" s="58"/>
      <c r="P141" s="58"/>
      <c r="Q141" s="58"/>
      <c r="AH141" s="313"/>
    </row>
    <row r="142" spans="1:141" ht="41.25" customHeight="1" outlineLevel="1">
      <c r="A142" s="231" t="s">
        <v>947</v>
      </c>
      <c r="B142" s="341" t="s">
        <v>1288</v>
      </c>
      <c r="C142" s="42" t="s">
        <v>163</v>
      </c>
      <c r="D142" s="204" t="s">
        <v>778</v>
      </c>
      <c r="E142" s="205">
        <f t="shared" si="39"/>
        <v>1</v>
      </c>
      <c r="F142" s="49">
        <f t="shared" ref="F142:F146" si="40">CHOOSE(E142,$Y$10,$Y$11,$Y$12,$Y$13,$Y$14,$Y$15,$Y$16)</f>
        <v>1</v>
      </c>
      <c r="G142" s="69">
        <f t="shared" ref="G142:G146" si="41">IF(F142&gt;1,F142,$H$139)</f>
        <v>1</v>
      </c>
      <c r="H142" s="334"/>
      <c r="I142" s="50">
        <f t="shared" ref="I142:I146" si="42">CHOOSE(G142,0,$X$11,$X$12,$X$13,$X$14,$X$15,$X$16)</f>
        <v>0</v>
      </c>
      <c r="J142" s="337"/>
      <c r="K142" s="338"/>
      <c r="L142" s="55">
        <v>1</v>
      </c>
      <c r="M142" s="52">
        <f t="shared" si="34"/>
        <v>0</v>
      </c>
      <c r="N142" s="58"/>
      <c r="O142" s="58"/>
      <c r="P142" s="58"/>
      <c r="Q142" s="504">
        <f>SUM(M140:M146)/7</f>
        <v>0</v>
      </c>
      <c r="R142" s="505" t="s">
        <v>2016</v>
      </c>
      <c r="AH142" s="327"/>
    </row>
    <row r="143" spans="1:141" ht="42.75" customHeight="1" outlineLevel="1">
      <c r="A143" s="231" t="s">
        <v>948</v>
      </c>
      <c r="B143" s="341" t="s">
        <v>1285</v>
      </c>
      <c r="C143" s="42" t="s">
        <v>163</v>
      </c>
      <c r="D143" s="204" t="s">
        <v>778</v>
      </c>
      <c r="E143" s="205">
        <f t="shared" si="39"/>
        <v>1</v>
      </c>
      <c r="F143" s="49">
        <f t="shared" si="40"/>
        <v>1</v>
      </c>
      <c r="G143" s="69">
        <f t="shared" si="41"/>
        <v>1</v>
      </c>
      <c r="H143" s="334"/>
      <c r="I143" s="50">
        <f t="shared" si="42"/>
        <v>0</v>
      </c>
      <c r="J143" s="337"/>
      <c r="K143" s="338"/>
      <c r="L143" s="55">
        <v>1</v>
      </c>
      <c r="M143" s="52">
        <f t="shared" si="34"/>
        <v>0</v>
      </c>
      <c r="N143" s="58"/>
      <c r="O143" s="58"/>
      <c r="P143" s="58"/>
      <c r="Q143" s="58"/>
      <c r="AH143" s="327"/>
    </row>
    <row r="144" spans="1:141" ht="25.35" customHeight="1" outlineLevel="1">
      <c r="A144" s="231" t="s">
        <v>949</v>
      </c>
      <c r="B144" s="341" t="s">
        <v>1287</v>
      </c>
      <c r="C144" s="42" t="s">
        <v>163</v>
      </c>
      <c r="D144" s="204" t="s">
        <v>778</v>
      </c>
      <c r="E144" s="205">
        <f t="shared" si="39"/>
        <v>1</v>
      </c>
      <c r="F144" s="49">
        <f t="shared" si="40"/>
        <v>1</v>
      </c>
      <c r="G144" s="69">
        <f t="shared" si="41"/>
        <v>1</v>
      </c>
      <c r="H144" s="334"/>
      <c r="I144" s="50">
        <f t="shared" si="42"/>
        <v>0</v>
      </c>
      <c r="J144" s="337"/>
      <c r="K144" s="338"/>
      <c r="L144" s="55">
        <v>1</v>
      </c>
      <c r="M144" s="52">
        <f t="shared" si="34"/>
        <v>0</v>
      </c>
      <c r="N144" s="58"/>
      <c r="O144" s="58"/>
      <c r="P144" s="58"/>
      <c r="Q144" s="58"/>
      <c r="AH144" s="327"/>
    </row>
    <row r="145" spans="1:141" ht="25.35" customHeight="1" outlineLevel="1">
      <c r="A145" s="231" t="s">
        <v>950</v>
      </c>
      <c r="B145" s="176" t="s">
        <v>1289</v>
      </c>
      <c r="C145" s="42" t="s">
        <v>163</v>
      </c>
      <c r="D145" s="204" t="s">
        <v>778</v>
      </c>
      <c r="E145" s="205">
        <f t="shared" si="39"/>
        <v>1</v>
      </c>
      <c r="F145" s="49">
        <f t="shared" si="40"/>
        <v>1</v>
      </c>
      <c r="G145" s="69">
        <f t="shared" si="41"/>
        <v>1</v>
      </c>
      <c r="H145" s="47"/>
      <c r="I145" s="50">
        <f t="shared" si="42"/>
        <v>0</v>
      </c>
      <c r="K145" s="52"/>
      <c r="L145" s="55">
        <v>1</v>
      </c>
      <c r="M145" s="52">
        <f t="shared" si="34"/>
        <v>0</v>
      </c>
      <c r="N145" s="58"/>
      <c r="O145" s="58"/>
      <c r="P145" s="58"/>
      <c r="Q145" s="58"/>
      <c r="AH145" s="313"/>
    </row>
    <row r="146" spans="1:141" ht="25.35" customHeight="1" outlineLevel="1">
      <c r="A146" s="231" t="s">
        <v>1440</v>
      </c>
      <c r="B146" s="176" t="s">
        <v>1290</v>
      </c>
      <c r="C146" s="42" t="s">
        <v>163</v>
      </c>
      <c r="D146" s="204" t="s">
        <v>778</v>
      </c>
      <c r="E146" s="205">
        <f t="shared" si="39"/>
        <v>1</v>
      </c>
      <c r="F146" s="49">
        <f t="shared" si="40"/>
        <v>1</v>
      </c>
      <c r="G146" s="69">
        <f t="shared" si="41"/>
        <v>1</v>
      </c>
      <c r="H146" s="47"/>
      <c r="I146" s="50">
        <f t="shared" si="42"/>
        <v>0</v>
      </c>
      <c r="K146" s="52"/>
      <c r="L146" s="55">
        <v>1</v>
      </c>
      <c r="M146" s="52">
        <f t="shared" si="34"/>
        <v>0</v>
      </c>
      <c r="N146" s="58"/>
      <c r="O146" s="58"/>
      <c r="P146" s="58"/>
      <c r="Q146" s="58"/>
      <c r="AH146" s="313"/>
    </row>
    <row r="147" spans="1:141" s="412" customFormat="1" ht="26.85" customHeight="1">
      <c r="A147" s="416" t="s">
        <v>164</v>
      </c>
      <c r="B147" s="658" t="s">
        <v>715</v>
      </c>
      <c r="C147" s="659"/>
      <c r="D147" s="659"/>
      <c r="E147" s="659"/>
      <c r="F147" s="659"/>
      <c r="G147" s="659"/>
      <c r="H147" s="659"/>
      <c r="I147" s="659"/>
      <c r="J147" s="65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35"/>
      <c r="BL147" s="235"/>
      <c r="BM147" s="23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35"/>
      <c r="DX147" s="235"/>
      <c r="DY147" s="235"/>
      <c r="DZ147" s="235"/>
      <c r="EA147" s="235"/>
      <c r="EB147" s="235"/>
      <c r="EC147" s="235"/>
      <c r="ED147" s="235"/>
      <c r="EE147" s="235"/>
      <c r="EF147" s="235"/>
      <c r="EG147" s="235"/>
      <c r="EH147" s="235"/>
      <c r="EI147" s="235"/>
      <c r="EJ147" s="235"/>
      <c r="EK147" s="235"/>
    </row>
    <row r="148" spans="1:141" ht="45.75" customHeight="1">
      <c r="A148" s="41" t="s">
        <v>1623</v>
      </c>
      <c r="B148" s="647" t="s">
        <v>1297</v>
      </c>
      <c r="C148" s="648"/>
      <c r="D148" s="178" t="s">
        <v>894</v>
      </c>
      <c r="E148" s="47">
        <f>VLOOKUP(D148,$AF$10:$AG$16,2)</f>
        <v>1</v>
      </c>
      <c r="F148" s="49">
        <f>IF(E148&gt;1,0,ROUNDDOWN(AVERAGE(F149:F153),0))</f>
        <v>1</v>
      </c>
      <c r="G148" s="69"/>
      <c r="H148" s="47">
        <f>MAX(E148:F148)</f>
        <v>1</v>
      </c>
      <c r="I148" s="50">
        <f>CHOOSE(H148,0,$X$11,$X$12,$X$13,$X$14,$X$15,$X$16)</f>
        <v>0</v>
      </c>
      <c r="J148" s="57">
        <f>1/17</f>
        <v>5.8823529411764705E-2</v>
      </c>
      <c r="K148" s="52">
        <f>I148*J148</f>
        <v>0</v>
      </c>
      <c r="M148" s="52"/>
      <c r="N148" s="58"/>
      <c r="O148" s="58"/>
      <c r="P148" s="58"/>
      <c r="Q148" s="58"/>
      <c r="AH148" s="313"/>
    </row>
    <row r="149" spans="1:141" ht="26.25" customHeight="1" outlineLevel="1">
      <c r="A149" s="40" t="s">
        <v>951</v>
      </c>
      <c r="B149" s="176" t="s">
        <v>1291</v>
      </c>
      <c r="C149" s="42" t="s">
        <v>164</v>
      </c>
      <c r="D149" s="48" t="s">
        <v>778</v>
      </c>
      <c r="E149" s="47">
        <f>VLOOKUP(D149,$AB$10:$AE$16,2)</f>
        <v>1</v>
      </c>
      <c r="F149" s="49">
        <f>CHOOSE(E149,$Y$10,$Y$11,$Y$12,$Y$13,$Y$14,$Y$15,$Y$16)</f>
        <v>1</v>
      </c>
      <c r="G149" s="69">
        <f>IF(F149&gt;1,F149,$H$148)</f>
        <v>1</v>
      </c>
      <c r="H149" s="47"/>
      <c r="I149" s="50">
        <f>CHOOSE(G149,0,$X$11,$X$12,$X$13,$X$14,$X$15,$X$16)</f>
        <v>0</v>
      </c>
      <c r="K149" s="52"/>
      <c r="L149" s="55">
        <v>1</v>
      </c>
      <c r="M149" s="52">
        <f t="shared" si="34"/>
        <v>0</v>
      </c>
      <c r="N149" s="58"/>
      <c r="O149" s="58"/>
      <c r="P149" s="58"/>
      <c r="Q149" s="58"/>
      <c r="AH149" s="313"/>
    </row>
    <row r="150" spans="1:141" ht="26.25" customHeight="1" outlineLevel="1">
      <c r="A150" s="40" t="s">
        <v>952</v>
      </c>
      <c r="B150" s="176" t="s">
        <v>1292</v>
      </c>
      <c r="C150" s="42" t="s">
        <v>164</v>
      </c>
      <c r="D150" s="48" t="s">
        <v>778</v>
      </c>
      <c r="E150" s="47">
        <f>VLOOKUP(D150,$AB$10:$AE$16,2)</f>
        <v>1</v>
      </c>
      <c r="F150" s="49">
        <f>CHOOSE(E150,$Y$10,$Y$11,$Y$12,$Y$13,$Y$14,$Y$15,$Y$16)</f>
        <v>1</v>
      </c>
      <c r="G150" s="69">
        <f>IF(F150&gt;1,F150,$H$148)</f>
        <v>1</v>
      </c>
      <c r="H150" s="47"/>
      <c r="I150" s="50">
        <f>CHOOSE(G150,0,$X$11,$X$12,$X$13,$X$14,$X$15,$X$16)</f>
        <v>0</v>
      </c>
      <c r="K150" s="52"/>
      <c r="L150" s="55">
        <v>1</v>
      </c>
      <c r="M150" s="52">
        <f t="shared" si="34"/>
        <v>0</v>
      </c>
      <c r="N150" s="58"/>
      <c r="O150" s="58"/>
      <c r="P150" s="58"/>
      <c r="Q150" s="504">
        <f>SUM(M149:M153)/5</f>
        <v>0</v>
      </c>
      <c r="R150" s="505" t="s">
        <v>2017</v>
      </c>
      <c r="AH150" s="313"/>
    </row>
    <row r="151" spans="1:141" ht="26.25" customHeight="1" outlineLevel="1">
      <c r="A151" s="40" t="s">
        <v>1441</v>
      </c>
      <c r="B151" s="176" t="s">
        <v>1293</v>
      </c>
      <c r="C151" s="340" t="s">
        <v>164</v>
      </c>
      <c r="D151" s="48" t="s">
        <v>778</v>
      </c>
      <c r="E151" s="47">
        <f t="shared" ref="E151:E153" si="43">VLOOKUP(D151,$AB$10:$AE$16,2)</f>
        <v>1</v>
      </c>
      <c r="F151" s="49">
        <f t="shared" ref="F151:F153" si="44">CHOOSE(E151,$Y$10,$Y$11,$Y$12,$Y$13,$Y$14,$Y$15,$Y$16)</f>
        <v>1</v>
      </c>
      <c r="G151" s="69">
        <f t="shared" ref="G151:G153" si="45">IF(F151&gt;1,F151,$H$148)</f>
        <v>1</v>
      </c>
      <c r="H151" s="334"/>
      <c r="I151" s="50">
        <f t="shared" ref="I151:I153" si="46">CHOOSE(G151,0,$X$11,$X$12,$X$13,$X$14,$X$15,$X$16)</f>
        <v>0</v>
      </c>
      <c r="J151" s="337"/>
      <c r="K151" s="338"/>
      <c r="L151" s="55">
        <v>1</v>
      </c>
      <c r="M151" s="52">
        <f t="shared" si="34"/>
        <v>0</v>
      </c>
      <c r="N151" s="58"/>
      <c r="O151" s="58"/>
      <c r="P151" s="58"/>
      <c r="Q151" s="58"/>
      <c r="AH151" s="327"/>
    </row>
    <row r="152" spans="1:141" ht="26.25" customHeight="1" outlineLevel="1">
      <c r="A152" s="40" t="s">
        <v>953</v>
      </c>
      <c r="B152" s="341" t="s">
        <v>1295</v>
      </c>
      <c r="C152" s="340" t="s">
        <v>164</v>
      </c>
      <c r="D152" s="48" t="s">
        <v>778</v>
      </c>
      <c r="E152" s="47">
        <f t="shared" si="43"/>
        <v>1</v>
      </c>
      <c r="F152" s="49">
        <f t="shared" si="44"/>
        <v>1</v>
      </c>
      <c r="G152" s="69">
        <f t="shared" si="45"/>
        <v>1</v>
      </c>
      <c r="H152" s="334"/>
      <c r="I152" s="50">
        <f t="shared" si="46"/>
        <v>0</v>
      </c>
      <c r="J152" s="337"/>
      <c r="K152" s="338"/>
      <c r="L152" s="55">
        <v>1</v>
      </c>
      <c r="M152" s="52">
        <f t="shared" si="34"/>
        <v>0</v>
      </c>
      <c r="N152" s="58"/>
      <c r="O152" s="58"/>
      <c r="P152" s="58"/>
      <c r="Q152" s="58"/>
      <c r="AH152" s="327"/>
    </row>
    <row r="153" spans="1:141" ht="26.25" customHeight="1" outlineLevel="1">
      <c r="A153" s="40" t="s">
        <v>954</v>
      </c>
      <c r="B153" s="176" t="s">
        <v>1296</v>
      </c>
      <c r="C153" s="42" t="s">
        <v>164</v>
      </c>
      <c r="D153" s="48" t="s">
        <v>778</v>
      </c>
      <c r="E153" s="47">
        <f t="shared" si="43"/>
        <v>1</v>
      </c>
      <c r="F153" s="49">
        <f t="shared" si="44"/>
        <v>1</v>
      </c>
      <c r="G153" s="69">
        <f t="shared" si="45"/>
        <v>1</v>
      </c>
      <c r="H153" s="47"/>
      <c r="I153" s="50">
        <f t="shared" si="46"/>
        <v>0</v>
      </c>
      <c r="K153" s="52"/>
      <c r="L153" s="55">
        <v>1</v>
      </c>
      <c r="M153" s="52">
        <f t="shared" si="34"/>
        <v>0</v>
      </c>
      <c r="N153" s="58"/>
      <c r="O153" s="58"/>
      <c r="P153" s="58"/>
      <c r="Q153" s="58"/>
      <c r="AH153" s="313"/>
    </row>
    <row r="154" spans="1:141" s="412" customFormat="1" ht="26.85" customHeight="1">
      <c r="A154" s="416" t="s">
        <v>166</v>
      </c>
      <c r="B154" s="658" t="s">
        <v>1175</v>
      </c>
      <c r="C154" s="659"/>
      <c r="D154" s="659"/>
      <c r="E154" s="659"/>
      <c r="F154" s="659"/>
      <c r="G154" s="659"/>
      <c r="H154" s="659"/>
      <c r="I154" s="659"/>
      <c r="J154" s="659"/>
      <c r="K154" s="659"/>
      <c r="L154" s="659"/>
      <c r="M154" s="659"/>
      <c r="N154" s="659"/>
      <c r="O154" s="659"/>
      <c r="P154" s="659"/>
      <c r="Q154" s="659"/>
      <c r="R154" s="659"/>
      <c r="S154" s="659"/>
      <c r="T154" s="659"/>
      <c r="U154" s="659"/>
      <c r="V154" s="659"/>
      <c r="W154" s="659"/>
      <c r="X154" s="659"/>
      <c r="Y154" s="659"/>
      <c r="Z154" s="659"/>
      <c r="AA154" s="659"/>
      <c r="AB154" s="659"/>
      <c r="AC154" s="659"/>
      <c r="AD154" s="659"/>
      <c r="AE154" s="659"/>
      <c r="AF154" s="659"/>
      <c r="AG154" s="659"/>
      <c r="AH154" s="659"/>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35"/>
      <c r="BL154" s="235"/>
      <c r="BM154" s="235"/>
      <c r="BN154" s="235"/>
      <c r="BO154" s="235"/>
      <c r="BP154" s="235"/>
      <c r="BQ154" s="235"/>
      <c r="BR154" s="235"/>
      <c r="BS154" s="235"/>
      <c r="BT154" s="235"/>
      <c r="BU154" s="235"/>
      <c r="BV154" s="235"/>
      <c r="BW154" s="235"/>
      <c r="BX154" s="235"/>
      <c r="BY154" s="235"/>
      <c r="BZ154" s="235"/>
      <c r="CA154" s="235"/>
      <c r="CB154" s="235"/>
      <c r="CC154" s="235"/>
      <c r="CD154" s="235"/>
      <c r="CE154" s="235"/>
      <c r="CF154" s="235"/>
      <c r="CG154" s="235"/>
      <c r="CH154" s="235"/>
      <c r="CI154" s="235"/>
      <c r="CJ154" s="235"/>
      <c r="CK154" s="235"/>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35"/>
      <c r="DX154" s="235"/>
      <c r="DY154" s="235"/>
      <c r="DZ154" s="235"/>
      <c r="EA154" s="235"/>
      <c r="EB154" s="235"/>
      <c r="EC154" s="235"/>
      <c r="ED154" s="235"/>
      <c r="EE154" s="235"/>
      <c r="EF154" s="235"/>
      <c r="EG154" s="235"/>
      <c r="EH154" s="235"/>
      <c r="EI154" s="235"/>
      <c r="EJ154" s="235"/>
      <c r="EK154" s="235"/>
    </row>
    <row r="155" spans="1:141" ht="86.25" customHeight="1">
      <c r="A155" s="41" t="s">
        <v>1624</v>
      </c>
      <c r="B155" s="647" t="s">
        <v>1299</v>
      </c>
      <c r="C155" s="660"/>
      <c r="D155" s="178" t="s">
        <v>894</v>
      </c>
      <c r="E155" s="47">
        <f>VLOOKUP(D155,$AF$10:$AG$16,2)</f>
        <v>1</v>
      </c>
      <c r="F155" s="49">
        <f>IF(E155&gt;1,0,ROUNDDOWN(AVERAGE(F156:F157),0))</f>
        <v>1</v>
      </c>
      <c r="G155" s="69"/>
      <c r="H155" s="47">
        <f>MAX(E155:F155)</f>
        <v>1</v>
      </c>
      <c r="I155" s="50">
        <f>CHOOSE(H155,0,$X$11,$X$12,$X$13,$X$14,$X$15,$X$16)</f>
        <v>0</v>
      </c>
      <c r="J155" s="57">
        <f>1/17</f>
        <v>5.8823529411764705E-2</v>
      </c>
      <c r="K155" s="52">
        <f>I155*J155</f>
        <v>0</v>
      </c>
      <c r="M155" s="52"/>
      <c r="N155" s="58"/>
      <c r="O155" s="58"/>
      <c r="P155" s="58"/>
      <c r="Q155" s="58"/>
      <c r="AH155" s="313"/>
    </row>
    <row r="156" spans="1:141" ht="38.25" customHeight="1" outlineLevel="1">
      <c r="A156" s="40" t="s">
        <v>1442</v>
      </c>
      <c r="B156" s="176" t="s">
        <v>1300</v>
      </c>
      <c r="C156" s="42" t="s">
        <v>166</v>
      </c>
      <c r="D156" s="48" t="s">
        <v>778</v>
      </c>
      <c r="E156" s="47">
        <f>VLOOKUP(D156,$AB$10:$AE$16,2)</f>
        <v>1</v>
      </c>
      <c r="F156" s="49">
        <f>CHOOSE(E156,$Y$10,$Y$11,$Y$12,$Y$13,$Y$14,$Y$15,$Y$16)</f>
        <v>1</v>
      </c>
      <c r="G156" s="69">
        <f>IF(F156&gt;1,F156,$H$155)</f>
        <v>1</v>
      </c>
      <c r="H156" s="47"/>
      <c r="I156" s="50">
        <f>CHOOSE(G156,0,$X$11,$X$12,$X$13,$X$14,$X$15,$X$16)</f>
        <v>0</v>
      </c>
      <c r="K156" s="52"/>
      <c r="L156" s="55">
        <v>1</v>
      </c>
      <c r="M156" s="52">
        <f t="shared" si="34"/>
        <v>0</v>
      </c>
      <c r="N156" s="58"/>
      <c r="O156" s="58"/>
      <c r="P156" s="58"/>
      <c r="Q156" s="504">
        <f>SUM(M156:M157)/2</f>
        <v>0</v>
      </c>
      <c r="R156" s="505" t="s">
        <v>2018</v>
      </c>
      <c r="AH156" s="313"/>
    </row>
    <row r="157" spans="1:141" ht="51.75" customHeight="1" outlineLevel="1">
      <c r="A157" s="40" t="s">
        <v>955</v>
      </c>
      <c r="B157" s="176" t="s">
        <v>1298</v>
      </c>
      <c r="C157" s="42" t="s">
        <v>166</v>
      </c>
      <c r="D157" s="48" t="s">
        <v>778</v>
      </c>
      <c r="E157" s="47">
        <f>VLOOKUP(D157,$AB$10:$AE$16,2)</f>
        <v>1</v>
      </c>
      <c r="F157" s="49">
        <f>CHOOSE(E157,$Y$10,$Y$11,$Y$12,$Y$13,$Y$14,$Y$15,$Y$16)</f>
        <v>1</v>
      </c>
      <c r="G157" s="69">
        <f>IF(F157&gt;1,F157,$H$155)</f>
        <v>1</v>
      </c>
      <c r="H157" s="47"/>
      <c r="I157" s="50">
        <f>CHOOSE(G157,0,$X$11,$X$12,$X$13,$X$14,$X$15,$X$16)</f>
        <v>0</v>
      </c>
      <c r="K157" s="52"/>
      <c r="L157" s="55">
        <v>1</v>
      </c>
      <c r="M157" s="52">
        <f t="shared" si="34"/>
        <v>0</v>
      </c>
      <c r="N157" s="58"/>
      <c r="O157" s="58"/>
      <c r="P157" s="58"/>
      <c r="Q157" s="58"/>
      <c r="AH157" s="313"/>
    </row>
    <row r="158" spans="1:141" s="412" customFormat="1" ht="26.85" customHeight="1">
      <c r="A158" s="414" t="s">
        <v>167</v>
      </c>
      <c r="B158" s="649" t="s">
        <v>1176</v>
      </c>
      <c r="C158" s="649"/>
      <c r="D158" s="649"/>
      <c r="E158" s="649"/>
      <c r="F158" s="649"/>
      <c r="G158" s="649"/>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row>
    <row r="159" spans="1:141" ht="58.5" customHeight="1">
      <c r="A159" s="188" t="s">
        <v>1625</v>
      </c>
      <c r="B159" s="647" t="s">
        <v>1301</v>
      </c>
      <c r="C159" s="648"/>
      <c r="D159" s="178" t="s">
        <v>894</v>
      </c>
      <c r="E159" s="179">
        <f>VLOOKUP(D159,$AF$10:$AG$16,2)</f>
        <v>1</v>
      </c>
      <c r="F159" s="189">
        <f>IF(E159&gt;1,0,ROUNDDOWN(AVERAGE(F160:F161),0))</f>
        <v>1</v>
      </c>
      <c r="G159" s="189"/>
      <c r="H159" s="179">
        <f>MAX(E159:F159)</f>
        <v>1</v>
      </c>
      <c r="I159" s="180">
        <f>CHOOSE(H159,0,$X$11,$X$12,$X$13,$X$14,$X$15,$X$16)</f>
        <v>0</v>
      </c>
      <c r="J159" s="172">
        <f>1/17</f>
        <v>5.8823529411764705E-2</v>
      </c>
      <c r="K159" s="182">
        <f>I159*J159</f>
        <v>0</v>
      </c>
      <c r="L159" s="173"/>
      <c r="M159" s="182"/>
      <c r="N159" s="58"/>
      <c r="O159" s="58"/>
      <c r="P159" s="58"/>
      <c r="Q159" s="58"/>
      <c r="AH159" s="313"/>
    </row>
    <row r="160" spans="1:141" ht="26.25" customHeight="1" outlineLevel="1">
      <c r="A160" s="40" t="s">
        <v>956</v>
      </c>
      <c r="B160" s="176" t="s">
        <v>1302</v>
      </c>
      <c r="C160" s="42" t="s">
        <v>167</v>
      </c>
      <c r="D160" s="48" t="s">
        <v>778</v>
      </c>
      <c r="E160" s="47">
        <f>VLOOKUP(D160,$AB$10:$AE$16,2)</f>
        <v>1</v>
      </c>
      <c r="F160" s="49">
        <f>CHOOSE(E160,$Y$10,$Y$11,$Y$12,$Y$13,$Y$14,$Y$15,$Y$16)</f>
        <v>1</v>
      </c>
      <c r="G160" s="69">
        <f>IF(F160&gt;1,F160,$H$159)</f>
        <v>1</v>
      </c>
      <c r="H160" s="47"/>
      <c r="I160" s="50">
        <f>CHOOSE(G160,0,$X$11,$X$12,$X$13,$X$14,$X$15,$X$16)</f>
        <v>0</v>
      </c>
      <c r="K160" s="52"/>
      <c r="L160" s="55">
        <v>1</v>
      </c>
      <c r="M160" s="52">
        <f t="shared" si="34"/>
        <v>0</v>
      </c>
      <c r="N160" s="58"/>
      <c r="O160" s="58"/>
      <c r="P160" s="58"/>
      <c r="Q160" s="504">
        <f>SUM(M160:M161)/2</f>
        <v>0</v>
      </c>
      <c r="R160" s="505" t="s">
        <v>2019</v>
      </c>
      <c r="AH160" s="313"/>
    </row>
    <row r="161" spans="1:141" ht="26.25" customHeight="1" outlineLevel="1">
      <c r="A161" s="40" t="s">
        <v>957</v>
      </c>
      <c r="B161" s="176" t="s">
        <v>1303</v>
      </c>
      <c r="C161" s="42" t="s">
        <v>167</v>
      </c>
      <c r="D161" s="48" t="s">
        <v>778</v>
      </c>
      <c r="E161" s="47">
        <f>VLOOKUP(D161,$AB$10:$AE$16,2)</f>
        <v>1</v>
      </c>
      <c r="F161" s="49">
        <f>CHOOSE(E161,$Y$10,$Y$11,$Y$12,$Y$13,$Y$14,$Y$15,$Y$16)</f>
        <v>1</v>
      </c>
      <c r="G161" s="69">
        <f>IF(F161&gt;1,F161,$H$159)</f>
        <v>1</v>
      </c>
      <c r="H161" s="47"/>
      <c r="I161" s="50">
        <f>CHOOSE(G161,0,$X$11,$X$12,$X$13,$X$14,$X$15,$X$16)</f>
        <v>0</v>
      </c>
      <c r="K161" s="52"/>
      <c r="L161" s="55">
        <v>1</v>
      </c>
      <c r="M161" s="52">
        <f t="shared" si="34"/>
        <v>0</v>
      </c>
      <c r="N161" s="58"/>
      <c r="O161" s="58"/>
      <c r="P161" s="58"/>
      <c r="Q161" s="58"/>
      <c r="AH161" s="313"/>
    </row>
    <row r="162" spans="1:141" s="412" customFormat="1" ht="26.85" customHeight="1">
      <c r="A162" s="414" t="s">
        <v>562</v>
      </c>
      <c r="B162" s="649" t="s">
        <v>733</v>
      </c>
      <c r="C162" s="649"/>
      <c r="D162" s="649"/>
      <c r="E162" s="649"/>
      <c r="F162" s="649"/>
      <c r="G162" s="649"/>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35"/>
      <c r="BL162" s="235"/>
      <c r="BM162" s="235"/>
      <c r="BN162" s="235"/>
      <c r="BO162" s="235"/>
      <c r="BP162" s="235"/>
      <c r="BQ162" s="235"/>
      <c r="BR162" s="235"/>
      <c r="BS162" s="235"/>
      <c r="BT162" s="235"/>
      <c r="BU162" s="235"/>
      <c r="BV162" s="235"/>
      <c r="BW162" s="235"/>
      <c r="BX162" s="235"/>
      <c r="BY162" s="235"/>
      <c r="BZ162" s="235"/>
      <c r="CA162" s="235"/>
      <c r="CB162" s="235"/>
      <c r="CC162" s="235"/>
      <c r="CD162" s="235"/>
      <c r="CE162" s="235"/>
      <c r="CF162" s="235"/>
      <c r="CG162" s="235"/>
      <c r="CH162" s="235"/>
      <c r="CI162" s="235"/>
      <c r="CJ162" s="235"/>
      <c r="CK162" s="235"/>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5"/>
      <c r="DG162" s="235"/>
      <c r="DH162" s="235"/>
      <c r="DI162" s="235"/>
      <c r="DJ162" s="235"/>
      <c r="DK162" s="235"/>
      <c r="DL162" s="235"/>
      <c r="DM162" s="235"/>
      <c r="DN162" s="235"/>
      <c r="DO162" s="235"/>
      <c r="DP162" s="235"/>
      <c r="DQ162" s="235"/>
      <c r="DR162" s="235"/>
      <c r="DS162" s="235"/>
      <c r="DT162" s="235"/>
      <c r="DU162" s="235"/>
      <c r="DV162" s="235"/>
      <c r="DW162" s="235"/>
      <c r="DX162" s="235"/>
      <c r="DY162" s="235"/>
      <c r="DZ162" s="235"/>
      <c r="EA162" s="235"/>
      <c r="EB162" s="235"/>
      <c r="EC162" s="235"/>
      <c r="ED162" s="235"/>
      <c r="EE162" s="235"/>
      <c r="EF162" s="235"/>
      <c r="EG162" s="235"/>
      <c r="EH162" s="235"/>
      <c r="EI162" s="235"/>
      <c r="EJ162" s="235"/>
      <c r="EK162" s="235"/>
    </row>
    <row r="163" spans="1:141" s="412" customFormat="1" ht="26.85" customHeight="1">
      <c r="A163" s="414" t="s">
        <v>734</v>
      </c>
      <c r="B163" s="649" t="s">
        <v>110</v>
      </c>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35"/>
      <c r="CN163" s="235"/>
      <c r="CO163" s="235"/>
      <c r="CP163" s="235"/>
      <c r="CQ163" s="235"/>
      <c r="CR163" s="235"/>
      <c r="CS163" s="235"/>
      <c r="CT163" s="235"/>
      <c r="CU163" s="235"/>
      <c r="CV163" s="235"/>
      <c r="CW163" s="235"/>
      <c r="CX163" s="235"/>
      <c r="CY163" s="235"/>
      <c r="CZ163" s="235"/>
      <c r="DA163" s="235"/>
      <c r="DB163" s="235"/>
      <c r="DC163" s="235"/>
      <c r="DD163" s="235"/>
      <c r="DE163" s="235"/>
      <c r="DF163" s="235"/>
      <c r="DG163" s="235"/>
      <c r="DH163" s="235"/>
      <c r="DI163" s="235"/>
      <c r="DJ163" s="235"/>
      <c r="DK163" s="235"/>
      <c r="DL163" s="235"/>
      <c r="DM163" s="235"/>
      <c r="DN163" s="235"/>
      <c r="DO163" s="235"/>
      <c r="DP163" s="235"/>
      <c r="DQ163" s="235"/>
      <c r="DR163" s="235"/>
      <c r="DS163" s="235"/>
      <c r="DT163" s="235"/>
      <c r="DU163" s="235"/>
      <c r="DV163" s="235"/>
      <c r="DW163" s="235"/>
      <c r="DX163" s="235"/>
      <c r="DY163" s="235"/>
      <c r="DZ163" s="235"/>
      <c r="EA163" s="235"/>
      <c r="EB163" s="235"/>
      <c r="EC163" s="235"/>
      <c r="ED163" s="235"/>
      <c r="EE163" s="235"/>
      <c r="EF163" s="235"/>
      <c r="EG163" s="235"/>
      <c r="EH163" s="235"/>
      <c r="EI163" s="235"/>
      <c r="EJ163" s="235"/>
      <c r="EK163" s="235"/>
    </row>
    <row r="164" spans="1:141" ht="42.75" customHeight="1">
      <c r="A164" s="188" t="s">
        <v>1626</v>
      </c>
      <c r="B164" s="647" t="s">
        <v>1304</v>
      </c>
      <c r="C164" s="648"/>
      <c r="D164" s="178" t="s">
        <v>894</v>
      </c>
      <c r="E164" s="179">
        <f>VLOOKUP(D164,$AF$10:$AG$16,2)</f>
        <v>1</v>
      </c>
      <c r="F164" s="189">
        <f>IF(E164&gt;1,0,ROUNDDOWN(AVERAGE(F165:F169),0))</f>
        <v>1</v>
      </c>
      <c r="G164" s="189"/>
      <c r="H164" s="179">
        <f>MAX(E164:F164)</f>
        <v>1</v>
      </c>
      <c r="I164" s="180">
        <f>CHOOSE(H164,0,$X$11,$X$12,$X$13,$X$14,$X$15,$X$16)</f>
        <v>0</v>
      </c>
      <c r="J164" s="172">
        <f>1/17</f>
        <v>5.8823529411764705E-2</v>
      </c>
      <c r="K164" s="182">
        <f>I164*J164</f>
        <v>0</v>
      </c>
      <c r="L164" s="173"/>
      <c r="M164" s="182"/>
      <c r="N164" s="58"/>
      <c r="O164" s="58"/>
      <c r="P164" s="58"/>
      <c r="Q164" s="58"/>
      <c r="AH164" s="313"/>
    </row>
    <row r="165" spans="1:141" ht="41.25" customHeight="1" outlineLevel="1">
      <c r="A165" s="40" t="s">
        <v>1443</v>
      </c>
      <c r="B165" s="176" t="s">
        <v>1305</v>
      </c>
      <c r="C165" s="42" t="s">
        <v>734</v>
      </c>
      <c r="D165" s="48" t="s">
        <v>778</v>
      </c>
      <c r="E165" s="47">
        <f>VLOOKUP(D165,$AB$10:$AE$16,2)</f>
        <v>1</v>
      </c>
      <c r="F165" s="49">
        <f>CHOOSE(E165,$Y$10,$Y$11,$Y$12,$Y$13,$Y$14,$Y$15,$Y$16)</f>
        <v>1</v>
      </c>
      <c r="G165" s="69">
        <f>IF(F165&gt;1,F165,$H$164)</f>
        <v>1</v>
      </c>
      <c r="H165" s="47"/>
      <c r="I165" s="50">
        <f>CHOOSE(G165,0,$X$11,$X$12,$X$13,$X$14,$X$15,$X$16)</f>
        <v>0</v>
      </c>
      <c r="K165" s="52"/>
      <c r="L165" s="55">
        <v>1</v>
      </c>
      <c r="M165" s="52">
        <f t="shared" si="34"/>
        <v>0</v>
      </c>
      <c r="N165" s="58"/>
      <c r="O165" s="58"/>
      <c r="P165" s="58"/>
      <c r="Q165" s="58"/>
      <c r="S165" s="510">
        <f>SUM(M165:M169)/5</f>
        <v>0</v>
      </c>
      <c r="T165" s="509" t="s">
        <v>2020</v>
      </c>
      <c r="AH165" s="313"/>
    </row>
    <row r="166" spans="1:141" ht="39.75" customHeight="1" outlineLevel="1">
      <c r="A166" s="40" t="s">
        <v>958</v>
      </c>
      <c r="B166" s="176" t="s">
        <v>1306</v>
      </c>
      <c r="C166" s="42" t="s">
        <v>734</v>
      </c>
      <c r="D166" s="48" t="s">
        <v>778</v>
      </c>
      <c r="E166" s="47">
        <f>VLOOKUP(D166,$AB$10:$AE$16,2)</f>
        <v>1</v>
      </c>
      <c r="F166" s="49">
        <f>CHOOSE(E166,$Y$10,$Y$11,$Y$12,$Y$13,$Y$14,$Y$15,$Y$16)</f>
        <v>1</v>
      </c>
      <c r="G166" s="69">
        <f>IF(F166&gt;1,F166,$H$164)</f>
        <v>1</v>
      </c>
      <c r="H166" s="47"/>
      <c r="I166" s="50">
        <f>CHOOSE(G166,0,$X$11,$X$12,$X$13,$X$14,$X$15,$X$16)</f>
        <v>0</v>
      </c>
      <c r="K166" s="52"/>
      <c r="L166" s="55">
        <v>1</v>
      </c>
      <c r="M166" s="52">
        <f t="shared" si="34"/>
        <v>0</v>
      </c>
      <c r="N166" s="58"/>
      <c r="O166" s="58"/>
      <c r="P166" s="58"/>
      <c r="Q166" s="58"/>
      <c r="AH166" s="313"/>
    </row>
    <row r="167" spans="1:141" ht="26.25" customHeight="1" outlineLevel="1">
      <c r="A167" s="40" t="s">
        <v>959</v>
      </c>
      <c r="B167" s="176" t="s">
        <v>1307</v>
      </c>
      <c r="C167" s="42" t="s">
        <v>734</v>
      </c>
      <c r="D167" s="48" t="s">
        <v>778</v>
      </c>
      <c r="E167" s="47">
        <f>VLOOKUP(D167,$AB$10:$AE$16,2)</f>
        <v>1</v>
      </c>
      <c r="F167" s="49">
        <f>CHOOSE(E167,$Y$10,$Y$11,$Y$12,$Y$13,$Y$14,$Y$15,$Y$16)</f>
        <v>1</v>
      </c>
      <c r="G167" s="69">
        <f>IF(F167&gt;1,F167,$H$164)</f>
        <v>1</v>
      </c>
      <c r="H167" s="47"/>
      <c r="I167" s="50">
        <f>CHOOSE(G167,0,$X$11,$X$12,$X$13,$X$14,$X$15,$X$16)</f>
        <v>0</v>
      </c>
      <c r="K167" s="52"/>
      <c r="L167" s="55">
        <v>1</v>
      </c>
      <c r="M167" s="52">
        <f t="shared" si="34"/>
        <v>0</v>
      </c>
      <c r="N167" s="58"/>
      <c r="O167" s="58"/>
      <c r="P167" s="58"/>
      <c r="Q167" s="58"/>
      <c r="AH167" s="313"/>
    </row>
    <row r="168" spans="1:141" ht="26.25" customHeight="1" outlineLevel="1">
      <c r="A168" s="40" t="s">
        <v>1444</v>
      </c>
      <c r="B168" s="176" t="s">
        <v>1308</v>
      </c>
      <c r="C168" s="42" t="s">
        <v>734</v>
      </c>
      <c r="D168" s="48" t="s">
        <v>778</v>
      </c>
      <c r="E168" s="47">
        <f>VLOOKUP(D168,$AB$10:$AE$16,2)</f>
        <v>1</v>
      </c>
      <c r="F168" s="49">
        <f>CHOOSE(E168,$Y$10,$Y$11,$Y$12,$Y$13,$Y$14,$Y$15,$Y$16)</f>
        <v>1</v>
      </c>
      <c r="G168" s="69">
        <f>IF(F168&gt;1,F168,$H$164)</f>
        <v>1</v>
      </c>
      <c r="H168" s="47"/>
      <c r="I168" s="50">
        <f>CHOOSE(G168,0,$X$11,$X$12,$X$13,$X$14,$X$15,$X$16)</f>
        <v>0</v>
      </c>
      <c r="K168" s="52"/>
      <c r="L168" s="55">
        <v>1</v>
      </c>
      <c r="M168" s="52">
        <f t="shared" si="34"/>
        <v>0</v>
      </c>
      <c r="N168" s="58"/>
      <c r="O168" s="58"/>
      <c r="P168" s="58"/>
      <c r="Q168" s="58"/>
      <c r="AH168" s="313"/>
    </row>
    <row r="169" spans="1:141" ht="36" customHeight="1" outlineLevel="1">
      <c r="A169" s="40" t="s">
        <v>960</v>
      </c>
      <c r="B169" s="192" t="s">
        <v>1108</v>
      </c>
      <c r="C169" s="200" t="s">
        <v>714</v>
      </c>
      <c r="D169" s="48" t="s">
        <v>778</v>
      </c>
      <c r="E169" s="194">
        <f>VLOOKUP(D169,$AB$10:$AE$16,2)</f>
        <v>1</v>
      </c>
      <c r="F169" s="195">
        <f>CHOOSE(E169,$Y$10,$Y$11,$Y$12,$Y$13,$Y$14,$Y$15,$Y$16)</f>
        <v>1</v>
      </c>
      <c r="G169" s="195">
        <f>IF(F169&gt;1,F169,$H$164)</f>
        <v>1</v>
      </c>
      <c r="H169" s="194"/>
      <c r="I169" s="196">
        <f>CHOOSE(G169,0,$X$11,$X$12,$X$13,$X$14,$X$15,$X$16)</f>
        <v>0</v>
      </c>
      <c r="J169" s="197"/>
      <c r="K169" s="198"/>
      <c r="L169" s="55">
        <v>1</v>
      </c>
      <c r="M169" s="198">
        <f t="shared" si="34"/>
        <v>0</v>
      </c>
      <c r="N169" s="58"/>
      <c r="O169" s="58"/>
      <c r="P169" s="58"/>
      <c r="Q169" s="504">
        <f>SUM(S165,S172)</f>
        <v>0</v>
      </c>
      <c r="R169" s="505" t="s">
        <v>2022</v>
      </c>
      <c r="AH169" s="314"/>
    </row>
    <row r="170" spans="1:141" s="412" customFormat="1" ht="26.85" customHeight="1">
      <c r="A170" s="414" t="s">
        <v>736</v>
      </c>
      <c r="B170" s="649" t="s">
        <v>735</v>
      </c>
      <c r="C170" s="649"/>
      <c r="D170" s="649"/>
      <c r="E170" s="649"/>
      <c r="F170" s="649"/>
      <c r="G170" s="649"/>
      <c r="H170" s="649"/>
      <c r="I170" s="649"/>
      <c r="J170" s="649"/>
      <c r="K170" s="649"/>
      <c r="L170" s="649"/>
      <c r="M170" s="649"/>
      <c r="N170" s="649"/>
      <c r="O170" s="649"/>
      <c r="P170" s="649"/>
      <c r="Q170" s="649"/>
      <c r="R170" s="649"/>
      <c r="S170" s="649"/>
      <c r="T170" s="649"/>
      <c r="U170" s="649"/>
      <c r="V170" s="649"/>
      <c r="W170" s="649"/>
      <c r="X170" s="649"/>
      <c r="Y170" s="649"/>
      <c r="Z170" s="649"/>
      <c r="AA170" s="649"/>
      <c r="AB170" s="649"/>
      <c r="AC170" s="649"/>
      <c r="AD170" s="649"/>
      <c r="AE170" s="649"/>
      <c r="AF170" s="649"/>
      <c r="AG170" s="649"/>
      <c r="AH170" s="649"/>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35"/>
      <c r="BL170" s="235"/>
      <c r="BM170" s="23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5"/>
      <c r="DS170" s="235"/>
      <c r="DT170" s="235"/>
      <c r="DU170" s="235"/>
      <c r="DV170" s="235"/>
      <c r="DW170" s="235"/>
      <c r="DX170" s="235"/>
      <c r="DY170" s="235"/>
      <c r="DZ170" s="235"/>
      <c r="EA170" s="235"/>
      <c r="EB170" s="235"/>
      <c r="EC170" s="235"/>
      <c r="ED170" s="235"/>
      <c r="EE170" s="235"/>
      <c r="EF170" s="235"/>
      <c r="EG170" s="235"/>
      <c r="EH170" s="235"/>
      <c r="EI170" s="235"/>
      <c r="EJ170" s="235"/>
      <c r="EK170" s="235"/>
    </row>
    <row r="171" spans="1:141" ht="47.25" customHeight="1">
      <c r="A171" s="188" t="s">
        <v>1627</v>
      </c>
      <c r="B171" s="647" t="s">
        <v>1309</v>
      </c>
      <c r="C171" s="648"/>
      <c r="D171" s="178" t="s">
        <v>894</v>
      </c>
      <c r="E171" s="179">
        <f>VLOOKUP(D171,$AF$10:$AG$16,2)</f>
        <v>1</v>
      </c>
      <c r="F171" s="189">
        <f>IF(E171&gt;1,0,ROUNDDOWN(AVERAGE(F172:F173),0))</f>
        <v>1</v>
      </c>
      <c r="G171" s="189"/>
      <c r="H171" s="179">
        <f>MAX(E171:F171)</f>
        <v>1</v>
      </c>
      <c r="I171" s="180">
        <f>CHOOSE(H171,0,$X$11,$X$12,$X$13,$X$14,$X$15,$X$16)</f>
        <v>0</v>
      </c>
      <c r="J171" s="172">
        <f>1/17</f>
        <v>5.8823529411764705E-2</v>
      </c>
      <c r="K171" s="182">
        <f>I171*J171</f>
        <v>0</v>
      </c>
      <c r="L171" s="173"/>
      <c r="M171" s="182"/>
      <c r="N171" s="58"/>
      <c r="O171" s="58"/>
      <c r="P171" s="58"/>
      <c r="Q171" s="58"/>
      <c r="AH171" s="313"/>
    </row>
    <row r="172" spans="1:141" ht="43.5" customHeight="1" outlineLevel="1">
      <c r="A172" s="40" t="s">
        <v>961</v>
      </c>
      <c r="B172" s="176" t="s">
        <v>1310</v>
      </c>
      <c r="C172" s="42" t="s">
        <v>736</v>
      </c>
      <c r="D172" s="48" t="s">
        <v>778</v>
      </c>
      <c r="E172" s="47">
        <f>VLOOKUP(D172,$AB$10:$AE$16,2)</f>
        <v>1</v>
      </c>
      <c r="F172" s="49">
        <f>CHOOSE(E172,$Y$10,$Y$11,$Y$12,$Y$13,$Y$14,$Y$15,$Y$16)</f>
        <v>1</v>
      </c>
      <c r="G172" s="69">
        <f>IF(F172&gt;1,F172,$H$171)</f>
        <v>1</v>
      </c>
      <c r="H172" s="47"/>
      <c r="I172" s="50">
        <f>CHOOSE(G172,0,$X$11,$X$12,$X$13,$X$14,$X$15,$X$16)</f>
        <v>0</v>
      </c>
      <c r="K172" s="52"/>
      <c r="L172" s="55">
        <v>1</v>
      </c>
      <c r="M172" s="52">
        <f t="shared" si="34"/>
        <v>0</v>
      </c>
      <c r="N172" s="58"/>
      <c r="O172" s="58"/>
      <c r="P172" s="58"/>
      <c r="Q172" s="58"/>
      <c r="S172" s="510">
        <f>SUM(M172:M177)/5</f>
        <v>0</v>
      </c>
      <c r="T172" s="509" t="s">
        <v>2021</v>
      </c>
      <c r="AH172" s="313"/>
    </row>
    <row r="173" spans="1:141" ht="28.5" customHeight="1" outlineLevel="1">
      <c r="A173" s="40" t="s">
        <v>962</v>
      </c>
      <c r="B173" s="176" t="s">
        <v>1109</v>
      </c>
      <c r="C173" s="42" t="s">
        <v>736</v>
      </c>
      <c r="D173" s="48" t="s">
        <v>778</v>
      </c>
      <c r="E173" s="47">
        <f>VLOOKUP(D173,$AB$10:$AE$16,2)</f>
        <v>1</v>
      </c>
      <c r="F173" s="49">
        <f>CHOOSE(E173,$Y$10,$Y$11,$Y$12,$Y$13,$Y$14,$Y$15,$Y$16)</f>
        <v>1</v>
      </c>
      <c r="G173" s="69">
        <f>IF(F173&gt;1,F173,$H$171)</f>
        <v>1</v>
      </c>
      <c r="H173" s="47"/>
      <c r="I173" s="50">
        <f>CHOOSE(G173,0,$X$11,$X$12,$X$13,$X$14,$X$15,$X$16)</f>
        <v>0</v>
      </c>
      <c r="K173" s="52"/>
      <c r="L173" s="55">
        <v>1</v>
      </c>
      <c r="M173" s="52">
        <f t="shared" si="34"/>
        <v>0</v>
      </c>
      <c r="N173" s="58"/>
      <c r="O173" s="58"/>
      <c r="P173" s="58"/>
      <c r="Q173" s="58"/>
      <c r="AH173" s="313"/>
    </row>
    <row r="174" spans="1:141" ht="43.5" customHeight="1">
      <c r="A174" s="41" t="s">
        <v>1628</v>
      </c>
      <c r="B174" s="647" t="s">
        <v>1313</v>
      </c>
      <c r="C174" s="648"/>
      <c r="D174" s="178" t="s">
        <v>894</v>
      </c>
      <c r="E174" s="47">
        <f>VLOOKUP(D174,$AF$10:$AG$16,2)</f>
        <v>1</v>
      </c>
      <c r="F174" s="49">
        <f>IF(E174&gt;1,0,ROUNDDOWN(AVERAGE(F175:F177),0))</f>
        <v>1</v>
      </c>
      <c r="G174" s="69"/>
      <c r="H174" s="47">
        <f>MAX(E174:F174)</f>
        <v>1</v>
      </c>
      <c r="I174" s="50">
        <f>CHOOSE(H174,0,$X$11,$X$12,$X$13,$X$14,$X$15,$X$16)</f>
        <v>0</v>
      </c>
      <c r="J174" s="57">
        <f>1/17</f>
        <v>5.8823529411764705E-2</v>
      </c>
      <c r="K174" s="52">
        <f>I174*J174</f>
        <v>0</v>
      </c>
      <c r="M174" s="52"/>
      <c r="N174" s="58"/>
      <c r="O174" s="58"/>
      <c r="P174" s="58"/>
      <c r="Q174" s="58"/>
      <c r="AH174" s="313"/>
    </row>
    <row r="175" spans="1:141" ht="26.25" customHeight="1" outlineLevel="1">
      <c r="A175" s="40" t="s">
        <v>1286</v>
      </c>
      <c r="B175" s="176" t="s">
        <v>1311</v>
      </c>
      <c r="C175" s="42" t="s">
        <v>736</v>
      </c>
      <c r="D175" s="48" t="s">
        <v>778</v>
      </c>
      <c r="E175" s="47">
        <f>VLOOKUP(D175,$AB$10:$AE$16,2)</f>
        <v>1</v>
      </c>
      <c r="F175" s="49">
        <f>CHOOSE(E175,$Y$10,$Y$11,$Y$12,$Y$13,$Y$14,$Y$15,$Y$16)</f>
        <v>1</v>
      </c>
      <c r="G175" s="69">
        <f>IF(F175&gt;1,F175,$H$174)</f>
        <v>1</v>
      </c>
      <c r="H175" s="47"/>
      <c r="I175" s="50">
        <f>CHOOSE(G175,0,$X$11,$X$12,$X$13,$X$14,$X$15,$X$16)</f>
        <v>0</v>
      </c>
      <c r="K175" s="52"/>
      <c r="L175" s="55">
        <v>1</v>
      </c>
      <c r="M175" s="52">
        <f t="shared" ref="M175:M244" si="47">L175*I175</f>
        <v>0</v>
      </c>
      <c r="N175" s="58"/>
      <c r="O175" s="58"/>
      <c r="P175" s="58"/>
      <c r="Q175" s="58"/>
      <c r="AH175" s="311"/>
    </row>
    <row r="176" spans="1:141" ht="42" customHeight="1" outlineLevel="1">
      <c r="A176" s="40" t="s">
        <v>963</v>
      </c>
      <c r="B176" s="176" t="s">
        <v>1312</v>
      </c>
      <c r="C176" s="42" t="s">
        <v>736</v>
      </c>
      <c r="D176" s="48" t="s">
        <v>778</v>
      </c>
      <c r="E176" s="47">
        <f>VLOOKUP(D176,$AB$10:$AE$16,2)</f>
        <v>1</v>
      </c>
      <c r="F176" s="49">
        <f>CHOOSE(E176,$Y$10,$Y$11,$Y$12,$Y$13,$Y$14,$Y$15,$Y$16)</f>
        <v>1</v>
      </c>
      <c r="G176" s="69">
        <f>IF(F176&gt;1,F176,$H$174)</f>
        <v>1</v>
      </c>
      <c r="H176" s="47"/>
      <c r="I176" s="50">
        <f>CHOOSE(G176,0,$X$11,$X$12,$X$13,$X$14,$X$15,$X$16)</f>
        <v>0</v>
      </c>
      <c r="K176" s="52"/>
      <c r="L176" s="55">
        <v>1</v>
      </c>
      <c r="M176" s="52">
        <f t="shared" si="47"/>
        <v>0</v>
      </c>
      <c r="N176" s="58"/>
      <c r="O176" s="58"/>
      <c r="P176" s="58"/>
      <c r="Q176" s="58"/>
      <c r="AH176" s="311"/>
    </row>
    <row r="177" spans="1:141" ht="41.25" customHeight="1" outlineLevel="1">
      <c r="A177" s="40" t="s">
        <v>964</v>
      </c>
      <c r="B177" s="192" t="s">
        <v>1110</v>
      </c>
      <c r="C177" s="200" t="s">
        <v>736</v>
      </c>
      <c r="D177" s="48" t="s">
        <v>778</v>
      </c>
      <c r="E177" s="194">
        <f>VLOOKUP(D177,$AB$10:$AE$16,2)</f>
        <v>1</v>
      </c>
      <c r="F177" s="195">
        <f>CHOOSE(E177,$Y$10,$Y$11,$Y$12,$Y$13,$Y$14,$Y$15,$Y$16)</f>
        <v>1</v>
      </c>
      <c r="G177" s="195">
        <f>IF(F177&gt;1,F177,$H$174)</f>
        <v>1</v>
      </c>
      <c r="H177" s="194"/>
      <c r="I177" s="196">
        <f>CHOOSE(G177,0,$X$11,$X$12,$X$13,$X$14,$X$15,$X$16)</f>
        <v>0</v>
      </c>
      <c r="J177" s="197"/>
      <c r="K177" s="198"/>
      <c r="L177" s="199">
        <v>1</v>
      </c>
      <c r="M177" s="198">
        <f t="shared" si="47"/>
        <v>0</v>
      </c>
      <c r="N177" s="58"/>
      <c r="O177" s="58"/>
      <c r="P177" s="58"/>
      <c r="Q177" s="58"/>
      <c r="AH177" s="312"/>
    </row>
    <row r="178" spans="1:141" s="412" customFormat="1" ht="26.85" customHeight="1">
      <c r="A178" s="414" t="s">
        <v>723</v>
      </c>
      <c r="B178" s="649" t="s">
        <v>737</v>
      </c>
      <c r="C178" s="649"/>
      <c r="D178" s="649"/>
      <c r="E178" s="649"/>
      <c r="F178" s="649"/>
      <c r="G178" s="649"/>
      <c r="H178" s="649"/>
      <c r="I178" s="649"/>
      <c r="J178" s="649"/>
      <c r="K178" s="649"/>
      <c r="L178" s="649"/>
      <c r="M178" s="649"/>
      <c r="N178" s="649"/>
      <c r="O178" s="649"/>
      <c r="P178" s="649"/>
      <c r="Q178" s="649"/>
      <c r="R178" s="649"/>
      <c r="S178" s="649"/>
      <c r="T178" s="649"/>
      <c r="U178" s="649"/>
      <c r="V178" s="649"/>
      <c r="W178" s="649"/>
      <c r="X178" s="649"/>
      <c r="Y178" s="649"/>
      <c r="Z178" s="649"/>
      <c r="AA178" s="649"/>
      <c r="AB178" s="649"/>
      <c r="AC178" s="649"/>
      <c r="AD178" s="649"/>
      <c r="AE178" s="649"/>
      <c r="AF178" s="649"/>
      <c r="AG178" s="649"/>
      <c r="AH178" s="649"/>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35"/>
      <c r="BL178" s="235"/>
      <c r="BM178" s="23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5"/>
      <c r="DS178" s="235"/>
      <c r="DT178" s="235"/>
      <c r="DU178" s="235"/>
      <c r="DV178" s="235"/>
      <c r="DW178" s="235"/>
      <c r="DX178" s="235"/>
      <c r="DY178" s="235"/>
      <c r="DZ178" s="235"/>
      <c r="EA178" s="235"/>
      <c r="EB178" s="235"/>
      <c r="EC178" s="235"/>
      <c r="ED178" s="235"/>
      <c r="EE178" s="235"/>
      <c r="EF178" s="235"/>
      <c r="EG178" s="235"/>
      <c r="EH178" s="235"/>
      <c r="EI178" s="235"/>
      <c r="EJ178" s="235"/>
      <c r="EK178" s="235"/>
    </row>
    <row r="179" spans="1:141" ht="50.25" customHeight="1">
      <c r="A179" s="41" t="s">
        <v>1629</v>
      </c>
      <c r="B179" s="650" t="s">
        <v>1318</v>
      </c>
      <c r="C179" s="651"/>
      <c r="D179" s="178" t="s">
        <v>894</v>
      </c>
      <c r="E179" s="179">
        <f>VLOOKUP(D179,$AF$10:$AG$16,2)</f>
        <v>1</v>
      </c>
      <c r="F179" s="189">
        <f>IF(E179&gt;1,0,ROUNDDOWN(AVERAGE(F180:F183),0))</f>
        <v>1</v>
      </c>
      <c r="G179" s="189"/>
      <c r="H179" s="179">
        <f>MAX(E179:F179)</f>
        <v>1</v>
      </c>
      <c r="I179" s="180">
        <f>CHOOSE(H179,0,$X$11,$X$12,$X$13,$X$14,$X$15,$X$16)</f>
        <v>0</v>
      </c>
      <c r="J179" s="172">
        <f>1/17</f>
        <v>5.8823529411764705E-2</v>
      </c>
      <c r="K179" s="182">
        <f>I179*J179</f>
        <v>0</v>
      </c>
      <c r="L179" s="173"/>
      <c r="M179" s="182"/>
      <c r="N179" s="58"/>
      <c r="O179" s="58"/>
      <c r="P179" s="58"/>
      <c r="Q179" s="504">
        <f>SUM(M180:M189)/8</f>
        <v>0</v>
      </c>
      <c r="R179" s="505" t="s">
        <v>2024</v>
      </c>
      <c r="AH179" s="313"/>
    </row>
    <row r="180" spans="1:141" ht="26.25" customHeight="1" outlineLevel="1">
      <c r="A180" s="40" t="s">
        <v>965</v>
      </c>
      <c r="B180" s="176" t="s">
        <v>1316</v>
      </c>
      <c r="C180" s="42" t="s">
        <v>723</v>
      </c>
      <c r="D180" s="48" t="s">
        <v>778</v>
      </c>
      <c r="E180" s="47">
        <f>VLOOKUP(D180,$AB$10:$AE$16,2)</f>
        <v>1</v>
      </c>
      <c r="F180" s="49">
        <f>CHOOSE(E180,$Y$10,$Y$11,$Y$12,$Y$13,$Y$14,$Y$15,$Y$16)</f>
        <v>1</v>
      </c>
      <c r="G180" s="69">
        <f>IF(F180&gt;1,F180,$H$179)</f>
        <v>1</v>
      </c>
      <c r="H180" s="47"/>
      <c r="I180" s="50">
        <f>CHOOSE(G180,0,$X$11,$X$12,$X$13,$X$14,$X$15,$X$16)</f>
        <v>0</v>
      </c>
      <c r="K180" s="52"/>
      <c r="L180" s="55">
        <v>1</v>
      </c>
      <c r="M180" s="52">
        <f t="shared" si="47"/>
        <v>0</v>
      </c>
      <c r="N180" s="58"/>
      <c r="O180" s="58"/>
      <c r="P180" s="58"/>
      <c r="Q180" s="58"/>
      <c r="AH180" s="313"/>
    </row>
    <row r="181" spans="1:141" ht="26.25" customHeight="1" outlineLevel="1">
      <c r="A181" s="40" t="s">
        <v>1294</v>
      </c>
      <c r="B181" s="176" t="s">
        <v>1111</v>
      </c>
      <c r="C181" s="42" t="s">
        <v>723</v>
      </c>
      <c r="D181" s="48" t="s">
        <v>778</v>
      </c>
      <c r="E181" s="47">
        <f t="shared" ref="E181:E183" si="48">VLOOKUP(D181,$AB$10:$AE$16,2)</f>
        <v>1</v>
      </c>
      <c r="F181" s="49">
        <f t="shared" ref="F181:F183" si="49">CHOOSE(E181,$Y$10,$Y$11,$Y$12,$Y$13,$Y$14,$Y$15,$Y$16)</f>
        <v>1</v>
      </c>
      <c r="G181" s="69">
        <f t="shared" ref="G181:G183" si="50">IF(F181&gt;1,F181,$H$179)</f>
        <v>1</v>
      </c>
      <c r="H181" s="47"/>
      <c r="I181" s="50">
        <f t="shared" ref="I181:I183" si="51">CHOOSE(G181,0,$X$11,$X$12,$X$13,$X$14,$X$15,$X$16)</f>
        <v>0</v>
      </c>
      <c r="K181" s="52"/>
      <c r="L181" s="55">
        <v>1</v>
      </c>
      <c r="M181" s="52">
        <f t="shared" si="47"/>
        <v>0</v>
      </c>
      <c r="N181" s="58"/>
      <c r="O181" s="58"/>
      <c r="P181" s="58"/>
      <c r="Q181" s="58"/>
      <c r="AH181" s="313"/>
    </row>
    <row r="182" spans="1:141" ht="26.25" customHeight="1" outlineLevel="1">
      <c r="A182" s="40" t="s">
        <v>966</v>
      </c>
      <c r="B182" s="192" t="s">
        <v>1314</v>
      </c>
      <c r="C182" s="42" t="s">
        <v>723</v>
      </c>
      <c r="D182" s="48" t="s">
        <v>778</v>
      </c>
      <c r="E182" s="47">
        <f t="shared" si="48"/>
        <v>1</v>
      </c>
      <c r="F182" s="49">
        <f t="shared" si="49"/>
        <v>1</v>
      </c>
      <c r="G182" s="69">
        <f t="shared" si="50"/>
        <v>1</v>
      </c>
      <c r="H182" s="330"/>
      <c r="I182" s="50">
        <f t="shared" si="51"/>
        <v>0</v>
      </c>
      <c r="J182" s="331"/>
      <c r="K182" s="332"/>
      <c r="L182" s="55">
        <v>1</v>
      </c>
      <c r="M182" s="52">
        <f t="shared" si="47"/>
        <v>0</v>
      </c>
      <c r="N182" s="58"/>
      <c r="O182" s="58"/>
      <c r="P182" s="58"/>
      <c r="Q182" s="58"/>
      <c r="AH182" s="333"/>
    </row>
    <row r="183" spans="1:141" ht="26.25" customHeight="1" outlineLevel="1">
      <c r="A183" s="40" t="s">
        <v>1445</v>
      </c>
      <c r="B183" s="192" t="s">
        <v>1315</v>
      </c>
      <c r="C183" s="200" t="s">
        <v>723</v>
      </c>
      <c r="D183" s="48" t="s">
        <v>778</v>
      </c>
      <c r="E183" s="47">
        <f t="shared" si="48"/>
        <v>1</v>
      </c>
      <c r="F183" s="49">
        <f t="shared" si="49"/>
        <v>1</v>
      </c>
      <c r="G183" s="69">
        <f t="shared" si="50"/>
        <v>1</v>
      </c>
      <c r="H183" s="194"/>
      <c r="I183" s="50">
        <f t="shared" si="51"/>
        <v>0</v>
      </c>
      <c r="J183" s="197"/>
      <c r="K183" s="198"/>
      <c r="L183" s="55">
        <v>1</v>
      </c>
      <c r="M183" s="52">
        <f t="shared" si="47"/>
        <v>0</v>
      </c>
      <c r="N183" s="58"/>
      <c r="O183" s="58"/>
      <c r="P183" s="58"/>
      <c r="Q183" s="58"/>
      <c r="AH183" s="314"/>
    </row>
    <row r="184" spans="1:141" s="412" customFormat="1" ht="26.85" customHeight="1">
      <c r="A184" s="414" t="s">
        <v>1177</v>
      </c>
      <c r="B184" s="417" t="s">
        <v>1178</v>
      </c>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c r="AA184" s="417"/>
      <c r="AB184" s="417"/>
      <c r="AC184" s="417"/>
      <c r="AD184" s="417"/>
      <c r="AE184" s="417"/>
      <c r="AF184" s="417"/>
      <c r="AG184" s="417"/>
      <c r="AH184" s="417"/>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35"/>
      <c r="BL184" s="235"/>
      <c r="BM184" s="235"/>
      <c r="BN184" s="235"/>
      <c r="BO184" s="235"/>
      <c r="BP184" s="235"/>
      <c r="BQ184" s="235"/>
      <c r="BR184" s="235"/>
      <c r="BS184" s="235"/>
      <c r="BT184" s="235"/>
      <c r="BU184" s="235"/>
      <c r="BV184" s="235"/>
      <c r="BW184" s="235"/>
      <c r="BX184" s="235"/>
      <c r="BY184" s="235"/>
      <c r="BZ184" s="235"/>
      <c r="CA184" s="235"/>
      <c r="CB184" s="235"/>
      <c r="CC184" s="235"/>
      <c r="CD184" s="235"/>
      <c r="CE184" s="235"/>
      <c r="CF184" s="235"/>
      <c r="CG184" s="235"/>
      <c r="CH184" s="235"/>
      <c r="CI184" s="235"/>
      <c r="CJ184" s="235"/>
      <c r="CK184" s="235"/>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5"/>
      <c r="DP184" s="235"/>
      <c r="DQ184" s="235"/>
      <c r="DR184" s="235"/>
      <c r="DS184" s="235"/>
      <c r="DT184" s="235"/>
      <c r="DU184" s="235"/>
      <c r="DV184" s="235"/>
      <c r="DW184" s="235"/>
      <c r="DX184" s="235"/>
      <c r="DY184" s="235"/>
      <c r="DZ184" s="235"/>
      <c r="EA184" s="235"/>
      <c r="EB184" s="235"/>
      <c r="EC184" s="235"/>
      <c r="ED184" s="235"/>
      <c r="EE184" s="235"/>
      <c r="EF184" s="235"/>
      <c r="EG184" s="235"/>
      <c r="EH184" s="235"/>
      <c r="EI184" s="235"/>
      <c r="EJ184" s="235"/>
      <c r="EK184" s="235"/>
    </row>
    <row r="185" spans="1:141" ht="37.5" customHeight="1">
      <c r="A185" s="188" t="s">
        <v>1630</v>
      </c>
      <c r="B185" s="655" t="s">
        <v>1320</v>
      </c>
      <c r="C185" s="656"/>
      <c r="D185" s="178" t="s">
        <v>894</v>
      </c>
      <c r="E185" s="179">
        <f>VLOOKUP(D185,$AF$10:$AG$16,2)</f>
        <v>1</v>
      </c>
      <c r="F185" s="189">
        <f>IF(E185&gt;1,0,ROUNDDOWN(AVERAGE(F186:F197),0))</f>
        <v>1</v>
      </c>
      <c r="G185" s="189"/>
      <c r="H185" s="179">
        <f>MAX(E185:F185)</f>
        <v>1</v>
      </c>
      <c r="I185" s="180">
        <f>CHOOSE(H185,0,$X$11,$X$12,$X$13,$X$14,$X$15,$X$16)</f>
        <v>0</v>
      </c>
      <c r="J185" s="172">
        <f>1/17</f>
        <v>5.8823529411764705E-2</v>
      </c>
      <c r="K185" s="182">
        <f>I185*J185</f>
        <v>0</v>
      </c>
      <c r="L185" s="173"/>
      <c r="M185" s="182"/>
      <c r="N185" s="58"/>
      <c r="O185" s="58"/>
      <c r="P185" s="58"/>
      <c r="Q185" s="58"/>
      <c r="AH185" s="313"/>
    </row>
    <row r="186" spans="1:141" ht="26.25" customHeight="1" outlineLevel="1">
      <c r="A186" s="40" t="s">
        <v>1446</v>
      </c>
      <c r="B186" s="176" t="s">
        <v>1321</v>
      </c>
      <c r="C186" s="42" t="s">
        <v>1177</v>
      </c>
      <c r="D186" s="48" t="s">
        <v>778</v>
      </c>
      <c r="E186" s="47">
        <f>VLOOKUP(D186,$AB$10:$AE$16,2)</f>
        <v>1</v>
      </c>
      <c r="F186" s="49">
        <f>CHOOSE(E186,$Y$10,$Y$11,$Y$12,$Y$13,$Y$14,$Y$15,$Y$16)</f>
        <v>1</v>
      </c>
      <c r="G186" s="69">
        <f>IF(F186&gt;1,F186,$H$191)</f>
        <v>1</v>
      </c>
      <c r="H186" s="47"/>
      <c r="I186" s="50">
        <f>CHOOSE(G186,0,$X$11,$X$12,$X$13,$X$14,$X$15,$X$16)</f>
        <v>0</v>
      </c>
      <c r="K186" s="52"/>
      <c r="L186" s="55">
        <v>1</v>
      </c>
      <c r="M186" s="52">
        <f>L186*I186</f>
        <v>0</v>
      </c>
      <c r="N186" s="58"/>
      <c r="O186" s="58"/>
      <c r="P186" s="58"/>
      <c r="Q186" s="58"/>
      <c r="AH186" s="313"/>
    </row>
    <row r="187" spans="1:141" ht="26.25" customHeight="1" outlineLevel="1">
      <c r="A187" s="40" t="s">
        <v>1447</v>
      </c>
      <c r="B187" s="341" t="s">
        <v>2168</v>
      </c>
      <c r="C187" s="42" t="s">
        <v>1177</v>
      </c>
      <c r="D187" s="48" t="s">
        <v>778</v>
      </c>
      <c r="E187" s="47">
        <f t="shared" ref="E187:E189" si="52">VLOOKUP(D187,$AB$10:$AE$16,2)</f>
        <v>1</v>
      </c>
      <c r="F187" s="49">
        <f t="shared" ref="F187:F189" si="53">CHOOSE(E187,$Y$10,$Y$11,$Y$12,$Y$13,$Y$14,$Y$15,$Y$16)</f>
        <v>1</v>
      </c>
      <c r="G187" s="69">
        <f t="shared" ref="G187:G189" si="54">IF(F187&gt;1,F187,$H$191)</f>
        <v>1</v>
      </c>
      <c r="H187" s="334"/>
      <c r="I187" s="50">
        <f t="shared" ref="I187:I189" si="55">CHOOSE(G187,0,$X$11,$X$12,$X$13,$X$14,$X$15,$X$16)</f>
        <v>0</v>
      </c>
      <c r="J187" s="337"/>
      <c r="K187" s="338"/>
      <c r="L187" s="55">
        <v>1</v>
      </c>
      <c r="M187" s="52">
        <f t="shared" ref="M187:M189" si="56">L187*I187</f>
        <v>0</v>
      </c>
      <c r="N187" s="58"/>
      <c r="O187" s="58"/>
      <c r="P187" s="58"/>
      <c r="Q187" s="58"/>
      <c r="AH187" s="327"/>
    </row>
    <row r="188" spans="1:141" ht="26.25" customHeight="1" outlineLevel="1">
      <c r="A188" s="40" t="s">
        <v>1448</v>
      </c>
      <c r="B188" s="341" t="s">
        <v>1323</v>
      </c>
      <c r="C188" s="42" t="s">
        <v>1177</v>
      </c>
      <c r="D188" s="48" t="s">
        <v>778</v>
      </c>
      <c r="E188" s="47">
        <f t="shared" si="52"/>
        <v>1</v>
      </c>
      <c r="F188" s="49">
        <f t="shared" si="53"/>
        <v>1</v>
      </c>
      <c r="G188" s="69">
        <f t="shared" si="54"/>
        <v>1</v>
      </c>
      <c r="H188" s="334"/>
      <c r="I188" s="50">
        <f t="shared" si="55"/>
        <v>0</v>
      </c>
      <c r="J188" s="337"/>
      <c r="K188" s="338"/>
      <c r="L188" s="55">
        <v>1</v>
      </c>
      <c r="M188" s="52">
        <f t="shared" si="56"/>
        <v>0</v>
      </c>
      <c r="N188" s="58"/>
      <c r="O188" s="58"/>
      <c r="P188" s="58"/>
      <c r="Q188" s="58"/>
      <c r="AH188" s="327"/>
    </row>
    <row r="189" spans="1:141" ht="26.25" customHeight="1" outlineLevel="1">
      <c r="A189" s="40" t="s">
        <v>1449</v>
      </c>
      <c r="B189" s="341" t="s">
        <v>1324</v>
      </c>
      <c r="C189" s="42" t="s">
        <v>1177</v>
      </c>
      <c r="D189" s="48" t="s">
        <v>778</v>
      </c>
      <c r="E189" s="47">
        <f t="shared" si="52"/>
        <v>1</v>
      </c>
      <c r="F189" s="49">
        <f t="shared" si="53"/>
        <v>1</v>
      </c>
      <c r="G189" s="69">
        <f t="shared" si="54"/>
        <v>1</v>
      </c>
      <c r="H189" s="334"/>
      <c r="I189" s="50">
        <f t="shared" si="55"/>
        <v>0</v>
      </c>
      <c r="J189" s="337"/>
      <c r="K189" s="338"/>
      <c r="L189" s="55">
        <v>1</v>
      </c>
      <c r="M189" s="52">
        <f t="shared" si="56"/>
        <v>0</v>
      </c>
      <c r="N189" s="58"/>
      <c r="O189" s="58"/>
      <c r="P189" s="58"/>
      <c r="Q189" s="58"/>
      <c r="AH189" s="327"/>
    </row>
    <row r="190" spans="1:141" s="412" customFormat="1" ht="26.85" customHeight="1">
      <c r="A190" s="414" t="s">
        <v>165</v>
      </c>
      <c r="B190" s="649" t="s">
        <v>629</v>
      </c>
      <c r="C190" s="649"/>
      <c r="D190" s="649"/>
      <c r="E190" s="649"/>
      <c r="F190" s="649"/>
      <c r="G190" s="649"/>
      <c r="H190" s="649"/>
      <c r="I190" s="649"/>
      <c r="J190" s="649"/>
      <c r="K190" s="649"/>
      <c r="L190" s="649"/>
      <c r="M190" s="649"/>
      <c r="N190" s="649"/>
      <c r="O190" s="649"/>
      <c r="P190" s="649"/>
      <c r="Q190" s="649"/>
      <c r="R190" s="649"/>
      <c r="S190" s="649"/>
      <c r="T190" s="649"/>
      <c r="U190" s="649"/>
      <c r="V190" s="649"/>
      <c r="W190" s="649"/>
      <c r="X190" s="649"/>
      <c r="Y190" s="649"/>
      <c r="Z190" s="649"/>
      <c r="AA190" s="649"/>
      <c r="AB190" s="649"/>
      <c r="AC190" s="649"/>
      <c r="AD190" s="649"/>
      <c r="AE190" s="649"/>
      <c r="AF190" s="649"/>
      <c r="AG190" s="649"/>
      <c r="AH190" s="649"/>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35"/>
      <c r="BL190" s="235"/>
      <c r="BM190" s="23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35"/>
      <c r="DX190" s="235"/>
      <c r="DY190" s="235"/>
      <c r="DZ190" s="235"/>
      <c r="EA190" s="235"/>
      <c r="EB190" s="235"/>
      <c r="EC190" s="235"/>
      <c r="ED190" s="235"/>
      <c r="EE190" s="235"/>
      <c r="EF190" s="235"/>
      <c r="EG190" s="235"/>
      <c r="EH190" s="235"/>
      <c r="EI190" s="235"/>
      <c r="EJ190" s="235"/>
      <c r="EK190" s="235"/>
    </row>
    <row r="191" spans="1:141" ht="52.5" customHeight="1">
      <c r="A191" s="188" t="s">
        <v>1631</v>
      </c>
      <c r="B191" s="655" t="s">
        <v>1329</v>
      </c>
      <c r="C191" s="656"/>
      <c r="D191" s="178" t="s">
        <v>894</v>
      </c>
      <c r="E191" s="179">
        <f>VLOOKUP(D191,$AF$10:$AG$16,2)</f>
        <v>1</v>
      </c>
      <c r="F191" s="189">
        <f>IF(E191&gt;1,0,ROUNDDOWN(AVERAGE(F192:F197),0))</f>
        <v>1</v>
      </c>
      <c r="G191" s="189"/>
      <c r="H191" s="179">
        <f>MAX(E191:F191)</f>
        <v>1</v>
      </c>
      <c r="I191" s="180">
        <f>CHOOSE(H191,0,$X$11,$X$12,$X$13,$X$14,$X$15,$X$16)</f>
        <v>0</v>
      </c>
      <c r="J191" s="172">
        <f>1/17</f>
        <v>5.8823529411764705E-2</v>
      </c>
      <c r="K191" s="182">
        <f>I191*J191</f>
        <v>0</v>
      </c>
      <c r="L191" s="173"/>
      <c r="M191" s="182"/>
      <c r="N191" s="58"/>
      <c r="O191" s="58"/>
      <c r="P191" s="58"/>
      <c r="Q191" s="58"/>
      <c r="AH191" s="313"/>
    </row>
    <row r="192" spans="1:141" ht="43.5" customHeight="1" outlineLevel="1">
      <c r="A192" s="40" t="s">
        <v>967</v>
      </c>
      <c r="B192" s="176" t="s">
        <v>1322</v>
      </c>
      <c r="C192" s="42" t="s">
        <v>165</v>
      </c>
      <c r="D192" s="48" t="s">
        <v>778</v>
      </c>
      <c r="E192" s="47">
        <f>VLOOKUP(D192,$AB$10:$AE$16,2)</f>
        <v>1</v>
      </c>
      <c r="F192" s="49">
        <f>CHOOSE(E192,$Y$10,$Y$11,$Y$12,$Y$13,$Y$14,$Y$15,$Y$16)</f>
        <v>1</v>
      </c>
      <c r="G192" s="69">
        <f>IF(F192&gt;1,F192,$H$191)</f>
        <v>1</v>
      </c>
      <c r="H192" s="47"/>
      <c r="I192" s="50">
        <f>CHOOSE(G192,0,$X$11,$X$12,$X$13,$X$14,$X$15,$X$16)</f>
        <v>0</v>
      </c>
      <c r="K192" s="52"/>
      <c r="L192" s="55">
        <v>1</v>
      </c>
      <c r="M192" s="52">
        <f t="shared" si="47"/>
        <v>0</v>
      </c>
      <c r="N192" s="58"/>
      <c r="O192" s="58"/>
      <c r="P192" s="58"/>
      <c r="Q192" s="490">
        <f>SUM(M192:M197)/6</f>
        <v>0</v>
      </c>
      <c r="R192" s="493" t="s">
        <v>2025</v>
      </c>
      <c r="AH192" s="313"/>
    </row>
    <row r="193" spans="1:141" ht="26.25" customHeight="1" outlineLevel="1">
      <c r="A193" s="40" t="s">
        <v>1450</v>
      </c>
      <c r="B193" s="176" t="s">
        <v>1325</v>
      </c>
      <c r="C193" s="42" t="s">
        <v>165</v>
      </c>
      <c r="D193" s="48" t="s">
        <v>778</v>
      </c>
      <c r="E193" s="47">
        <f t="shared" ref="E193:E197" si="57">VLOOKUP(D193,$AB$10:$AE$16,2)</f>
        <v>1</v>
      </c>
      <c r="F193" s="49">
        <f t="shared" ref="F193:F197" si="58">CHOOSE(E193,$Y$10,$Y$11,$Y$12,$Y$13,$Y$14,$Y$15,$Y$16)</f>
        <v>1</v>
      </c>
      <c r="G193" s="69">
        <f t="shared" ref="G193:G197" si="59">IF(F193&gt;1,F193,$H$191)</f>
        <v>1</v>
      </c>
      <c r="H193" s="47"/>
      <c r="I193" s="50">
        <f t="shared" ref="I193:I197" si="60">CHOOSE(G193,0,$X$11,$X$12,$X$13,$X$14,$X$15,$X$16)</f>
        <v>0</v>
      </c>
      <c r="K193" s="52"/>
      <c r="L193" s="55">
        <v>1</v>
      </c>
      <c r="M193" s="52">
        <f t="shared" si="47"/>
        <v>0</v>
      </c>
      <c r="N193" s="58"/>
      <c r="O193" s="58"/>
      <c r="P193" s="58"/>
      <c r="Q193" s="58"/>
      <c r="AH193" s="313"/>
    </row>
    <row r="194" spans="1:141" ht="26.25" customHeight="1" outlineLevel="1">
      <c r="A194" s="40" t="s">
        <v>1451</v>
      </c>
      <c r="B194" s="176" t="s">
        <v>1326</v>
      </c>
      <c r="C194" s="42" t="s">
        <v>165</v>
      </c>
      <c r="D194" s="48" t="s">
        <v>778</v>
      </c>
      <c r="E194" s="47">
        <f t="shared" si="57"/>
        <v>1</v>
      </c>
      <c r="F194" s="49">
        <f t="shared" si="58"/>
        <v>1</v>
      </c>
      <c r="G194" s="69">
        <f t="shared" si="59"/>
        <v>1</v>
      </c>
      <c r="H194" s="47"/>
      <c r="I194" s="50">
        <f t="shared" si="60"/>
        <v>0</v>
      </c>
      <c r="K194" s="52"/>
      <c r="L194" s="55">
        <v>1</v>
      </c>
      <c r="M194" s="52">
        <f t="shared" si="47"/>
        <v>0</v>
      </c>
      <c r="N194" s="58"/>
      <c r="O194" s="58"/>
      <c r="P194" s="58"/>
      <c r="Q194" s="58"/>
      <c r="AH194" s="313"/>
    </row>
    <row r="195" spans="1:141" ht="26.25" customHeight="1" outlineLevel="1">
      <c r="A195" s="40" t="s">
        <v>1452</v>
      </c>
      <c r="B195" s="176" t="s">
        <v>1327</v>
      </c>
      <c r="C195" s="42" t="s">
        <v>165</v>
      </c>
      <c r="D195" s="48" t="s">
        <v>778</v>
      </c>
      <c r="E195" s="47">
        <f t="shared" si="57"/>
        <v>1</v>
      </c>
      <c r="F195" s="49">
        <f t="shared" si="58"/>
        <v>1</v>
      </c>
      <c r="G195" s="69">
        <f t="shared" si="59"/>
        <v>1</v>
      </c>
      <c r="H195" s="47"/>
      <c r="I195" s="50">
        <f t="shared" si="60"/>
        <v>0</v>
      </c>
      <c r="K195" s="52"/>
      <c r="L195" s="55">
        <v>1</v>
      </c>
      <c r="M195" s="52">
        <f t="shared" si="47"/>
        <v>0</v>
      </c>
      <c r="N195" s="58"/>
      <c r="O195" s="58"/>
      <c r="P195" s="58"/>
      <c r="Q195" s="58"/>
      <c r="AH195" s="313"/>
    </row>
    <row r="196" spans="1:141" ht="26.25" customHeight="1" outlineLevel="1">
      <c r="A196" s="40" t="s">
        <v>1453</v>
      </c>
      <c r="B196" s="341" t="s">
        <v>1328</v>
      </c>
      <c r="C196" s="42" t="s">
        <v>165</v>
      </c>
      <c r="D196" s="48" t="s">
        <v>778</v>
      </c>
      <c r="E196" s="47">
        <f t="shared" si="57"/>
        <v>1</v>
      </c>
      <c r="F196" s="49">
        <f t="shared" si="58"/>
        <v>1</v>
      </c>
      <c r="G196" s="69">
        <f t="shared" si="59"/>
        <v>1</v>
      </c>
      <c r="H196" s="334"/>
      <c r="I196" s="50">
        <f t="shared" si="60"/>
        <v>0</v>
      </c>
      <c r="J196" s="337"/>
      <c r="K196" s="338"/>
      <c r="L196" s="55">
        <v>1</v>
      </c>
      <c r="M196" s="52">
        <f t="shared" si="47"/>
        <v>0</v>
      </c>
      <c r="N196" s="58"/>
      <c r="O196" s="58"/>
      <c r="P196" s="58"/>
      <c r="Q196" s="58"/>
      <c r="AH196" s="327"/>
    </row>
    <row r="197" spans="1:141" ht="26.25" customHeight="1" outlineLevel="1">
      <c r="A197" s="40" t="s">
        <v>1454</v>
      </c>
      <c r="B197" s="176" t="s">
        <v>1112</v>
      </c>
      <c r="C197" s="42" t="s">
        <v>165</v>
      </c>
      <c r="D197" s="48" t="s">
        <v>778</v>
      </c>
      <c r="E197" s="47">
        <f t="shared" si="57"/>
        <v>1</v>
      </c>
      <c r="F197" s="49">
        <f t="shared" si="58"/>
        <v>1</v>
      </c>
      <c r="G197" s="69">
        <f t="shared" si="59"/>
        <v>1</v>
      </c>
      <c r="H197" s="47"/>
      <c r="I197" s="50">
        <f t="shared" si="60"/>
        <v>0</v>
      </c>
      <c r="K197" s="52"/>
      <c r="L197" s="55">
        <v>1</v>
      </c>
      <c r="M197" s="52">
        <f t="shared" si="47"/>
        <v>0</v>
      </c>
      <c r="N197" s="58"/>
      <c r="O197" s="58"/>
      <c r="P197" s="58"/>
      <c r="Q197" s="58"/>
      <c r="AH197" s="313"/>
    </row>
    <row r="198" spans="1:141" s="412" customFormat="1" ht="26.85" customHeight="1">
      <c r="A198" s="414" t="s">
        <v>25</v>
      </c>
      <c r="B198" s="649" t="s">
        <v>630</v>
      </c>
      <c r="C198" s="649"/>
      <c r="D198" s="649"/>
      <c r="E198" s="649"/>
      <c r="F198" s="649"/>
      <c r="G198" s="649"/>
      <c r="H198" s="649"/>
      <c r="I198" s="649"/>
      <c r="J198" s="649"/>
      <c r="K198" s="649"/>
      <c r="L198" s="649"/>
      <c r="M198" s="649"/>
      <c r="N198" s="649"/>
      <c r="O198" s="649"/>
      <c r="P198" s="649"/>
      <c r="Q198" s="649"/>
      <c r="R198" s="649"/>
      <c r="S198" s="649"/>
      <c r="T198" s="649"/>
      <c r="U198" s="649"/>
      <c r="V198" s="649"/>
      <c r="W198" s="649"/>
      <c r="X198" s="649"/>
      <c r="Y198" s="649"/>
      <c r="Z198" s="649"/>
      <c r="AA198" s="649"/>
      <c r="AB198" s="649"/>
      <c r="AC198" s="649"/>
      <c r="AD198" s="649"/>
      <c r="AE198" s="649"/>
      <c r="AF198" s="649"/>
      <c r="AG198" s="649"/>
      <c r="AH198" s="649"/>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35"/>
      <c r="BL198" s="235"/>
      <c r="BM198" s="235"/>
      <c r="BN198" s="235"/>
      <c r="BO198" s="235"/>
      <c r="BP198" s="235"/>
      <c r="BQ198" s="235"/>
      <c r="BR198" s="235"/>
      <c r="BS198" s="235"/>
      <c r="BT198" s="235"/>
      <c r="BU198" s="235"/>
      <c r="BV198" s="235"/>
      <c r="BW198" s="235"/>
      <c r="BX198" s="235"/>
      <c r="BY198" s="235"/>
      <c r="BZ198" s="235"/>
      <c r="CA198" s="235"/>
      <c r="CB198" s="235"/>
      <c r="CC198" s="235"/>
      <c r="CD198" s="235"/>
      <c r="CE198" s="235"/>
      <c r="CF198" s="235"/>
      <c r="CG198" s="235"/>
      <c r="CH198" s="235"/>
      <c r="CI198" s="235"/>
      <c r="CJ198" s="235"/>
      <c r="CK198" s="235"/>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5"/>
      <c r="DP198" s="235"/>
      <c r="DQ198" s="235"/>
      <c r="DR198" s="235"/>
      <c r="DS198" s="235"/>
      <c r="DT198" s="235"/>
      <c r="DU198" s="235"/>
      <c r="DV198" s="235"/>
      <c r="DW198" s="235"/>
      <c r="DX198" s="235"/>
      <c r="DY198" s="235"/>
      <c r="DZ198" s="235"/>
      <c r="EA198" s="235"/>
      <c r="EB198" s="235"/>
      <c r="EC198" s="235"/>
      <c r="ED198" s="235"/>
      <c r="EE198" s="235"/>
      <c r="EF198" s="235"/>
      <c r="EG198" s="235"/>
      <c r="EH198" s="235"/>
      <c r="EI198" s="235"/>
      <c r="EJ198" s="235"/>
      <c r="EK198" s="235"/>
    </row>
    <row r="199" spans="1:141" ht="73.5" customHeight="1">
      <c r="A199" s="188" t="s">
        <v>1632</v>
      </c>
      <c r="B199" s="647" t="s">
        <v>1330</v>
      </c>
      <c r="C199" s="648"/>
      <c r="D199" s="178" t="s">
        <v>894</v>
      </c>
      <c r="E199" s="179">
        <f>VLOOKUP(D199,$AF$10:$AG$16,2)</f>
        <v>1</v>
      </c>
      <c r="F199" s="189">
        <f>IF(E199&gt;1,0,ROUNDDOWN(AVERAGE(F200:F204),0))</f>
        <v>1</v>
      </c>
      <c r="G199" s="189"/>
      <c r="H199" s="179">
        <f>MAX(E199:F199)</f>
        <v>1</v>
      </c>
      <c r="I199" s="180">
        <f>CHOOSE(H199,0,$X$11,$X$12,$X$13,$X$14,$X$15,$X$16)</f>
        <v>0</v>
      </c>
      <c r="J199" s="172">
        <f>1/17</f>
        <v>5.8823529411764705E-2</v>
      </c>
      <c r="K199" s="182">
        <f>I199*J199</f>
        <v>0</v>
      </c>
      <c r="L199" s="173"/>
      <c r="M199" s="182"/>
      <c r="N199" s="58"/>
      <c r="O199" s="58"/>
      <c r="P199" s="58"/>
      <c r="Q199" s="58"/>
      <c r="AH199" s="313"/>
    </row>
    <row r="200" spans="1:141" ht="26.25" customHeight="1" outlineLevel="1">
      <c r="A200" s="40" t="s">
        <v>1455</v>
      </c>
      <c r="B200" s="176" t="s">
        <v>1331</v>
      </c>
      <c r="C200" s="42" t="s">
        <v>25</v>
      </c>
      <c r="D200" s="48" t="s">
        <v>778</v>
      </c>
      <c r="E200" s="47">
        <f>VLOOKUP(D200,$AB$10:$AE$16,2)</f>
        <v>1</v>
      </c>
      <c r="F200" s="49">
        <f>CHOOSE(E200,$Y$10,$Y$11,$Y$12,$Y$13,$Y$14,$Y$15,$Y$16)</f>
        <v>1</v>
      </c>
      <c r="G200" s="69">
        <f>IF(F200&gt;1,F200,$H$199)</f>
        <v>1</v>
      </c>
      <c r="H200" s="47"/>
      <c r="I200" s="50">
        <f>CHOOSE(G200,0,$X$11,$X$12,$X$13,$X$14,$X$15,$X$16)</f>
        <v>0</v>
      </c>
      <c r="K200" s="52"/>
      <c r="L200" s="55">
        <v>1</v>
      </c>
      <c r="M200" s="52">
        <f t="shared" si="47"/>
        <v>0</v>
      </c>
      <c r="N200" s="58"/>
      <c r="O200" s="58"/>
      <c r="P200" s="58"/>
      <c r="Q200" s="58"/>
      <c r="AH200" s="313"/>
    </row>
    <row r="201" spans="1:141" ht="26.25" customHeight="1" outlineLevel="1">
      <c r="A201" s="40" t="s">
        <v>968</v>
      </c>
      <c r="B201" s="176" t="s">
        <v>1334</v>
      </c>
      <c r="C201" s="42" t="s">
        <v>25</v>
      </c>
      <c r="D201" s="48" t="s">
        <v>778</v>
      </c>
      <c r="E201" s="47">
        <f>VLOOKUP(D201,$AB$10:$AE$16,2)</f>
        <v>1</v>
      </c>
      <c r="F201" s="49">
        <f>CHOOSE(E201,$Y$10,$Y$11,$Y$12,$Y$13,$Y$14,$Y$15,$Y$16)</f>
        <v>1</v>
      </c>
      <c r="G201" s="69">
        <f>IF(F201&gt;1,F201,$H$199)</f>
        <v>1</v>
      </c>
      <c r="H201" s="47"/>
      <c r="I201" s="50">
        <f>CHOOSE(G201,0,$X$11,$X$12,$X$13,$X$14,$X$15,$X$16)</f>
        <v>0</v>
      </c>
      <c r="K201" s="52"/>
      <c r="L201" s="55">
        <v>1</v>
      </c>
      <c r="M201" s="52">
        <f t="shared" si="47"/>
        <v>0</v>
      </c>
      <c r="N201" s="58"/>
      <c r="O201" s="58"/>
      <c r="P201" s="58"/>
      <c r="Q201" s="490">
        <f>SUM(M200:M204)/5</f>
        <v>0</v>
      </c>
      <c r="R201" s="493" t="s">
        <v>2026</v>
      </c>
      <c r="AH201" s="313"/>
    </row>
    <row r="202" spans="1:141" ht="39.75" customHeight="1" outlineLevel="1">
      <c r="A202" s="40" t="s">
        <v>969</v>
      </c>
      <c r="B202" s="176" t="s">
        <v>1333</v>
      </c>
      <c r="C202" s="42" t="s">
        <v>25</v>
      </c>
      <c r="D202" s="48" t="s">
        <v>778</v>
      </c>
      <c r="E202" s="47">
        <f>VLOOKUP(D202,$AB$10:$AE$16,2)</f>
        <v>1</v>
      </c>
      <c r="F202" s="49">
        <f>CHOOSE(E202,$Y$10,$Y$11,$Y$12,$Y$13,$Y$14,$Y$15,$Y$16)</f>
        <v>1</v>
      </c>
      <c r="G202" s="69">
        <f>IF(F202&gt;1,F202,$H$199)</f>
        <v>1</v>
      </c>
      <c r="H202" s="47"/>
      <c r="I202" s="50">
        <f>CHOOSE(G202,0,$X$11,$X$12,$X$13,$X$14,$X$15,$X$16)</f>
        <v>0</v>
      </c>
      <c r="K202" s="52"/>
      <c r="L202" s="55">
        <v>1</v>
      </c>
      <c r="M202" s="52">
        <f t="shared" si="47"/>
        <v>0</v>
      </c>
      <c r="N202" s="58"/>
      <c r="O202" s="58"/>
      <c r="P202" s="58"/>
      <c r="Q202" s="58"/>
      <c r="AH202" s="313"/>
    </row>
    <row r="203" spans="1:141" ht="39.75" customHeight="1" outlineLevel="1">
      <c r="A203" s="40" t="s">
        <v>970</v>
      </c>
      <c r="B203" s="176" t="s">
        <v>1332</v>
      </c>
      <c r="C203" s="42" t="s">
        <v>25</v>
      </c>
      <c r="D203" s="48" t="s">
        <v>778</v>
      </c>
      <c r="E203" s="47">
        <f>VLOOKUP(D203,$AB$10:$AE$16,2)</f>
        <v>1</v>
      </c>
      <c r="F203" s="49">
        <f>CHOOSE(E203,$Y$10,$Y$11,$Y$12,$Y$13,$Y$14,$Y$15,$Y$16)</f>
        <v>1</v>
      </c>
      <c r="G203" s="69">
        <f>IF(F203&gt;1,F203,$H$199)</f>
        <v>1</v>
      </c>
      <c r="H203" s="47"/>
      <c r="I203" s="50">
        <f>CHOOSE(G203,0,$X$11,$X$12,$X$13,$X$14,$X$15,$X$16)</f>
        <v>0</v>
      </c>
      <c r="K203" s="52"/>
      <c r="L203" s="55">
        <v>1</v>
      </c>
      <c r="M203" s="52">
        <f t="shared" si="47"/>
        <v>0</v>
      </c>
      <c r="N203" s="58"/>
      <c r="O203" s="58"/>
      <c r="P203" s="58"/>
      <c r="Q203" s="58"/>
      <c r="AH203" s="313"/>
    </row>
    <row r="204" spans="1:141" ht="37.5" customHeight="1" outlineLevel="1">
      <c r="A204" s="40" t="s">
        <v>971</v>
      </c>
      <c r="B204" s="192" t="s">
        <v>1335</v>
      </c>
      <c r="C204" s="200" t="s">
        <v>25</v>
      </c>
      <c r="D204" s="48" t="s">
        <v>778</v>
      </c>
      <c r="E204" s="194">
        <f>VLOOKUP(D204,$AB$10:$AE$16,2)</f>
        <v>1</v>
      </c>
      <c r="F204" s="195">
        <f>CHOOSE(E204,$Y$10,$Y$11,$Y$12,$Y$13,$Y$14,$Y$15,$Y$16)</f>
        <v>1</v>
      </c>
      <c r="G204" s="195">
        <f>IF(F204&gt;1,F204,$H$199)</f>
        <v>1</v>
      </c>
      <c r="H204" s="194"/>
      <c r="I204" s="196">
        <f>CHOOSE(G204,0,$X$11,$X$12,$X$13,$X$14,$X$15,$X$16)</f>
        <v>0</v>
      </c>
      <c r="J204" s="197"/>
      <c r="K204" s="198"/>
      <c r="L204" s="199">
        <v>1</v>
      </c>
      <c r="M204" s="198">
        <f t="shared" si="47"/>
        <v>0</v>
      </c>
      <c r="N204" s="58"/>
      <c r="O204" s="58"/>
      <c r="P204" s="58"/>
      <c r="Q204" s="58"/>
      <c r="AH204" s="314"/>
    </row>
    <row r="205" spans="1:141" s="412" customFormat="1" ht="26.85" customHeight="1">
      <c r="A205" s="414" t="s">
        <v>35</v>
      </c>
      <c r="B205" s="649" t="s">
        <v>631</v>
      </c>
      <c r="C205" s="649"/>
      <c r="D205" s="649"/>
      <c r="E205" s="649"/>
      <c r="F205" s="649"/>
      <c r="G205" s="649"/>
      <c r="H205" s="649"/>
      <c r="I205" s="649"/>
      <c r="J205" s="649"/>
      <c r="K205" s="649"/>
      <c r="L205" s="649"/>
      <c r="M205" s="649"/>
      <c r="N205" s="649"/>
      <c r="O205" s="649"/>
      <c r="P205" s="649"/>
      <c r="Q205" s="649"/>
      <c r="R205" s="649"/>
      <c r="S205" s="649"/>
      <c r="T205" s="649"/>
      <c r="U205" s="649"/>
      <c r="V205" s="649"/>
      <c r="W205" s="649"/>
      <c r="X205" s="649"/>
      <c r="Y205" s="649"/>
      <c r="Z205" s="649"/>
      <c r="AA205" s="649"/>
      <c r="AB205" s="649"/>
      <c r="AC205" s="649"/>
      <c r="AD205" s="649"/>
      <c r="AE205" s="649"/>
      <c r="AF205" s="649"/>
      <c r="AG205" s="649"/>
      <c r="AH205" s="649"/>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35"/>
      <c r="BL205" s="235"/>
      <c r="BM205" s="235"/>
      <c r="BN205" s="235"/>
      <c r="BO205" s="235"/>
      <c r="BP205" s="235"/>
      <c r="BQ205" s="235"/>
      <c r="BR205" s="235"/>
      <c r="BS205" s="235"/>
      <c r="BT205" s="235"/>
      <c r="BU205" s="235"/>
      <c r="BV205" s="235"/>
      <c r="BW205" s="235"/>
      <c r="BX205" s="235"/>
      <c r="BY205" s="235"/>
      <c r="BZ205" s="235"/>
      <c r="CA205" s="235"/>
      <c r="CB205" s="235"/>
      <c r="CC205" s="235"/>
      <c r="CD205" s="235"/>
      <c r="CE205" s="235"/>
      <c r="CF205" s="235"/>
      <c r="CG205" s="235"/>
      <c r="CH205" s="235"/>
      <c r="CI205" s="235"/>
      <c r="CJ205" s="235"/>
      <c r="CK205" s="235"/>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5"/>
      <c r="DP205" s="235"/>
      <c r="DQ205" s="235"/>
      <c r="DR205" s="235"/>
      <c r="DS205" s="235"/>
      <c r="DT205" s="235"/>
      <c r="DU205" s="235"/>
      <c r="DV205" s="235"/>
      <c r="DW205" s="235"/>
      <c r="DX205" s="235"/>
      <c r="DY205" s="235"/>
      <c r="DZ205" s="235"/>
      <c r="EA205" s="235"/>
      <c r="EB205" s="235"/>
      <c r="EC205" s="235"/>
      <c r="ED205" s="235"/>
      <c r="EE205" s="235"/>
      <c r="EF205" s="235"/>
      <c r="EG205" s="235"/>
      <c r="EH205" s="235"/>
      <c r="EI205" s="235"/>
      <c r="EJ205" s="235"/>
      <c r="EK205" s="235"/>
    </row>
    <row r="206" spans="1:141" ht="33" customHeight="1">
      <c r="A206" s="188" t="s">
        <v>1317</v>
      </c>
      <c r="B206" s="647" t="s">
        <v>1344</v>
      </c>
      <c r="C206" s="648"/>
      <c r="D206" s="178" t="s">
        <v>894</v>
      </c>
      <c r="E206" s="179">
        <f>VLOOKUP(D206,$AF$10:$AG$16,2)</f>
        <v>1</v>
      </c>
      <c r="F206" s="189">
        <f>IF(E206&gt;1,0,ROUNDDOWN(AVERAGE(F207:F213),0))</f>
        <v>1</v>
      </c>
      <c r="G206" s="189"/>
      <c r="H206" s="179">
        <f>MAX(E206:F206)</f>
        <v>1</v>
      </c>
      <c r="I206" s="180">
        <f>CHOOSE(H206,0,$X$11,$X$12,$X$13,$X$14,$X$15,$X$16)</f>
        <v>0</v>
      </c>
      <c r="J206" s="172">
        <f>1/17</f>
        <v>5.8823529411764705E-2</v>
      </c>
      <c r="K206" s="182">
        <f>I206*J206</f>
        <v>0</v>
      </c>
      <c r="L206" s="173"/>
      <c r="M206" s="182"/>
      <c r="N206" s="58"/>
      <c r="O206" s="58"/>
      <c r="P206" s="58"/>
      <c r="Q206" s="58"/>
      <c r="AH206" s="313"/>
    </row>
    <row r="207" spans="1:141" ht="26.25" customHeight="1" outlineLevel="1">
      <c r="A207" s="40" t="s">
        <v>1457</v>
      </c>
      <c r="B207" s="176" t="s">
        <v>1337</v>
      </c>
      <c r="C207" s="42" t="s">
        <v>35</v>
      </c>
      <c r="D207" s="48" t="s">
        <v>778</v>
      </c>
      <c r="E207" s="47">
        <f t="shared" ref="E207:E213" si="61">VLOOKUP(D207,$AB$10:$AE$16,2)</f>
        <v>1</v>
      </c>
      <c r="F207" s="49">
        <f t="shared" ref="F207:F213" si="62">CHOOSE(E207,$Y$10,$Y$11,$Y$12,$Y$13,$Y$14,$Y$15,$Y$16)</f>
        <v>1</v>
      </c>
      <c r="G207" s="69">
        <f t="shared" ref="G207:G213" si="63">IF(F207&gt;1,F207,$H$206)</f>
        <v>1</v>
      </c>
      <c r="H207" s="47"/>
      <c r="I207" s="50">
        <f t="shared" ref="I207:I213" si="64">CHOOSE(G207,0,$X$11,$X$12,$X$13,$X$14,$X$15,$X$16)</f>
        <v>0</v>
      </c>
      <c r="K207" s="52"/>
      <c r="L207" s="55">
        <v>1</v>
      </c>
      <c r="M207" s="52">
        <f t="shared" si="47"/>
        <v>0</v>
      </c>
      <c r="N207" s="58"/>
      <c r="O207" s="58"/>
      <c r="P207" s="58"/>
      <c r="Q207" s="58"/>
      <c r="AH207" s="313"/>
    </row>
    <row r="208" spans="1:141" ht="26.25" customHeight="1" outlineLevel="1">
      <c r="A208" s="40" t="s">
        <v>972</v>
      </c>
      <c r="B208" s="176" t="s">
        <v>1113</v>
      </c>
      <c r="C208" s="42" t="s">
        <v>35</v>
      </c>
      <c r="D208" s="48" t="s">
        <v>778</v>
      </c>
      <c r="E208" s="47">
        <f t="shared" si="61"/>
        <v>1</v>
      </c>
      <c r="F208" s="49">
        <f t="shared" si="62"/>
        <v>1</v>
      </c>
      <c r="G208" s="69">
        <f t="shared" si="63"/>
        <v>1</v>
      </c>
      <c r="H208" s="47"/>
      <c r="I208" s="50">
        <f t="shared" si="64"/>
        <v>0</v>
      </c>
      <c r="K208" s="52"/>
      <c r="L208" s="55">
        <v>1</v>
      </c>
      <c r="M208" s="52">
        <f t="shared" si="47"/>
        <v>0</v>
      </c>
      <c r="N208" s="58"/>
      <c r="O208" s="58"/>
      <c r="P208" s="58"/>
      <c r="Q208" s="490">
        <f>SUM(M207:M227)/19</f>
        <v>0</v>
      </c>
      <c r="R208" s="493" t="s">
        <v>2027</v>
      </c>
      <c r="AH208" s="313"/>
    </row>
    <row r="209" spans="1:34" ht="26.25" customHeight="1" outlineLevel="1">
      <c r="A209" s="40" t="s">
        <v>973</v>
      </c>
      <c r="B209" s="341" t="s">
        <v>1339</v>
      </c>
      <c r="C209" s="42" t="s">
        <v>35</v>
      </c>
      <c r="D209" s="48" t="s">
        <v>778</v>
      </c>
      <c r="E209" s="47">
        <f t="shared" si="61"/>
        <v>1</v>
      </c>
      <c r="F209" s="49">
        <f t="shared" si="62"/>
        <v>1</v>
      </c>
      <c r="G209" s="69">
        <f t="shared" si="63"/>
        <v>1</v>
      </c>
      <c r="H209" s="334"/>
      <c r="I209" s="50">
        <f t="shared" si="64"/>
        <v>0</v>
      </c>
      <c r="J209" s="337"/>
      <c r="K209" s="338"/>
      <c r="L209" s="55">
        <v>1</v>
      </c>
      <c r="M209" s="52">
        <f t="shared" si="47"/>
        <v>0</v>
      </c>
      <c r="N209" s="58"/>
      <c r="O209" s="58"/>
      <c r="P209" s="58"/>
      <c r="Q209" s="58"/>
      <c r="AH209" s="327"/>
    </row>
    <row r="210" spans="1:34" ht="26.25" customHeight="1" outlineLevel="1">
      <c r="A210" s="40" t="s">
        <v>1458</v>
      </c>
      <c r="B210" s="176" t="s">
        <v>1340</v>
      </c>
      <c r="C210" s="42" t="s">
        <v>35</v>
      </c>
      <c r="D210" s="48" t="s">
        <v>778</v>
      </c>
      <c r="E210" s="47">
        <f t="shared" si="61"/>
        <v>1</v>
      </c>
      <c r="F210" s="49">
        <f t="shared" si="62"/>
        <v>1</v>
      </c>
      <c r="G210" s="69">
        <f t="shared" si="63"/>
        <v>1</v>
      </c>
      <c r="H210" s="47"/>
      <c r="I210" s="50">
        <f t="shared" si="64"/>
        <v>0</v>
      </c>
      <c r="K210" s="52"/>
      <c r="L210" s="55">
        <v>1</v>
      </c>
      <c r="M210" s="52">
        <f t="shared" si="47"/>
        <v>0</v>
      </c>
      <c r="N210" s="58"/>
      <c r="O210" s="58"/>
      <c r="P210" s="58"/>
      <c r="Q210" s="58"/>
      <c r="AH210" s="313"/>
    </row>
    <row r="211" spans="1:34" ht="26.25" customHeight="1" outlineLevel="1">
      <c r="A211" s="40" t="s">
        <v>1459</v>
      </c>
      <c r="B211" s="176" t="s">
        <v>1341</v>
      </c>
      <c r="C211" s="42" t="s">
        <v>35</v>
      </c>
      <c r="D211" s="48" t="s">
        <v>778</v>
      </c>
      <c r="E211" s="47">
        <f t="shared" si="61"/>
        <v>1</v>
      </c>
      <c r="F211" s="49">
        <f t="shared" si="62"/>
        <v>1</v>
      </c>
      <c r="G211" s="69">
        <f t="shared" si="63"/>
        <v>1</v>
      </c>
      <c r="H211" s="47"/>
      <c r="I211" s="50">
        <f t="shared" si="64"/>
        <v>0</v>
      </c>
      <c r="K211" s="52"/>
      <c r="L211" s="55">
        <v>1</v>
      </c>
      <c r="M211" s="52">
        <f t="shared" si="47"/>
        <v>0</v>
      </c>
      <c r="N211" s="58"/>
      <c r="O211" s="58"/>
      <c r="P211" s="58"/>
      <c r="Q211" s="58"/>
      <c r="AH211" s="313"/>
    </row>
    <row r="212" spans="1:34" ht="26.25" customHeight="1" outlineLevel="1">
      <c r="A212" s="40" t="s">
        <v>1460</v>
      </c>
      <c r="B212" s="176" t="s">
        <v>1342</v>
      </c>
      <c r="C212" s="42" t="s">
        <v>35</v>
      </c>
      <c r="D212" s="48" t="s">
        <v>778</v>
      </c>
      <c r="E212" s="47">
        <f t="shared" si="61"/>
        <v>1</v>
      </c>
      <c r="F212" s="49">
        <f t="shared" si="62"/>
        <v>1</v>
      </c>
      <c r="G212" s="69">
        <f t="shared" si="63"/>
        <v>1</v>
      </c>
      <c r="H212" s="47"/>
      <c r="I212" s="50">
        <f t="shared" si="64"/>
        <v>0</v>
      </c>
      <c r="K212" s="52"/>
      <c r="L212" s="55">
        <v>1</v>
      </c>
      <c r="M212" s="52">
        <f t="shared" si="47"/>
        <v>0</v>
      </c>
      <c r="N212" s="58"/>
      <c r="O212" s="58"/>
      <c r="P212" s="58"/>
      <c r="Q212" s="58"/>
      <c r="AH212" s="313"/>
    </row>
    <row r="213" spans="1:34" ht="26.25" customHeight="1" outlineLevel="1">
      <c r="A213" s="40" t="s">
        <v>1461</v>
      </c>
      <c r="B213" s="176" t="s">
        <v>1343</v>
      </c>
      <c r="C213" s="42" t="s">
        <v>35</v>
      </c>
      <c r="D213" s="48" t="s">
        <v>778</v>
      </c>
      <c r="E213" s="47">
        <f t="shared" si="61"/>
        <v>1</v>
      </c>
      <c r="F213" s="49">
        <f t="shared" si="62"/>
        <v>1</v>
      </c>
      <c r="G213" s="69">
        <f t="shared" si="63"/>
        <v>1</v>
      </c>
      <c r="H213" s="47"/>
      <c r="I213" s="50">
        <f t="shared" si="64"/>
        <v>0</v>
      </c>
      <c r="K213" s="52"/>
      <c r="L213" s="55">
        <v>1</v>
      </c>
      <c r="M213" s="52">
        <f t="shared" si="47"/>
        <v>0</v>
      </c>
      <c r="N213" s="58"/>
      <c r="O213" s="58"/>
      <c r="P213" s="58"/>
      <c r="Q213" s="58"/>
      <c r="AH213" s="313"/>
    </row>
    <row r="214" spans="1:34" ht="48" customHeight="1">
      <c r="A214" s="41" t="s">
        <v>1634</v>
      </c>
      <c r="B214" s="647" t="s">
        <v>1345</v>
      </c>
      <c r="C214" s="648"/>
      <c r="D214" s="178" t="s">
        <v>894</v>
      </c>
      <c r="E214" s="47">
        <f>VLOOKUP(D214,$AF$10:$AG$16,2)</f>
        <v>1</v>
      </c>
      <c r="F214" s="49">
        <f>IF(E214&gt;1,0, F215)</f>
        <v>1</v>
      </c>
      <c r="G214" s="69"/>
      <c r="H214" s="47">
        <f>MAX(E214:F214)</f>
        <v>1</v>
      </c>
      <c r="I214" s="50">
        <f>CHOOSE(H214,0,$X$11,$X$12,$X$13,$X$14,$X$15,$X$16)</f>
        <v>0</v>
      </c>
      <c r="J214" s="57">
        <f>1/17</f>
        <v>5.8823529411764705E-2</v>
      </c>
      <c r="K214" s="52">
        <f>I214*J214</f>
        <v>0</v>
      </c>
      <c r="M214" s="52"/>
      <c r="N214" s="58"/>
      <c r="O214" s="58"/>
      <c r="P214" s="58"/>
      <c r="Q214" s="58"/>
      <c r="AH214" s="313"/>
    </row>
    <row r="215" spans="1:34" ht="26.25" customHeight="1" outlineLevel="1">
      <c r="A215" s="191" t="s">
        <v>1462</v>
      </c>
      <c r="B215" s="192" t="s">
        <v>1346</v>
      </c>
      <c r="C215" s="200" t="s">
        <v>38</v>
      </c>
      <c r="D215" s="48" t="s">
        <v>778</v>
      </c>
      <c r="E215" s="194">
        <f>VLOOKUP(D215,$AB$10:$AE$16,2)</f>
        <v>1</v>
      </c>
      <c r="F215" s="195">
        <f>CHOOSE(E215,$Y$10,$Y$11,$Y$12,$Y$13,$Y$14,$Y$15,$Y$16)</f>
        <v>1</v>
      </c>
      <c r="G215" s="195">
        <f>IF(F215&gt;1,F215,$H$218)</f>
        <v>1</v>
      </c>
      <c r="H215" s="194"/>
      <c r="I215" s="196">
        <f>CHOOSE(G215,0,$X$11,$X$12,$X$13,$X$14,$X$15,$X$16)</f>
        <v>0</v>
      </c>
      <c r="J215" s="197"/>
      <c r="K215" s="198"/>
      <c r="L215" s="55">
        <v>1</v>
      </c>
      <c r="M215" s="198">
        <f>L215*I215</f>
        <v>0</v>
      </c>
      <c r="N215" s="58"/>
      <c r="O215" s="58"/>
      <c r="P215" s="58"/>
      <c r="Q215" s="58"/>
      <c r="AH215" s="312"/>
    </row>
    <row r="216" spans="1:34" ht="36" customHeight="1" outlineLevel="1">
      <c r="A216" s="191" t="s">
        <v>974</v>
      </c>
      <c r="B216" s="328" t="s">
        <v>1347</v>
      </c>
      <c r="C216" s="352" t="s">
        <v>1456</v>
      </c>
      <c r="D216" s="48" t="s">
        <v>778</v>
      </c>
      <c r="E216" s="194">
        <f t="shared" ref="E216:E217" si="65">VLOOKUP(D216,$AB$10:$AE$16,2)</f>
        <v>1</v>
      </c>
      <c r="F216" s="195">
        <f t="shared" ref="F216:F217" si="66">CHOOSE(E216,$Y$10,$Y$11,$Y$12,$Y$13,$Y$14,$Y$15,$Y$16)</f>
        <v>1</v>
      </c>
      <c r="G216" s="195">
        <f t="shared" ref="G216:G217" si="67">IF(F216&gt;1,F216,$H$218)</f>
        <v>1</v>
      </c>
      <c r="H216" s="330"/>
      <c r="I216" s="196">
        <f t="shared" ref="I216:I217" si="68">CHOOSE(G216,0,$X$11,$X$12,$X$13,$X$14,$X$15,$X$16)</f>
        <v>0</v>
      </c>
      <c r="J216" s="331"/>
      <c r="K216" s="332"/>
      <c r="L216" s="55">
        <v>1</v>
      </c>
      <c r="M216" s="198">
        <f t="shared" ref="M216:M217" si="69">L216*I216</f>
        <v>0</v>
      </c>
      <c r="N216" s="58"/>
      <c r="O216" s="58"/>
      <c r="P216" s="58"/>
      <c r="Q216" s="58"/>
      <c r="AH216" s="343"/>
    </row>
    <row r="217" spans="1:34" ht="26.25" customHeight="1" outlineLevel="1">
      <c r="A217" s="191" t="s">
        <v>975</v>
      </c>
      <c r="B217" s="328" t="s">
        <v>1348</v>
      </c>
      <c r="C217" s="200" t="s">
        <v>38</v>
      </c>
      <c r="D217" s="48" t="s">
        <v>778</v>
      </c>
      <c r="E217" s="194">
        <f t="shared" si="65"/>
        <v>1</v>
      </c>
      <c r="F217" s="195">
        <f t="shared" si="66"/>
        <v>1</v>
      </c>
      <c r="G217" s="195">
        <f t="shared" si="67"/>
        <v>1</v>
      </c>
      <c r="H217" s="330"/>
      <c r="I217" s="196">
        <f t="shared" si="68"/>
        <v>0</v>
      </c>
      <c r="J217" s="331"/>
      <c r="K217" s="332"/>
      <c r="L217" s="55">
        <v>1</v>
      </c>
      <c r="M217" s="198">
        <f t="shared" si="69"/>
        <v>0</v>
      </c>
      <c r="N217" s="58"/>
      <c r="O217" s="58"/>
      <c r="P217" s="58"/>
      <c r="Q217" s="58"/>
      <c r="AH217" s="343"/>
    </row>
    <row r="218" spans="1:34" ht="39" customHeight="1">
      <c r="A218" s="41" t="s">
        <v>1336</v>
      </c>
      <c r="B218" s="647" t="s">
        <v>1352</v>
      </c>
      <c r="C218" s="648"/>
      <c r="D218" s="178" t="s">
        <v>894</v>
      </c>
      <c r="E218" s="47">
        <f>VLOOKUP(D218,$AF$10:$AG$16,2)</f>
        <v>1</v>
      </c>
      <c r="F218" s="49">
        <f>IF(E218&gt;1,0, F219)</f>
        <v>1</v>
      </c>
      <c r="G218" s="69"/>
      <c r="H218" s="47">
        <f>MAX(E218:F218)</f>
        <v>1</v>
      </c>
      <c r="I218" s="50">
        <f>CHOOSE(H218,0,$X$11,$X$12,$X$13,$X$14,$X$15,$X$16)</f>
        <v>0</v>
      </c>
      <c r="J218" s="57">
        <f>1/17</f>
        <v>5.8823529411764705E-2</v>
      </c>
      <c r="K218" s="52">
        <f>I218*J218</f>
        <v>0</v>
      </c>
      <c r="M218" s="52"/>
      <c r="N218" s="58"/>
      <c r="O218" s="58"/>
      <c r="P218" s="58"/>
      <c r="Q218" s="58"/>
      <c r="AH218" s="313"/>
    </row>
    <row r="219" spans="1:34" ht="37.5" customHeight="1" outlineLevel="1">
      <c r="A219" s="191" t="s">
        <v>1463</v>
      </c>
      <c r="B219" s="192" t="s">
        <v>1350</v>
      </c>
      <c r="C219" s="200" t="s">
        <v>41</v>
      </c>
      <c r="D219" s="48" t="s">
        <v>778</v>
      </c>
      <c r="E219" s="194">
        <f>VLOOKUP(D219,$AB$10:$AE$16,2)</f>
        <v>1</v>
      </c>
      <c r="F219" s="195">
        <f>CHOOSE(E219,$Y$10,$Y$11,$Y$12,$Y$13,$Y$14,$Y$15,$Y$16)</f>
        <v>1</v>
      </c>
      <c r="G219" s="195">
        <f>IF(F219&gt;1,F219,$H$218)</f>
        <v>1</v>
      </c>
      <c r="H219" s="194"/>
      <c r="I219" s="196">
        <f>CHOOSE(G219,0,$X$11,$X$12,$X$13,$X$14,$X$15,$X$16)</f>
        <v>0</v>
      </c>
      <c r="J219" s="197"/>
      <c r="K219" s="198"/>
      <c r="L219" s="55">
        <v>1</v>
      </c>
      <c r="M219" s="198">
        <f t="shared" si="47"/>
        <v>0</v>
      </c>
      <c r="N219" s="58"/>
      <c r="O219" s="58"/>
      <c r="P219" s="58"/>
      <c r="Q219" s="58"/>
      <c r="AH219" s="312"/>
    </row>
    <row r="220" spans="1:34" ht="37.5" customHeight="1" outlineLevel="1">
      <c r="A220" s="191" t="s">
        <v>976</v>
      </c>
      <c r="B220" s="192" t="s">
        <v>1351</v>
      </c>
      <c r="C220" s="200" t="s">
        <v>41</v>
      </c>
      <c r="D220" s="48" t="s">
        <v>778</v>
      </c>
      <c r="E220" s="194">
        <f t="shared" ref="E220:E227" si="70">VLOOKUP(D220,$AB$10:$AE$16,2)</f>
        <v>1</v>
      </c>
      <c r="F220" s="195">
        <f t="shared" ref="F220:F227" si="71">CHOOSE(E220,$Y$10,$Y$11,$Y$12,$Y$13,$Y$14,$Y$15,$Y$16)</f>
        <v>1</v>
      </c>
      <c r="G220" s="195">
        <f t="shared" ref="G220:G227" si="72">IF(F220&gt;1,F220,$H$218)</f>
        <v>1</v>
      </c>
      <c r="H220" s="330"/>
      <c r="I220" s="196">
        <f t="shared" ref="I220:I227" si="73">CHOOSE(G220,0,$X$11,$X$12,$X$13,$X$14,$X$15,$X$16)</f>
        <v>0</v>
      </c>
      <c r="J220" s="331"/>
      <c r="K220" s="332"/>
      <c r="L220" s="55">
        <v>1</v>
      </c>
      <c r="M220" s="198">
        <f t="shared" si="47"/>
        <v>0</v>
      </c>
      <c r="N220" s="58"/>
      <c r="O220" s="58"/>
      <c r="P220" s="58"/>
      <c r="Q220" s="58"/>
      <c r="AH220" s="343"/>
    </row>
    <row r="221" spans="1:34" ht="37.5" customHeight="1" outlineLevel="1">
      <c r="A221" s="191" t="s">
        <v>977</v>
      </c>
      <c r="B221" s="192" t="s">
        <v>1354</v>
      </c>
      <c r="C221" s="200" t="s">
        <v>41</v>
      </c>
      <c r="D221" s="48" t="s">
        <v>778</v>
      </c>
      <c r="E221" s="194">
        <f t="shared" si="70"/>
        <v>1</v>
      </c>
      <c r="F221" s="195">
        <f t="shared" si="71"/>
        <v>1</v>
      </c>
      <c r="G221" s="195">
        <f t="shared" si="72"/>
        <v>1</v>
      </c>
      <c r="H221" s="330"/>
      <c r="I221" s="196">
        <f t="shared" si="73"/>
        <v>0</v>
      </c>
      <c r="J221" s="331"/>
      <c r="K221" s="332"/>
      <c r="L221" s="55">
        <v>1</v>
      </c>
      <c r="M221" s="198">
        <f t="shared" si="47"/>
        <v>0</v>
      </c>
      <c r="N221" s="58"/>
      <c r="O221" s="58"/>
      <c r="P221" s="58"/>
      <c r="Q221" s="58"/>
      <c r="AH221" s="343"/>
    </row>
    <row r="222" spans="1:34" ht="37.5" customHeight="1" outlineLevel="1">
      <c r="A222" s="191" t="s">
        <v>1319</v>
      </c>
      <c r="B222" s="192" t="s">
        <v>1353</v>
      </c>
      <c r="C222" s="200" t="s">
        <v>41</v>
      </c>
      <c r="D222" s="48" t="s">
        <v>778</v>
      </c>
      <c r="E222" s="194">
        <f t="shared" si="70"/>
        <v>1</v>
      </c>
      <c r="F222" s="195">
        <f t="shared" si="71"/>
        <v>1</v>
      </c>
      <c r="G222" s="195">
        <f t="shared" si="72"/>
        <v>1</v>
      </c>
      <c r="H222" s="330"/>
      <c r="I222" s="196">
        <f t="shared" si="73"/>
        <v>0</v>
      </c>
      <c r="J222" s="331"/>
      <c r="K222" s="332"/>
      <c r="L222" s="55">
        <v>1</v>
      </c>
      <c r="M222" s="198">
        <f t="shared" si="47"/>
        <v>0</v>
      </c>
      <c r="N222" s="58"/>
      <c r="O222" s="58"/>
      <c r="P222" s="58"/>
      <c r="Q222" s="58"/>
      <c r="AH222" s="343"/>
    </row>
    <row r="223" spans="1:34" ht="53.25" customHeight="1" outlineLevel="1">
      <c r="A223" s="191" t="s">
        <v>978</v>
      </c>
      <c r="B223" s="192" t="s">
        <v>1355</v>
      </c>
      <c r="C223" s="200" t="s">
        <v>41</v>
      </c>
      <c r="D223" s="48" t="s">
        <v>778</v>
      </c>
      <c r="E223" s="194">
        <f t="shared" si="70"/>
        <v>1</v>
      </c>
      <c r="F223" s="195">
        <f t="shared" si="71"/>
        <v>1</v>
      </c>
      <c r="G223" s="195">
        <f t="shared" si="72"/>
        <v>1</v>
      </c>
      <c r="H223" s="330"/>
      <c r="I223" s="196">
        <f t="shared" si="73"/>
        <v>0</v>
      </c>
      <c r="J223" s="331"/>
      <c r="K223" s="332"/>
      <c r="L223" s="55">
        <v>1</v>
      </c>
      <c r="M223" s="198">
        <f t="shared" si="47"/>
        <v>0</v>
      </c>
      <c r="N223" s="58"/>
      <c r="O223" s="58"/>
      <c r="P223" s="58"/>
      <c r="Q223" s="58"/>
      <c r="AH223" s="343"/>
    </row>
    <row r="224" spans="1:34" ht="30.75" customHeight="1" outlineLevel="1">
      <c r="A224" s="191" t="s">
        <v>979</v>
      </c>
      <c r="B224" s="328" t="s">
        <v>1356</v>
      </c>
      <c r="C224" s="200" t="s">
        <v>41</v>
      </c>
      <c r="D224" s="48" t="s">
        <v>778</v>
      </c>
      <c r="E224" s="194">
        <f t="shared" si="70"/>
        <v>1</v>
      </c>
      <c r="F224" s="195">
        <f t="shared" si="71"/>
        <v>1</v>
      </c>
      <c r="G224" s="195">
        <f t="shared" si="72"/>
        <v>1</v>
      </c>
      <c r="H224" s="330"/>
      <c r="I224" s="196">
        <f t="shared" si="73"/>
        <v>0</v>
      </c>
      <c r="J224" s="331"/>
      <c r="K224" s="332"/>
      <c r="L224" s="55">
        <v>1</v>
      </c>
      <c r="M224" s="198">
        <f t="shared" si="47"/>
        <v>0</v>
      </c>
      <c r="N224" s="58"/>
      <c r="O224" s="58"/>
      <c r="P224" s="58"/>
      <c r="Q224" s="58"/>
      <c r="AH224" s="343"/>
    </row>
    <row r="225" spans="1:141" ht="24" customHeight="1" outlineLevel="1">
      <c r="A225" s="191" t="s">
        <v>980</v>
      </c>
      <c r="B225" s="328" t="s">
        <v>1357</v>
      </c>
      <c r="C225" s="200" t="s">
        <v>41</v>
      </c>
      <c r="D225" s="48" t="s">
        <v>778</v>
      </c>
      <c r="E225" s="194">
        <f t="shared" si="70"/>
        <v>1</v>
      </c>
      <c r="F225" s="195">
        <f t="shared" si="71"/>
        <v>1</v>
      </c>
      <c r="G225" s="195">
        <f t="shared" si="72"/>
        <v>1</v>
      </c>
      <c r="H225" s="330"/>
      <c r="I225" s="196">
        <f t="shared" si="73"/>
        <v>0</v>
      </c>
      <c r="J225" s="331"/>
      <c r="K225" s="332"/>
      <c r="L225" s="55">
        <v>1</v>
      </c>
      <c r="M225" s="198">
        <f t="shared" si="47"/>
        <v>0</v>
      </c>
      <c r="N225" s="58"/>
      <c r="O225" s="58"/>
      <c r="P225" s="58"/>
      <c r="Q225" s="58"/>
      <c r="AH225" s="343"/>
    </row>
    <row r="226" spans="1:141" ht="29.25" customHeight="1" outlineLevel="1">
      <c r="A226" s="191" t="s">
        <v>981</v>
      </c>
      <c r="B226" s="328" t="s">
        <v>1358</v>
      </c>
      <c r="C226" s="200" t="s">
        <v>41</v>
      </c>
      <c r="D226" s="48" t="s">
        <v>778</v>
      </c>
      <c r="E226" s="194">
        <f t="shared" si="70"/>
        <v>1</v>
      </c>
      <c r="F226" s="195">
        <f t="shared" si="71"/>
        <v>1</v>
      </c>
      <c r="G226" s="195">
        <f t="shared" si="72"/>
        <v>1</v>
      </c>
      <c r="H226" s="330"/>
      <c r="I226" s="196">
        <f t="shared" si="73"/>
        <v>0</v>
      </c>
      <c r="J226" s="331"/>
      <c r="K226" s="332"/>
      <c r="L226" s="55">
        <v>1</v>
      </c>
      <c r="M226" s="198">
        <f t="shared" si="47"/>
        <v>0</v>
      </c>
      <c r="N226" s="58"/>
      <c r="O226" s="58"/>
      <c r="P226" s="58"/>
      <c r="Q226" s="58"/>
      <c r="AH226" s="343"/>
    </row>
    <row r="227" spans="1:141" ht="26.25" customHeight="1" outlineLevel="1">
      <c r="A227" s="191" t="s">
        <v>982</v>
      </c>
      <c r="B227" s="192" t="s">
        <v>1359</v>
      </c>
      <c r="C227" s="200" t="s">
        <v>41</v>
      </c>
      <c r="D227" s="48" t="s">
        <v>778</v>
      </c>
      <c r="E227" s="194">
        <f t="shared" si="70"/>
        <v>1</v>
      </c>
      <c r="F227" s="195">
        <f t="shared" si="71"/>
        <v>1</v>
      </c>
      <c r="G227" s="195">
        <f t="shared" si="72"/>
        <v>1</v>
      </c>
      <c r="H227" s="330"/>
      <c r="I227" s="196">
        <f t="shared" si="73"/>
        <v>0</v>
      </c>
      <c r="J227" s="331"/>
      <c r="K227" s="332"/>
      <c r="L227" s="55">
        <v>1</v>
      </c>
      <c r="M227" s="198">
        <f t="shared" si="47"/>
        <v>0</v>
      </c>
      <c r="N227" s="58"/>
      <c r="O227" s="58"/>
      <c r="P227" s="58"/>
      <c r="Q227" s="58"/>
      <c r="AH227" s="343"/>
    </row>
    <row r="228" spans="1:141" s="412" customFormat="1" ht="26.85" customHeight="1">
      <c r="A228" s="414" t="s">
        <v>42</v>
      </c>
      <c r="B228" s="649" t="s">
        <v>2045</v>
      </c>
      <c r="C228" s="649"/>
      <c r="D228" s="649"/>
      <c r="E228" s="649"/>
      <c r="F228" s="649"/>
      <c r="G228" s="649"/>
      <c r="H228" s="649"/>
      <c r="I228" s="649"/>
      <c r="J228" s="649"/>
      <c r="K228" s="649"/>
      <c r="L228" s="649"/>
      <c r="M228" s="649"/>
      <c r="N228" s="649"/>
      <c r="O228" s="649"/>
      <c r="P228" s="649"/>
      <c r="Q228" s="649"/>
      <c r="R228" s="649"/>
      <c r="S228" s="649"/>
      <c r="T228" s="649"/>
      <c r="U228" s="649"/>
      <c r="V228" s="649"/>
      <c r="W228" s="649"/>
      <c r="X228" s="649"/>
      <c r="Y228" s="649"/>
      <c r="Z228" s="649"/>
      <c r="AA228" s="649"/>
      <c r="AB228" s="649"/>
      <c r="AC228" s="649"/>
      <c r="AD228" s="649"/>
      <c r="AE228" s="649"/>
      <c r="AF228" s="649"/>
      <c r="AG228" s="649"/>
      <c r="AH228" s="649"/>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35"/>
      <c r="BL228" s="235"/>
      <c r="BM228" s="235"/>
      <c r="BN228" s="235"/>
      <c r="BO228" s="235"/>
      <c r="BP228" s="235"/>
      <c r="BQ228" s="235"/>
      <c r="BR228" s="235"/>
      <c r="BS228" s="235"/>
      <c r="BT228" s="235"/>
      <c r="BU228" s="235"/>
      <c r="BV228" s="235"/>
      <c r="BW228" s="235"/>
      <c r="BX228" s="235"/>
      <c r="BY228" s="235"/>
      <c r="BZ228" s="235"/>
      <c r="CA228" s="235"/>
      <c r="CB228" s="235"/>
      <c r="CC228" s="235"/>
      <c r="CD228" s="235"/>
      <c r="CE228" s="235"/>
      <c r="CF228" s="235"/>
      <c r="CG228" s="235"/>
      <c r="CH228" s="235"/>
      <c r="CI228" s="235"/>
      <c r="CJ228" s="235"/>
      <c r="CK228" s="235"/>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5"/>
      <c r="DP228" s="235"/>
      <c r="DQ228" s="235"/>
      <c r="DR228" s="235"/>
      <c r="DS228" s="235"/>
      <c r="DT228" s="235"/>
      <c r="DU228" s="235"/>
      <c r="DV228" s="235"/>
      <c r="DW228" s="235"/>
      <c r="DX228" s="235"/>
      <c r="DY228" s="235"/>
      <c r="DZ228" s="235"/>
      <c r="EA228" s="235"/>
      <c r="EB228" s="235"/>
      <c r="EC228" s="235"/>
      <c r="ED228" s="235"/>
      <c r="EE228" s="235"/>
      <c r="EF228" s="235"/>
      <c r="EG228" s="235"/>
      <c r="EH228" s="235"/>
      <c r="EI228" s="235"/>
      <c r="EJ228" s="235"/>
      <c r="EK228" s="235"/>
    </row>
    <row r="229" spans="1:141" s="412" customFormat="1" ht="26.85" customHeight="1">
      <c r="A229" s="414" t="s">
        <v>43</v>
      </c>
      <c r="B229" s="649" t="s">
        <v>110</v>
      </c>
      <c r="C229" s="649"/>
      <c r="D229" s="649"/>
      <c r="E229" s="649"/>
      <c r="F229" s="649"/>
      <c r="G229" s="649"/>
      <c r="H229" s="649"/>
      <c r="I229" s="649"/>
      <c r="J229" s="649"/>
      <c r="K229" s="649"/>
      <c r="L229" s="649"/>
      <c r="M229" s="649"/>
      <c r="N229" s="649"/>
      <c r="O229" s="649"/>
      <c r="P229" s="649"/>
      <c r="Q229" s="649"/>
      <c r="R229" s="649"/>
      <c r="S229" s="649"/>
      <c r="T229" s="649"/>
      <c r="U229" s="649"/>
      <c r="V229" s="649"/>
      <c r="W229" s="649"/>
      <c r="X229" s="649"/>
      <c r="Y229" s="649"/>
      <c r="Z229" s="649"/>
      <c r="AA229" s="649"/>
      <c r="AB229" s="649"/>
      <c r="AC229" s="649"/>
      <c r="AD229" s="649"/>
      <c r="AE229" s="649"/>
      <c r="AF229" s="649"/>
      <c r="AG229" s="649"/>
      <c r="AH229" s="649"/>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35"/>
      <c r="BL229" s="235"/>
      <c r="BM229" s="235"/>
      <c r="BN229" s="235"/>
      <c r="BO229" s="235"/>
      <c r="BP229" s="235"/>
      <c r="BQ229" s="235"/>
      <c r="BR229" s="235"/>
      <c r="BS229" s="235"/>
      <c r="BT229" s="235"/>
      <c r="BU229" s="235"/>
      <c r="BV229" s="235"/>
      <c r="BW229" s="235"/>
      <c r="BX229" s="235"/>
      <c r="BY229" s="235"/>
      <c r="BZ229" s="235"/>
      <c r="CA229" s="235"/>
      <c r="CB229" s="235"/>
      <c r="CC229" s="235"/>
      <c r="CD229" s="235"/>
      <c r="CE229" s="235"/>
      <c r="CF229" s="235"/>
      <c r="CG229" s="235"/>
      <c r="CH229" s="235"/>
      <c r="CI229" s="235"/>
      <c r="CJ229" s="235"/>
      <c r="CK229" s="235"/>
      <c r="CL229" s="235"/>
      <c r="CM229" s="235"/>
      <c r="CN229" s="235"/>
      <c r="CO229" s="235"/>
      <c r="CP229" s="235"/>
      <c r="CQ229" s="235"/>
      <c r="CR229" s="235"/>
      <c r="CS229" s="235"/>
      <c r="CT229" s="235"/>
      <c r="CU229" s="235"/>
      <c r="CV229" s="235"/>
      <c r="CW229" s="235"/>
      <c r="CX229" s="235"/>
      <c r="CY229" s="235"/>
      <c r="CZ229" s="235"/>
      <c r="DA229" s="235"/>
      <c r="DB229" s="235"/>
      <c r="DC229" s="235"/>
      <c r="DD229" s="235"/>
      <c r="DE229" s="235"/>
      <c r="DF229" s="235"/>
      <c r="DG229" s="235"/>
      <c r="DH229" s="235"/>
      <c r="DI229" s="235"/>
      <c r="DJ229" s="235"/>
      <c r="DK229" s="235"/>
      <c r="DL229" s="235"/>
      <c r="DM229" s="235"/>
      <c r="DN229" s="235"/>
      <c r="DO229" s="235"/>
      <c r="DP229" s="235"/>
      <c r="DQ229" s="235"/>
      <c r="DR229" s="235"/>
      <c r="DS229" s="235"/>
      <c r="DT229" s="235"/>
      <c r="DU229" s="235"/>
      <c r="DV229" s="235"/>
      <c r="DW229" s="235"/>
      <c r="DX229" s="235"/>
      <c r="DY229" s="235"/>
      <c r="DZ229" s="235"/>
      <c r="EA229" s="235"/>
      <c r="EB229" s="235"/>
      <c r="EC229" s="235"/>
      <c r="ED229" s="235"/>
      <c r="EE229" s="235"/>
      <c r="EF229" s="235"/>
      <c r="EG229" s="235"/>
      <c r="EH229" s="235"/>
      <c r="EI229" s="235"/>
      <c r="EJ229" s="235"/>
      <c r="EK229" s="235"/>
    </row>
    <row r="230" spans="1:141" ht="94.5" customHeight="1">
      <c r="A230" s="188" t="s">
        <v>1635</v>
      </c>
      <c r="B230" s="647" t="s">
        <v>1360</v>
      </c>
      <c r="C230" s="648"/>
      <c r="D230" s="178" t="s">
        <v>894</v>
      </c>
      <c r="E230" s="179">
        <f>VLOOKUP(D230,$AF$10:$AG$16,2)</f>
        <v>1</v>
      </c>
      <c r="F230" s="189">
        <f>IF(E230&gt;1,0,ROUNDDOWN(AVERAGE(F231:F232),0))</f>
        <v>1</v>
      </c>
      <c r="G230" s="189"/>
      <c r="H230" s="179">
        <f>MAX(E230:F230)</f>
        <v>1</v>
      </c>
      <c r="I230" s="180">
        <f>CHOOSE(H230,0,$X$11,$X$12,$X$13,$X$14,$X$15,$X$16)</f>
        <v>0</v>
      </c>
      <c r="J230" s="172">
        <f>1/17</f>
        <v>5.8823529411764705E-2</v>
      </c>
      <c r="K230" s="182">
        <f>I230*J230</f>
        <v>0</v>
      </c>
      <c r="L230" s="173"/>
      <c r="M230" s="182"/>
      <c r="N230" s="58"/>
      <c r="O230" s="58"/>
      <c r="P230" s="58"/>
      <c r="Q230" s="58"/>
      <c r="AH230" s="313"/>
    </row>
    <row r="231" spans="1:141" ht="26.25" customHeight="1" outlineLevel="1">
      <c r="A231" s="40" t="s">
        <v>1464</v>
      </c>
      <c r="B231" s="176" t="s">
        <v>2169</v>
      </c>
      <c r="C231" s="43" t="s">
        <v>43</v>
      </c>
      <c r="D231" s="48" t="s">
        <v>778</v>
      </c>
      <c r="E231" s="47">
        <f>VLOOKUP(D231,$AB$10:$AE$16,2)</f>
        <v>1</v>
      </c>
      <c r="F231" s="49">
        <f>CHOOSE(E231,$Y$10,$Y$11,$Y$12,$Y$13,$Y$14,$Y$15,$Y$16)</f>
        <v>1</v>
      </c>
      <c r="G231" s="69">
        <f>IF(F231&gt;1,F231,$H$230)</f>
        <v>1</v>
      </c>
      <c r="H231" s="47"/>
      <c r="I231" s="50">
        <f>CHOOSE(G231,0,$X$11,$X$12,$X$13,$X$14,$X$15,$X$16)</f>
        <v>0</v>
      </c>
      <c r="K231" s="52"/>
      <c r="L231" s="55">
        <v>1</v>
      </c>
      <c r="M231" s="52">
        <f t="shared" si="47"/>
        <v>0</v>
      </c>
      <c r="N231" s="58"/>
      <c r="O231" s="58"/>
      <c r="P231" s="58"/>
      <c r="Q231" s="490">
        <f>SUM(M231:M232,M234:M237,M239:M247)/12</f>
        <v>0</v>
      </c>
      <c r="R231" s="493" t="s">
        <v>2028</v>
      </c>
      <c r="AH231" s="313"/>
    </row>
    <row r="232" spans="1:141" ht="26.25" customHeight="1" outlineLevel="1">
      <c r="A232" s="40" t="s">
        <v>1465</v>
      </c>
      <c r="B232" s="176" t="s">
        <v>2170</v>
      </c>
      <c r="C232" s="43" t="s">
        <v>43</v>
      </c>
      <c r="D232" s="48" t="s">
        <v>778</v>
      </c>
      <c r="E232" s="47">
        <f>VLOOKUP(D232,$AB$10:$AE$16,2)</f>
        <v>1</v>
      </c>
      <c r="F232" s="49">
        <f>CHOOSE(E232,$Y$10,$Y$11,$Y$12,$Y$13,$Y$14,$Y$15,$Y$16)</f>
        <v>1</v>
      </c>
      <c r="G232" s="69">
        <f>IF(F232&gt;1,F232,$H$230)</f>
        <v>1</v>
      </c>
      <c r="H232" s="47"/>
      <c r="I232" s="50">
        <f>CHOOSE(G232,0,$X$11,$X$12,$X$13,$X$14,$X$15,$X$16)</f>
        <v>0</v>
      </c>
      <c r="K232" s="52"/>
      <c r="L232" s="55">
        <v>1</v>
      </c>
      <c r="M232" s="52">
        <f t="shared" si="47"/>
        <v>0</v>
      </c>
      <c r="N232" s="58"/>
      <c r="O232" s="58"/>
      <c r="P232" s="58"/>
      <c r="Q232" s="58"/>
      <c r="AH232" s="313"/>
    </row>
    <row r="233" spans="1:141" s="412" customFormat="1" ht="26.85" customHeight="1">
      <c r="A233" s="414" t="s">
        <v>44</v>
      </c>
      <c r="B233" s="649" t="s">
        <v>738</v>
      </c>
      <c r="C233" s="649"/>
      <c r="D233" s="649"/>
      <c r="E233" s="649"/>
      <c r="F233" s="649"/>
      <c r="G233" s="649"/>
      <c r="H233" s="649"/>
      <c r="I233" s="649"/>
      <c r="J233" s="649"/>
      <c r="K233" s="649"/>
      <c r="L233" s="649"/>
      <c r="M233" s="649"/>
      <c r="N233" s="649"/>
      <c r="O233" s="649"/>
      <c r="P233" s="649"/>
      <c r="Q233" s="649"/>
      <c r="R233" s="649"/>
      <c r="S233" s="649"/>
      <c r="T233" s="649"/>
      <c r="U233" s="649"/>
      <c r="V233" s="649"/>
      <c r="W233" s="649"/>
      <c r="X233" s="649"/>
      <c r="Y233" s="649"/>
      <c r="Z233" s="649"/>
      <c r="AA233" s="649"/>
      <c r="AB233" s="649"/>
      <c r="AC233" s="649"/>
      <c r="AD233" s="649"/>
      <c r="AE233" s="649"/>
      <c r="AF233" s="649"/>
      <c r="AG233" s="649"/>
      <c r="AH233" s="649"/>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35"/>
      <c r="BK233" s="235"/>
      <c r="BL233" s="235"/>
      <c r="BM233" s="235"/>
      <c r="BN233" s="235"/>
      <c r="BO233" s="235"/>
      <c r="BP233" s="235"/>
      <c r="BQ233" s="235"/>
      <c r="BR233" s="235"/>
      <c r="BS233" s="235"/>
      <c r="BT233" s="235"/>
      <c r="BU233" s="235"/>
      <c r="BV233" s="235"/>
      <c r="BW233" s="235"/>
      <c r="BX233" s="235"/>
      <c r="BY233" s="235"/>
      <c r="BZ233" s="235"/>
      <c r="CA233" s="235"/>
      <c r="CB233" s="235"/>
      <c r="CC233" s="235"/>
      <c r="CD233" s="235"/>
      <c r="CE233" s="235"/>
      <c r="CF233" s="235"/>
      <c r="CG233" s="235"/>
      <c r="CH233" s="235"/>
      <c r="CI233" s="235"/>
      <c r="CJ233" s="235"/>
      <c r="CK233" s="235"/>
      <c r="CL233" s="235"/>
      <c r="CM233" s="235"/>
      <c r="CN233" s="235"/>
      <c r="CO233" s="235"/>
      <c r="CP233" s="235"/>
      <c r="CQ233" s="235"/>
      <c r="CR233" s="235"/>
      <c r="CS233" s="235"/>
      <c r="CT233" s="235"/>
      <c r="CU233" s="235"/>
      <c r="CV233" s="235"/>
      <c r="CW233" s="235"/>
      <c r="CX233" s="235"/>
      <c r="CY233" s="235"/>
      <c r="CZ233" s="235"/>
      <c r="DA233" s="235"/>
      <c r="DB233" s="235"/>
      <c r="DC233" s="235"/>
      <c r="DD233" s="235"/>
      <c r="DE233" s="235"/>
      <c r="DF233" s="235"/>
      <c r="DG233" s="235"/>
      <c r="DH233" s="235"/>
      <c r="DI233" s="235"/>
      <c r="DJ233" s="235"/>
      <c r="DK233" s="235"/>
      <c r="DL233" s="235"/>
      <c r="DM233" s="235"/>
      <c r="DN233" s="235"/>
      <c r="DO233" s="235"/>
      <c r="DP233" s="235"/>
      <c r="DQ233" s="235"/>
      <c r="DR233" s="235"/>
      <c r="DS233" s="235"/>
      <c r="DT233" s="235"/>
      <c r="DU233" s="235"/>
      <c r="DV233" s="235"/>
      <c r="DW233" s="235"/>
      <c r="DX233" s="235"/>
      <c r="DY233" s="235"/>
      <c r="DZ233" s="235"/>
      <c r="EA233" s="235"/>
      <c r="EB233" s="235"/>
      <c r="EC233" s="235"/>
      <c r="ED233" s="235"/>
      <c r="EE233" s="235"/>
      <c r="EF233" s="235"/>
      <c r="EG233" s="235"/>
      <c r="EH233" s="235"/>
      <c r="EI233" s="235"/>
      <c r="EJ233" s="235"/>
      <c r="EK233" s="235"/>
    </row>
    <row r="234" spans="1:141" ht="36.75" customHeight="1">
      <c r="A234" s="188" t="s">
        <v>1636</v>
      </c>
      <c r="B234" s="650" t="s">
        <v>1361</v>
      </c>
      <c r="C234" s="651"/>
      <c r="D234" s="178" t="s">
        <v>894</v>
      </c>
      <c r="E234" s="179">
        <f>VLOOKUP(D234,$AF$10:$AG$16,2)</f>
        <v>1</v>
      </c>
      <c r="F234" s="189">
        <f>IF(E234&gt;1,0,ROUNDDOWN(AVERAGE(F235:F237),0))</f>
        <v>1</v>
      </c>
      <c r="G234" s="189"/>
      <c r="H234" s="179">
        <f>MAX(E234:F234)</f>
        <v>1</v>
      </c>
      <c r="I234" s="180">
        <f>CHOOSE(H234,0,$X$11,$X$12,$X$13,$X$14,$X$15,$X$16)</f>
        <v>0</v>
      </c>
      <c r="J234" s="172">
        <f>1/17</f>
        <v>5.8823529411764705E-2</v>
      </c>
      <c r="K234" s="182">
        <f>I234*J234</f>
        <v>0</v>
      </c>
      <c r="L234" s="173"/>
      <c r="M234" s="182"/>
      <c r="N234" s="58"/>
      <c r="O234" s="58"/>
      <c r="P234" s="58"/>
      <c r="Q234" s="58"/>
      <c r="AH234" s="313"/>
    </row>
    <row r="235" spans="1:141" ht="45" customHeight="1" outlineLevel="1">
      <c r="A235" s="40" t="s">
        <v>1466</v>
      </c>
      <c r="B235" s="176" t="s">
        <v>1362</v>
      </c>
      <c r="C235" s="43" t="s">
        <v>44</v>
      </c>
      <c r="D235" s="48" t="s">
        <v>778</v>
      </c>
      <c r="E235" s="47">
        <f>VLOOKUP(D235,$AB$10:$AE$16,2)</f>
        <v>1</v>
      </c>
      <c r="F235" s="49">
        <f>CHOOSE(E235,$Y$10,$Y$11,$Y$12,$Y$13,$Y$14,$Y$15,$Y$16)</f>
        <v>1</v>
      </c>
      <c r="G235" s="69">
        <f>IF(F235&gt;1,F235,$H$234)</f>
        <v>1</v>
      </c>
      <c r="H235" s="47"/>
      <c r="I235" s="50">
        <f>CHOOSE(G235,0,$X$11,$X$12,$X$13,$X$14,$X$15,$X$16)</f>
        <v>0</v>
      </c>
      <c r="K235" s="52"/>
      <c r="L235" s="55">
        <v>1</v>
      </c>
      <c r="M235" s="52">
        <f t="shared" si="47"/>
        <v>0</v>
      </c>
      <c r="N235" s="58"/>
      <c r="O235" s="58"/>
      <c r="P235" s="58"/>
      <c r="Q235" s="58"/>
      <c r="AH235" s="313"/>
    </row>
    <row r="236" spans="1:141" ht="26.25" customHeight="1" outlineLevel="1">
      <c r="A236" s="40" t="s">
        <v>1467</v>
      </c>
      <c r="B236" s="176" t="s">
        <v>1363</v>
      </c>
      <c r="C236" s="43" t="s">
        <v>44</v>
      </c>
      <c r="D236" s="48" t="s">
        <v>778</v>
      </c>
      <c r="E236" s="47">
        <f>VLOOKUP(D236,$AB$10:$AE$16,2)</f>
        <v>1</v>
      </c>
      <c r="F236" s="49">
        <f>CHOOSE(E236,$Y$10,$Y$11,$Y$12,$Y$13,$Y$14,$Y$15,$Y$16)</f>
        <v>1</v>
      </c>
      <c r="G236" s="69">
        <f>IF(F236&gt;1,F236,$H$234)</f>
        <v>1</v>
      </c>
      <c r="H236" s="47"/>
      <c r="I236" s="50">
        <f>CHOOSE(G236,0,$X$11,$X$12,$X$13,$X$14,$X$15,$X$16)</f>
        <v>0</v>
      </c>
      <c r="K236" s="52"/>
      <c r="L236" s="55">
        <v>1</v>
      </c>
      <c r="M236" s="52">
        <f t="shared" si="47"/>
        <v>0</v>
      </c>
      <c r="N236" s="58"/>
      <c r="O236" s="58"/>
      <c r="P236" s="58"/>
      <c r="Q236" s="58"/>
      <c r="AH236" s="313"/>
    </row>
    <row r="237" spans="1:141" ht="26.25" customHeight="1" outlineLevel="1">
      <c r="A237" s="40" t="s">
        <v>983</v>
      </c>
      <c r="B237" s="192" t="s">
        <v>1364</v>
      </c>
      <c r="C237" s="193" t="s">
        <v>44</v>
      </c>
      <c r="D237" s="48" t="s">
        <v>778</v>
      </c>
      <c r="E237" s="194">
        <f>VLOOKUP(D237,$AB$10:$AE$16,2)</f>
        <v>1</v>
      </c>
      <c r="F237" s="195">
        <f>CHOOSE(E237,$Y$10,$Y$11,$Y$12,$Y$13,$Y$14,$Y$15,$Y$16)</f>
        <v>1</v>
      </c>
      <c r="G237" s="195">
        <f>IF(F237&gt;1,F237,$H$234)</f>
        <v>1</v>
      </c>
      <c r="H237" s="194"/>
      <c r="I237" s="196">
        <f>CHOOSE(G237,0,$X$11,$X$12,$X$13,$X$14,$X$15,$X$16)</f>
        <v>0</v>
      </c>
      <c r="J237" s="197"/>
      <c r="K237" s="198"/>
      <c r="L237" s="199">
        <v>1</v>
      </c>
      <c r="M237" s="198">
        <f t="shared" si="47"/>
        <v>0</v>
      </c>
      <c r="N237" s="58"/>
      <c r="O237" s="58"/>
      <c r="P237" s="58"/>
      <c r="Q237" s="58"/>
      <c r="AH237" s="314"/>
    </row>
    <row r="238" spans="1:141" s="412" customFormat="1" ht="26.85" customHeight="1">
      <c r="A238" s="414" t="s">
        <v>45</v>
      </c>
      <c r="B238" s="649" t="s">
        <v>739</v>
      </c>
      <c r="C238" s="649"/>
      <c r="D238" s="649"/>
      <c r="E238" s="649"/>
      <c r="F238" s="649"/>
      <c r="G238" s="649"/>
      <c r="H238" s="649"/>
      <c r="I238" s="649"/>
      <c r="J238" s="649"/>
      <c r="K238" s="649"/>
      <c r="L238" s="649"/>
      <c r="M238" s="649"/>
      <c r="N238" s="649"/>
      <c r="O238" s="649"/>
      <c r="P238" s="649"/>
      <c r="Q238" s="649"/>
      <c r="R238" s="649"/>
      <c r="S238" s="649"/>
      <c r="T238" s="649"/>
      <c r="U238" s="649"/>
      <c r="V238" s="649"/>
      <c r="W238" s="649"/>
      <c r="X238" s="649"/>
      <c r="Y238" s="649"/>
      <c r="Z238" s="649"/>
      <c r="AA238" s="649"/>
      <c r="AB238" s="649"/>
      <c r="AC238" s="649"/>
      <c r="AD238" s="649"/>
      <c r="AE238" s="649"/>
      <c r="AF238" s="649"/>
      <c r="AG238" s="649"/>
      <c r="AH238" s="649"/>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c r="EB238" s="235"/>
      <c r="EC238" s="235"/>
      <c r="ED238" s="235"/>
      <c r="EE238" s="235"/>
      <c r="EF238" s="235"/>
      <c r="EG238" s="235"/>
      <c r="EH238" s="235"/>
      <c r="EI238" s="235"/>
      <c r="EJ238" s="235"/>
      <c r="EK238" s="235"/>
    </row>
    <row r="239" spans="1:141" ht="72.75" customHeight="1">
      <c r="A239" s="188" t="s">
        <v>1637</v>
      </c>
      <c r="B239" s="647" t="s">
        <v>1161</v>
      </c>
      <c r="C239" s="648"/>
      <c r="D239" s="178" t="s">
        <v>894</v>
      </c>
      <c r="E239" s="179">
        <f>VLOOKUP(D239,$AF$10:$AG$16,2)</f>
        <v>1</v>
      </c>
      <c r="F239" s="189">
        <f>IF(E239&gt;1,0,ROUNDDOWN(AVERAGE(F240:F244),0))</f>
        <v>1</v>
      </c>
      <c r="G239" s="189"/>
      <c r="H239" s="179">
        <f>MAX(E239:F239)</f>
        <v>1</v>
      </c>
      <c r="I239" s="180">
        <f>CHOOSE(H239,0,$X$11,$X$12,$X$13,$X$14,$X$15,$X$16)</f>
        <v>0</v>
      </c>
      <c r="J239" s="172">
        <f>1/17</f>
        <v>5.8823529411764705E-2</v>
      </c>
      <c r="K239" s="182">
        <f>I239*J239</f>
        <v>0</v>
      </c>
      <c r="L239" s="173"/>
      <c r="M239" s="182"/>
      <c r="N239" s="58"/>
      <c r="O239" s="58"/>
      <c r="P239" s="58"/>
      <c r="Q239" s="58"/>
      <c r="AH239" s="313"/>
    </row>
    <row r="240" spans="1:141" ht="26.25" customHeight="1" outlineLevel="1">
      <c r="A240" s="40" t="s">
        <v>984</v>
      </c>
      <c r="B240" s="176" t="s">
        <v>1114</v>
      </c>
      <c r="C240" s="43" t="s">
        <v>155</v>
      </c>
      <c r="D240" s="48" t="s">
        <v>778</v>
      </c>
      <c r="E240" s="47">
        <f>VLOOKUP(D240,$AB$10:$AE$16,2)</f>
        <v>1</v>
      </c>
      <c r="F240" s="49">
        <f>CHOOSE(E240,$Y$10,$Y$11,$Y$12,$Y$13,$Y$14,$Y$15,$Y$16)</f>
        <v>1</v>
      </c>
      <c r="G240" s="69">
        <f>IF(F240&gt;1,F240,$H$239)</f>
        <v>1</v>
      </c>
      <c r="H240" s="47"/>
      <c r="I240" s="50">
        <f>CHOOSE(G240,0,$X$11,$X$12,$X$13,$X$14,$X$15,$X$16)</f>
        <v>0</v>
      </c>
      <c r="K240" s="52"/>
      <c r="L240" s="55">
        <v>1</v>
      </c>
      <c r="M240" s="52">
        <f t="shared" si="47"/>
        <v>0</v>
      </c>
      <c r="N240" s="58"/>
      <c r="O240" s="58"/>
      <c r="P240" s="58"/>
      <c r="Q240" s="58"/>
      <c r="AH240" s="313"/>
    </row>
    <row r="241" spans="1:141" ht="26.25" customHeight="1" outlineLevel="1">
      <c r="A241" s="40" t="s">
        <v>985</v>
      </c>
      <c r="B241" s="176" t="s">
        <v>1115</v>
      </c>
      <c r="C241" s="43" t="s">
        <v>155</v>
      </c>
      <c r="D241" s="48" t="s">
        <v>778</v>
      </c>
      <c r="E241" s="47">
        <f>VLOOKUP(D241,$AB$10:$AE$16,2)</f>
        <v>1</v>
      </c>
      <c r="F241" s="49">
        <f>CHOOSE(E241,$Y$10,$Y$11,$Y$12,$Y$13,$Y$14,$Y$15,$Y$16)</f>
        <v>1</v>
      </c>
      <c r="G241" s="69">
        <f>IF(F241&gt;1,F241,$H$239)</f>
        <v>1</v>
      </c>
      <c r="H241" s="47"/>
      <c r="I241" s="50">
        <f>CHOOSE(G241,0,$X$11,$X$12,$X$13,$X$14,$X$15,$X$16)</f>
        <v>0</v>
      </c>
      <c r="K241" s="52"/>
      <c r="L241" s="55">
        <v>1</v>
      </c>
      <c r="M241" s="52">
        <f t="shared" si="47"/>
        <v>0</v>
      </c>
      <c r="N241" s="58"/>
      <c r="O241" s="58"/>
      <c r="P241" s="58"/>
      <c r="Q241" s="58"/>
      <c r="AH241" s="313"/>
    </row>
    <row r="242" spans="1:141" ht="26.25" customHeight="1" outlineLevel="1">
      <c r="A242" s="40" t="s">
        <v>986</v>
      </c>
      <c r="B242" s="176" t="s">
        <v>1116</v>
      </c>
      <c r="C242" s="43" t="s">
        <v>156</v>
      </c>
      <c r="D242" s="48" t="s">
        <v>778</v>
      </c>
      <c r="E242" s="47">
        <f>VLOOKUP(D242,$AB$10:$AE$16,2)</f>
        <v>1</v>
      </c>
      <c r="F242" s="49">
        <f>CHOOSE(E242,$Y$10,$Y$11,$Y$12,$Y$13,$Y$14,$Y$15,$Y$16)</f>
        <v>1</v>
      </c>
      <c r="G242" s="69">
        <f>IF(F242&gt;1,F242,$H$239)</f>
        <v>1</v>
      </c>
      <c r="H242" s="47"/>
      <c r="I242" s="50">
        <f>CHOOSE(G242,0,$X$11,$X$12,$X$13,$X$14,$X$15,$X$16)</f>
        <v>0</v>
      </c>
      <c r="K242" s="52"/>
      <c r="L242" s="55">
        <v>1</v>
      </c>
      <c r="M242" s="52">
        <f t="shared" si="47"/>
        <v>0</v>
      </c>
      <c r="N242" s="58"/>
      <c r="O242" s="58"/>
      <c r="P242" s="58"/>
      <c r="Q242" s="58"/>
      <c r="AH242" s="313"/>
    </row>
    <row r="243" spans="1:141" ht="26.25" customHeight="1" outlineLevel="1">
      <c r="A243" s="40" t="s">
        <v>1468</v>
      </c>
      <c r="B243" s="176" t="s">
        <v>1117</v>
      </c>
      <c r="C243" s="43" t="s">
        <v>156</v>
      </c>
      <c r="D243" s="48" t="s">
        <v>778</v>
      </c>
      <c r="E243" s="47">
        <f>VLOOKUP(D243,$AB$10:$AE$16,2)</f>
        <v>1</v>
      </c>
      <c r="F243" s="49">
        <f>CHOOSE(E243,$Y$10,$Y$11,$Y$12,$Y$13,$Y$14,$Y$15,$Y$16)</f>
        <v>1</v>
      </c>
      <c r="G243" s="69">
        <f>IF(F243&gt;1,F243,$H$239)</f>
        <v>1</v>
      </c>
      <c r="H243" s="47"/>
      <c r="I243" s="50">
        <f>CHOOSE(G243,0,$X$11,$X$12,$X$13,$X$14,$X$15,$X$16)</f>
        <v>0</v>
      </c>
      <c r="K243" s="52"/>
      <c r="L243" s="55">
        <v>1</v>
      </c>
      <c r="M243" s="52">
        <f t="shared" si="47"/>
        <v>0</v>
      </c>
      <c r="N243" s="58"/>
      <c r="O243" s="58"/>
      <c r="P243" s="58"/>
      <c r="Q243" s="58"/>
      <c r="AH243" s="313"/>
    </row>
    <row r="244" spans="1:141" ht="26.25" customHeight="1" outlineLevel="1">
      <c r="A244" s="40" t="s">
        <v>987</v>
      </c>
      <c r="B244" s="176" t="s">
        <v>1118</v>
      </c>
      <c r="C244" s="43" t="s">
        <v>156</v>
      </c>
      <c r="D244" s="48" t="s">
        <v>778</v>
      </c>
      <c r="E244" s="47">
        <f>VLOOKUP(D244,$AB$10:$AE$16,2)</f>
        <v>1</v>
      </c>
      <c r="F244" s="49">
        <f>CHOOSE(E244,$Y$10,$Y$11,$Y$12,$Y$13,$Y$14,$Y$15,$Y$16)</f>
        <v>1</v>
      </c>
      <c r="G244" s="69">
        <f>IF(F244&gt;1,F244,$H$239)</f>
        <v>1</v>
      </c>
      <c r="H244" s="47"/>
      <c r="I244" s="50">
        <f>CHOOSE(G244,0,$X$11,$X$12,$X$13,$X$14,$X$15,$X$16)</f>
        <v>0</v>
      </c>
      <c r="K244" s="52"/>
      <c r="L244" s="55">
        <v>1</v>
      </c>
      <c r="M244" s="52">
        <f t="shared" si="47"/>
        <v>0</v>
      </c>
      <c r="N244" s="58"/>
      <c r="O244" s="58"/>
      <c r="P244" s="58"/>
      <c r="Q244" s="58"/>
      <c r="AH244" s="313"/>
    </row>
    <row r="245" spans="1:141" ht="44.25" customHeight="1">
      <c r="A245" s="41" t="s">
        <v>1638</v>
      </c>
      <c r="B245" s="647" t="s">
        <v>1365</v>
      </c>
      <c r="C245" s="648"/>
      <c r="D245" s="178" t="s">
        <v>894</v>
      </c>
      <c r="E245" s="47">
        <f>VLOOKUP(D245,$AF$10:$AG$16,2)</f>
        <v>1</v>
      </c>
      <c r="F245" s="49">
        <f>IF(E245&gt;1,0,ROUNDDOWN(AVERAGE(F246:F247),0))</f>
        <v>1</v>
      </c>
      <c r="G245" s="69"/>
      <c r="H245" s="47">
        <f>MAX(E245:F245)</f>
        <v>1</v>
      </c>
      <c r="I245" s="50">
        <f>CHOOSE(H245,0,$X$11,$X$12,$X$13,$X$14,$X$15,$X$16)</f>
        <v>0</v>
      </c>
      <c r="J245" s="57">
        <f>1/17</f>
        <v>5.8823529411764705E-2</v>
      </c>
      <c r="K245" s="52">
        <f>I245*J245</f>
        <v>0</v>
      </c>
      <c r="M245" s="52"/>
      <c r="N245" s="58"/>
      <c r="O245" s="58"/>
      <c r="P245" s="58"/>
      <c r="Q245" s="58"/>
      <c r="AH245" s="313"/>
    </row>
    <row r="246" spans="1:141" ht="26.25" customHeight="1" outlineLevel="1">
      <c r="A246" s="40" t="s">
        <v>988</v>
      </c>
      <c r="B246" s="176" t="s">
        <v>1119</v>
      </c>
      <c r="C246" s="43" t="s">
        <v>156</v>
      </c>
      <c r="D246" s="48" t="s">
        <v>778</v>
      </c>
      <c r="E246" s="47">
        <f>VLOOKUP(D246,$AB$10:$AE$16,2)</f>
        <v>1</v>
      </c>
      <c r="F246" s="49">
        <f>CHOOSE(E246,$Y$10,$Y$11,$Y$12,$Y$13,$Y$14,$Y$15,$Y$16)</f>
        <v>1</v>
      </c>
      <c r="G246" s="69">
        <f>IF(F246&gt;1,F246,$H$245)</f>
        <v>1</v>
      </c>
      <c r="H246" s="47"/>
      <c r="I246" s="50">
        <f>CHOOSE(G246,0,$X$11,$X$12,$X$13,$X$14,$X$15,$X$16)</f>
        <v>0</v>
      </c>
      <c r="K246" s="52"/>
      <c r="L246" s="55">
        <v>1</v>
      </c>
      <c r="M246" s="52">
        <f t="shared" ref="M246:M278" si="74">L246*I246</f>
        <v>0</v>
      </c>
      <c r="N246" s="58"/>
      <c r="O246" s="58"/>
      <c r="P246" s="58"/>
      <c r="Q246" s="58"/>
      <c r="AH246" s="313"/>
    </row>
    <row r="247" spans="1:141" ht="26.25" customHeight="1" outlineLevel="1">
      <c r="A247" s="40" t="s">
        <v>989</v>
      </c>
      <c r="B247" s="176" t="s">
        <v>1120</v>
      </c>
      <c r="C247" s="43" t="s">
        <v>156</v>
      </c>
      <c r="D247" s="48" t="s">
        <v>778</v>
      </c>
      <c r="E247" s="47">
        <f>VLOOKUP(D247,$AB$10:$AE$16,2)</f>
        <v>1</v>
      </c>
      <c r="F247" s="49">
        <f>CHOOSE(E247,$Y$10,$Y$11,$Y$12,$Y$13,$Y$14,$Y$15,$Y$16)</f>
        <v>1</v>
      </c>
      <c r="G247" s="69">
        <f>IF(F247&gt;1,F247,$H$245)</f>
        <v>1</v>
      </c>
      <c r="H247" s="47"/>
      <c r="I247" s="50">
        <f>CHOOSE(G247,0,$X$11,$X$12,$X$13,$X$14,$X$15,$X$16)</f>
        <v>0</v>
      </c>
      <c r="K247" s="52"/>
      <c r="L247" s="55">
        <v>1</v>
      </c>
      <c r="M247" s="52">
        <f t="shared" si="74"/>
        <v>0</v>
      </c>
      <c r="N247" s="58"/>
      <c r="O247" s="58"/>
      <c r="P247" s="58"/>
      <c r="Q247" s="58"/>
      <c r="AH247" s="313"/>
    </row>
    <row r="248" spans="1:141" s="412" customFormat="1" ht="26.85" customHeight="1">
      <c r="A248" s="415" t="s">
        <v>1158</v>
      </c>
      <c r="B248" s="654" t="s">
        <v>1121</v>
      </c>
      <c r="C248" s="654"/>
      <c r="D248" s="654"/>
      <c r="E248" s="654"/>
      <c r="F248" s="654"/>
      <c r="G248" s="654"/>
      <c r="H248" s="654"/>
      <c r="I248" s="654"/>
      <c r="J248" s="654"/>
      <c r="K248" s="654"/>
      <c r="L248" s="654"/>
      <c r="M248" s="654"/>
      <c r="N248" s="654"/>
      <c r="O248" s="654"/>
      <c r="P248" s="654"/>
      <c r="Q248" s="654"/>
      <c r="R248" s="654"/>
      <c r="S248" s="654"/>
      <c r="T248" s="654"/>
      <c r="U248" s="654"/>
      <c r="V248" s="654"/>
      <c r="W248" s="654"/>
      <c r="X248" s="654"/>
      <c r="Y248" s="654"/>
      <c r="Z248" s="654"/>
      <c r="AA248" s="654"/>
      <c r="AB248" s="654"/>
      <c r="AC248" s="654"/>
      <c r="AD248" s="654"/>
      <c r="AE248" s="654"/>
      <c r="AF248" s="654"/>
      <c r="AG248" s="654"/>
      <c r="AH248" s="654"/>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35"/>
      <c r="BK248" s="235"/>
      <c r="BL248" s="235"/>
      <c r="BM248" s="235"/>
      <c r="BN248" s="235"/>
      <c r="BO248" s="235"/>
      <c r="BP248" s="235"/>
      <c r="BQ248" s="235"/>
      <c r="BR248" s="235"/>
      <c r="BS248" s="235"/>
      <c r="BT248" s="235"/>
      <c r="BU248" s="235"/>
      <c r="BV248" s="235"/>
      <c r="BW248" s="235"/>
      <c r="BX248" s="235"/>
      <c r="BY248" s="235"/>
      <c r="BZ248" s="235"/>
      <c r="CA248" s="235"/>
      <c r="CB248" s="235"/>
      <c r="CC248" s="235"/>
      <c r="CD248" s="235"/>
      <c r="CE248" s="235"/>
      <c r="CF248" s="235"/>
      <c r="CG248" s="235"/>
      <c r="CH248" s="235"/>
      <c r="CI248" s="235"/>
      <c r="CJ248" s="235"/>
      <c r="CK248" s="235"/>
      <c r="CL248" s="235"/>
      <c r="CM248" s="235"/>
      <c r="CN248" s="235"/>
      <c r="CO248" s="235"/>
      <c r="CP248" s="235"/>
      <c r="CQ248" s="235"/>
      <c r="CR248" s="235"/>
      <c r="CS248" s="235"/>
      <c r="CT248" s="235"/>
      <c r="CU248" s="235"/>
      <c r="CV248" s="235"/>
      <c r="CW248" s="235"/>
      <c r="CX248" s="235"/>
      <c r="CY248" s="235"/>
      <c r="CZ248" s="235"/>
      <c r="DA248" s="235"/>
      <c r="DB248" s="235"/>
      <c r="DC248" s="235"/>
      <c r="DD248" s="235"/>
      <c r="DE248" s="235"/>
      <c r="DF248" s="235"/>
      <c r="DG248" s="235"/>
      <c r="DH248" s="235"/>
      <c r="DI248" s="235"/>
      <c r="DJ248" s="235"/>
      <c r="DK248" s="235"/>
      <c r="DL248" s="235"/>
      <c r="DM248" s="235"/>
      <c r="DN248" s="235"/>
      <c r="DO248" s="235"/>
      <c r="DP248" s="235"/>
      <c r="DQ248" s="235"/>
      <c r="DR248" s="235"/>
      <c r="DS248" s="235"/>
      <c r="DT248" s="235"/>
      <c r="DU248" s="235"/>
      <c r="DV248" s="235"/>
      <c r="DW248" s="235"/>
      <c r="DX248" s="235"/>
      <c r="DY248" s="235"/>
      <c r="DZ248" s="235"/>
      <c r="EA248" s="235"/>
      <c r="EB248" s="235"/>
      <c r="EC248" s="235"/>
      <c r="ED248" s="235"/>
      <c r="EE248" s="235"/>
      <c r="EF248" s="235"/>
      <c r="EG248" s="235"/>
      <c r="EH248" s="235"/>
      <c r="EI248" s="235"/>
      <c r="EJ248" s="235"/>
      <c r="EK248" s="235"/>
    </row>
    <row r="249" spans="1:141" s="412" customFormat="1" ht="26.85" customHeight="1">
      <c r="A249" s="414" t="s">
        <v>50</v>
      </c>
      <c r="B249" s="649" t="s">
        <v>632</v>
      </c>
      <c r="C249" s="649"/>
      <c r="D249" s="649"/>
      <c r="E249" s="649"/>
      <c r="F249" s="649"/>
      <c r="G249" s="649"/>
      <c r="H249" s="649"/>
      <c r="I249" s="649"/>
      <c r="J249" s="649"/>
      <c r="K249" s="649"/>
      <c r="L249" s="649"/>
      <c r="M249" s="649"/>
      <c r="N249" s="649"/>
      <c r="O249" s="649"/>
      <c r="P249" s="649"/>
      <c r="Q249" s="649"/>
      <c r="R249" s="649"/>
      <c r="S249" s="649"/>
      <c r="T249" s="649"/>
      <c r="U249" s="649"/>
      <c r="V249" s="649"/>
      <c r="W249" s="649"/>
      <c r="X249" s="649"/>
      <c r="Y249" s="649"/>
      <c r="Z249" s="649"/>
      <c r="AA249" s="649"/>
      <c r="AB249" s="649"/>
      <c r="AC249" s="649"/>
      <c r="AD249" s="649"/>
      <c r="AE249" s="649"/>
      <c r="AF249" s="649"/>
      <c r="AG249" s="649"/>
      <c r="AH249" s="649"/>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35"/>
      <c r="BK249" s="235"/>
      <c r="BL249" s="235"/>
      <c r="BM249" s="235"/>
      <c r="BN249" s="235"/>
      <c r="BO249" s="235"/>
      <c r="BP249" s="235"/>
      <c r="BQ249" s="235"/>
      <c r="BR249" s="235"/>
      <c r="BS249" s="235"/>
      <c r="BT249" s="235"/>
      <c r="BU249" s="235"/>
      <c r="BV249" s="235"/>
      <c r="BW249" s="235"/>
      <c r="BX249" s="235"/>
      <c r="BY249" s="235"/>
      <c r="BZ249" s="235"/>
      <c r="CA249" s="235"/>
      <c r="CB249" s="235"/>
      <c r="CC249" s="235"/>
      <c r="CD249" s="235"/>
      <c r="CE249" s="235"/>
      <c r="CF249" s="235"/>
      <c r="CG249" s="235"/>
      <c r="CH249" s="235"/>
      <c r="CI249" s="235"/>
      <c r="CJ249" s="235"/>
      <c r="CK249" s="235"/>
      <c r="CL249" s="235"/>
      <c r="CM249" s="235"/>
      <c r="CN249" s="235"/>
      <c r="CO249" s="235"/>
      <c r="CP249" s="235"/>
      <c r="CQ249" s="235"/>
      <c r="CR249" s="235"/>
      <c r="CS249" s="235"/>
      <c r="CT249" s="235"/>
      <c r="CU249" s="235"/>
      <c r="CV249" s="235"/>
      <c r="CW249" s="235"/>
      <c r="CX249" s="235"/>
      <c r="CY249" s="235"/>
      <c r="CZ249" s="235"/>
      <c r="DA249" s="235"/>
      <c r="DB249" s="235"/>
      <c r="DC249" s="235"/>
      <c r="DD249" s="235"/>
      <c r="DE249" s="235"/>
      <c r="DF249" s="235"/>
      <c r="DG249" s="235"/>
      <c r="DH249" s="235"/>
      <c r="DI249" s="235"/>
      <c r="DJ249" s="235"/>
      <c r="DK249" s="235"/>
      <c r="DL249" s="235"/>
      <c r="DM249" s="235"/>
      <c r="DN249" s="235"/>
      <c r="DO249" s="235"/>
      <c r="DP249" s="235"/>
      <c r="DQ249" s="235"/>
      <c r="DR249" s="235"/>
      <c r="DS249" s="235"/>
      <c r="DT249" s="235"/>
      <c r="DU249" s="235"/>
      <c r="DV249" s="235"/>
      <c r="DW249" s="235"/>
      <c r="DX249" s="235"/>
      <c r="DY249" s="235"/>
      <c r="DZ249" s="235"/>
      <c r="EA249" s="235"/>
      <c r="EB249" s="235"/>
      <c r="EC249" s="235"/>
      <c r="ED249" s="235"/>
      <c r="EE249" s="235"/>
      <c r="EF249" s="235"/>
      <c r="EG249" s="235"/>
      <c r="EH249" s="235"/>
      <c r="EI249" s="235"/>
      <c r="EJ249" s="235"/>
      <c r="EK249" s="235"/>
    </row>
    <row r="250" spans="1:141" ht="42.75" customHeight="1">
      <c r="A250" s="188" t="s">
        <v>1639</v>
      </c>
      <c r="B250" s="647" t="s">
        <v>1371</v>
      </c>
      <c r="C250" s="648"/>
      <c r="D250" s="178" t="s">
        <v>894</v>
      </c>
      <c r="E250" s="179">
        <f>VLOOKUP(D250,$AF$10:$AG$16,2)</f>
        <v>1</v>
      </c>
      <c r="F250" s="189">
        <f>IF(E250&gt;1,0,ROUNDDOWN(AVERAGE(F251:F261),0))</f>
        <v>1</v>
      </c>
      <c r="G250" s="189"/>
      <c r="H250" s="179">
        <f>MAX(E250:F250)</f>
        <v>1</v>
      </c>
      <c r="I250" s="180">
        <f>CHOOSE(H250,0,$X$11,$X$12,$X$13,$X$14,$X$15,$X$16)</f>
        <v>0</v>
      </c>
      <c r="J250" s="172">
        <f>1/33</f>
        <v>3.0303030303030304E-2</v>
      </c>
      <c r="K250" s="182">
        <f>I250*J250</f>
        <v>0</v>
      </c>
      <c r="L250" s="173"/>
      <c r="M250" s="182"/>
      <c r="N250" s="58"/>
      <c r="O250" s="58"/>
      <c r="P250" s="58"/>
      <c r="Q250" s="58"/>
      <c r="AH250" s="313"/>
    </row>
    <row r="251" spans="1:141" ht="37.5" customHeight="1" outlineLevel="1">
      <c r="A251" s="40" t="s">
        <v>990</v>
      </c>
      <c r="B251" s="201" t="s">
        <v>2151</v>
      </c>
      <c r="C251" s="42" t="s">
        <v>50</v>
      </c>
      <c r="D251" s="48" t="s">
        <v>778</v>
      </c>
      <c r="E251" s="47">
        <f t="shared" ref="E251:E261" si="75">VLOOKUP(D251,$AB$10:$AE$16,2)</f>
        <v>1</v>
      </c>
      <c r="F251" s="49">
        <f t="shared" ref="F251:F261" si="76">CHOOSE(E251,$Y$10,$Y$11,$Y$12,$Y$13,$Y$14,$Y$15,$Y$16)</f>
        <v>1</v>
      </c>
      <c r="G251" s="69">
        <f t="shared" ref="G251:G261" si="77">IF(F251&gt;1,F251,$H$250)</f>
        <v>1</v>
      </c>
      <c r="H251" s="47"/>
      <c r="I251" s="50">
        <f t="shared" ref="I251:I261" si="78">CHOOSE(G251,0,$X$11,$X$12,$X$13,$X$14,$X$15,$X$16)</f>
        <v>0</v>
      </c>
      <c r="K251" s="52"/>
      <c r="L251" s="55">
        <v>1</v>
      </c>
      <c r="M251" s="52">
        <f t="shared" si="74"/>
        <v>0</v>
      </c>
      <c r="N251" s="58"/>
      <c r="O251" s="58"/>
      <c r="P251" s="58"/>
      <c r="Q251" s="58"/>
      <c r="AH251" s="313"/>
    </row>
    <row r="252" spans="1:141" ht="26.25" customHeight="1" outlineLevel="1">
      <c r="A252" s="40" t="s">
        <v>991</v>
      </c>
      <c r="B252" s="201" t="s">
        <v>1366</v>
      </c>
      <c r="C252" s="42" t="s">
        <v>50</v>
      </c>
      <c r="D252" s="48" t="s">
        <v>778</v>
      </c>
      <c r="E252" s="47">
        <f t="shared" si="75"/>
        <v>1</v>
      </c>
      <c r="F252" s="49">
        <f t="shared" si="76"/>
        <v>1</v>
      </c>
      <c r="G252" s="69">
        <f t="shared" si="77"/>
        <v>1</v>
      </c>
      <c r="H252" s="47"/>
      <c r="I252" s="50">
        <f t="shared" si="78"/>
        <v>0</v>
      </c>
      <c r="K252" s="52"/>
      <c r="L252" s="55">
        <v>1</v>
      </c>
      <c r="M252" s="52">
        <f t="shared" si="74"/>
        <v>0</v>
      </c>
      <c r="N252" s="58"/>
      <c r="O252" s="58"/>
      <c r="P252" s="58"/>
      <c r="Q252" s="58"/>
      <c r="AH252" s="313"/>
    </row>
    <row r="253" spans="1:141" ht="26.25" customHeight="1" outlineLevel="1">
      <c r="A253" s="40" t="s">
        <v>1338</v>
      </c>
      <c r="B253" s="176" t="s">
        <v>1122</v>
      </c>
      <c r="C253" s="42" t="s">
        <v>50</v>
      </c>
      <c r="D253" s="48" t="s">
        <v>778</v>
      </c>
      <c r="E253" s="47">
        <f t="shared" si="75"/>
        <v>1</v>
      </c>
      <c r="F253" s="49">
        <f t="shared" si="76"/>
        <v>1</v>
      </c>
      <c r="G253" s="69">
        <f t="shared" si="77"/>
        <v>1</v>
      </c>
      <c r="H253" s="47"/>
      <c r="I253" s="50">
        <f t="shared" si="78"/>
        <v>0</v>
      </c>
      <c r="K253" s="52"/>
      <c r="L253" s="55">
        <v>1</v>
      </c>
      <c r="M253" s="52">
        <f t="shared" si="74"/>
        <v>0</v>
      </c>
      <c r="N253" s="58"/>
      <c r="O253" s="58"/>
      <c r="P253" s="58"/>
      <c r="Q253" s="58"/>
      <c r="AH253" s="313"/>
    </row>
    <row r="254" spans="1:141" ht="26.25" customHeight="1" outlineLevel="1">
      <c r="A254" s="40" t="s">
        <v>1349</v>
      </c>
      <c r="B254" s="176" t="s">
        <v>1367</v>
      </c>
      <c r="C254" s="42" t="s">
        <v>50</v>
      </c>
      <c r="D254" s="48" t="s">
        <v>778</v>
      </c>
      <c r="E254" s="47">
        <f t="shared" si="75"/>
        <v>1</v>
      </c>
      <c r="F254" s="49">
        <f t="shared" si="76"/>
        <v>1</v>
      </c>
      <c r="G254" s="69">
        <f t="shared" si="77"/>
        <v>1</v>
      </c>
      <c r="H254" s="47"/>
      <c r="I254" s="50">
        <f t="shared" si="78"/>
        <v>0</v>
      </c>
      <c r="K254" s="52"/>
      <c r="L254" s="55">
        <v>1</v>
      </c>
      <c r="M254" s="52">
        <f t="shared" si="74"/>
        <v>0</v>
      </c>
      <c r="N254" s="58"/>
      <c r="O254" s="58"/>
      <c r="P254" s="58"/>
      <c r="Q254" s="490">
        <f>SUM(M251:M269)/18</f>
        <v>0</v>
      </c>
      <c r="R254" s="512" t="s">
        <v>2029</v>
      </c>
      <c r="AH254" s="313"/>
    </row>
    <row r="255" spans="1:141" ht="26.25" customHeight="1" outlineLevel="1">
      <c r="A255" s="40" t="s">
        <v>992</v>
      </c>
      <c r="B255" s="176" t="s">
        <v>1368</v>
      </c>
      <c r="C255" s="42" t="s">
        <v>50</v>
      </c>
      <c r="D255" s="48" t="s">
        <v>778</v>
      </c>
      <c r="E255" s="47">
        <f t="shared" si="75"/>
        <v>1</v>
      </c>
      <c r="F255" s="49">
        <f t="shared" si="76"/>
        <v>1</v>
      </c>
      <c r="G255" s="69">
        <f t="shared" si="77"/>
        <v>1</v>
      </c>
      <c r="H255" s="47"/>
      <c r="I255" s="50">
        <f t="shared" si="78"/>
        <v>0</v>
      </c>
      <c r="K255" s="52"/>
      <c r="L255" s="55">
        <v>1</v>
      </c>
      <c r="M255" s="52">
        <f t="shared" si="74"/>
        <v>0</v>
      </c>
      <c r="N255" s="58"/>
      <c r="O255" s="58"/>
      <c r="P255" s="58"/>
      <c r="Q255" s="58"/>
      <c r="AH255" s="313"/>
    </row>
    <row r="256" spans="1:141" ht="26.25" customHeight="1" outlineLevel="1">
      <c r="A256" s="40" t="s">
        <v>1469</v>
      </c>
      <c r="B256" s="176" t="s">
        <v>2171</v>
      </c>
      <c r="C256" s="42" t="s">
        <v>50</v>
      </c>
      <c r="D256" s="48" t="s">
        <v>778</v>
      </c>
      <c r="E256" s="47">
        <f t="shared" si="75"/>
        <v>1</v>
      </c>
      <c r="F256" s="49">
        <f t="shared" si="76"/>
        <v>1</v>
      </c>
      <c r="G256" s="69">
        <f t="shared" si="77"/>
        <v>1</v>
      </c>
      <c r="H256" s="47"/>
      <c r="I256" s="50">
        <f t="shared" si="78"/>
        <v>0</v>
      </c>
      <c r="K256" s="52"/>
      <c r="L256" s="55">
        <v>1</v>
      </c>
      <c r="M256" s="52">
        <f t="shared" si="74"/>
        <v>0</v>
      </c>
      <c r="N256" s="58"/>
      <c r="O256" s="58"/>
      <c r="P256" s="58"/>
      <c r="Q256" s="58"/>
      <c r="AH256" s="313"/>
    </row>
    <row r="257" spans="1:141" ht="26.25" customHeight="1" outlineLevel="1">
      <c r="A257" s="40" t="s">
        <v>1470</v>
      </c>
      <c r="B257" s="176" t="s">
        <v>1123</v>
      </c>
      <c r="C257" s="42" t="s">
        <v>50</v>
      </c>
      <c r="D257" s="48" t="s">
        <v>778</v>
      </c>
      <c r="E257" s="47">
        <f t="shared" si="75"/>
        <v>1</v>
      </c>
      <c r="F257" s="49">
        <f t="shared" si="76"/>
        <v>1</v>
      </c>
      <c r="G257" s="69">
        <f t="shared" si="77"/>
        <v>1</v>
      </c>
      <c r="H257" s="47"/>
      <c r="I257" s="50">
        <f t="shared" si="78"/>
        <v>0</v>
      </c>
      <c r="K257" s="52"/>
      <c r="L257" s="55">
        <v>1</v>
      </c>
      <c r="M257" s="52">
        <f t="shared" si="74"/>
        <v>0</v>
      </c>
      <c r="N257" s="58"/>
      <c r="O257" s="58"/>
      <c r="P257" s="58"/>
      <c r="Q257" s="58"/>
      <c r="AH257" s="313"/>
    </row>
    <row r="258" spans="1:141" ht="26.25" customHeight="1" outlineLevel="1">
      <c r="A258" s="40" t="s">
        <v>1471</v>
      </c>
      <c r="B258" s="176" t="s">
        <v>1124</v>
      </c>
      <c r="C258" s="42" t="s">
        <v>50</v>
      </c>
      <c r="D258" s="48" t="s">
        <v>778</v>
      </c>
      <c r="E258" s="47">
        <f t="shared" si="75"/>
        <v>1</v>
      </c>
      <c r="F258" s="49">
        <f t="shared" si="76"/>
        <v>1</v>
      </c>
      <c r="G258" s="69">
        <f t="shared" si="77"/>
        <v>1</v>
      </c>
      <c r="H258" s="47"/>
      <c r="I258" s="50">
        <f t="shared" si="78"/>
        <v>0</v>
      </c>
      <c r="K258" s="52"/>
      <c r="L258" s="55">
        <v>1</v>
      </c>
      <c r="M258" s="52">
        <f t="shared" si="74"/>
        <v>0</v>
      </c>
      <c r="N258" s="58"/>
      <c r="O258" s="58"/>
      <c r="P258" s="58"/>
      <c r="Q258" s="58"/>
      <c r="AH258" s="313"/>
    </row>
    <row r="259" spans="1:141" ht="26.25" customHeight="1" outlineLevel="1">
      <c r="A259" s="40" t="s">
        <v>1472</v>
      </c>
      <c r="B259" s="176" t="s">
        <v>1125</v>
      </c>
      <c r="C259" s="42" t="s">
        <v>50</v>
      </c>
      <c r="D259" s="48" t="s">
        <v>778</v>
      </c>
      <c r="E259" s="47">
        <f t="shared" si="75"/>
        <v>1</v>
      </c>
      <c r="F259" s="49">
        <f t="shared" si="76"/>
        <v>1</v>
      </c>
      <c r="G259" s="69">
        <f t="shared" si="77"/>
        <v>1</v>
      </c>
      <c r="H259" s="47"/>
      <c r="I259" s="50">
        <f t="shared" si="78"/>
        <v>0</v>
      </c>
      <c r="K259" s="52"/>
      <c r="L259" s="55">
        <v>1</v>
      </c>
      <c r="M259" s="52">
        <f t="shared" si="74"/>
        <v>0</v>
      </c>
      <c r="N259" s="58"/>
      <c r="O259" s="58"/>
      <c r="P259" s="58"/>
      <c r="Q259" s="58"/>
      <c r="AH259" s="313"/>
    </row>
    <row r="260" spans="1:141" ht="42" customHeight="1" outlineLevel="1">
      <c r="A260" s="40" t="s">
        <v>1473</v>
      </c>
      <c r="B260" s="176" t="s">
        <v>1369</v>
      </c>
      <c r="C260" s="42" t="s">
        <v>50</v>
      </c>
      <c r="D260" s="48" t="s">
        <v>778</v>
      </c>
      <c r="E260" s="47">
        <f t="shared" si="75"/>
        <v>1</v>
      </c>
      <c r="F260" s="49">
        <f t="shared" si="76"/>
        <v>1</v>
      </c>
      <c r="G260" s="69">
        <f t="shared" si="77"/>
        <v>1</v>
      </c>
      <c r="H260" s="47"/>
      <c r="I260" s="50">
        <f t="shared" si="78"/>
        <v>0</v>
      </c>
      <c r="K260" s="52"/>
      <c r="L260" s="55">
        <v>1</v>
      </c>
      <c r="M260" s="52">
        <f t="shared" si="74"/>
        <v>0</v>
      </c>
      <c r="N260" s="58"/>
      <c r="O260" s="58"/>
      <c r="P260" s="58"/>
      <c r="Q260" s="58"/>
      <c r="AH260" s="313"/>
    </row>
    <row r="261" spans="1:141" ht="26.25" customHeight="1" outlineLevel="1">
      <c r="A261" s="40" t="s">
        <v>1474</v>
      </c>
      <c r="B261" s="192" t="s">
        <v>1370</v>
      </c>
      <c r="C261" s="200" t="s">
        <v>50</v>
      </c>
      <c r="D261" s="48" t="s">
        <v>778</v>
      </c>
      <c r="E261" s="194">
        <f t="shared" si="75"/>
        <v>1</v>
      </c>
      <c r="F261" s="195">
        <f t="shared" si="76"/>
        <v>1</v>
      </c>
      <c r="G261" s="195">
        <f t="shared" si="77"/>
        <v>1</v>
      </c>
      <c r="H261" s="194"/>
      <c r="I261" s="196">
        <f t="shared" si="78"/>
        <v>0</v>
      </c>
      <c r="J261" s="197"/>
      <c r="K261" s="198"/>
      <c r="L261" s="199">
        <v>1</v>
      </c>
      <c r="M261" s="198">
        <f t="shared" si="74"/>
        <v>0</v>
      </c>
      <c r="N261" s="58"/>
      <c r="O261" s="58"/>
      <c r="P261" s="58"/>
      <c r="Q261" s="58"/>
      <c r="AH261" s="314"/>
    </row>
    <row r="262" spans="1:141" ht="33.75" customHeight="1">
      <c r="A262" s="188" t="s">
        <v>1640</v>
      </c>
      <c r="B262" s="647" t="s">
        <v>1372</v>
      </c>
      <c r="C262" s="648"/>
      <c r="D262" s="178" t="s">
        <v>894</v>
      </c>
      <c r="E262" s="179">
        <f>VLOOKUP(D262,$AF$10:$AG$16,2)</f>
        <v>1</v>
      </c>
      <c r="F262" s="189">
        <f>IF(E262&gt;1,0,ROUNDDOWN(AVERAGE(F263:F276),0))</f>
        <v>1</v>
      </c>
      <c r="G262" s="189"/>
      <c r="H262" s="179">
        <f>MAX(E262:F262)</f>
        <v>1</v>
      </c>
      <c r="I262" s="180">
        <f>CHOOSE(H262,0,$X$11,$X$12,$X$13,$X$14,$X$15,$X$16)</f>
        <v>0</v>
      </c>
      <c r="J262" s="172">
        <f>1/33</f>
        <v>3.0303030303030304E-2</v>
      </c>
      <c r="K262" s="182">
        <f>I262*J262</f>
        <v>0</v>
      </c>
      <c r="L262" s="173"/>
      <c r="M262" s="182"/>
      <c r="N262" s="58"/>
      <c r="O262" s="58"/>
      <c r="P262" s="58"/>
      <c r="Q262" s="58"/>
      <c r="AH262" s="313"/>
    </row>
    <row r="263" spans="1:141" ht="26.25" customHeight="1" outlineLevel="1">
      <c r="A263" s="342" t="s">
        <v>1475</v>
      </c>
      <c r="B263" s="328" t="s">
        <v>1374</v>
      </c>
      <c r="C263" s="200" t="s">
        <v>50</v>
      </c>
      <c r="D263" s="48" t="s">
        <v>778</v>
      </c>
      <c r="E263" s="194">
        <f t="shared" ref="E263:E269" si="79">VLOOKUP(D263,$AB$10:$AE$16,2)</f>
        <v>1</v>
      </c>
      <c r="F263" s="195">
        <f t="shared" ref="F263:F269" si="80">CHOOSE(E263,$Y$10,$Y$11,$Y$12,$Y$13,$Y$14,$Y$15,$Y$16)</f>
        <v>1</v>
      </c>
      <c r="G263" s="195">
        <f t="shared" ref="G263:G269" si="81">IF(F263&gt;1,F263,$H$250)</f>
        <v>1</v>
      </c>
      <c r="H263" s="194"/>
      <c r="I263" s="196">
        <f t="shared" ref="I263:I269" si="82">CHOOSE(G263,0,$X$11,$X$12,$X$13,$X$14,$X$15,$X$16)</f>
        <v>0</v>
      </c>
      <c r="J263" s="197"/>
      <c r="K263" s="198"/>
      <c r="L263" s="199">
        <v>1</v>
      </c>
      <c r="M263" s="198">
        <f t="shared" ref="M263:M269" si="83">L263*I263</f>
        <v>0</v>
      </c>
      <c r="N263" s="58"/>
      <c r="O263" s="58"/>
      <c r="P263" s="58"/>
      <c r="Q263" s="58"/>
      <c r="AH263" s="333"/>
    </row>
    <row r="264" spans="1:141" ht="26.25" customHeight="1" outlineLevel="1">
      <c r="A264" s="342" t="s">
        <v>1476</v>
      </c>
      <c r="B264" s="176" t="s">
        <v>1373</v>
      </c>
      <c r="C264" s="200" t="s">
        <v>50</v>
      </c>
      <c r="D264" s="48" t="s">
        <v>778</v>
      </c>
      <c r="E264" s="194">
        <f t="shared" si="79"/>
        <v>1</v>
      </c>
      <c r="F264" s="195">
        <f t="shared" si="80"/>
        <v>1</v>
      </c>
      <c r="G264" s="195">
        <f t="shared" si="81"/>
        <v>1</v>
      </c>
      <c r="H264" s="330"/>
      <c r="I264" s="196">
        <f t="shared" si="82"/>
        <v>0</v>
      </c>
      <c r="J264" s="331"/>
      <c r="K264" s="332"/>
      <c r="L264" s="199">
        <v>1</v>
      </c>
      <c r="M264" s="198">
        <f t="shared" si="83"/>
        <v>0</v>
      </c>
      <c r="N264" s="58"/>
      <c r="O264" s="58"/>
      <c r="P264" s="58"/>
      <c r="Q264" s="58"/>
      <c r="AH264" s="333"/>
    </row>
    <row r="265" spans="1:141" ht="26.25" customHeight="1" outlineLevel="1">
      <c r="A265" s="342" t="s">
        <v>1477</v>
      </c>
      <c r="B265" s="328" t="s">
        <v>1375</v>
      </c>
      <c r="C265" s="200" t="s">
        <v>50</v>
      </c>
      <c r="D265" s="48" t="s">
        <v>778</v>
      </c>
      <c r="E265" s="194">
        <f t="shared" si="79"/>
        <v>1</v>
      </c>
      <c r="F265" s="195">
        <f t="shared" si="80"/>
        <v>1</v>
      </c>
      <c r="G265" s="195">
        <f t="shared" si="81"/>
        <v>1</v>
      </c>
      <c r="H265" s="330"/>
      <c r="I265" s="196">
        <f t="shared" si="82"/>
        <v>0</v>
      </c>
      <c r="J265" s="331"/>
      <c r="K265" s="332"/>
      <c r="L265" s="199">
        <v>1</v>
      </c>
      <c r="M265" s="198">
        <f t="shared" si="83"/>
        <v>0</v>
      </c>
      <c r="N265" s="58"/>
      <c r="O265" s="58"/>
      <c r="P265" s="58"/>
      <c r="Q265" s="58"/>
      <c r="AH265" s="333"/>
    </row>
    <row r="266" spans="1:141" ht="26.25" customHeight="1" outlineLevel="1">
      <c r="A266" s="342" t="s">
        <v>1478</v>
      </c>
      <c r="B266" s="328" t="s">
        <v>1376</v>
      </c>
      <c r="C266" s="200" t="s">
        <v>50</v>
      </c>
      <c r="D266" s="48" t="s">
        <v>778</v>
      </c>
      <c r="E266" s="194">
        <f t="shared" si="79"/>
        <v>1</v>
      </c>
      <c r="F266" s="195">
        <f t="shared" si="80"/>
        <v>1</v>
      </c>
      <c r="G266" s="195">
        <f t="shared" si="81"/>
        <v>1</v>
      </c>
      <c r="H266" s="330"/>
      <c r="I266" s="196">
        <f t="shared" si="82"/>
        <v>0</v>
      </c>
      <c r="J266" s="331"/>
      <c r="K266" s="332"/>
      <c r="L266" s="199">
        <v>1</v>
      </c>
      <c r="M266" s="198">
        <f t="shared" si="83"/>
        <v>0</v>
      </c>
      <c r="N266" s="58"/>
      <c r="O266" s="58"/>
      <c r="P266" s="58"/>
      <c r="Q266" s="58"/>
      <c r="AH266" s="333"/>
    </row>
    <row r="267" spans="1:141" ht="26.25" customHeight="1" outlineLevel="1">
      <c r="A267" s="342" t="s">
        <v>993</v>
      </c>
      <c r="B267" s="328" t="s">
        <v>1377</v>
      </c>
      <c r="C267" s="200" t="s">
        <v>50</v>
      </c>
      <c r="D267" s="48" t="s">
        <v>778</v>
      </c>
      <c r="E267" s="194">
        <f t="shared" si="79"/>
        <v>1</v>
      </c>
      <c r="F267" s="195">
        <f t="shared" si="80"/>
        <v>1</v>
      </c>
      <c r="G267" s="195">
        <f t="shared" si="81"/>
        <v>1</v>
      </c>
      <c r="H267" s="330"/>
      <c r="I267" s="196">
        <f t="shared" si="82"/>
        <v>0</v>
      </c>
      <c r="J267" s="331"/>
      <c r="K267" s="332"/>
      <c r="L267" s="199">
        <v>1</v>
      </c>
      <c r="M267" s="198">
        <f t="shared" si="83"/>
        <v>0</v>
      </c>
      <c r="N267" s="58"/>
      <c r="O267" s="58"/>
      <c r="P267" s="58"/>
      <c r="Q267" s="58"/>
      <c r="AH267" s="333"/>
    </row>
    <row r="268" spans="1:141" ht="26.25" customHeight="1" outlineLevel="1">
      <c r="A268" s="342" t="s">
        <v>994</v>
      </c>
      <c r="B268" s="328" t="s">
        <v>1378</v>
      </c>
      <c r="C268" s="200" t="s">
        <v>50</v>
      </c>
      <c r="D268" s="48" t="s">
        <v>778</v>
      </c>
      <c r="E268" s="194">
        <f t="shared" si="79"/>
        <v>1</v>
      </c>
      <c r="F268" s="195">
        <f t="shared" si="80"/>
        <v>1</v>
      </c>
      <c r="G268" s="195">
        <f t="shared" si="81"/>
        <v>1</v>
      </c>
      <c r="H268" s="330"/>
      <c r="I268" s="196">
        <f t="shared" si="82"/>
        <v>0</v>
      </c>
      <c r="J268" s="331"/>
      <c r="K268" s="332"/>
      <c r="L268" s="199">
        <v>1</v>
      </c>
      <c r="M268" s="198">
        <f t="shared" si="83"/>
        <v>0</v>
      </c>
      <c r="N268" s="58"/>
      <c r="O268" s="58"/>
      <c r="P268" s="58"/>
      <c r="Q268" s="58"/>
      <c r="AH268" s="333"/>
    </row>
    <row r="269" spans="1:141" ht="26.25" customHeight="1" outlineLevel="1">
      <c r="A269" s="342" t="s">
        <v>1594</v>
      </c>
      <c r="B269" s="328" t="s">
        <v>1379</v>
      </c>
      <c r="C269" s="200" t="s">
        <v>50</v>
      </c>
      <c r="D269" s="48" t="s">
        <v>778</v>
      </c>
      <c r="E269" s="194">
        <f t="shared" si="79"/>
        <v>1</v>
      </c>
      <c r="F269" s="195">
        <f t="shared" si="80"/>
        <v>1</v>
      </c>
      <c r="G269" s="195">
        <f t="shared" si="81"/>
        <v>1</v>
      </c>
      <c r="H269" s="330"/>
      <c r="I269" s="196">
        <f t="shared" si="82"/>
        <v>0</v>
      </c>
      <c r="J269" s="331"/>
      <c r="K269" s="332"/>
      <c r="L269" s="199">
        <v>1</v>
      </c>
      <c r="M269" s="198">
        <f t="shared" si="83"/>
        <v>0</v>
      </c>
      <c r="N269" s="58"/>
      <c r="O269" s="58"/>
      <c r="P269" s="58"/>
      <c r="Q269" s="58"/>
      <c r="AH269" s="333"/>
    </row>
    <row r="270" spans="1:141" s="412" customFormat="1" ht="26.85" customHeight="1">
      <c r="A270" s="414" t="s">
        <v>54</v>
      </c>
      <c r="B270" s="649" t="s">
        <v>633</v>
      </c>
      <c r="C270" s="649"/>
      <c r="D270" s="649"/>
      <c r="E270" s="649"/>
      <c r="F270" s="649"/>
      <c r="G270" s="649"/>
      <c r="H270" s="649"/>
      <c r="I270" s="649"/>
      <c r="J270" s="649"/>
      <c r="K270" s="649"/>
      <c r="L270" s="649"/>
      <c r="M270" s="649"/>
      <c r="N270" s="649"/>
      <c r="O270" s="649"/>
      <c r="P270" s="649"/>
      <c r="Q270" s="649"/>
      <c r="R270" s="649"/>
      <c r="S270" s="649"/>
      <c r="T270" s="649"/>
      <c r="U270" s="649"/>
      <c r="V270" s="649"/>
      <c r="W270" s="649"/>
      <c r="X270" s="649"/>
      <c r="Y270" s="649"/>
      <c r="Z270" s="649"/>
      <c r="AA270" s="649"/>
      <c r="AB270" s="649"/>
      <c r="AC270" s="649"/>
      <c r="AD270" s="649"/>
      <c r="AE270" s="649"/>
      <c r="AF270" s="649"/>
      <c r="AG270" s="649"/>
      <c r="AH270" s="649"/>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35"/>
      <c r="BK270" s="235"/>
      <c r="BL270" s="235"/>
      <c r="BM270" s="235"/>
      <c r="BN270" s="235"/>
      <c r="BO270" s="235"/>
      <c r="BP270" s="235"/>
      <c r="BQ270" s="235"/>
      <c r="BR270" s="235"/>
      <c r="BS270" s="235"/>
      <c r="BT270" s="235"/>
      <c r="BU270" s="235"/>
      <c r="BV270" s="235"/>
      <c r="BW270" s="235"/>
      <c r="BX270" s="235"/>
      <c r="BY270" s="235"/>
      <c r="BZ270" s="235"/>
      <c r="CA270" s="235"/>
      <c r="CB270" s="235"/>
      <c r="CC270" s="235"/>
      <c r="CD270" s="235"/>
      <c r="CE270" s="235"/>
      <c r="CF270" s="235"/>
      <c r="CG270" s="235"/>
      <c r="CH270" s="235"/>
      <c r="CI270" s="235"/>
      <c r="CJ270" s="235"/>
      <c r="CK270" s="235"/>
      <c r="CL270" s="235"/>
      <c r="CM270" s="235"/>
      <c r="CN270" s="235"/>
      <c r="CO270" s="235"/>
      <c r="CP270" s="235"/>
      <c r="CQ270" s="235"/>
      <c r="CR270" s="235"/>
      <c r="CS270" s="235"/>
      <c r="CT270" s="235"/>
      <c r="CU270" s="235"/>
      <c r="CV270" s="235"/>
      <c r="CW270" s="235"/>
      <c r="CX270" s="235"/>
      <c r="CY270" s="235"/>
      <c r="CZ270" s="235"/>
      <c r="DA270" s="235"/>
      <c r="DB270" s="235"/>
      <c r="DC270" s="235"/>
      <c r="DD270" s="235"/>
      <c r="DE270" s="235"/>
      <c r="DF270" s="235"/>
      <c r="DG270" s="235"/>
      <c r="DH270" s="235"/>
      <c r="DI270" s="235"/>
      <c r="DJ270" s="235"/>
      <c r="DK270" s="235"/>
      <c r="DL270" s="235"/>
      <c r="DM270" s="235"/>
      <c r="DN270" s="235"/>
      <c r="DO270" s="235"/>
      <c r="DP270" s="235"/>
      <c r="DQ270" s="235"/>
      <c r="DR270" s="235"/>
      <c r="DS270" s="235"/>
      <c r="DT270" s="235"/>
      <c r="DU270" s="235"/>
      <c r="DV270" s="235"/>
      <c r="DW270" s="235"/>
      <c r="DX270" s="235"/>
      <c r="DY270" s="235"/>
      <c r="DZ270" s="235"/>
      <c r="EA270" s="235"/>
      <c r="EB270" s="235"/>
      <c r="EC270" s="235"/>
      <c r="ED270" s="235"/>
      <c r="EE270" s="235"/>
      <c r="EF270" s="235"/>
      <c r="EG270" s="235"/>
      <c r="EH270" s="235"/>
      <c r="EI270" s="235"/>
      <c r="EJ270" s="235"/>
      <c r="EK270" s="235"/>
    </row>
    <row r="271" spans="1:141" s="412" customFormat="1" ht="26.85" customHeight="1">
      <c r="A271" s="414" t="s">
        <v>55</v>
      </c>
      <c r="B271" s="649" t="s">
        <v>2075</v>
      </c>
      <c r="C271" s="649"/>
      <c r="D271" s="649"/>
      <c r="E271" s="649"/>
      <c r="F271" s="649"/>
      <c r="G271" s="649"/>
      <c r="H271" s="649"/>
      <c r="I271" s="649"/>
      <c r="J271" s="649"/>
      <c r="K271" s="649"/>
      <c r="L271" s="649"/>
      <c r="M271" s="649"/>
      <c r="N271" s="649"/>
      <c r="O271" s="649"/>
      <c r="P271" s="649"/>
      <c r="Q271" s="649"/>
      <c r="R271" s="649"/>
      <c r="S271" s="649"/>
      <c r="T271" s="649"/>
      <c r="U271" s="649"/>
      <c r="V271" s="649"/>
      <c r="W271" s="649"/>
      <c r="X271" s="649"/>
      <c r="Y271" s="649"/>
      <c r="Z271" s="649"/>
      <c r="AA271" s="649"/>
      <c r="AB271" s="649"/>
      <c r="AC271" s="649"/>
      <c r="AD271" s="649"/>
      <c r="AE271" s="649"/>
      <c r="AF271" s="649"/>
      <c r="AG271" s="649"/>
      <c r="AH271" s="649"/>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35"/>
      <c r="BK271" s="235"/>
      <c r="BL271" s="235"/>
      <c r="BM271" s="235"/>
      <c r="BN271" s="235"/>
      <c r="BO271" s="235"/>
      <c r="BP271" s="235"/>
      <c r="BQ271" s="235"/>
      <c r="BR271" s="235"/>
      <c r="BS271" s="235"/>
      <c r="BT271" s="235"/>
      <c r="BU271" s="235"/>
      <c r="BV271" s="235"/>
      <c r="BW271" s="235"/>
      <c r="BX271" s="235"/>
      <c r="BY271" s="235"/>
      <c r="BZ271" s="235"/>
      <c r="CA271" s="235"/>
      <c r="CB271" s="235"/>
      <c r="CC271" s="235"/>
      <c r="CD271" s="235"/>
      <c r="CE271" s="235"/>
      <c r="CF271" s="235"/>
      <c r="CG271" s="235"/>
      <c r="CH271" s="235"/>
      <c r="CI271" s="235"/>
      <c r="CJ271" s="235"/>
      <c r="CK271" s="235"/>
      <c r="CL271" s="235"/>
      <c r="CM271" s="235"/>
      <c r="CN271" s="235"/>
      <c r="CO271" s="235"/>
      <c r="CP271" s="235"/>
      <c r="CQ271" s="235"/>
      <c r="CR271" s="235"/>
      <c r="CS271" s="235"/>
      <c r="CT271" s="235"/>
      <c r="CU271" s="235"/>
      <c r="CV271" s="235"/>
      <c r="CW271" s="235"/>
      <c r="CX271" s="235"/>
      <c r="CY271" s="235"/>
      <c r="CZ271" s="235"/>
      <c r="DA271" s="235"/>
      <c r="DB271" s="235"/>
      <c r="DC271" s="235"/>
      <c r="DD271" s="235"/>
      <c r="DE271" s="235"/>
      <c r="DF271" s="235"/>
      <c r="DG271" s="235"/>
      <c r="DH271" s="235"/>
      <c r="DI271" s="235"/>
      <c r="DJ271" s="235"/>
      <c r="DK271" s="235"/>
      <c r="DL271" s="235"/>
      <c r="DM271" s="235"/>
      <c r="DN271" s="235"/>
      <c r="DO271" s="235"/>
      <c r="DP271" s="235"/>
      <c r="DQ271" s="235"/>
      <c r="DR271" s="235"/>
      <c r="DS271" s="235"/>
      <c r="DT271" s="235"/>
      <c r="DU271" s="235"/>
      <c r="DV271" s="235"/>
      <c r="DW271" s="235"/>
      <c r="DX271" s="235"/>
      <c r="DY271" s="235"/>
      <c r="DZ271" s="235"/>
      <c r="EA271" s="235"/>
      <c r="EB271" s="235"/>
      <c r="EC271" s="235"/>
      <c r="ED271" s="235"/>
      <c r="EE271" s="235"/>
      <c r="EF271" s="235"/>
      <c r="EG271" s="235"/>
      <c r="EH271" s="235"/>
      <c r="EI271" s="235"/>
      <c r="EJ271" s="235"/>
      <c r="EK271" s="235"/>
    </row>
    <row r="272" spans="1:141" ht="93" customHeight="1">
      <c r="A272" s="188" t="s">
        <v>1641</v>
      </c>
      <c r="B272" s="647" t="s">
        <v>1385</v>
      </c>
      <c r="C272" s="648"/>
      <c r="D272" s="178" t="s">
        <v>894</v>
      </c>
      <c r="E272" s="179">
        <f>VLOOKUP(D272,$AF$10:$AG$16,2)</f>
        <v>1</v>
      </c>
      <c r="F272" s="189">
        <f>IF(E272&gt;1,0,ROUNDDOWN(AVERAGE(F273:F278),0))</f>
        <v>1</v>
      </c>
      <c r="G272" s="189"/>
      <c r="H272" s="179">
        <f>MAX(E272:F272)</f>
        <v>1</v>
      </c>
      <c r="I272" s="180">
        <f>CHOOSE(H272,0,$X$11,$X$12,$X$13,$X$14,$X$15,$X$16)</f>
        <v>0</v>
      </c>
      <c r="J272" s="172">
        <f>1/33</f>
        <v>3.0303030303030304E-2</v>
      </c>
      <c r="K272" s="182">
        <f>I272*J272</f>
        <v>0</v>
      </c>
      <c r="L272" s="173"/>
      <c r="M272" s="182"/>
      <c r="N272" s="58"/>
      <c r="O272" s="58"/>
      <c r="P272" s="58"/>
      <c r="Q272" s="58"/>
      <c r="AH272" s="313"/>
    </row>
    <row r="273" spans="1:141" ht="26.25" customHeight="1" outlineLevel="1">
      <c r="A273" s="40" t="s">
        <v>1595</v>
      </c>
      <c r="B273" s="176" t="s">
        <v>1380</v>
      </c>
      <c r="C273" s="42" t="s">
        <v>55</v>
      </c>
      <c r="D273" s="48" t="s">
        <v>778</v>
      </c>
      <c r="E273" s="47">
        <f>VLOOKUP(D273,$AB$10:$AE$16,2)</f>
        <v>1</v>
      </c>
      <c r="F273" s="49">
        <f>CHOOSE(E273,$Y$10,$Y$11,$Y$12,$Y$13,$Y$14,$Y$15,$Y$16)</f>
        <v>1</v>
      </c>
      <c r="G273" s="69">
        <f>IF(F273&gt;1,F273,$H$272)</f>
        <v>1</v>
      </c>
      <c r="H273" s="47"/>
      <c r="I273" s="50">
        <f>CHOOSE(G273,0,$X$11,$X$12,$X$13,$X$14,$X$15,$X$16)</f>
        <v>0</v>
      </c>
      <c r="K273" s="52"/>
      <c r="L273" s="55">
        <v>1</v>
      </c>
      <c r="M273" s="52">
        <f t="shared" si="74"/>
        <v>0</v>
      </c>
      <c r="N273" s="58"/>
      <c r="O273" s="58"/>
      <c r="P273" s="58"/>
      <c r="Q273" s="490">
        <f>SUM(M273:M278,M281)/7</f>
        <v>0</v>
      </c>
      <c r="R273" s="493" t="s">
        <v>2030</v>
      </c>
      <c r="AH273" s="313"/>
    </row>
    <row r="274" spans="1:141" ht="26.25" customHeight="1" outlineLevel="1">
      <c r="A274" s="40" t="s">
        <v>1596</v>
      </c>
      <c r="B274" s="176" t="s">
        <v>1381</v>
      </c>
      <c r="C274" s="42" t="s">
        <v>55</v>
      </c>
      <c r="D274" s="48" t="s">
        <v>778</v>
      </c>
      <c r="E274" s="47">
        <f t="shared" ref="E274:E278" si="84">VLOOKUP(D274,$AB$10:$AE$16,2)</f>
        <v>1</v>
      </c>
      <c r="F274" s="49">
        <f t="shared" ref="F274:F278" si="85">CHOOSE(E274,$Y$10,$Y$11,$Y$12,$Y$13,$Y$14,$Y$15,$Y$16)</f>
        <v>1</v>
      </c>
      <c r="G274" s="69">
        <f t="shared" ref="G274:G278" si="86">IF(F274&gt;1,F274,$H$272)</f>
        <v>1</v>
      </c>
      <c r="H274" s="47"/>
      <c r="I274" s="50">
        <f t="shared" ref="I274:I278" si="87">CHOOSE(G274,0,$X$11,$X$12,$X$13,$X$14,$X$15,$X$16)</f>
        <v>0</v>
      </c>
      <c r="K274" s="52"/>
      <c r="L274" s="55">
        <v>1</v>
      </c>
      <c r="M274" s="52">
        <f t="shared" si="74"/>
        <v>0</v>
      </c>
      <c r="N274" s="58"/>
      <c r="O274" s="58"/>
      <c r="P274" s="58"/>
      <c r="Q274" s="58"/>
      <c r="AH274" s="313"/>
    </row>
    <row r="275" spans="1:141" ht="26.25" customHeight="1" outlineLevel="1">
      <c r="A275" s="40" t="s">
        <v>1597</v>
      </c>
      <c r="B275" s="176" t="s">
        <v>1382</v>
      </c>
      <c r="C275" s="42" t="s">
        <v>55</v>
      </c>
      <c r="D275" s="48" t="s">
        <v>778</v>
      </c>
      <c r="E275" s="47">
        <f t="shared" si="84"/>
        <v>1</v>
      </c>
      <c r="F275" s="49">
        <f t="shared" si="85"/>
        <v>1</v>
      </c>
      <c r="G275" s="69">
        <f t="shared" si="86"/>
        <v>1</v>
      </c>
      <c r="H275" s="47"/>
      <c r="I275" s="50">
        <f t="shared" si="87"/>
        <v>0</v>
      </c>
      <c r="K275" s="52"/>
      <c r="L275" s="55">
        <v>1</v>
      </c>
      <c r="M275" s="52">
        <f t="shared" si="74"/>
        <v>0</v>
      </c>
      <c r="N275" s="58"/>
      <c r="O275" s="58"/>
      <c r="P275" s="58"/>
      <c r="Q275" s="58"/>
      <c r="AH275" s="313"/>
    </row>
    <row r="276" spans="1:141" ht="26.25" customHeight="1" outlineLevel="1">
      <c r="A276" s="40" t="s">
        <v>1598</v>
      </c>
      <c r="B276" s="176" t="s">
        <v>1383</v>
      </c>
      <c r="C276" s="42" t="s">
        <v>55</v>
      </c>
      <c r="D276" s="48" t="s">
        <v>778</v>
      </c>
      <c r="E276" s="47">
        <f t="shared" si="84"/>
        <v>1</v>
      </c>
      <c r="F276" s="49">
        <f t="shared" si="85"/>
        <v>1</v>
      </c>
      <c r="G276" s="69">
        <f t="shared" si="86"/>
        <v>1</v>
      </c>
      <c r="H276" s="47"/>
      <c r="I276" s="50">
        <f t="shared" si="87"/>
        <v>0</v>
      </c>
      <c r="K276" s="52"/>
      <c r="L276" s="55">
        <v>1</v>
      </c>
      <c r="M276" s="52">
        <f t="shared" si="74"/>
        <v>0</v>
      </c>
      <c r="N276" s="58"/>
      <c r="O276" s="58"/>
      <c r="P276" s="58"/>
      <c r="Q276" s="58"/>
      <c r="AH276" s="313"/>
    </row>
    <row r="277" spans="1:141" ht="26.25" customHeight="1" outlineLevel="1">
      <c r="A277" s="40" t="s">
        <v>1599</v>
      </c>
      <c r="B277" s="176" t="s">
        <v>1384</v>
      </c>
      <c r="C277" s="42" t="s">
        <v>55</v>
      </c>
      <c r="D277" s="48" t="s">
        <v>778</v>
      </c>
      <c r="E277" s="47">
        <f t="shared" si="84"/>
        <v>1</v>
      </c>
      <c r="F277" s="49">
        <f t="shared" si="85"/>
        <v>1</v>
      </c>
      <c r="G277" s="69">
        <f>IF(F277&gt;1,F277,$H$272)</f>
        <v>1</v>
      </c>
      <c r="H277" s="334"/>
      <c r="I277" s="50">
        <f t="shared" si="87"/>
        <v>0</v>
      </c>
      <c r="J277" s="337"/>
      <c r="K277" s="338"/>
      <c r="L277" s="55">
        <v>1</v>
      </c>
      <c r="M277" s="52">
        <f t="shared" si="74"/>
        <v>0</v>
      </c>
      <c r="N277" s="58"/>
      <c r="O277" s="58"/>
      <c r="P277" s="58"/>
      <c r="Q277" s="58"/>
      <c r="AH277" s="327"/>
    </row>
    <row r="278" spans="1:141" ht="26.25" customHeight="1" outlineLevel="1">
      <c r="A278" s="40" t="s">
        <v>1600</v>
      </c>
      <c r="B278" s="176" t="s">
        <v>2172</v>
      </c>
      <c r="C278" s="42" t="s">
        <v>55</v>
      </c>
      <c r="D278" s="48" t="s">
        <v>778</v>
      </c>
      <c r="E278" s="47">
        <f t="shared" si="84"/>
        <v>1</v>
      </c>
      <c r="F278" s="49">
        <f t="shared" si="85"/>
        <v>1</v>
      </c>
      <c r="G278" s="69">
        <f t="shared" si="86"/>
        <v>1</v>
      </c>
      <c r="H278" s="47"/>
      <c r="I278" s="50">
        <f t="shared" si="87"/>
        <v>0</v>
      </c>
      <c r="K278" s="52"/>
      <c r="L278" s="55">
        <v>1</v>
      </c>
      <c r="M278" s="52">
        <f t="shared" si="74"/>
        <v>0</v>
      </c>
      <c r="N278" s="58"/>
      <c r="O278" s="58"/>
      <c r="P278" s="58"/>
      <c r="Q278" s="58"/>
      <c r="AH278" s="313"/>
    </row>
    <row r="279" spans="1:141" s="412" customFormat="1" ht="26.85" customHeight="1">
      <c r="A279" s="418" t="s">
        <v>56</v>
      </c>
      <c r="B279" s="643" t="s">
        <v>2076</v>
      </c>
      <c r="C279" s="643"/>
      <c r="D279" s="643"/>
      <c r="E279" s="643"/>
      <c r="F279" s="643"/>
      <c r="G279" s="643"/>
      <c r="H279" s="643"/>
      <c r="I279" s="643"/>
      <c r="J279" s="643"/>
      <c r="K279" s="643"/>
      <c r="L279" s="643"/>
      <c r="M279" s="643"/>
      <c r="N279" s="643"/>
      <c r="O279" s="643"/>
      <c r="P279" s="643"/>
      <c r="Q279" s="643"/>
      <c r="R279" s="643"/>
      <c r="S279" s="643"/>
      <c r="T279" s="643"/>
      <c r="U279" s="643"/>
      <c r="V279" s="643"/>
      <c r="W279" s="643"/>
      <c r="X279" s="643"/>
      <c r="Y279" s="643"/>
      <c r="Z279" s="643"/>
      <c r="AA279" s="643"/>
      <c r="AB279" s="643"/>
      <c r="AC279" s="643"/>
      <c r="AD279" s="643"/>
      <c r="AE279" s="643"/>
      <c r="AF279" s="643"/>
      <c r="AG279" s="643"/>
      <c r="AH279" s="643"/>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35"/>
      <c r="BK279" s="235"/>
      <c r="BL279" s="235"/>
      <c r="BM279" s="235"/>
      <c r="BN279" s="235"/>
      <c r="BO279" s="235"/>
      <c r="BP279" s="235"/>
      <c r="BQ279" s="235"/>
      <c r="BR279" s="235"/>
      <c r="BS279" s="235"/>
      <c r="BT279" s="235"/>
      <c r="BU279" s="235"/>
      <c r="BV279" s="235"/>
      <c r="BW279" s="235"/>
      <c r="BX279" s="235"/>
      <c r="BY279" s="235"/>
      <c r="BZ279" s="235"/>
      <c r="CA279" s="235"/>
      <c r="CB279" s="235"/>
      <c r="CC279" s="235"/>
      <c r="CD279" s="235"/>
      <c r="CE279" s="235"/>
      <c r="CF279" s="235"/>
      <c r="CG279" s="235"/>
      <c r="CH279" s="235"/>
      <c r="CI279" s="235"/>
      <c r="CJ279" s="235"/>
      <c r="CK279" s="235"/>
      <c r="CL279" s="235"/>
      <c r="CM279" s="235"/>
      <c r="CN279" s="235"/>
      <c r="CO279" s="235"/>
      <c r="CP279" s="235"/>
      <c r="CQ279" s="235"/>
      <c r="CR279" s="235"/>
      <c r="CS279" s="235"/>
      <c r="CT279" s="235"/>
      <c r="CU279" s="235"/>
      <c r="CV279" s="235"/>
      <c r="CW279" s="235"/>
      <c r="CX279" s="235"/>
      <c r="CY279" s="235"/>
      <c r="CZ279" s="235"/>
      <c r="DA279" s="235"/>
      <c r="DB279" s="235"/>
      <c r="DC279" s="235"/>
      <c r="DD279" s="235"/>
      <c r="DE279" s="235"/>
      <c r="DF279" s="235"/>
      <c r="DG279" s="235"/>
      <c r="DH279" s="235"/>
      <c r="DI279" s="235"/>
      <c r="DJ279" s="235"/>
      <c r="DK279" s="235"/>
      <c r="DL279" s="235"/>
      <c r="DM279" s="235"/>
      <c r="DN279" s="235"/>
      <c r="DO279" s="235"/>
      <c r="DP279" s="235"/>
      <c r="DQ279" s="235"/>
      <c r="DR279" s="235"/>
      <c r="DS279" s="235"/>
      <c r="DT279" s="235"/>
      <c r="DU279" s="235"/>
      <c r="DV279" s="235"/>
      <c r="DW279" s="235"/>
      <c r="DX279" s="235"/>
      <c r="DY279" s="235"/>
      <c r="DZ279" s="235"/>
      <c r="EA279" s="235"/>
      <c r="EB279" s="235"/>
      <c r="EC279" s="235"/>
      <c r="ED279" s="235"/>
      <c r="EE279" s="235"/>
      <c r="EF279" s="235"/>
      <c r="EG279" s="235"/>
      <c r="EH279" s="235"/>
      <c r="EI279" s="235"/>
      <c r="EJ279" s="235"/>
      <c r="EK279" s="235"/>
    </row>
    <row r="280" spans="1:141" ht="50.25" customHeight="1">
      <c r="A280" s="203" t="s">
        <v>1642</v>
      </c>
      <c r="B280" s="644" t="s">
        <v>1386</v>
      </c>
      <c r="C280" s="645"/>
      <c r="D280" s="178" t="s">
        <v>894</v>
      </c>
      <c r="E280" s="205">
        <f>VLOOKUP(D280,$AF$10:$AG$16,2)</f>
        <v>1</v>
      </c>
      <c r="F280" s="206">
        <f>IF(E280&gt;1,0,ROUNDDOWN(AVERAGE(F281:F281),0))</f>
        <v>1</v>
      </c>
      <c r="G280" s="206"/>
      <c r="H280" s="205">
        <f>MAX(E280:F280)</f>
        <v>1</v>
      </c>
      <c r="I280" s="207">
        <f>CHOOSE(H280,0,$X$11,$X$12,$X$13,$X$14,$X$15,$X$16)</f>
        <v>0</v>
      </c>
      <c r="J280" s="208">
        <f>1/33</f>
        <v>3.0303030303030304E-2</v>
      </c>
      <c r="K280" s="209">
        <f>I280*J280</f>
        <v>0</v>
      </c>
      <c r="L280" s="210"/>
      <c r="M280" s="209"/>
      <c r="N280" s="58"/>
      <c r="O280" s="58"/>
      <c r="P280" s="58"/>
      <c r="Q280" s="58"/>
      <c r="AH280" s="318"/>
    </row>
    <row r="281" spans="1:141" ht="43.5" customHeight="1" outlineLevel="1">
      <c r="A281" s="191" t="s">
        <v>1601</v>
      </c>
      <c r="B281" s="211" t="s">
        <v>1591</v>
      </c>
      <c r="C281" s="200" t="s">
        <v>64</v>
      </c>
      <c r="D281" s="48" t="s">
        <v>778</v>
      </c>
      <c r="E281" s="194">
        <f>VLOOKUP(D281,$AB$10:$AE$16,2)</f>
        <v>1</v>
      </c>
      <c r="F281" s="195">
        <f>CHOOSE(E281,$Y$10,$Y$11,$Y$12,$Y$13,$Y$14,$Y$15,$Y$16)</f>
        <v>1</v>
      </c>
      <c r="G281" s="195">
        <f>IF(F281&gt;1,F281,$H$280)</f>
        <v>1</v>
      </c>
      <c r="H281" s="194"/>
      <c r="I281" s="196">
        <f>CHOOSE(G281,0,$X$11,$X$12,$X$13,$X$14,$X$15,$X$16)</f>
        <v>0</v>
      </c>
      <c r="J281" s="197"/>
      <c r="K281" s="198"/>
      <c r="L281" s="199">
        <v>1</v>
      </c>
      <c r="M281" s="198">
        <f>L281*I281</f>
        <v>0</v>
      </c>
      <c r="N281" s="58"/>
      <c r="O281" s="58"/>
      <c r="P281" s="58"/>
      <c r="Q281" s="58"/>
      <c r="AH281" s="314"/>
    </row>
    <row r="282" spans="1:141" s="412" customFormat="1" ht="26.85" customHeight="1">
      <c r="A282" s="418" t="s">
        <v>67</v>
      </c>
      <c r="B282" s="643" t="s">
        <v>2077</v>
      </c>
      <c r="C282" s="643"/>
      <c r="D282" s="643"/>
      <c r="E282" s="643"/>
      <c r="F282" s="643"/>
      <c r="G282" s="643"/>
      <c r="H282" s="643"/>
      <c r="I282" s="643"/>
      <c r="J282" s="643"/>
      <c r="K282" s="643"/>
      <c r="L282" s="643"/>
      <c r="M282" s="643"/>
      <c r="N282" s="643"/>
      <c r="O282" s="643"/>
      <c r="P282" s="643"/>
      <c r="Q282" s="643"/>
      <c r="R282" s="643"/>
      <c r="S282" s="643"/>
      <c r="T282" s="643"/>
      <c r="U282" s="643"/>
      <c r="V282" s="643"/>
      <c r="W282" s="643"/>
      <c r="X282" s="643"/>
      <c r="Y282" s="643"/>
      <c r="Z282" s="643"/>
      <c r="AA282" s="643"/>
      <c r="AB282" s="643"/>
      <c r="AC282" s="643"/>
      <c r="AD282" s="643"/>
      <c r="AE282" s="643"/>
      <c r="AF282" s="643"/>
      <c r="AG282" s="643"/>
      <c r="AH282" s="643"/>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35"/>
      <c r="BK282" s="235"/>
      <c r="BL282" s="235"/>
      <c r="BM282" s="235"/>
      <c r="BN282" s="235"/>
      <c r="BO282" s="235"/>
      <c r="BP282" s="235"/>
      <c r="BQ282" s="235"/>
      <c r="BR282" s="235"/>
      <c r="BS282" s="235"/>
      <c r="BT282" s="235"/>
      <c r="BU282" s="235"/>
      <c r="BV282" s="235"/>
      <c r="BW282" s="235"/>
      <c r="BX282" s="235"/>
      <c r="BY282" s="235"/>
      <c r="BZ282" s="235"/>
      <c r="CA282" s="235"/>
      <c r="CB282" s="235"/>
      <c r="CC282" s="235"/>
      <c r="CD282" s="235"/>
      <c r="CE282" s="235"/>
      <c r="CF282" s="235"/>
      <c r="CG282" s="235"/>
      <c r="CH282" s="235"/>
      <c r="CI282" s="235"/>
      <c r="CJ282" s="235"/>
      <c r="CK282" s="235"/>
      <c r="CL282" s="235"/>
      <c r="CM282" s="235"/>
      <c r="CN282" s="235"/>
      <c r="CO282" s="235"/>
      <c r="CP282" s="235"/>
      <c r="CQ282" s="235"/>
      <c r="CR282" s="235"/>
      <c r="CS282" s="235"/>
      <c r="CT282" s="235"/>
      <c r="CU282" s="235"/>
      <c r="CV282" s="235"/>
      <c r="CW282" s="235"/>
      <c r="CX282" s="235"/>
      <c r="CY282" s="235"/>
      <c r="CZ282" s="235"/>
      <c r="DA282" s="235"/>
      <c r="DB282" s="235"/>
      <c r="DC282" s="235"/>
      <c r="DD282" s="235"/>
      <c r="DE282" s="235"/>
      <c r="DF282" s="235"/>
      <c r="DG282" s="235"/>
      <c r="DH282" s="235"/>
      <c r="DI282" s="235"/>
      <c r="DJ282" s="235"/>
      <c r="DK282" s="235"/>
      <c r="DL282" s="235"/>
      <c r="DM282" s="235"/>
      <c r="DN282" s="235"/>
      <c r="DO282" s="235"/>
      <c r="DP282" s="235"/>
      <c r="DQ282" s="235"/>
      <c r="DR282" s="235"/>
      <c r="DS282" s="235"/>
      <c r="DT282" s="235"/>
      <c r="DU282" s="235"/>
      <c r="DV282" s="235"/>
      <c r="DW282" s="235"/>
      <c r="DX282" s="235"/>
      <c r="DY282" s="235"/>
      <c r="DZ282" s="235"/>
      <c r="EA282" s="235"/>
      <c r="EB282" s="235"/>
      <c r="EC282" s="235"/>
      <c r="ED282" s="235"/>
      <c r="EE282" s="235"/>
      <c r="EF282" s="235"/>
      <c r="EG282" s="235"/>
      <c r="EH282" s="235"/>
      <c r="EI282" s="235"/>
      <c r="EJ282" s="235"/>
      <c r="EK282" s="235"/>
    </row>
    <row r="283" spans="1:141" s="412" customFormat="1" ht="26.85" customHeight="1">
      <c r="A283" s="418" t="s">
        <v>68</v>
      </c>
      <c r="B283" s="643" t="s">
        <v>110</v>
      </c>
      <c r="C283" s="643"/>
      <c r="D283" s="643"/>
      <c r="E283" s="643"/>
      <c r="F283" s="643"/>
      <c r="G283" s="643"/>
      <c r="H283" s="643"/>
      <c r="I283" s="643"/>
      <c r="J283" s="643"/>
      <c r="K283" s="643"/>
      <c r="L283" s="643"/>
      <c r="M283" s="643"/>
      <c r="N283" s="643"/>
      <c r="O283" s="643"/>
      <c r="P283" s="643"/>
      <c r="Q283" s="643"/>
      <c r="R283" s="643"/>
      <c r="S283" s="643"/>
      <c r="T283" s="643"/>
      <c r="U283" s="643"/>
      <c r="V283" s="643"/>
      <c r="W283" s="643"/>
      <c r="X283" s="643"/>
      <c r="Y283" s="643"/>
      <c r="Z283" s="643"/>
      <c r="AA283" s="643"/>
      <c r="AB283" s="643"/>
      <c r="AC283" s="643"/>
      <c r="AD283" s="643"/>
      <c r="AE283" s="643"/>
      <c r="AF283" s="643"/>
      <c r="AG283" s="643"/>
      <c r="AH283" s="643"/>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35"/>
      <c r="BK283" s="235"/>
      <c r="BL283" s="235"/>
      <c r="BM283" s="235"/>
      <c r="BN283" s="235"/>
      <c r="BO283" s="235"/>
      <c r="BP283" s="235"/>
      <c r="BQ283" s="235"/>
      <c r="BR283" s="235"/>
      <c r="BS283" s="235"/>
      <c r="BT283" s="235"/>
      <c r="BU283" s="235"/>
      <c r="BV283" s="235"/>
      <c r="BW283" s="235"/>
      <c r="BX283" s="235"/>
      <c r="BY283" s="235"/>
      <c r="BZ283" s="235"/>
      <c r="CA283" s="235"/>
      <c r="CB283" s="235"/>
      <c r="CC283" s="235"/>
      <c r="CD283" s="235"/>
      <c r="CE283" s="235"/>
      <c r="CF283" s="235"/>
      <c r="CG283" s="235"/>
      <c r="CH283" s="235"/>
      <c r="CI283" s="235"/>
      <c r="CJ283" s="235"/>
      <c r="CK283" s="235"/>
      <c r="CL283" s="235"/>
      <c r="CM283" s="235"/>
      <c r="CN283" s="235"/>
      <c r="CO283" s="235"/>
      <c r="CP283" s="235"/>
      <c r="CQ283" s="235"/>
      <c r="CR283" s="235"/>
      <c r="CS283" s="235"/>
      <c r="CT283" s="235"/>
      <c r="CU283" s="235"/>
      <c r="CV283" s="235"/>
      <c r="CW283" s="235"/>
      <c r="CX283" s="235"/>
      <c r="CY283" s="235"/>
      <c r="CZ283" s="235"/>
      <c r="DA283" s="235"/>
      <c r="DB283" s="235"/>
      <c r="DC283" s="235"/>
      <c r="DD283" s="235"/>
      <c r="DE283" s="235"/>
      <c r="DF283" s="235"/>
      <c r="DG283" s="235"/>
      <c r="DH283" s="235"/>
      <c r="DI283" s="235"/>
      <c r="DJ283" s="235"/>
      <c r="DK283" s="235"/>
      <c r="DL283" s="235"/>
      <c r="DM283" s="235"/>
      <c r="DN283" s="235"/>
      <c r="DO283" s="235"/>
      <c r="DP283" s="235"/>
      <c r="DQ283" s="235"/>
      <c r="DR283" s="235"/>
      <c r="DS283" s="235"/>
      <c r="DT283" s="235"/>
      <c r="DU283" s="235"/>
      <c r="DV283" s="235"/>
      <c r="DW283" s="235"/>
      <c r="DX283" s="235"/>
      <c r="DY283" s="235"/>
      <c r="DZ283" s="235"/>
      <c r="EA283" s="235"/>
      <c r="EB283" s="235"/>
      <c r="EC283" s="235"/>
      <c r="ED283" s="235"/>
      <c r="EE283" s="235"/>
      <c r="EF283" s="235"/>
      <c r="EG283" s="235"/>
      <c r="EH283" s="235"/>
      <c r="EI283" s="235"/>
      <c r="EJ283" s="235"/>
      <c r="EK283" s="235"/>
    </row>
    <row r="284" spans="1:141" ht="40.35" customHeight="1">
      <c r="A284" s="203" t="s">
        <v>1633</v>
      </c>
      <c r="B284" s="644" t="s">
        <v>1654</v>
      </c>
      <c r="C284" s="646"/>
      <c r="D284" s="178" t="s">
        <v>894</v>
      </c>
      <c r="E284" s="205">
        <f>VLOOKUP(D284,$AF$10:$AG$16,2)</f>
        <v>1</v>
      </c>
      <c r="F284" s="206">
        <f>IF(E284&gt;1,0,F285)</f>
        <v>1</v>
      </c>
      <c r="G284" s="206"/>
      <c r="H284" s="205">
        <f>MAX(E284:F284)</f>
        <v>1</v>
      </c>
      <c r="I284" s="207">
        <f>CHOOSE(H284,0,$X$11,$X$12,$X$13,$X$14,$X$15,$X$16)</f>
        <v>0</v>
      </c>
      <c r="J284" s="208">
        <f>1/33</f>
        <v>3.0303030303030304E-2</v>
      </c>
      <c r="K284" s="209">
        <f>I284*J284</f>
        <v>0</v>
      </c>
      <c r="L284" s="210"/>
      <c r="M284" s="209"/>
      <c r="N284" s="58"/>
      <c r="O284" s="58"/>
      <c r="P284" s="58"/>
      <c r="Q284" s="58"/>
      <c r="AH284" s="318"/>
    </row>
    <row r="285" spans="1:141" ht="42.75" customHeight="1" outlineLevel="1">
      <c r="A285" s="191" t="s">
        <v>1602</v>
      </c>
      <c r="B285" s="192" t="s">
        <v>1592</v>
      </c>
      <c r="C285" s="193" t="s">
        <v>68</v>
      </c>
      <c r="D285" s="48" t="s">
        <v>778</v>
      </c>
      <c r="E285" s="194">
        <f>VLOOKUP(D285,$AB$10:$AE$16,2)</f>
        <v>1</v>
      </c>
      <c r="F285" s="195">
        <f>CHOOSE(E285,$Y$10,$Y$11,$Y$12,$Y$13,$Y$14,$Y$15,$Y$16)</f>
        <v>1</v>
      </c>
      <c r="G285" s="195">
        <f>IF(F285&gt;1,F285,$H$284)</f>
        <v>1</v>
      </c>
      <c r="H285" s="194"/>
      <c r="I285" s="196">
        <f>CHOOSE(G285,0,$X$11,$X$12,$X$13,$X$14,$X$15,$X$16)</f>
        <v>0</v>
      </c>
      <c r="J285" s="197"/>
      <c r="K285" s="198"/>
      <c r="L285" s="199">
        <v>1</v>
      </c>
      <c r="M285" s="198">
        <f>L285*I285</f>
        <v>0</v>
      </c>
      <c r="N285" s="58"/>
      <c r="O285" s="58"/>
      <c r="P285" s="58"/>
      <c r="Q285" s="515">
        <f>M285</f>
        <v>0</v>
      </c>
      <c r="R285" s="516" t="s">
        <v>2031</v>
      </c>
      <c r="AH285" s="314"/>
    </row>
    <row r="286" spans="1:141" s="412" customFormat="1" ht="26.85" customHeight="1">
      <c r="A286" s="418" t="s">
        <v>69</v>
      </c>
      <c r="B286" s="643" t="s">
        <v>1179</v>
      </c>
      <c r="C286" s="643"/>
      <c r="D286" s="643"/>
      <c r="E286" s="643"/>
      <c r="F286" s="643"/>
      <c r="G286" s="643"/>
      <c r="H286" s="643"/>
      <c r="I286" s="643"/>
      <c r="J286" s="643"/>
      <c r="K286" s="643"/>
      <c r="L286" s="643"/>
      <c r="M286" s="643"/>
      <c r="N286" s="643"/>
      <c r="O286" s="643"/>
      <c r="P286" s="643"/>
      <c r="Q286" s="643"/>
      <c r="R286" s="643"/>
      <c r="S286" s="643"/>
      <c r="T286" s="643"/>
      <c r="U286" s="643"/>
      <c r="V286" s="643"/>
      <c r="W286" s="643"/>
      <c r="X286" s="643"/>
      <c r="Y286" s="643"/>
      <c r="Z286" s="643"/>
      <c r="AA286" s="643"/>
      <c r="AB286" s="643"/>
      <c r="AC286" s="643"/>
      <c r="AD286" s="643"/>
      <c r="AE286" s="643"/>
      <c r="AF286" s="643"/>
      <c r="AG286" s="643"/>
      <c r="AH286" s="643"/>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35"/>
      <c r="BK286" s="235"/>
      <c r="BL286" s="235"/>
      <c r="BM286" s="235"/>
      <c r="BN286" s="235"/>
      <c r="BO286" s="235"/>
      <c r="BP286" s="235"/>
      <c r="BQ286" s="235"/>
      <c r="BR286" s="235"/>
      <c r="BS286" s="235"/>
      <c r="BT286" s="235"/>
      <c r="BU286" s="235"/>
      <c r="BV286" s="235"/>
      <c r="BW286" s="235"/>
      <c r="BX286" s="235"/>
      <c r="BY286" s="235"/>
      <c r="BZ286" s="235"/>
      <c r="CA286" s="235"/>
      <c r="CB286" s="235"/>
      <c r="CC286" s="235"/>
      <c r="CD286" s="235"/>
      <c r="CE286" s="235"/>
      <c r="CF286" s="235"/>
      <c r="CG286" s="235"/>
      <c r="CH286" s="235"/>
      <c r="CI286" s="235"/>
      <c r="CJ286" s="235"/>
      <c r="CK286" s="235"/>
      <c r="CL286" s="235"/>
      <c r="CM286" s="235"/>
      <c r="CN286" s="235"/>
      <c r="CO286" s="235"/>
      <c r="CP286" s="235"/>
      <c r="CQ286" s="235"/>
      <c r="CR286" s="235"/>
      <c r="CS286" s="235"/>
      <c r="CT286" s="235"/>
      <c r="CU286" s="235"/>
      <c r="CV286" s="235"/>
      <c r="CW286" s="235"/>
      <c r="CX286" s="235"/>
      <c r="CY286" s="235"/>
      <c r="CZ286" s="235"/>
      <c r="DA286" s="235"/>
      <c r="DB286" s="235"/>
      <c r="DC286" s="235"/>
      <c r="DD286" s="235"/>
      <c r="DE286" s="235"/>
      <c r="DF286" s="235"/>
      <c r="DG286" s="235"/>
      <c r="DH286" s="235"/>
      <c r="DI286" s="235"/>
      <c r="DJ286" s="235"/>
      <c r="DK286" s="235"/>
      <c r="DL286" s="235"/>
      <c r="DM286" s="235"/>
      <c r="DN286" s="235"/>
      <c r="DO286" s="235"/>
      <c r="DP286" s="235"/>
      <c r="DQ286" s="235"/>
      <c r="DR286" s="235"/>
      <c r="DS286" s="235"/>
      <c r="DT286" s="235"/>
      <c r="DU286" s="235"/>
      <c r="DV286" s="235"/>
      <c r="DW286" s="235"/>
      <c r="DX286" s="235"/>
      <c r="DY286" s="235"/>
      <c r="DZ286" s="235"/>
      <c r="EA286" s="235"/>
      <c r="EB286" s="235"/>
      <c r="EC286" s="235"/>
      <c r="ED286" s="235"/>
      <c r="EE286" s="235"/>
      <c r="EF286" s="235"/>
      <c r="EG286" s="235"/>
      <c r="EH286" s="235"/>
      <c r="EI286" s="235"/>
      <c r="EJ286" s="235"/>
      <c r="EK286" s="235"/>
    </row>
    <row r="287" spans="1:141" ht="213" customHeight="1">
      <c r="A287" s="203" t="s">
        <v>1643</v>
      </c>
      <c r="B287" s="644" t="s">
        <v>1593</v>
      </c>
      <c r="C287" s="645"/>
      <c r="D287" s="178" t="s">
        <v>894</v>
      </c>
      <c r="E287" s="205">
        <f>VLOOKUP(D287,$AF$10:$AG$16,2)</f>
        <v>1</v>
      </c>
      <c r="F287" s="206">
        <f>IF(E287&gt;1,0,ROUNDDOWN(AVERAGE(F288:F299),0))</f>
        <v>1</v>
      </c>
      <c r="G287" s="206"/>
      <c r="H287" s="205">
        <f>MAX(E287:F287)</f>
        <v>1</v>
      </c>
      <c r="I287" s="207">
        <f>CHOOSE(H287,0,$X$11,$X$12,$X$13,$X$14,$X$15,$X$16)</f>
        <v>0</v>
      </c>
      <c r="J287" s="208">
        <f>1/33</f>
        <v>3.0303030303030304E-2</v>
      </c>
      <c r="K287" s="209">
        <f>I287*J287</f>
        <v>0</v>
      </c>
      <c r="L287" s="210"/>
      <c r="M287" s="209"/>
      <c r="N287" s="58"/>
      <c r="O287" s="58"/>
      <c r="P287" s="58"/>
      <c r="Q287" s="58"/>
      <c r="AH287" s="318"/>
    </row>
    <row r="288" spans="1:141" ht="26.25" customHeight="1" outlineLevel="1">
      <c r="A288" s="40" t="s">
        <v>1603</v>
      </c>
      <c r="B288" s="176" t="s">
        <v>2078</v>
      </c>
      <c r="C288" s="42" t="s">
        <v>69</v>
      </c>
      <c r="D288" s="48" t="s">
        <v>778</v>
      </c>
      <c r="E288" s="47">
        <f t="shared" ref="E288:E302" si="88">VLOOKUP(D288,$AB$10:$AE$16,2)</f>
        <v>1</v>
      </c>
      <c r="F288" s="49">
        <f t="shared" ref="F288:F302" si="89">CHOOSE(E288,$Y$10,$Y$11,$Y$12,$Y$13,$Y$14,$Y$15,$Y$16)</f>
        <v>1</v>
      </c>
      <c r="G288" s="69">
        <f t="shared" ref="G288:G302" si="90">IF(F288&gt;1,F288,$H$287)</f>
        <v>1</v>
      </c>
      <c r="H288" s="47"/>
      <c r="I288" s="50">
        <f t="shared" ref="I288:I302" si="91">CHOOSE(G288,0,$X$11,$X$12,$X$13,$X$14,$X$15,$X$16)</f>
        <v>0</v>
      </c>
      <c r="K288" s="52"/>
      <c r="L288" s="55">
        <v>1</v>
      </c>
      <c r="M288" s="52">
        <f>L288*I288</f>
        <v>0</v>
      </c>
      <c r="N288" s="58"/>
      <c r="O288" s="58"/>
      <c r="P288" s="58"/>
      <c r="Q288" s="58"/>
      <c r="AH288" s="319"/>
      <c r="AI288" s="349"/>
    </row>
    <row r="289" spans="1:141" ht="26.25" customHeight="1" outlineLevel="1">
      <c r="A289" s="40" t="s">
        <v>1604</v>
      </c>
      <c r="B289" s="176" t="s">
        <v>2079</v>
      </c>
      <c r="C289" s="42" t="s">
        <v>69</v>
      </c>
      <c r="D289" s="48" t="s">
        <v>778</v>
      </c>
      <c r="E289" s="47">
        <f t="shared" si="88"/>
        <v>1</v>
      </c>
      <c r="F289" s="49">
        <f t="shared" si="89"/>
        <v>1</v>
      </c>
      <c r="G289" s="69">
        <f t="shared" si="90"/>
        <v>1</v>
      </c>
      <c r="H289" s="47"/>
      <c r="I289" s="50">
        <f t="shared" si="91"/>
        <v>0</v>
      </c>
      <c r="K289" s="52"/>
      <c r="L289" s="55">
        <v>1</v>
      </c>
      <c r="M289" s="52">
        <f t="shared" ref="M289:M302" si="92">L289*I289</f>
        <v>0</v>
      </c>
      <c r="N289" s="58"/>
      <c r="O289" s="58"/>
      <c r="P289" s="58"/>
      <c r="Q289" s="515">
        <f>SUM(M288:M302)/15</f>
        <v>0</v>
      </c>
      <c r="R289" s="516" t="s">
        <v>2032</v>
      </c>
      <c r="AH289" s="319"/>
      <c r="AI289" s="349"/>
    </row>
    <row r="290" spans="1:141" ht="26.25" customHeight="1" outlineLevel="1">
      <c r="A290" s="40" t="s">
        <v>1605</v>
      </c>
      <c r="B290" s="176" t="s">
        <v>2080</v>
      </c>
      <c r="C290" s="42" t="s">
        <v>69</v>
      </c>
      <c r="D290" s="48" t="s">
        <v>778</v>
      </c>
      <c r="E290" s="47">
        <f t="shared" si="88"/>
        <v>1</v>
      </c>
      <c r="F290" s="49">
        <f t="shared" si="89"/>
        <v>1</v>
      </c>
      <c r="G290" s="69">
        <f t="shared" si="90"/>
        <v>1</v>
      </c>
      <c r="H290" s="345"/>
      <c r="I290" s="50">
        <f t="shared" si="91"/>
        <v>0</v>
      </c>
      <c r="J290" s="346"/>
      <c r="K290" s="347"/>
      <c r="L290" s="55">
        <v>1</v>
      </c>
      <c r="M290" s="52">
        <f t="shared" si="92"/>
        <v>0</v>
      </c>
      <c r="N290" s="58"/>
      <c r="O290" s="58"/>
      <c r="P290" s="58"/>
      <c r="Q290" s="58"/>
      <c r="AH290" s="348"/>
      <c r="AI290" s="349"/>
    </row>
    <row r="291" spans="1:141" ht="26.25" customHeight="1" outlineLevel="1">
      <c r="A291" s="40" t="s">
        <v>1606</v>
      </c>
      <c r="B291" s="176" t="s">
        <v>2081</v>
      </c>
      <c r="C291" s="42" t="s">
        <v>69</v>
      </c>
      <c r="D291" s="48" t="s">
        <v>778</v>
      </c>
      <c r="E291" s="47">
        <f t="shared" si="88"/>
        <v>1</v>
      </c>
      <c r="F291" s="49">
        <f t="shared" si="89"/>
        <v>1</v>
      </c>
      <c r="G291" s="69">
        <f t="shared" si="90"/>
        <v>1</v>
      </c>
      <c r="H291" s="345"/>
      <c r="I291" s="50">
        <f t="shared" si="91"/>
        <v>0</v>
      </c>
      <c r="J291" s="346"/>
      <c r="K291" s="347"/>
      <c r="L291" s="55">
        <v>1</v>
      </c>
      <c r="M291" s="52">
        <f t="shared" si="92"/>
        <v>0</v>
      </c>
      <c r="N291" s="58"/>
      <c r="O291" s="58"/>
      <c r="P291" s="58"/>
      <c r="Q291" s="58"/>
      <c r="AH291" s="348"/>
      <c r="AI291" s="349"/>
    </row>
    <row r="292" spans="1:141" ht="26.25" customHeight="1" outlineLevel="1">
      <c r="A292" s="40" t="s">
        <v>1607</v>
      </c>
      <c r="B292" s="176" t="s">
        <v>2082</v>
      </c>
      <c r="C292" s="42" t="s">
        <v>69</v>
      </c>
      <c r="D292" s="48" t="s">
        <v>778</v>
      </c>
      <c r="E292" s="47">
        <f t="shared" si="88"/>
        <v>1</v>
      </c>
      <c r="F292" s="49">
        <f t="shared" si="89"/>
        <v>1</v>
      </c>
      <c r="G292" s="69">
        <f t="shared" si="90"/>
        <v>1</v>
      </c>
      <c r="H292" s="47"/>
      <c r="I292" s="50">
        <f t="shared" si="91"/>
        <v>0</v>
      </c>
      <c r="K292" s="52"/>
      <c r="L292" s="55">
        <v>1</v>
      </c>
      <c r="M292" s="52">
        <f t="shared" si="92"/>
        <v>0</v>
      </c>
      <c r="N292" s="58"/>
      <c r="O292" s="58"/>
      <c r="P292" s="58"/>
      <c r="Q292" s="58"/>
      <c r="AH292" s="319"/>
      <c r="AI292" s="349"/>
    </row>
    <row r="293" spans="1:141" ht="26.25" customHeight="1" outlineLevel="1">
      <c r="A293" s="40" t="s">
        <v>1608</v>
      </c>
      <c r="B293" s="176" t="s">
        <v>2083</v>
      </c>
      <c r="C293" s="42" t="s">
        <v>69</v>
      </c>
      <c r="D293" s="48" t="s">
        <v>778</v>
      </c>
      <c r="E293" s="47">
        <f t="shared" si="88"/>
        <v>1</v>
      </c>
      <c r="F293" s="49">
        <f t="shared" si="89"/>
        <v>1</v>
      </c>
      <c r="G293" s="69">
        <f t="shared" si="90"/>
        <v>1</v>
      </c>
      <c r="H293" s="345"/>
      <c r="I293" s="50">
        <f t="shared" si="91"/>
        <v>0</v>
      </c>
      <c r="J293" s="346"/>
      <c r="K293" s="347"/>
      <c r="L293" s="55">
        <v>1</v>
      </c>
      <c r="M293" s="52">
        <f t="shared" si="92"/>
        <v>0</v>
      </c>
      <c r="N293" s="58"/>
      <c r="O293" s="58"/>
      <c r="P293" s="58"/>
      <c r="Q293" s="58"/>
      <c r="AH293" s="348"/>
      <c r="AI293" s="349"/>
    </row>
    <row r="294" spans="1:141" ht="26.25" customHeight="1" outlineLevel="1">
      <c r="A294" s="40" t="s">
        <v>1609</v>
      </c>
      <c r="B294" s="176" t="s">
        <v>2084</v>
      </c>
      <c r="C294" s="42" t="s">
        <v>69</v>
      </c>
      <c r="D294" s="48" t="s">
        <v>778</v>
      </c>
      <c r="E294" s="47">
        <f t="shared" si="88"/>
        <v>1</v>
      </c>
      <c r="F294" s="49">
        <f t="shared" si="89"/>
        <v>1</v>
      </c>
      <c r="G294" s="69">
        <f t="shared" si="90"/>
        <v>1</v>
      </c>
      <c r="H294" s="47"/>
      <c r="I294" s="50">
        <f t="shared" si="91"/>
        <v>0</v>
      </c>
      <c r="K294" s="52"/>
      <c r="L294" s="55">
        <v>1</v>
      </c>
      <c r="M294" s="52">
        <f t="shared" si="92"/>
        <v>0</v>
      </c>
      <c r="N294" s="58"/>
      <c r="O294" s="58"/>
      <c r="P294" s="58"/>
      <c r="Q294" s="58"/>
      <c r="AH294" s="319"/>
      <c r="AI294" s="349"/>
    </row>
    <row r="295" spans="1:141" ht="26.25" customHeight="1" outlineLevel="1">
      <c r="A295" s="40" t="s">
        <v>1645</v>
      </c>
      <c r="B295" s="176" t="s">
        <v>2085</v>
      </c>
      <c r="C295" s="42" t="s">
        <v>69</v>
      </c>
      <c r="D295" s="48" t="s">
        <v>778</v>
      </c>
      <c r="E295" s="47">
        <f t="shared" si="88"/>
        <v>1</v>
      </c>
      <c r="F295" s="49">
        <f t="shared" si="89"/>
        <v>1</v>
      </c>
      <c r="G295" s="69">
        <f t="shared" si="90"/>
        <v>1</v>
      </c>
      <c r="H295" s="345"/>
      <c r="I295" s="50">
        <f t="shared" si="91"/>
        <v>0</v>
      </c>
      <c r="J295" s="346"/>
      <c r="K295" s="347"/>
      <c r="L295" s="55">
        <v>1</v>
      </c>
      <c r="M295" s="52">
        <f t="shared" si="92"/>
        <v>0</v>
      </c>
      <c r="N295" s="58"/>
      <c r="O295" s="58"/>
      <c r="P295" s="58"/>
      <c r="Q295" s="58"/>
      <c r="AH295" s="348"/>
      <c r="AI295" s="349"/>
    </row>
    <row r="296" spans="1:141" ht="26.25" customHeight="1" outlineLevel="1">
      <c r="A296" s="40" t="s">
        <v>1646</v>
      </c>
      <c r="B296" s="176" t="s">
        <v>2086</v>
      </c>
      <c r="C296" s="42" t="s">
        <v>69</v>
      </c>
      <c r="D296" s="48" t="s">
        <v>778</v>
      </c>
      <c r="E296" s="47">
        <f t="shared" si="88"/>
        <v>1</v>
      </c>
      <c r="F296" s="49">
        <f t="shared" si="89"/>
        <v>1</v>
      </c>
      <c r="G296" s="69">
        <f t="shared" si="90"/>
        <v>1</v>
      </c>
      <c r="H296" s="47"/>
      <c r="I296" s="50">
        <f t="shared" si="91"/>
        <v>0</v>
      </c>
      <c r="K296" s="52"/>
      <c r="L296" s="55">
        <v>1</v>
      </c>
      <c r="M296" s="52">
        <f t="shared" si="92"/>
        <v>0</v>
      </c>
      <c r="N296" s="58"/>
      <c r="O296" s="58"/>
      <c r="P296" s="58"/>
      <c r="Q296" s="58"/>
      <c r="AH296" s="319"/>
      <c r="AI296" s="349"/>
    </row>
    <row r="297" spans="1:141" ht="26.25" customHeight="1" outlineLevel="1">
      <c r="A297" s="40" t="s">
        <v>1647</v>
      </c>
      <c r="B297" s="176" t="s">
        <v>2087</v>
      </c>
      <c r="C297" s="42" t="s">
        <v>69</v>
      </c>
      <c r="D297" s="48" t="s">
        <v>778</v>
      </c>
      <c r="E297" s="47">
        <f t="shared" si="88"/>
        <v>1</v>
      </c>
      <c r="F297" s="49">
        <f t="shared" si="89"/>
        <v>1</v>
      </c>
      <c r="G297" s="69">
        <f t="shared" si="90"/>
        <v>1</v>
      </c>
      <c r="H297" s="47"/>
      <c r="I297" s="50">
        <f t="shared" si="91"/>
        <v>0</v>
      </c>
      <c r="K297" s="52"/>
      <c r="L297" s="55">
        <v>1</v>
      </c>
      <c r="M297" s="52">
        <f t="shared" si="92"/>
        <v>0</v>
      </c>
      <c r="N297" s="58"/>
      <c r="O297" s="58"/>
      <c r="P297" s="58"/>
      <c r="Q297" s="58"/>
      <c r="AH297" s="319"/>
      <c r="AI297" s="349"/>
    </row>
    <row r="298" spans="1:141" ht="40.5" customHeight="1" outlineLevel="1">
      <c r="A298" s="40" t="s">
        <v>1648</v>
      </c>
      <c r="B298" s="176" t="s">
        <v>2088</v>
      </c>
      <c r="C298" s="42" t="s">
        <v>69</v>
      </c>
      <c r="D298" s="48" t="s">
        <v>778</v>
      </c>
      <c r="E298" s="47">
        <f t="shared" si="88"/>
        <v>1</v>
      </c>
      <c r="F298" s="49">
        <f t="shared" si="89"/>
        <v>1</v>
      </c>
      <c r="G298" s="69">
        <f t="shared" si="90"/>
        <v>1</v>
      </c>
      <c r="H298" s="47"/>
      <c r="I298" s="50">
        <f t="shared" si="91"/>
        <v>0</v>
      </c>
      <c r="K298" s="52"/>
      <c r="L298" s="55">
        <v>1</v>
      </c>
      <c r="M298" s="52">
        <f t="shared" si="92"/>
        <v>0</v>
      </c>
      <c r="N298" s="58"/>
      <c r="O298" s="58"/>
      <c r="P298" s="58"/>
      <c r="Q298" s="58"/>
      <c r="AH298" s="319"/>
      <c r="AI298" s="349"/>
    </row>
    <row r="299" spans="1:141" ht="39" customHeight="1" outlineLevel="1">
      <c r="A299" s="40" t="s">
        <v>1649</v>
      </c>
      <c r="B299" s="176" t="s">
        <v>2089</v>
      </c>
      <c r="C299" s="42" t="s">
        <v>69</v>
      </c>
      <c r="D299" s="48" t="s">
        <v>778</v>
      </c>
      <c r="E299" s="47">
        <f t="shared" si="88"/>
        <v>1</v>
      </c>
      <c r="F299" s="49">
        <f t="shared" si="89"/>
        <v>1</v>
      </c>
      <c r="G299" s="69">
        <f t="shared" si="90"/>
        <v>1</v>
      </c>
      <c r="H299" s="47"/>
      <c r="I299" s="50">
        <f t="shared" si="91"/>
        <v>0</v>
      </c>
      <c r="K299" s="52"/>
      <c r="L299" s="55">
        <v>1</v>
      </c>
      <c r="M299" s="52">
        <f t="shared" si="92"/>
        <v>0</v>
      </c>
      <c r="N299" s="58"/>
      <c r="O299" s="58"/>
      <c r="P299" s="58"/>
      <c r="Q299" s="58"/>
      <c r="AH299" s="319"/>
      <c r="AI299" s="349"/>
    </row>
    <row r="300" spans="1:141" ht="26.25" customHeight="1" outlineLevel="1">
      <c r="A300" s="40" t="s">
        <v>1650</v>
      </c>
      <c r="B300" s="344" t="s">
        <v>2090</v>
      </c>
      <c r="C300" s="42" t="s">
        <v>69</v>
      </c>
      <c r="D300" s="48" t="s">
        <v>778</v>
      </c>
      <c r="E300" s="47">
        <f t="shared" si="88"/>
        <v>1</v>
      </c>
      <c r="F300" s="49">
        <f t="shared" si="89"/>
        <v>1</v>
      </c>
      <c r="G300" s="69">
        <f t="shared" si="90"/>
        <v>1</v>
      </c>
      <c r="H300" s="345"/>
      <c r="I300" s="50">
        <f t="shared" si="91"/>
        <v>0</v>
      </c>
      <c r="J300" s="346"/>
      <c r="K300" s="347"/>
      <c r="L300" s="55">
        <v>1</v>
      </c>
      <c r="M300" s="52">
        <f t="shared" si="92"/>
        <v>0</v>
      </c>
      <c r="N300" s="58"/>
      <c r="O300" s="58"/>
      <c r="P300" s="58"/>
      <c r="Q300" s="58"/>
      <c r="AH300" s="348"/>
      <c r="AI300" s="349"/>
    </row>
    <row r="301" spans="1:141" ht="39.75" customHeight="1" outlineLevel="1">
      <c r="A301" s="40" t="s">
        <v>1651</v>
      </c>
      <c r="B301" s="344" t="s">
        <v>2154</v>
      </c>
      <c r="C301" s="42" t="s">
        <v>69</v>
      </c>
      <c r="D301" s="48" t="s">
        <v>778</v>
      </c>
      <c r="E301" s="47">
        <f t="shared" si="88"/>
        <v>1</v>
      </c>
      <c r="F301" s="49">
        <f t="shared" si="89"/>
        <v>1</v>
      </c>
      <c r="G301" s="69">
        <f t="shared" si="90"/>
        <v>1</v>
      </c>
      <c r="H301" s="345"/>
      <c r="I301" s="50">
        <f t="shared" si="91"/>
        <v>0</v>
      </c>
      <c r="J301" s="346"/>
      <c r="K301" s="347"/>
      <c r="L301" s="55">
        <v>1</v>
      </c>
      <c r="M301" s="52">
        <f t="shared" si="92"/>
        <v>0</v>
      </c>
      <c r="N301" s="58"/>
      <c r="O301" s="58"/>
      <c r="P301" s="58"/>
      <c r="Q301" s="58"/>
      <c r="AH301" s="348"/>
      <c r="AI301" s="349"/>
    </row>
    <row r="302" spans="1:141" ht="39.75" customHeight="1" outlineLevel="1">
      <c r="A302" s="40" t="s">
        <v>1652</v>
      </c>
      <c r="B302" s="344" t="s">
        <v>2091</v>
      </c>
      <c r="C302" s="42" t="s">
        <v>69</v>
      </c>
      <c r="D302" s="48" t="s">
        <v>778</v>
      </c>
      <c r="E302" s="47">
        <f t="shared" si="88"/>
        <v>1</v>
      </c>
      <c r="F302" s="49">
        <f t="shared" si="89"/>
        <v>1</v>
      </c>
      <c r="G302" s="69">
        <f t="shared" si="90"/>
        <v>1</v>
      </c>
      <c r="H302" s="345"/>
      <c r="I302" s="50">
        <f t="shared" si="91"/>
        <v>0</v>
      </c>
      <c r="J302" s="346"/>
      <c r="K302" s="347"/>
      <c r="L302" s="55">
        <v>1</v>
      </c>
      <c r="M302" s="52">
        <f t="shared" si="92"/>
        <v>0</v>
      </c>
      <c r="N302" s="58"/>
      <c r="O302" s="58"/>
      <c r="P302" s="58"/>
      <c r="Q302" s="58"/>
      <c r="AH302" s="348"/>
      <c r="AI302" s="349"/>
    </row>
    <row r="303" spans="1:141" s="412" customFormat="1" ht="26.85" customHeight="1">
      <c r="A303" s="418" t="s">
        <v>70</v>
      </c>
      <c r="B303" s="643" t="s">
        <v>1387</v>
      </c>
      <c r="C303" s="643"/>
      <c r="D303" s="643"/>
      <c r="E303" s="643"/>
      <c r="F303" s="643"/>
      <c r="G303" s="643"/>
      <c r="H303" s="643"/>
      <c r="I303" s="643"/>
      <c r="J303" s="643"/>
      <c r="K303" s="643"/>
      <c r="L303" s="643"/>
      <c r="M303" s="643"/>
      <c r="N303" s="643"/>
      <c r="O303" s="643"/>
      <c r="P303" s="643"/>
      <c r="Q303" s="643"/>
      <c r="R303" s="643"/>
      <c r="S303" s="643"/>
      <c r="T303" s="643"/>
      <c r="U303" s="643"/>
      <c r="V303" s="643"/>
      <c r="W303" s="643"/>
      <c r="X303" s="643"/>
      <c r="Y303" s="643"/>
      <c r="Z303" s="643"/>
      <c r="AA303" s="643"/>
      <c r="AB303" s="643"/>
      <c r="AC303" s="643"/>
      <c r="AD303" s="643"/>
      <c r="AE303" s="643"/>
      <c r="AF303" s="643"/>
      <c r="AG303" s="643"/>
      <c r="AH303" s="643"/>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35"/>
      <c r="BK303" s="235"/>
      <c r="BL303" s="235"/>
      <c r="BM303" s="235"/>
      <c r="BN303" s="235"/>
      <c r="BO303" s="235"/>
      <c r="BP303" s="235"/>
      <c r="BQ303" s="235"/>
      <c r="BR303" s="235"/>
      <c r="BS303" s="235"/>
      <c r="BT303" s="235"/>
      <c r="BU303" s="235"/>
      <c r="BV303" s="235"/>
      <c r="BW303" s="235"/>
      <c r="BX303" s="235"/>
      <c r="BY303" s="235"/>
      <c r="BZ303" s="235"/>
      <c r="CA303" s="235"/>
      <c r="CB303" s="235"/>
      <c r="CC303" s="235"/>
      <c r="CD303" s="235"/>
      <c r="CE303" s="235"/>
      <c r="CF303" s="235"/>
      <c r="CG303" s="235"/>
      <c r="CH303" s="235"/>
      <c r="CI303" s="235"/>
      <c r="CJ303" s="235"/>
      <c r="CK303" s="235"/>
      <c r="CL303" s="235"/>
      <c r="CM303" s="235"/>
      <c r="CN303" s="235"/>
      <c r="CO303" s="235"/>
      <c r="CP303" s="235"/>
      <c r="CQ303" s="235"/>
      <c r="CR303" s="235"/>
      <c r="CS303" s="235"/>
      <c r="CT303" s="235"/>
      <c r="CU303" s="235"/>
      <c r="CV303" s="235"/>
      <c r="CW303" s="235"/>
      <c r="CX303" s="235"/>
      <c r="CY303" s="235"/>
      <c r="CZ303" s="235"/>
      <c r="DA303" s="235"/>
      <c r="DB303" s="235"/>
      <c r="DC303" s="235"/>
      <c r="DD303" s="235"/>
      <c r="DE303" s="235"/>
      <c r="DF303" s="235"/>
      <c r="DG303" s="235"/>
      <c r="DH303" s="235"/>
      <c r="DI303" s="235"/>
      <c r="DJ303" s="235"/>
      <c r="DK303" s="235"/>
      <c r="DL303" s="235"/>
      <c r="DM303" s="235"/>
      <c r="DN303" s="235"/>
      <c r="DO303" s="235"/>
      <c r="DP303" s="235"/>
      <c r="DQ303" s="235"/>
      <c r="DR303" s="235"/>
      <c r="DS303" s="235"/>
      <c r="DT303" s="235"/>
      <c r="DU303" s="235"/>
      <c r="DV303" s="235"/>
      <c r="DW303" s="235"/>
      <c r="DX303" s="235"/>
      <c r="DY303" s="235"/>
      <c r="DZ303" s="235"/>
      <c r="EA303" s="235"/>
      <c r="EB303" s="235"/>
      <c r="EC303" s="235"/>
      <c r="ED303" s="235"/>
      <c r="EE303" s="235"/>
      <c r="EF303" s="235"/>
      <c r="EG303" s="235"/>
      <c r="EH303" s="235"/>
      <c r="EI303" s="235"/>
      <c r="EJ303" s="235"/>
      <c r="EK303" s="235"/>
    </row>
    <row r="304" spans="1:141" ht="42.75" customHeight="1">
      <c r="A304" s="41" t="s">
        <v>1644</v>
      </c>
      <c r="B304" s="647" t="s">
        <v>1653</v>
      </c>
      <c r="C304" s="648"/>
      <c r="D304" s="178" t="s">
        <v>894</v>
      </c>
      <c r="E304" s="47">
        <f>VLOOKUP(D304,$AF$10:$AG$16,2)</f>
        <v>1</v>
      </c>
      <c r="F304" s="49">
        <f>IF(E304&gt;1,0,ROUNDDOWN(AVERAGE(F305:F313),0))</f>
        <v>1</v>
      </c>
      <c r="G304" s="69"/>
      <c r="H304" s="47">
        <f>MAX(E304:F304)</f>
        <v>1</v>
      </c>
      <c r="I304" s="50">
        <f>CHOOSE(H304,0,$X$11,$X$12,$X$13,$X$14,$X$15,$X$16)</f>
        <v>0</v>
      </c>
      <c r="J304" s="57">
        <f>1/33</f>
        <v>3.0303030303030304E-2</v>
      </c>
      <c r="K304" s="52">
        <f>I304*J304</f>
        <v>0</v>
      </c>
      <c r="M304" s="52"/>
      <c r="N304" s="58"/>
      <c r="O304" s="58"/>
      <c r="P304" s="58"/>
      <c r="Q304" s="58"/>
      <c r="AH304" s="319"/>
      <c r="AI304" s="349"/>
    </row>
    <row r="305" spans="1:141" ht="26.25" customHeight="1" outlineLevel="1">
      <c r="A305" s="202" t="s">
        <v>1660</v>
      </c>
      <c r="B305" s="176" t="s">
        <v>2155</v>
      </c>
      <c r="C305" s="42" t="s">
        <v>70</v>
      </c>
      <c r="D305" s="48" t="s">
        <v>778</v>
      </c>
      <c r="E305" s="47">
        <f>VLOOKUP(D305,$AB$10:$AE$16,2)</f>
        <v>1</v>
      </c>
      <c r="F305" s="49">
        <f>CHOOSE(E305,$Y$10,$Y$11,$Y$12,$Y$13,$Y$14,$Y$15,$Y$16)</f>
        <v>1</v>
      </c>
      <c r="G305" s="69">
        <f>IF(F305&gt;1,F305,$H$304)</f>
        <v>1</v>
      </c>
      <c r="H305" s="47"/>
      <c r="I305" s="50">
        <f>CHOOSE(G305,0,$X$11,$X$12,$X$13,$X$14,$X$15,$X$16)</f>
        <v>0</v>
      </c>
      <c r="K305" s="52"/>
      <c r="L305" s="55">
        <v>1</v>
      </c>
      <c r="M305" s="52">
        <f>L305*I305</f>
        <v>0</v>
      </c>
      <c r="N305" s="58"/>
      <c r="O305" s="58"/>
      <c r="P305" s="58"/>
      <c r="Q305" s="515">
        <f>SUM(M305:M313)/8</f>
        <v>0</v>
      </c>
      <c r="R305" s="516" t="s">
        <v>2033</v>
      </c>
      <c r="AH305" s="316"/>
      <c r="AI305" s="349"/>
    </row>
    <row r="306" spans="1:141" ht="26.25" customHeight="1" outlineLevel="1">
      <c r="A306" s="202" t="s">
        <v>1661</v>
      </c>
      <c r="B306" s="176" t="s">
        <v>2156</v>
      </c>
      <c r="C306" s="42" t="s">
        <v>70</v>
      </c>
      <c r="D306" s="48" t="s">
        <v>778</v>
      </c>
      <c r="E306" s="47">
        <f t="shared" ref="E306:E309" si="93">VLOOKUP(D306,$AB$10:$AE$16,2)</f>
        <v>1</v>
      </c>
      <c r="F306" s="49">
        <f t="shared" ref="F306:F309" si="94">CHOOSE(E306,$Y$10,$Y$11,$Y$12,$Y$13,$Y$14,$Y$15,$Y$16)</f>
        <v>1</v>
      </c>
      <c r="G306" s="69">
        <f t="shared" ref="G306:G309" si="95">IF(F306&gt;1,F306,$H$304)</f>
        <v>1</v>
      </c>
      <c r="H306" s="47"/>
      <c r="I306" s="50">
        <f t="shared" ref="I306:I309" si="96">CHOOSE(G306,0,$X$11,$X$12,$X$13,$X$14,$X$15,$X$16)</f>
        <v>0</v>
      </c>
      <c r="K306" s="52"/>
      <c r="L306" s="55">
        <v>1</v>
      </c>
      <c r="M306" s="52">
        <f t="shared" ref="M306:M309" si="97">L306*I306</f>
        <v>0</v>
      </c>
      <c r="N306" s="58"/>
      <c r="O306" s="58"/>
      <c r="P306" s="58"/>
      <c r="Q306" s="58"/>
      <c r="AH306" s="316"/>
      <c r="AI306" s="349"/>
    </row>
    <row r="307" spans="1:141" ht="26.25" customHeight="1" outlineLevel="1">
      <c r="A307" s="202" t="s">
        <v>1662</v>
      </c>
      <c r="B307" s="176" t="s">
        <v>2157</v>
      </c>
      <c r="C307" s="42" t="s">
        <v>70</v>
      </c>
      <c r="D307" s="48" t="s">
        <v>778</v>
      </c>
      <c r="E307" s="47">
        <f t="shared" si="93"/>
        <v>1</v>
      </c>
      <c r="F307" s="49">
        <f t="shared" si="94"/>
        <v>1</v>
      </c>
      <c r="G307" s="69">
        <f t="shared" si="95"/>
        <v>1</v>
      </c>
      <c r="H307" s="47"/>
      <c r="I307" s="50">
        <f t="shared" si="96"/>
        <v>0</v>
      </c>
      <c r="K307" s="52"/>
      <c r="L307" s="55">
        <v>1</v>
      </c>
      <c r="M307" s="52">
        <f t="shared" si="97"/>
        <v>0</v>
      </c>
      <c r="N307" s="58"/>
      <c r="O307" s="58"/>
      <c r="P307" s="58"/>
      <c r="Q307" s="58"/>
      <c r="AH307" s="316"/>
      <c r="AI307" s="349"/>
    </row>
    <row r="308" spans="1:141" ht="26.25" customHeight="1" outlineLevel="1">
      <c r="A308" s="202" t="s">
        <v>1663</v>
      </c>
      <c r="B308" s="176" t="s">
        <v>2158</v>
      </c>
      <c r="C308" s="42" t="s">
        <v>70</v>
      </c>
      <c r="D308" s="48" t="s">
        <v>778</v>
      </c>
      <c r="E308" s="47">
        <f t="shared" si="93"/>
        <v>1</v>
      </c>
      <c r="F308" s="49">
        <f t="shared" si="94"/>
        <v>1</v>
      </c>
      <c r="G308" s="69">
        <f t="shared" si="95"/>
        <v>1</v>
      </c>
      <c r="H308" s="47"/>
      <c r="I308" s="50">
        <f t="shared" si="96"/>
        <v>0</v>
      </c>
      <c r="K308" s="52"/>
      <c r="L308" s="55">
        <v>1</v>
      </c>
      <c r="M308" s="52">
        <f t="shared" si="97"/>
        <v>0</v>
      </c>
      <c r="N308" s="58"/>
      <c r="O308" s="58"/>
      <c r="P308" s="58"/>
      <c r="Q308" s="58"/>
      <c r="AH308" s="316"/>
      <c r="AI308" s="349"/>
    </row>
    <row r="309" spans="1:141" ht="26.25" customHeight="1" outlineLevel="1">
      <c r="A309" s="202" t="s">
        <v>1664</v>
      </c>
      <c r="B309" s="176" t="s">
        <v>2159</v>
      </c>
      <c r="C309" s="42" t="s">
        <v>70</v>
      </c>
      <c r="D309" s="48" t="s">
        <v>778</v>
      </c>
      <c r="E309" s="47">
        <f t="shared" si="93"/>
        <v>1</v>
      </c>
      <c r="F309" s="49">
        <f t="shared" si="94"/>
        <v>1</v>
      </c>
      <c r="G309" s="69">
        <f t="shared" si="95"/>
        <v>1</v>
      </c>
      <c r="H309" s="330"/>
      <c r="I309" s="50">
        <f t="shared" si="96"/>
        <v>0</v>
      </c>
      <c r="J309" s="331"/>
      <c r="K309" s="332"/>
      <c r="L309" s="55">
        <v>1</v>
      </c>
      <c r="M309" s="52">
        <f t="shared" si="97"/>
        <v>0</v>
      </c>
      <c r="N309" s="58"/>
      <c r="O309" s="58"/>
      <c r="P309" s="58"/>
      <c r="Q309" s="58"/>
      <c r="AH309" s="343"/>
      <c r="AI309" s="349"/>
    </row>
    <row r="310" spans="1:141" ht="39" customHeight="1">
      <c r="A310" s="41" t="s">
        <v>1655</v>
      </c>
      <c r="B310" s="647" t="s">
        <v>1656</v>
      </c>
      <c r="C310" s="648"/>
      <c r="D310" s="178" t="s">
        <v>894</v>
      </c>
      <c r="E310" s="47">
        <f>VLOOKUP(D310,$AF$10:$AG$16,2)</f>
        <v>1</v>
      </c>
      <c r="F310" s="49">
        <f>IF(E310&gt;1,0,ROUNDDOWN(AVERAGE(F311:F318),0))</f>
        <v>1</v>
      </c>
      <c r="G310" s="69"/>
      <c r="H310" s="47">
        <f>MAX(E310:F310)</f>
        <v>1</v>
      </c>
      <c r="I310" s="50">
        <f>CHOOSE(H310,0,$X$11,$X$12,$X$13,$X$14,$X$15,$X$16)</f>
        <v>0</v>
      </c>
      <c r="J310" s="57">
        <f>1/33</f>
        <v>3.0303030303030304E-2</v>
      </c>
      <c r="K310" s="52">
        <f>I310*J310</f>
        <v>0</v>
      </c>
      <c r="M310" s="52"/>
      <c r="N310" s="58"/>
      <c r="O310" s="58"/>
      <c r="P310" s="58"/>
      <c r="Q310" s="58"/>
      <c r="AH310" s="319"/>
      <c r="AI310" s="349"/>
    </row>
    <row r="311" spans="1:141" ht="26.25" customHeight="1" outlineLevel="1">
      <c r="A311" s="202" t="s">
        <v>1665</v>
      </c>
      <c r="B311" s="344" t="s">
        <v>1657</v>
      </c>
      <c r="C311" s="42" t="s">
        <v>67</v>
      </c>
      <c r="D311" s="48" t="s">
        <v>778</v>
      </c>
      <c r="E311" s="194">
        <f t="shared" ref="E311:E312" si="98">VLOOKUP(D311,$AB$10:$AE$16,2)</f>
        <v>1</v>
      </c>
      <c r="F311" s="195">
        <f t="shared" ref="F311:F312" si="99">CHOOSE(E311,$Y$10,$Y$11,$Y$12,$Y$13,$Y$14,$Y$15,$Y$16)</f>
        <v>1</v>
      </c>
      <c r="G311" s="195">
        <f t="shared" ref="G311:G312" si="100">IF(F311&gt;1,F311,$H$304)</f>
        <v>1</v>
      </c>
      <c r="H311" s="330"/>
      <c r="I311" s="196">
        <f t="shared" ref="I311:I312" si="101">CHOOSE(G311,0,$X$11,$X$12,$X$13,$X$14,$X$15,$X$16)</f>
        <v>0</v>
      </c>
      <c r="J311" s="331"/>
      <c r="K311" s="332"/>
      <c r="L311" s="55">
        <v>1</v>
      </c>
      <c r="M311" s="198">
        <f t="shared" ref="M311:M312" si="102">L311*I311</f>
        <v>0</v>
      </c>
      <c r="N311" s="58"/>
      <c r="O311" s="58"/>
      <c r="P311" s="58"/>
      <c r="Q311" s="58"/>
      <c r="AH311" s="343"/>
      <c r="AI311" s="349"/>
    </row>
    <row r="312" spans="1:141" ht="26.25" customHeight="1" outlineLevel="1">
      <c r="A312" s="202" t="s">
        <v>1666</v>
      </c>
      <c r="B312" s="344" t="s">
        <v>1388</v>
      </c>
      <c r="C312" s="42" t="s">
        <v>67</v>
      </c>
      <c r="D312" s="48" t="s">
        <v>778</v>
      </c>
      <c r="E312" s="194">
        <f t="shared" si="98"/>
        <v>1</v>
      </c>
      <c r="F312" s="195">
        <f t="shared" si="99"/>
        <v>1</v>
      </c>
      <c r="G312" s="195">
        <f t="shared" si="100"/>
        <v>1</v>
      </c>
      <c r="H312" s="330"/>
      <c r="I312" s="196">
        <f t="shared" si="101"/>
        <v>0</v>
      </c>
      <c r="J312" s="331"/>
      <c r="K312" s="332"/>
      <c r="L312" s="55">
        <v>1</v>
      </c>
      <c r="M312" s="198">
        <f t="shared" si="102"/>
        <v>0</v>
      </c>
      <c r="N312" s="58"/>
      <c r="O312" s="58"/>
      <c r="P312" s="58"/>
      <c r="Q312" s="58"/>
      <c r="AH312" s="343"/>
      <c r="AI312" s="349"/>
    </row>
    <row r="313" spans="1:141" ht="26.25" customHeight="1" outlineLevel="1">
      <c r="A313" s="202" t="s">
        <v>1667</v>
      </c>
      <c r="B313" s="176" t="s">
        <v>1389</v>
      </c>
      <c r="C313" s="42" t="s">
        <v>67</v>
      </c>
      <c r="D313" s="48" t="s">
        <v>778</v>
      </c>
      <c r="E313" s="194">
        <f>VLOOKUP(D313,$AB$10:$AE$16,2)</f>
        <v>1</v>
      </c>
      <c r="F313" s="195">
        <f>CHOOSE(E313,$Y$10,$Y$11,$Y$12,$Y$13,$Y$14,$Y$15,$Y$16)</f>
        <v>1</v>
      </c>
      <c r="G313" s="195">
        <f>IF(F313&gt;1,F313,$H$304)</f>
        <v>1</v>
      </c>
      <c r="H313" s="194"/>
      <c r="I313" s="196">
        <f>CHOOSE(G313,0,$X$11,$X$12,$X$13,$X$14,$X$15,$X$16)</f>
        <v>0</v>
      </c>
      <c r="J313" s="197"/>
      <c r="K313" s="198"/>
      <c r="L313" s="55">
        <v>1</v>
      </c>
      <c r="M313" s="198">
        <f>L313*I313</f>
        <v>0</v>
      </c>
      <c r="N313" s="58"/>
      <c r="O313" s="58"/>
      <c r="P313" s="58"/>
      <c r="Q313" s="58"/>
      <c r="AH313" s="312"/>
      <c r="AI313" s="349"/>
    </row>
    <row r="314" spans="1:141" s="412" customFormat="1" ht="26.85" customHeight="1">
      <c r="A314" s="418" t="s">
        <v>71</v>
      </c>
      <c r="B314" s="643" t="s">
        <v>741</v>
      </c>
      <c r="C314" s="643"/>
      <c r="D314" s="652"/>
      <c r="E314" s="652"/>
      <c r="F314" s="652"/>
      <c r="G314" s="652"/>
      <c r="H314" s="652"/>
      <c r="I314" s="652"/>
      <c r="J314" s="652"/>
      <c r="K314" s="652"/>
      <c r="L314" s="652"/>
      <c r="M314" s="652"/>
      <c r="N314" s="643"/>
      <c r="O314" s="643"/>
      <c r="P314" s="643"/>
      <c r="Q314" s="643"/>
      <c r="R314" s="643"/>
      <c r="S314" s="643"/>
      <c r="T314" s="643"/>
      <c r="U314" s="643"/>
      <c r="V314" s="643"/>
      <c r="W314" s="643"/>
      <c r="X314" s="643"/>
      <c r="Y314" s="643"/>
      <c r="Z314" s="643"/>
      <c r="AA314" s="643"/>
      <c r="AB314" s="643"/>
      <c r="AC314" s="643"/>
      <c r="AD314" s="643"/>
      <c r="AE314" s="643"/>
      <c r="AF314" s="643"/>
      <c r="AG314" s="643"/>
      <c r="AH314" s="643"/>
      <c r="AI314" s="349"/>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35"/>
      <c r="BK314" s="235"/>
      <c r="BL314" s="235"/>
      <c r="BM314" s="235"/>
      <c r="BN314" s="235"/>
      <c r="BO314" s="235"/>
      <c r="BP314" s="235"/>
      <c r="BQ314" s="235"/>
      <c r="BR314" s="235"/>
      <c r="BS314" s="235"/>
      <c r="BT314" s="235"/>
      <c r="BU314" s="235"/>
      <c r="BV314" s="235"/>
      <c r="BW314" s="235"/>
      <c r="BX314" s="235"/>
      <c r="BY314" s="235"/>
      <c r="BZ314" s="235"/>
      <c r="CA314" s="235"/>
      <c r="CB314" s="235"/>
      <c r="CC314" s="235"/>
      <c r="CD314" s="235"/>
      <c r="CE314" s="235"/>
      <c r="CF314" s="235"/>
      <c r="CG314" s="235"/>
      <c r="CH314" s="235"/>
      <c r="CI314" s="235"/>
      <c r="CJ314" s="235"/>
      <c r="CK314" s="235"/>
      <c r="CL314" s="235"/>
      <c r="CM314" s="235"/>
      <c r="CN314" s="235"/>
      <c r="CO314" s="235"/>
      <c r="CP314" s="235"/>
      <c r="CQ314" s="235"/>
      <c r="CR314" s="235"/>
      <c r="CS314" s="235"/>
      <c r="CT314" s="235"/>
      <c r="CU314" s="235"/>
      <c r="CV314" s="235"/>
      <c r="CW314" s="235"/>
      <c r="CX314" s="235"/>
      <c r="CY314" s="235"/>
      <c r="CZ314" s="235"/>
      <c r="DA314" s="235"/>
      <c r="DB314" s="235"/>
      <c r="DC314" s="235"/>
      <c r="DD314" s="235"/>
      <c r="DE314" s="235"/>
      <c r="DF314" s="235"/>
      <c r="DG314" s="235"/>
      <c r="DH314" s="235"/>
      <c r="DI314" s="235"/>
      <c r="DJ314" s="235"/>
      <c r="DK314" s="235"/>
      <c r="DL314" s="235"/>
      <c r="DM314" s="235"/>
      <c r="DN314" s="235"/>
      <c r="DO314" s="235"/>
      <c r="DP314" s="235"/>
      <c r="DQ314" s="235"/>
      <c r="DR314" s="235"/>
      <c r="DS314" s="235"/>
      <c r="DT314" s="235"/>
      <c r="DU314" s="235"/>
      <c r="DV314" s="235"/>
      <c r="DW314" s="235"/>
      <c r="DX314" s="235"/>
      <c r="DY314" s="235"/>
      <c r="DZ314" s="235"/>
      <c r="EA314" s="235"/>
      <c r="EB314" s="235"/>
      <c r="EC314" s="235"/>
      <c r="ED314" s="235"/>
      <c r="EE314" s="235"/>
      <c r="EF314" s="235"/>
      <c r="EG314" s="235"/>
      <c r="EH314" s="235"/>
      <c r="EI314" s="235"/>
      <c r="EJ314" s="235"/>
      <c r="EK314" s="235"/>
    </row>
    <row r="315" spans="1:141" s="412" customFormat="1" ht="26.85" customHeight="1">
      <c r="A315" s="419" t="s">
        <v>1180</v>
      </c>
      <c r="B315" s="420" t="s">
        <v>1181</v>
      </c>
      <c r="C315" s="421"/>
      <c r="D315" s="431"/>
      <c r="E315" s="431"/>
      <c r="F315" s="431"/>
      <c r="G315" s="431"/>
      <c r="H315" s="431"/>
      <c r="I315" s="431"/>
      <c r="J315" s="431"/>
      <c r="K315" s="431"/>
      <c r="L315" s="431"/>
      <c r="M315" s="431"/>
      <c r="N315" s="423"/>
      <c r="O315" s="423"/>
      <c r="P315" s="423"/>
      <c r="Q315" s="423"/>
      <c r="R315" s="423"/>
      <c r="S315" s="423"/>
      <c r="T315" s="423"/>
      <c r="U315" s="423"/>
      <c r="V315" s="423"/>
      <c r="W315" s="423"/>
      <c r="X315" s="423"/>
      <c r="Y315" s="423"/>
      <c r="Z315" s="423"/>
      <c r="AA315" s="423"/>
      <c r="AB315" s="423"/>
      <c r="AC315" s="423"/>
      <c r="AD315" s="423"/>
      <c r="AE315" s="423"/>
      <c r="AF315" s="423"/>
      <c r="AG315" s="423"/>
      <c r="AH315" s="422"/>
      <c r="AI315" s="349"/>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35"/>
      <c r="BK315" s="235"/>
      <c r="BL315" s="235"/>
      <c r="BM315" s="235"/>
      <c r="BN315" s="235"/>
      <c r="BO315" s="235"/>
      <c r="BP315" s="235"/>
      <c r="BQ315" s="235"/>
      <c r="BR315" s="235"/>
      <c r="BS315" s="235"/>
      <c r="BT315" s="235"/>
      <c r="BU315" s="235"/>
      <c r="BV315" s="235"/>
      <c r="BW315" s="235"/>
      <c r="BX315" s="235"/>
      <c r="BY315" s="235"/>
      <c r="BZ315" s="235"/>
      <c r="CA315" s="235"/>
      <c r="CB315" s="235"/>
      <c r="CC315" s="235"/>
      <c r="CD315" s="235"/>
      <c r="CE315" s="235"/>
      <c r="CF315" s="235"/>
      <c r="CG315" s="235"/>
      <c r="CH315" s="235"/>
      <c r="CI315" s="235"/>
      <c r="CJ315" s="235"/>
      <c r="CK315" s="235"/>
      <c r="CL315" s="235"/>
      <c r="CM315" s="235"/>
      <c r="CN315" s="235"/>
      <c r="CO315" s="235"/>
      <c r="CP315" s="235"/>
      <c r="CQ315" s="235"/>
      <c r="CR315" s="235"/>
      <c r="CS315" s="235"/>
      <c r="CT315" s="235"/>
      <c r="CU315" s="235"/>
      <c r="CV315" s="235"/>
      <c r="CW315" s="235"/>
      <c r="CX315" s="235"/>
      <c r="CY315" s="235"/>
      <c r="CZ315" s="235"/>
      <c r="DA315" s="235"/>
      <c r="DB315" s="235"/>
      <c r="DC315" s="235"/>
      <c r="DD315" s="235"/>
      <c r="DE315" s="235"/>
      <c r="DF315" s="235"/>
      <c r="DG315" s="235"/>
      <c r="DH315" s="235"/>
      <c r="DI315" s="235"/>
      <c r="DJ315" s="235"/>
      <c r="DK315" s="235"/>
      <c r="DL315" s="235"/>
      <c r="DM315" s="235"/>
      <c r="DN315" s="235"/>
      <c r="DO315" s="235"/>
      <c r="DP315" s="235"/>
      <c r="DQ315" s="235"/>
      <c r="DR315" s="235"/>
      <c r="DS315" s="235"/>
      <c r="DT315" s="235"/>
      <c r="DU315" s="235"/>
      <c r="DV315" s="235"/>
      <c r="DW315" s="235"/>
      <c r="DX315" s="235"/>
      <c r="DY315" s="235"/>
      <c r="DZ315" s="235"/>
      <c r="EA315" s="235"/>
      <c r="EB315" s="235"/>
      <c r="EC315" s="235"/>
      <c r="ED315" s="235"/>
      <c r="EE315" s="235"/>
      <c r="EF315" s="235"/>
      <c r="EG315" s="235"/>
      <c r="EH315" s="235"/>
      <c r="EI315" s="235"/>
      <c r="EJ315" s="235"/>
      <c r="EK315" s="235"/>
    </row>
    <row r="316" spans="1:141" ht="91.5" customHeight="1">
      <c r="A316" s="203" t="s">
        <v>1688</v>
      </c>
      <c r="B316" s="644" t="s">
        <v>1394</v>
      </c>
      <c r="C316" s="653"/>
      <c r="D316" s="178" t="s">
        <v>894</v>
      </c>
      <c r="E316" s="205">
        <f>VLOOKUP(D316,$AF$10:$AG$16,2)</f>
        <v>1</v>
      </c>
      <c r="F316" s="206">
        <f>IF(E316&gt;1,0,ROUNDDOWN(AVERAGE(F317:F320),0))</f>
        <v>1</v>
      </c>
      <c r="G316" s="206"/>
      <c r="H316" s="205">
        <f>MAX(E316:F316)</f>
        <v>1</v>
      </c>
      <c r="I316" s="207">
        <f>CHOOSE(H316,0,$X$11,$X$12,$X$13,$X$14,$X$15,$X$16)</f>
        <v>0</v>
      </c>
      <c r="J316" s="208">
        <f>1/33</f>
        <v>3.0303030303030304E-2</v>
      </c>
      <c r="K316" s="209">
        <f>I316*J316</f>
        <v>0</v>
      </c>
      <c r="L316" s="210"/>
      <c r="M316" s="209"/>
      <c r="N316" s="58"/>
      <c r="O316" s="58"/>
      <c r="P316" s="58"/>
      <c r="Q316" s="494">
        <f>SUM(Q317,Q323,Q332,Q344)/4</f>
        <v>0</v>
      </c>
      <c r="R316" s="506" t="s">
        <v>2135</v>
      </c>
      <c r="AH316" s="318"/>
      <c r="AI316" s="349"/>
    </row>
    <row r="317" spans="1:141" ht="26.25" customHeight="1" outlineLevel="1">
      <c r="A317" s="202" t="s">
        <v>1668</v>
      </c>
      <c r="B317" s="176" t="s">
        <v>1390</v>
      </c>
      <c r="C317" s="42" t="s">
        <v>1180</v>
      </c>
      <c r="D317" s="48" t="s">
        <v>778</v>
      </c>
      <c r="E317" s="47">
        <f>VLOOKUP(D317,$AB$10:$AE$16,2)</f>
        <v>1</v>
      </c>
      <c r="F317" s="49">
        <f>CHOOSE(E317,$Y$10,$Y$11,$Y$12,$Y$13,$Y$14,$Y$15,$Y$16)</f>
        <v>1</v>
      </c>
      <c r="G317" s="69">
        <f>IF(F317&gt;1,F317,$H$316)</f>
        <v>1</v>
      </c>
      <c r="H317" s="47"/>
      <c r="I317" s="50">
        <f>CHOOSE(G317,0,$X$11,$X$12,$X$13,$X$14,$X$15,$X$16)</f>
        <v>0</v>
      </c>
      <c r="K317" s="52"/>
      <c r="L317" s="55">
        <v>1</v>
      </c>
      <c r="M317" s="52">
        <f>L317*I317</f>
        <v>0</v>
      </c>
      <c r="N317" s="58"/>
      <c r="O317" s="58"/>
      <c r="P317" s="58"/>
      <c r="Q317" s="511">
        <f>SUM(M317:M320)/4</f>
        <v>0</v>
      </c>
      <c r="R317" s="498" t="s">
        <v>2034</v>
      </c>
      <c r="U317" s="508">
        <f>SUM(Q316,Q351,Q360,Q367)/4</f>
        <v>0</v>
      </c>
      <c r="V317" s="508">
        <v>8.3000000000000007</v>
      </c>
      <c r="AH317" s="319"/>
      <c r="AI317" s="349"/>
    </row>
    <row r="318" spans="1:141" ht="26.25" customHeight="1" outlineLevel="1">
      <c r="A318" s="202" t="s">
        <v>1669</v>
      </c>
      <c r="B318" s="176" t="s">
        <v>1391</v>
      </c>
      <c r="C318" s="42" t="s">
        <v>1180</v>
      </c>
      <c r="D318" s="48" t="s">
        <v>778</v>
      </c>
      <c r="E318" s="47">
        <f>VLOOKUP(D318,$AB$10:$AE$16,2)</f>
        <v>1</v>
      </c>
      <c r="F318" s="49">
        <f>CHOOSE(E318,$Y$10,$Y$11,$Y$12,$Y$13,$Y$14,$Y$15,$Y$16)</f>
        <v>1</v>
      </c>
      <c r="G318" s="69">
        <f>IF(F318&gt;1,F318,$H$316)</f>
        <v>1</v>
      </c>
      <c r="H318" s="47"/>
      <c r="I318" s="50">
        <f>CHOOSE(G318,0,$X$11,$X$12,$X$13,$X$14,$X$15,$X$16)</f>
        <v>0</v>
      </c>
      <c r="K318" s="52"/>
      <c r="L318" s="55">
        <v>1</v>
      </c>
      <c r="M318" s="52">
        <f>L318*I318</f>
        <v>0</v>
      </c>
      <c r="N318" s="58"/>
      <c r="O318" s="58"/>
      <c r="P318" s="58"/>
      <c r="Q318" s="58"/>
      <c r="AH318" s="319"/>
      <c r="AI318" s="349"/>
    </row>
    <row r="319" spans="1:141" ht="26.25" customHeight="1" outlineLevel="1">
      <c r="A319" s="202" t="s">
        <v>1670</v>
      </c>
      <c r="B319" s="176" t="s">
        <v>1392</v>
      </c>
      <c r="C319" s="42" t="s">
        <v>1180</v>
      </c>
      <c r="D319" s="48" t="s">
        <v>778</v>
      </c>
      <c r="E319" s="47">
        <f>VLOOKUP(D319,$AB$10:$AE$16,2)</f>
        <v>1</v>
      </c>
      <c r="F319" s="49">
        <f>CHOOSE(E319,$Y$10,$Y$11,$Y$12,$Y$13,$Y$14,$Y$15,$Y$16)</f>
        <v>1</v>
      </c>
      <c r="G319" s="69">
        <f>IF(F319&gt;1,F319,$H$316)</f>
        <v>1</v>
      </c>
      <c r="H319" s="47"/>
      <c r="I319" s="50">
        <f>CHOOSE(G319,0,$X$11,$X$12,$X$13,$X$14,$X$15,$X$16)</f>
        <v>0</v>
      </c>
      <c r="K319" s="52"/>
      <c r="L319" s="55">
        <v>1</v>
      </c>
      <c r="M319" s="52">
        <f>L319*I319</f>
        <v>0</v>
      </c>
      <c r="N319" s="58"/>
      <c r="O319" s="58"/>
      <c r="P319" s="58"/>
      <c r="Q319" s="58"/>
      <c r="AH319" s="319"/>
    </row>
    <row r="320" spans="1:141" ht="26.25" customHeight="1" outlineLevel="1">
      <c r="A320" s="202" t="s">
        <v>1671</v>
      </c>
      <c r="B320" s="176" t="s">
        <v>1393</v>
      </c>
      <c r="C320" s="42" t="s">
        <v>1180</v>
      </c>
      <c r="D320" s="48" t="s">
        <v>778</v>
      </c>
      <c r="E320" s="47">
        <f>VLOOKUP(D320,$AB$10:$AE$16,2)</f>
        <v>1</v>
      </c>
      <c r="F320" s="49">
        <f>CHOOSE(E320,$Y$10,$Y$11,$Y$12,$Y$13,$Y$14,$Y$15,$Y$16)</f>
        <v>1</v>
      </c>
      <c r="G320" s="69">
        <f>IF(F320&gt;1,F320,$H$316)</f>
        <v>1</v>
      </c>
      <c r="H320" s="47"/>
      <c r="I320" s="50">
        <f>CHOOSE(G320,0,$X$11,$X$12,$X$13,$X$14,$X$15,$X$16)</f>
        <v>0</v>
      </c>
      <c r="K320" s="52"/>
      <c r="L320" s="55">
        <v>1</v>
      </c>
      <c r="M320" s="52">
        <f>L320*I320</f>
        <v>0</v>
      </c>
      <c r="N320" s="58"/>
      <c r="O320" s="58"/>
      <c r="P320" s="58"/>
      <c r="Q320" s="58"/>
      <c r="AH320" s="319"/>
    </row>
    <row r="321" spans="1:141" s="412" customFormat="1" ht="26.85" customHeight="1">
      <c r="A321" s="418" t="s">
        <v>1182</v>
      </c>
      <c r="B321" s="643" t="s">
        <v>1183</v>
      </c>
      <c r="C321" s="643"/>
      <c r="D321" s="643"/>
      <c r="E321" s="643"/>
      <c r="F321" s="643"/>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43"/>
      <c r="AE321" s="643"/>
      <c r="AF321" s="643"/>
      <c r="AG321" s="643"/>
      <c r="AH321" s="643"/>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5"/>
      <c r="DV321" s="235"/>
      <c r="DW321" s="235"/>
      <c r="DX321" s="235"/>
      <c r="DY321" s="235"/>
      <c r="DZ321" s="235"/>
      <c r="EA321" s="235"/>
      <c r="EB321" s="235"/>
      <c r="EC321" s="235"/>
      <c r="ED321" s="235"/>
      <c r="EE321" s="235"/>
      <c r="EF321" s="235"/>
      <c r="EG321" s="235"/>
      <c r="EH321" s="235"/>
      <c r="EI321" s="235"/>
      <c r="EJ321" s="235"/>
      <c r="EK321" s="235"/>
    </row>
    <row r="322" spans="1:141" ht="89.25" customHeight="1">
      <c r="A322" s="203" t="s">
        <v>1689</v>
      </c>
      <c r="B322" s="644" t="s">
        <v>1658</v>
      </c>
      <c r="C322" s="653"/>
      <c r="D322" s="178" t="s">
        <v>894</v>
      </c>
      <c r="E322" s="205">
        <f>VLOOKUP(D322,$AF$10:$AG$16,2)</f>
        <v>1</v>
      </c>
      <c r="F322" s="206">
        <f>IF(E322&gt;1,0,ROUNDDOWN(AVERAGE(F323:F328),0))</f>
        <v>1</v>
      </c>
      <c r="G322" s="206"/>
      <c r="H322" s="205">
        <f>MAX(E322:F322)</f>
        <v>1</v>
      </c>
      <c r="I322" s="207">
        <f>CHOOSE(H322,0,$X$11,$X$12,$X$13,$X$14,$X$15,$X$16)</f>
        <v>0</v>
      </c>
      <c r="J322" s="208">
        <f>1/33</f>
        <v>3.0303030303030304E-2</v>
      </c>
      <c r="K322" s="209">
        <f>I322*J322</f>
        <v>0</v>
      </c>
      <c r="L322" s="210"/>
      <c r="M322" s="209"/>
      <c r="N322" s="58"/>
      <c r="O322" s="58"/>
      <c r="P322" s="58"/>
      <c r="Q322" s="58"/>
      <c r="AH322" s="318"/>
      <c r="AI322" s="349"/>
    </row>
    <row r="323" spans="1:141" ht="26.25" customHeight="1" outlineLevel="1">
      <c r="A323" s="202" t="s">
        <v>1672</v>
      </c>
      <c r="B323" s="176" t="s">
        <v>1395</v>
      </c>
      <c r="C323" s="42" t="s">
        <v>1182</v>
      </c>
      <c r="D323" s="48" t="s">
        <v>778</v>
      </c>
      <c r="E323" s="47">
        <f t="shared" ref="E323:E328" si="103">VLOOKUP(D323,$AB$10:$AE$16,2)</f>
        <v>1</v>
      </c>
      <c r="F323" s="49">
        <f t="shared" ref="F323:F328" si="104">CHOOSE(E323,$Y$10,$Y$11,$Y$12,$Y$13,$Y$14,$Y$15,$Y$16)</f>
        <v>1</v>
      </c>
      <c r="G323" s="69">
        <f t="shared" ref="G323:G328" si="105">IF(F323&gt;1,F323,$H$316)</f>
        <v>1</v>
      </c>
      <c r="H323" s="47"/>
      <c r="I323" s="50">
        <f t="shared" ref="I323:I328" si="106">CHOOSE(G323,0,$X$11,$X$12,$X$13,$X$14,$X$15,$X$16)</f>
        <v>0</v>
      </c>
      <c r="K323" s="52"/>
      <c r="L323" s="55">
        <v>1</v>
      </c>
      <c r="M323" s="52">
        <f t="shared" ref="M323:M328" si="107">L323*I323</f>
        <v>0</v>
      </c>
      <c r="N323" s="58"/>
      <c r="O323" s="58"/>
      <c r="P323" s="58"/>
      <c r="Q323" s="511">
        <f>SUM(M323:M328)/6</f>
        <v>0</v>
      </c>
      <c r="R323" s="498" t="s">
        <v>2035</v>
      </c>
      <c r="S323" s="498"/>
      <c r="AH323" s="319"/>
      <c r="AI323" s="349"/>
    </row>
    <row r="324" spans="1:141" ht="38.25" customHeight="1" outlineLevel="1">
      <c r="A324" s="202" t="s">
        <v>1673</v>
      </c>
      <c r="B324" s="176" t="s">
        <v>1659</v>
      </c>
      <c r="C324" s="42" t="s">
        <v>1182</v>
      </c>
      <c r="D324" s="48" t="s">
        <v>778</v>
      </c>
      <c r="E324" s="47">
        <f t="shared" si="103"/>
        <v>1</v>
      </c>
      <c r="F324" s="49">
        <f t="shared" si="104"/>
        <v>1</v>
      </c>
      <c r="G324" s="69">
        <f t="shared" si="105"/>
        <v>1</v>
      </c>
      <c r="H324" s="47"/>
      <c r="I324" s="50">
        <f t="shared" si="106"/>
        <v>0</v>
      </c>
      <c r="K324" s="52"/>
      <c r="L324" s="55">
        <v>1</v>
      </c>
      <c r="M324" s="52">
        <f t="shared" si="107"/>
        <v>0</v>
      </c>
      <c r="N324" s="58"/>
      <c r="O324" s="58"/>
      <c r="P324" s="58"/>
      <c r="Q324" s="58"/>
      <c r="AH324" s="319"/>
      <c r="AI324" s="349"/>
    </row>
    <row r="325" spans="1:141" ht="26.25" customHeight="1" outlineLevel="1">
      <c r="A325" s="202" t="s">
        <v>1674</v>
      </c>
      <c r="B325" s="176" t="s">
        <v>2094</v>
      </c>
      <c r="C325" s="42" t="s">
        <v>1182</v>
      </c>
      <c r="D325" s="48" t="s">
        <v>778</v>
      </c>
      <c r="E325" s="47">
        <f t="shared" si="103"/>
        <v>1</v>
      </c>
      <c r="F325" s="49">
        <f t="shared" si="104"/>
        <v>1</v>
      </c>
      <c r="G325" s="69">
        <f t="shared" si="105"/>
        <v>1</v>
      </c>
      <c r="H325" s="47"/>
      <c r="I325" s="50">
        <f t="shared" si="106"/>
        <v>0</v>
      </c>
      <c r="K325" s="52"/>
      <c r="L325" s="55">
        <v>1</v>
      </c>
      <c r="M325" s="52">
        <f t="shared" si="107"/>
        <v>0</v>
      </c>
      <c r="N325" s="58"/>
      <c r="O325" s="58"/>
      <c r="P325" s="58"/>
      <c r="Q325" s="58"/>
      <c r="AH325" s="319"/>
      <c r="AI325" s="349"/>
    </row>
    <row r="326" spans="1:141" ht="26.25" customHeight="1" outlineLevel="1">
      <c r="A326" s="202" t="s">
        <v>1675</v>
      </c>
      <c r="B326" s="176" t="s">
        <v>2095</v>
      </c>
      <c r="C326" s="42" t="s">
        <v>1182</v>
      </c>
      <c r="D326" s="48" t="s">
        <v>778</v>
      </c>
      <c r="E326" s="47">
        <f t="shared" si="103"/>
        <v>1</v>
      </c>
      <c r="F326" s="49">
        <f t="shared" si="104"/>
        <v>1</v>
      </c>
      <c r="G326" s="69">
        <f t="shared" si="105"/>
        <v>1</v>
      </c>
      <c r="H326" s="47"/>
      <c r="I326" s="50">
        <f t="shared" si="106"/>
        <v>0</v>
      </c>
      <c r="K326" s="52"/>
      <c r="L326" s="55">
        <v>1</v>
      </c>
      <c r="M326" s="52">
        <f t="shared" si="107"/>
        <v>0</v>
      </c>
      <c r="N326" s="58"/>
      <c r="O326" s="58"/>
      <c r="P326" s="58"/>
      <c r="Q326" s="58"/>
      <c r="AH326" s="319"/>
    </row>
    <row r="327" spans="1:141" ht="26.25" customHeight="1" outlineLevel="1">
      <c r="A327" s="202" t="s">
        <v>1676</v>
      </c>
      <c r="B327" s="176" t="s">
        <v>2096</v>
      </c>
      <c r="C327" s="42" t="s">
        <v>1182</v>
      </c>
      <c r="D327" s="48" t="s">
        <v>778</v>
      </c>
      <c r="E327" s="47">
        <f t="shared" si="103"/>
        <v>1</v>
      </c>
      <c r="F327" s="49">
        <f t="shared" si="104"/>
        <v>1</v>
      </c>
      <c r="G327" s="69">
        <f t="shared" si="105"/>
        <v>1</v>
      </c>
      <c r="H327" s="47"/>
      <c r="I327" s="50">
        <f t="shared" si="106"/>
        <v>0</v>
      </c>
      <c r="K327" s="52"/>
      <c r="L327" s="55">
        <v>1</v>
      </c>
      <c r="M327" s="52">
        <f t="shared" si="107"/>
        <v>0</v>
      </c>
      <c r="N327" s="58"/>
      <c r="O327" s="58"/>
      <c r="P327" s="58"/>
      <c r="Q327" s="58"/>
      <c r="AH327" s="319"/>
    </row>
    <row r="328" spans="1:141" ht="26.25" customHeight="1" outlineLevel="1">
      <c r="A328" s="202" t="s">
        <v>1677</v>
      </c>
      <c r="B328" s="192" t="s">
        <v>2097</v>
      </c>
      <c r="C328" s="42" t="s">
        <v>1182</v>
      </c>
      <c r="D328" s="48" t="s">
        <v>778</v>
      </c>
      <c r="E328" s="194">
        <f t="shared" si="103"/>
        <v>1</v>
      </c>
      <c r="F328" s="195">
        <f t="shared" si="104"/>
        <v>1</v>
      </c>
      <c r="G328" s="195">
        <f t="shared" si="105"/>
        <v>1</v>
      </c>
      <c r="H328" s="194"/>
      <c r="I328" s="196">
        <f t="shared" si="106"/>
        <v>0</v>
      </c>
      <c r="J328" s="197"/>
      <c r="K328" s="198"/>
      <c r="L328" s="199">
        <v>1</v>
      </c>
      <c r="M328" s="198">
        <f t="shared" si="107"/>
        <v>0</v>
      </c>
      <c r="N328" s="58"/>
      <c r="O328" s="58"/>
      <c r="P328" s="58"/>
      <c r="Q328" s="58"/>
      <c r="AH328" s="314"/>
    </row>
    <row r="329" spans="1:141" s="412" customFormat="1" ht="26.85" customHeight="1">
      <c r="A329" s="418" t="s">
        <v>1184</v>
      </c>
      <c r="B329" s="699" t="s">
        <v>2092</v>
      </c>
      <c r="C329" s="700"/>
      <c r="D329" s="700"/>
      <c r="E329" s="700"/>
      <c r="F329" s="700"/>
      <c r="G329" s="700"/>
      <c r="H329" s="700"/>
      <c r="I329" s="700"/>
      <c r="J329" s="700"/>
      <c r="K329" s="700"/>
      <c r="L329" s="700"/>
      <c r="M329" s="700"/>
      <c r="N329" s="700"/>
      <c r="O329" s="700"/>
      <c r="P329" s="700"/>
      <c r="Q329" s="700"/>
      <c r="R329" s="700"/>
      <c r="S329" s="700"/>
      <c r="T329" s="700"/>
      <c r="U329" s="700"/>
      <c r="V329" s="700"/>
      <c r="W329" s="700"/>
      <c r="X329" s="700"/>
      <c r="Y329" s="700"/>
      <c r="Z329" s="700"/>
      <c r="AA329" s="700"/>
      <c r="AB329" s="700"/>
      <c r="AC329" s="700"/>
      <c r="AD329" s="700"/>
      <c r="AE329" s="700"/>
      <c r="AF329" s="700"/>
      <c r="AG329" s="700"/>
      <c r="AH329" s="701"/>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35"/>
      <c r="BK329" s="235"/>
      <c r="BL329" s="235"/>
      <c r="BM329" s="235"/>
      <c r="BN329" s="235"/>
      <c r="BO329" s="235"/>
      <c r="BP329" s="235"/>
      <c r="BQ329" s="235"/>
      <c r="BR329" s="235"/>
      <c r="BS329" s="235"/>
      <c r="BT329" s="235"/>
      <c r="BU329" s="235"/>
      <c r="BV329" s="235"/>
      <c r="BW329" s="235"/>
      <c r="BX329" s="235"/>
      <c r="BY329" s="235"/>
      <c r="BZ329" s="235"/>
      <c r="CA329" s="235"/>
      <c r="CB329" s="235"/>
      <c r="CC329" s="235"/>
      <c r="CD329" s="235"/>
      <c r="CE329" s="235"/>
      <c r="CF329" s="235"/>
      <c r="CG329" s="235"/>
      <c r="CH329" s="235"/>
      <c r="CI329" s="235"/>
      <c r="CJ329" s="235"/>
      <c r="CK329" s="235"/>
      <c r="CL329" s="235"/>
      <c r="CM329" s="235"/>
      <c r="CN329" s="235"/>
      <c r="CO329" s="235"/>
      <c r="CP329" s="235"/>
      <c r="CQ329" s="235"/>
      <c r="CR329" s="235"/>
      <c r="CS329" s="235"/>
      <c r="CT329" s="235"/>
      <c r="CU329" s="235"/>
      <c r="CV329" s="235"/>
      <c r="CW329" s="235"/>
      <c r="CX329" s="235"/>
      <c r="CY329" s="235"/>
      <c r="CZ329" s="235"/>
      <c r="DA329" s="235"/>
      <c r="DB329" s="235"/>
      <c r="DC329" s="235"/>
      <c r="DD329" s="235"/>
      <c r="DE329" s="235"/>
      <c r="DF329" s="235"/>
      <c r="DG329" s="235"/>
      <c r="DH329" s="235"/>
      <c r="DI329" s="235"/>
      <c r="DJ329" s="235"/>
      <c r="DK329" s="235"/>
      <c r="DL329" s="235"/>
      <c r="DM329" s="235"/>
      <c r="DN329" s="235"/>
      <c r="DO329" s="235"/>
      <c r="DP329" s="235"/>
      <c r="DQ329" s="235"/>
      <c r="DR329" s="235"/>
      <c r="DS329" s="235"/>
      <c r="DT329" s="235"/>
      <c r="DU329" s="235"/>
      <c r="DV329" s="235"/>
      <c r="DW329" s="235"/>
      <c r="DX329" s="235"/>
      <c r="DY329" s="235"/>
      <c r="DZ329" s="235"/>
      <c r="EA329" s="235"/>
      <c r="EB329" s="235"/>
      <c r="EC329" s="235"/>
      <c r="ED329" s="235"/>
      <c r="EE329" s="235"/>
      <c r="EF329" s="235"/>
      <c r="EG329" s="235"/>
      <c r="EH329" s="235"/>
      <c r="EI329" s="235"/>
      <c r="EJ329" s="235"/>
      <c r="EK329" s="235"/>
    </row>
    <row r="330" spans="1:141" ht="55.5" customHeight="1">
      <c r="A330" s="203" t="s">
        <v>1690</v>
      </c>
      <c r="B330" s="644" t="s">
        <v>2093</v>
      </c>
      <c r="C330" s="653"/>
      <c r="D330" s="178" t="s">
        <v>894</v>
      </c>
      <c r="E330" s="205">
        <f>VLOOKUP(D330,$AF$10:$AG$16,2)</f>
        <v>1</v>
      </c>
      <c r="F330" s="206">
        <f>IF(E330&gt;1,0,ROUNDDOWN(AVERAGE(F331:F341),0))</f>
        <v>1</v>
      </c>
      <c r="G330" s="206"/>
      <c r="H330" s="205">
        <f>MAX(E330:F330)</f>
        <v>1</v>
      </c>
      <c r="I330" s="207">
        <f>CHOOSE(H330,0,$X$11,$X$12,$X$13,$X$14,$X$15,$X$16)</f>
        <v>0</v>
      </c>
      <c r="J330" s="208">
        <f>1/33</f>
        <v>3.0303030303030304E-2</v>
      </c>
      <c r="K330" s="209">
        <f>I330*J330</f>
        <v>0</v>
      </c>
      <c r="L330" s="210"/>
      <c r="M330" s="209"/>
      <c r="N330" s="58"/>
      <c r="O330" s="58"/>
      <c r="P330" s="58"/>
      <c r="Q330" s="58"/>
      <c r="AH330" s="318"/>
      <c r="AI330" s="349"/>
    </row>
    <row r="331" spans="1:141" ht="26.25" customHeight="1" outlineLevel="1">
      <c r="A331" s="202" t="s">
        <v>1678</v>
      </c>
      <c r="B331" s="176" t="s">
        <v>1712</v>
      </c>
      <c r="C331" s="42" t="s">
        <v>1184</v>
      </c>
      <c r="D331" s="48" t="s">
        <v>778</v>
      </c>
      <c r="E331" s="47">
        <f t="shared" ref="E331:E342" si="108">VLOOKUP(D331,$AB$10:$AE$16,2)</f>
        <v>1</v>
      </c>
      <c r="F331" s="49">
        <f t="shared" ref="F331:F342" si="109">CHOOSE(E331,$Y$10,$Y$11,$Y$12,$Y$13,$Y$14,$Y$15,$Y$16)</f>
        <v>1</v>
      </c>
      <c r="G331" s="69">
        <f t="shared" ref="G331:G342" si="110">IF(F331&gt;1,F331,$H$316)</f>
        <v>1</v>
      </c>
      <c r="H331" s="47"/>
      <c r="I331" s="50">
        <f t="shared" ref="I331:I342" si="111">CHOOSE(G331,0,$X$11,$X$12,$X$13,$X$14,$X$15,$X$16)</f>
        <v>0</v>
      </c>
      <c r="K331" s="52"/>
      <c r="L331" s="55">
        <v>1</v>
      </c>
      <c r="M331" s="52">
        <f t="shared" ref="M331:M342" si="112">L331*I331</f>
        <v>0</v>
      </c>
      <c r="N331" s="58"/>
      <c r="O331" s="58"/>
      <c r="P331" s="58"/>
      <c r="Q331" s="58"/>
      <c r="AH331" s="319"/>
      <c r="AI331" s="349"/>
    </row>
    <row r="332" spans="1:141" ht="26.25" customHeight="1" outlineLevel="1">
      <c r="A332" s="202" t="s">
        <v>1679</v>
      </c>
      <c r="B332" s="176" t="s">
        <v>1711</v>
      </c>
      <c r="C332" s="42" t="s">
        <v>1184</v>
      </c>
      <c r="D332" s="48" t="s">
        <v>778</v>
      </c>
      <c r="E332" s="47">
        <f t="shared" si="108"/>
        <v>1</v>
      </c>
      <c r="F332" s="49">
        <f t="shared" si="109"/>
        <v>1</v>
      </c>
      <c r="G332" s="69">
        <f t="shared" si="110"/>
        <v>1</v>
      </c>
      <c r="H332" s="47"/>
      <c r="I332" s="50">
        <f t="shared" si="111"/>
        <v>0</v>
      </c>
      <c r="K332" s="52"/>
      <c r="L332" s="55">
        <v>1</v>
      </c>
      <c r="M332" s="52">
        <f t="shared" si="112"/>
        <v>0</v>
      </c>
      <c r="N332" s="58"/>
      <c r="O332" s="58"/>
      <c r="P332" s="58"/>
      <c r="Q332" s="511">
        <f>SUM(M331:M342)/11</f>
        <v>0</v>
      </c>
      <c r="R332" s="498" t="s">
        <v>1184</v>
      </c>
      <c r="AH332" s="319"/>
      <c r="AI332" s="349"/>
    </row>
    <row r="333" spans="1:141" ht="26.25" customHeight="1" outlineLevel="1">
      <c r="A333" s="202" t="s">
        <v>1680</v>
      </c>
      <c r="B333" s="344" t="s">
        <v>1710</v>
      </c>
      <c r="C333" s="42" t="s">
        <v>1184</v>
      </c>
      <c r="D333" s="48" t="s">
        <v>778</v>
      </c>
      <c r="E333" s="47">
        <f t="shared" si="108"/>
        <v>1</v>
      </c>
      <c r="F333" s="49">
        <f t="shared" si="109"/>
        <v>1</v>
      </c>
      <c r="G333" s="69">
        <f t="shared" si="110"/>
        <v>1</v>
      </c>
      <c r="H333" s="345"/>
      <c r="I333" s="50">
        <f t="shared" si="111"/>
        <v>0</v>
      </c>
      <c r="J333" s="346"/>
      <c r="K333" s="347"/>
      <c r="L333" s="55">
        <v>1</v>
      </c>
      <c r="M333" s="52">
        <f t="shared" si="112"/>
        <v>0</v>
      </c>
      <c r="N333" s="58"/>
      <c r="O333" s="58"/>
      <c r="P333" s="58"/>
      <c r="Q333" s="58"/>
      <c r="AH333" s="348"/>
      <c r="AI333" s="349"/>
    </row>
    <row r="334" spans="1:141" ht="26.25" customHeight="1" outlineLevel="1">
      <c r="A334" s="202" t="s">
        <v>1681</v>
      </c>
      <c r="B334" s="176" t="s">
        <v>1709</v>
      </c>
      <c r="C334" s="42" t="s">
        <v>1184</v>
      </c>
      <c r="D334" s="48" t="s">
        <v>778</v>
      </c>
      <c r="E334" s="47">
        <f t="shared" si="108"/>
        <v>1</v>
      </c>
      <c r="F334" s="49">
        <f t="shared" si="109"/>
        <v>1</v>
      </c>
      <c r="G334" s="69">
        <f t="shared" si="110"/>
        <v>1</v>
      </c>
      <c r="H334" s="47"/>
      <c r="I334" s="50">
        <f t="shared" si="111"/>
        <v>0</v>
      </c>
      <c r="K334" s="52"/>
      <c r="L334" s="55">
        <v>1</v>
      </c>
      <c r="M334" s="52">
        <f t="shared" si="112"/>
        <v>0</v>
      </c>
      <c r="N334" s="58"/>
      <c r="O334" s="58"/>
      <c r="P334" s="58"/>
      <c r="Q334" s="58"/>
      <c r="AH334" s="319"/>
      <c r="AI334" s="349"/>
    </row>
    <row r="335" spans="1:141" ht="26.25" customHeight="1" outlineLevel="1">
      <c r="A335" s="202" t="s">
        <v>1682</v>
      </c>
      <c r="B335" s="176" t="s">
        <v>1708</v>
      </c>
      <c r="C335" s="42" t="s">
        <v>1184</v>
      </c>
      <c r="D335" s="48" t="s">
        <v>778</v>
      </c>
      <c r="E335" s="47">
        <f t="shared" si="108"/>
        <v>1</v>
      </c>
      <c r="F335" s="49">
        <f t="shared" si="109"/>
        <v>1</v>
      </c>
      <c r="G335" s="69">
        <f t="shared" si="110"/>
        <v>1</v>
      </c>
      <c r="H335" s="47"/>
      <c r="I335" s="50">
        <f t="shared" si="111"/>
        <v>0</v>
      </c>
      <c r="K335" s="52"/>
      <c r="L335" s="55">
        <v>1</v>
      </c>
      <c r="M335" s="52">
        <f t="shared" si="112"/>
        <v>0</v>
      </c>
      <c r="N335" s="58"/>
      <c r="O335" s="58"/>
      <c r="P335" s="58"/>
      <c r="Q335" s="58"/>
      <c r="AH335" s="319"/>
    </row>
    <row r="336" spans="1:141" ht="86.25" customHeight="1">
      <c r="A336" s="203" t="s">
        <v>1691</v>
      </c>
      <c r="B336" s="644" t="s">
        <v>1692</v>
      </c>
      <c r="C336" s="653"/>
      <c r="D336" s="178" t="s">
        <v>894</v>
      </c>
      <c r="E336" s="205">
        <f>VLOOKUP(D336,$AF$10:$AG$16,2)</f>
        <v>1</v>
      </c>
      <c r="F336" s="206">
        <f>IF(E336&gt;1,0,ROUNDDOWN(AVERAGE(F337:F346),0))</f>
        <v>1</v>
      </c>
      <c r="G336" s="206"/>
      <c r="H336" s="205">
        <f>MAX(E336:F336)</f>
        <v>1</v>
      </c>
      <c r="I336" s="207">
        <f>CHOOSE(H336,0,$X$11,$X$12,$X$13,$X$14,$X$15,$X$16)</f>
        <v>0</v>
      </c>
      <c r="J336" s="208">
        <f>1/33</f>
        <v>3.0303030303030304E-2</v>
      </c>
      <c r="K336" s="209">
        <f>I336*J336</f>
        <v>0</v>
      </c>
      <c r="L336" s="210"/>
      <c r="M336" s="209"/>
      <c r="N336" s="58"/>
      <c r="O336" s="58"/>
      <c r="P336" s="58"/>
      <c r="Q336" s="58"/>
      <c r="AH336" s="318"/>
      <c r="AI336" s="349"/>
    </row>
    <row r="337" spans="1:141" ht="26.25" customHeight="1" outlineLevel="1">
      <c r="A337" s="202" t="s">
        <v>1683</v>
      </c>
      <c r="B337" s="176" t="s">
        <v>1707</v>
      </c>
      <c r="C337" s="42" t="s">
        <v>1184</v>
      </c>
      <c r="D337" s="48" t="s">
        <v>778</v>
      </c>
      <c r="E337" s="47">
        <f t="shared" si="108"/>
        <v>1</v>
      </c>
      <c r="F337" s="49">
        <f t="shared" si="109"/>
        <v>1</v>
      </c>
      <c r="G337" s="69">
        <f t="shared" si="110"/>
        <v>1</v>
      </c>
      <c r="H337" s="47"/>
      <c r="I337" s="50">
        <f t="shared" si="111"/>
        <v>0</v>
      </c>
      <c r="K337" s="52"/>
      <c r="L337" s="55">
        <v>1</v>
      </c>
      <c r="M337" s="52">
        <f t="shared" si="112"/>
        <v>0</v>
      </c>
      <c r="N337" s="58"/>
      <c r="O337" s="58"/>
      <c r="P337" s="58"/>
      <c r="Q337" s="58"/>
      <c r="AH337" s="319"/>
    </row>
    <row r="338" spans="1:141" ht="26.25" customHeight="1" outlineLevel="1">
      <c r="A338" s="202" t="s">
        <v>1684</v>
      </c>
      <c r="B338" s="176" t="s">
        <v>1706</v>
      </c>
      <c r="C338" s="42" t="s">
        <v>1184</v>
      </c>
      <c r="D338" s="48" t="s">
        <v>778</v>
      </c>
      <c r="E338" s="47">
        <f t="shared" si="108"/>
        <v>1</v>
      </c>
      <c r="F338" s="49">
        <f t="shared" si="109"/>
        <v>1</v>
      </c>
      <c r="G338" s="69">
        <f t="shared" si="110"/>
        <v>1</v>
      </c>
      <c r="H338" s="330"/>
      <c r="I338" s="50">
        <f t="shared" si="111"/>
        <v>0</v>
      </c>
      <c r="J338" s="331"/>
      <c r="K338" s="332"/>
      <c r="L338" s="55">
        <v>1</v>
      </c>
      <c r="M338" s="52">
        <f t="shared" si="112"/>
        <v>0</v>
      </c>
      <c r="N338" s="58"/>
      <c r="O338" s="58"/>
      <c r="P338" s="58"/>
      <c r="Q338" s="58"/>
      <c r="AH338" s="333"/>
    </row>
    <row r="339" spans="1:141" ht="26.25" customHeight="1" outlineLevel="1">
      <c r="A339" s="202" t="s">
        <v>1685</v>
      </c>
      <c r="B339" s="176" t="s">
        <v>1705</v>
      </c>
      <c r="C339" s="42" t="s">
        <v>1184</v>
      </c>
      <c r="D339" s="48" t="s">
        <v>778</v>
      </c>
      <c r="E339" s="47">
        <f t="shared" si="108"/>
        <v>1</v>
      </c>
      <c r="F339" s="49">
        <f t="shared" si="109"/>
        <v>1</v>
      </c>
      <c r="G339" s="69">
        <f t="shared" si="110"/>
        <v>1</v>
      </c>
      <c r="H339" s="330"/>
      <c r="I339" s="50">
        <f t="shared" si="111"/>
        <v>0</v>
      </c>
      <c r="J339" s="331"/>
      <c r="K339" s="332"/>
      <c r="L339" s="55">
        <v>1</v>
      </c>
      <c r="M339" s="52">
        <f t="shared" si="112"/>
        <v>0</v>
      </c>
      <c r="N339" s="58"/>
      <c r="O339" s="58"/>
      <c r="P339" s="58"/>
      <c r="Q339" s="58"/>
      <c r="AH339" s="333"/>
    </row>
    <row r="340" spans="1:141" ht="26.25" customHeight="1" outlineLevel="1">
      <c r="A340" s="202" t="s">
        <v>1686</v>
      </c>
      <c r="B340" s="176" t="s">
        <v>1704</v>
      </c>
      <c r="C340" s="42" t="s">
        <v>1184</v>
      </c>
      <c r="D340" s="48" t="s">
        <v>778</v>
      </c>
      <c r="E340" s="47">
        <f t="shared" si="108"/>
        <v>1</v>
      </c>
      <c r="F340" s="49">
        <f t="shared" si="109"/>
        <v>1</v>
      </c>
      <c r="G340" s="69">
        <f t="shared" si="110"/>
        <v>1</v>
      </c>
      <c r="H340" s="330"/>
      <c r="I340" s="50">
        <f t="shared" si="111"/>
        <v>0</v>
      </c>
      <c r="J340" s="331"/>
      <c r="K340" s="332"/>
      <c r="L340" s="55">
        <v>1</v>
      </c>
      <c r="M340" s="52">
        <f t="shared" si="112"/>
        <v>0</v>
      </c>
      <c r="N340" s="58"/>
      <c r="O340" s="58"/>
      <c r="P340" s="58"/>
      <c r="Q340" s="58"/>
      <c r="AH340" s="333"/>
    </row>
    <row r="341" spans="1:141" ht="38.25" customHeight="1" outlineLevel="1">
      <c r="A341" s="202" t="s">
        <v>1687</v>
      </c>
      <c r="B341" s="176" t="s">
        <v>1703</v>
      </c>
      <c r="C341" s="42" t="s">
        <v>1184</v>
      </c>
      <c r="D341" s="48" t="s">
        <v>778</v>
      </c>
      <c r="E341" s="47">
        <f t="shared" si="108"/>
        <v>1</v>
      </c>
      <c r="F341" s="49">
        <f t="shared" si="109"/>
        <v>1</v>
      </c>
      <c r="G341" s="69">
        <f t="shared" si="110"/>
        <v>1</v>
      </c>
      <c r="H341" s="194"/>
      <c r="I341" s="50">
        <f t="shared" si="111"/>
        <v>0</v>
      </c>
      <c r="J341" s="197"/>
      <c r="K341" s="198"/>
      <c r="L341" s="55">
        <v>1</v>
      </c>
      <c r="M341" s="52">
        <f t="shared" si="112"/>
        <v>0</v>
      </c>
      <c r="N341" s="58"/>
      <c r="O341" s="58"/>
      <c r="P341" s="58"/>
      <c r="Q341" s="58"/>
      <c r="AH341" s="314"/>
    </row>
    <row r="342" spans="1:141" ht="26.25" customHeight="1" outlineLevel="1">
      <c r="A342" s="202" t="s">
        <v>1696</v>
      </c>
      <c r="B342" s="176" t="s">
        <v>1702</v>
      </c>
      <c r="C342" s="42" t="s">
        <v>1184</v>
      </c>
      <c r="D342" s="48" t="s">
        <v>778</v>
      </c>
      <c r="E342" s="47">
        <f t="shared" si="108"/>
        <v>1</v>
      </c>
      <c r="F342" s="49">
        <f t="shared" si="109"/>
        <v>1</v>
      </c>
      <c r="G342" s="69">
        <f t="shared" si="110"/>
        <v>1</v>
      </c>
      <c r="H342" s="350"/>
      <c r="I342" s="50">
        <f t="shared" si="111"/>
        <v>0</v>
      </c>
      <c r="J342" s="197"/>
      <c r="K342" s="198"/>
      <c r="L342" s="55">
        <v>1</v>
      </c>
      <c r="M342" s="52">
        <f t="shared" si="112"/>
        <v>0</v>
      </c>
      <c r="N342" s="58"/>
      <c r="O342" s="58"/>
      <c r="P342" s="58"/>
      <c r="Q342" s="58"/>
      <c r="AH342" s="314"/>
    </row>
    <row r="343" spans="1:141" s="412" customFormat="1" ht="26.85" customHeight="1">
      <c r="A343" s="418" t="s">
        <v>1185</v>
      </c>
      <c r="B343" s="424" t="s">
        <v>2098</v>
      </c>
      <c r="C343" s="425"/>
      <c r="D343" s="425"/>
      <c r="E343" s="425"/>
      <c r="F343" s="425"/>
      <c r="G343" s="425"/>
      <c r="H343" s="425"/>
      <c r="I343" s="425"/>
      <c r="J343" s="425"/>
      <c r="K343" s="425"/>
      <c r="L343" s="425"/>
      <c r="M343" s="425"/>
      <c r="N343" s="425"/>
      <c r="O343" s="425"/>
      <c r="P343" s="425"/>
      <c r="Q343" s="425"/>
      <c r="R343" s="425"/>
      <c r="S343" s="425"/>
      <c r="T343" s="425"/>
      <c r="U343" s="425"/>
      <c r="V343" s="425"/>
      <c r="W343" s="425"/>
      <c r="X343" s="425"/>
      <c r="Y343" s="425"/>
      <c r="Z343" s="425"/>
      <c r="AA343" s="425"/>
      <c r="AB343" s="425"/>
      <c r="AC343" s="425"/>
      <c r="AD343" s="425"/>
      <c r="AE343" s="425"/>
      <c r="AF343" s="425"/>
      <c r="AG343" s="425"/>
      <c r="AH343" s="426"/>
      <c r="AI343" s="235"/>
      <c r="AJ343" s="235"/>
      <c r="AK343" s="235"/>
      <c r="AL343" s="235"/>
      <c r="AM343" s="235"/>
      <c r="AN343" s="235"/>
      <c r="AO343" s="235"/>
      <c r="AP343" s="235"/>
      <c r="AQ343" s="235"/>
      <c r="AR343" s="235"/>
      <c r="AS343" s="235"/>
      <c r="AT343" s="235"/>
      <c r="AU343" s="235"/>
      <c r="AV343" s="235"/>
      <c r="AW343" s="235"/>
      <c r="AX343" s="235"/>
      <c r="AY343" s="235"/>
      <c r="AZ343" s="235"/>
      <c r="BA343" s="235"/>
      <c r="BB343" s="235"/>
      <c r="BC343" s="235"/>
      <c r="BD343" s="235"/>
      <c r="BE343" s="235"/>
      <c r="BF343" s="235"/>
      <c r="BG343" s="235"/>
      <c r="BH343" s="235"/>
      <c r="BI343" s="235"/>
      <c r="BJ343" s="235"/>
      <c r="BK343" s="235"/>
      <c r="BL343" s="235"/>
      <c r="BM343" s="235"/>
      <c r="BN343" s="235"/>
      <c r="BO343" s="235"/>
      <c r="BP343" s="235"/>
      <c r="BQ343" s="235"/>
      <c r="BR343" s="235"/>
      <c r="BS343" s="235"/>
      <c r="BT343" s="235"/>
      <c r="BU343" s="235"/>
      <c r="BV343" s="235"/>
      <c r="BW343" s="235"/>
      <c r="BX343" s="235"/>
      <c r="BY343" s="235"/>
      <c r="BZ343" s="235"/>
      <c r="CA343" s="235"/>
      <c r="CB343" s="235"/>
      <c r="CC343" s="235"/>
      <c r="CD343" s="235"/>
      <c r="CE343" s="235"/>
      <c r="CF343" s="235"/>
      <c r="CG343" s="235"/>
      <c r="CH343" s="235"/>
      <c r="CI343" s="235"/>
      <c r="CJ343" s="235"/>
      <c r="CK343" s="235"/>
      <c r="CL343" s="235"/>
      <c r="CM343" s="235"/>
      <c r="CN343" s="235"/>
      <c r="CO343" s="235"/>
      <c r="CP343" s="235"/>
      <c r="CQ343" s="235"/>
      <c r="CR343" s="235"/>
      <c r="CS343" s="235"/>
      <c r="CT343" s="235"/>
      <c r="CU343" s="235"/>
      <c r="CV343" s="235"/>
      <c r="CW343" s="235"/>
      <c r="CX343" s="235"/>
      <c r="CY343" s="235"/>
      <c r="CZ343" s="235"/>
      <c r="DA343" s="235"/>
      <c r="DB343" s="235"/>
      <c r="DC343" s="235"/>
      <c r="DD343" s="235"/>
      <c r="DE343" s="235"/>
      <c r="DF343" s="235"/>
      <c r="DG343" s="235"/>
      <c r="DH343" s="235"/>
      <c r="DI343" s="235"/>
      <c r="DJ343" s="235"/>
      <c r="DK343" s="235"/>
      <c r="DL343" s="235"/>
      <c r="DM343" s="235"/>
      <c r="DN343" s="235"/>
      <c r="DO343" s="235"/>
      <c r="DP343" s="235"/>
      <c r="DQ343" s="235"/>
      <c r="DR343" s="235"/>
      <c r="DS343" s="235"/>
      <c r="DT343" s="235"/>
      <c r="DU343" s="235"/>
      <c r="DV343" s="235"/>
      <c r="DW343" s="235"/>
      <c r="DX343" s="235"/>
      <c r="DY343" s="235"/>
      <c r="DZ343" s="235"/>
      <c r="EA343" s="235"/>
      <c r="EB343" s="235"/>
      <c r="EC343" s="235"/>
      <c r="ED343" s="235"/>
      <c r="EE343" s="235"/>
      <c r="EF343" s="235"/>
      <c r="EG343" s="235"/>
      <c r="EH343" s="235"/>
      <c r="EI343" s="235"/>
      <c r="EJ343" s="235"/>
      <c r="EK343" s="235"/>
    </row>
    <row r="344" spans="1:141" ht="74.25" customHeight="1">
      <c r="A344" s="203" t="s">
        <v>1693</v>
      </c>
      <c r="B344" s="644" t="s">
        <v>1695</v>
      </c>
      <c r="C344" s="653"/>
      <c r="D344" s="178" t="s">
        <v>894</v>
      </c>
      <c r="E344" s="205">
        <f>VLOOKUP(D344,$AF$10:$AG$16,2)</f>
        <v>1</v>
      </c>
      <c r="F344" s="206">
        <f>IF(E344&gt;1,0,ROUNDDOWN(AVERAGE(F345:F348),0))</f>
        <v>1</v>
      </c>
      <c r="G344" s="206"/>
      <c r="H344" s="205">
        <f>MAX(E344:F344)</f>
        <v>1</v>
      </c>
      <c r="I344" s="207">
        <f>CHOOSE(H344,0,$X$11,$X$12,$X$13,$X$14,$X$15,$X$16)</f>
        <v>0</v>
      </c>
      <c r="J344" s="208">
        <f>1/33</f>
        <v>3.0303030303030304E-2</v>
      </c>
      <c r="K344" s="209">
        <f>I344*J344</f>
        <v>0</v>
      </c>
      <c r="L344" s="210"/>
      <c r="M344" s="209"/>
      <c r="N344" s="58"/>
      <c r="O344" s="58"/>
      <c r="P344" s="58"/>
      <c r="Q344" s="511">
        <f>SUM(M345:M348)/4</f>
        <v>0</v>
      </c>
      <c r="R344" s="517" t="s">
        <v>1185</v>
      </c>
      <c r="AH344" s="318"/>
      <c r="AI344" s="349"/>
    </row>
    <row r="345" spans="1:141" ht="26.25" customHeight="1" outlineLevel="1">
      <c r="A345" s="202" t="s">
        <v>1697</v>
      </c>
      <c r="B345" s="176" t="s">
        <v>1396</v>
      </c>
      <c r="C345" s="42" t="s">
        <v>1185</v>
      </c>
      <c r="D345" s="48" t="s">
        <v>778</v>
      </c>
      <c r="E345" s="47">
        <f>VLOOKUP(D345,$AB$10:$AE$16,2)</f>
        <v>1</v>
      </c>
      <c r="F345" s="49">
        <f>CHOOSE(E345,$Y$10,$Y$11,$Y$12,$Y$13,$Y$14,$Y$15,$Y$16)</f>
        <v>1</v>
      </c>
      <c r="G345" s="69">
        <f>IF(F345&gt;1,F345,$H$316)</f>
        <v>1</v>
      </c>
      <c r="H345" s="47"/>
      <c r="I345" s="50">
        <f>CHOOSE(G345,0,$X$11,$X$12,$X$13,$X$14,$X$15,$X$16)</f>
        <v>0</v>
      </c>
      <c r="K345" s="52"/>
      <c r="L345" s="55">
        <v>1</v>
      </c>
      <c r="M345" s="52">
        <f>L345*I345</f>
        <v>0</v>
      </c>
      <c r="N345" s="58"/>
      <c r="O345" s="58"/>
      <c r="P345" s="58"/>
      <c r="Q345" s="58"/>
      <c r="AH345" s="319"/>
      <c r="AI345" s="349"/>
    </row>
    <row r="346" spans="1:141" ht="37.5" customHeight="1" outlineLevel="1">
      <c r="A346" s="202" t="s">
        <v>1698</v>
      </c>
      <c r="B346" s="176" t="s">
        <v>2100</v>
      </c>
      <c r="C346" s="42" t="s">
        <v>1185</v>
      </c>
      <c r="D346" s="48" t="s">
        <v>778</v>
      </c>
      <c r="E346" s="47">
        <f>VLOOKUP(D346,$AB$10:$AE$16,2)</f>
        <v>1</v>
      </c>
      <c r="F346" s="49">
        <f>CHOOSE(E346,$Y$10,$Y$11,$Y$12,$Y$13,$Y$14,$Y$15,$Y$16)</f>
        <v>1</v>
      </c>
      <c r="G346" s="69">
        <f>IF(F346&gt;1,F346,$H$316)</f>
        <v>1</v>
      </c>
      <c r="H346" s="47"/>
      <c r="I346" s="50">
        <f>CHOOSE(G346,0,$X$11,$X$12,$X$13,$X$14,$X$15,$X$16)</f>
        <v>0</v>
      </c>
      <c r="K346" s="52"/>
      <c r="L346" s="55">
        <v>1</v>
      </c>
      <c r="M346" s="52">
        <f>L346*I346</f>
        <v>0</v>
      </c>
      <c r="N346" s="58"/>
      <c r="O346" s="58"/>
      <c r="P346" s="58"/>
      <c r="Q346" s="58"/>
      <c r="AH346" s="319"/>
      <c r="AI346" s="349"/>
    </row>
    <row r="347" spans="1:141" ht="26.25" customHeight="1" outlineLevel="1">
      <c r="A347" s="202" t="s">
        <v>1699</v>
      </c>
      <c r="B347" s="176" t="s">
        <v>2099</v>
      </c>
      <c r="C347" s="42" t="s">
        <v>1185</v>
      </c>
      <c r="D347" s="48" t="s">
        <v>778</v>
      </c>
      <c r="E347" s="47">
        <f>VLOOKUP(D347,$AB$10:$AE$16,2)</f>
        <v>1</v>
      </c>
      <c r="F347" s="49">
        <f>CHOOSE(E347,$Y$10,$Y$11,$Y$12,$Y$13,$Y$14,$Y$15,$Y$16)</f>
        <v>1</v>
      </c>
      <c r="G347" s="69">
        <f>IF(F347&gt;1,F347,$H$316)</f>
        <v>1</v>
      </c>
      <c r="H347" s="47"/>
      <c r="I347" s="50">
        <f>CHOOSE(G347,0,$X$11,$X$12,$X$13,$X$14,$X$15,$X$16)</f>
        <v>0</v>
      </c>
      <c r="K347" s="52"/>
      <c r="L347" s="55">
        <v>1</v>
      </c>
      <c r="M347" s="52">
        <f>L347*I347</f>
        <v>0</v>
      </c>
      <c r="N347" s="58"/>
      <c r="O347" s="58"/>
      <c r="P347" s="58"/>
      <c r="Q347" s="58"/>
      <c r="AH347" s="319"/>
      <c r="AI347" s="349"/>
    </row>
    <row r="348" spans="1:141" ht="26.25" customHeight="1" outlineLevel="1">
      <c r="A348" s="202" t="s">
        <v>1784</v>
      </c>
      <c r="B348" s="176" t="s">
        <v>2101</v>
      </c>
      <c r="C348" s="42" t="s">
        <v>1185</v>
      </c>
      <c r="D348" s="48" t="s">
        <v>778</v>
      </c>
      <c r="E348" s="47">
        <f>VLOOKUP(D348,$AB$10:$AE$16,2)</f>
        <v>1</v>
      </c>
      <c r="F348" s="49">
        <f>CHOOSE(E348,$Y$10,$Y$11,$Y$12,$Y$13,$Y$14,$Y$15,$Y$16)</f>
        <v>1</v>
      </c>
      <c r="G348" s="69">
        <f>IF(F348&gt;1,F348,$H$316)</f>
        <v>1</v>
      </c>
      <c r="H348" s="47"/>
      <c r="I348" s="50">
        <f>CHOOSE(G348,0,$X$11,$X$12,$X$13,$X$14,$X$15,$X$16)</f>
        <v>0</v>
      </c>
      <c r="K348" s="52"/>
      <c r="L348" s="55">
        <v>1</v>
      </c>
      <c r="M348" s="52">
        <f>L348*I348</f>
        <v>0</v>
      </c>
      <c r="N348" s="58"/>
      <c r="O348" s="58"/>
      <c r="P348" s="58"/>
      <c r="Q348" s="58"/>
      <c r="AH348" s="319"/>
    </row>
    <row r="349" spans="1:141" s="412" customFormat="1" ht="26.85" customHeight="1">
      <c r="A349" s="418" t="s">
        <v>170</v>
      </c>
      <c r="B349" s="699" t="s">
        <v>740</v>
      </c>
      <c r="C349" s="700"/>
      <c r="D349" s="700"/>
      <c r="E349" s="700"/>
      <c r="F349" s="700"/>
      <c r="G349" s="700"/>
      <c r="H349" s="700"/>
      <c r="I349" s="700"/>
      <c r="J349" s="700"/>
      <c r="K349" s="700"/>
      <c r="L349" s="700"/>
      <c r="M349" s="700"/>
      <c r="N349" s="700"/>
      <c r="O349" s="700"/>
      <c r="P349" s="700"/>
      <c r="Q349" s="700"/>
      <c r="R349" s="700"/>
      <c r="S349" s="700"/>
      <c r="T349" s="700"/>
      <c r="U349" s="700"/>
      <c r="V349" s="700"/>
      <c r="W349" s="700"/>
      <c r="X349" s="700"/>
      <c r="Y349" s="700"/>
      <c r="Z349" s="700"/>
      <c r="AA349" s="700"/>
      <c r="AB349" s="700"/>
      <c r="AC349" s="700"/>
      <c r="AD349" s="700"/>
      <c r="AE349" s="700"/>
      <c r="AF349" s="700"/>
      <c r="AG349" s="700"/>
      <c r="AH349" s="701"/>
      <c r="AI349" s="235"/>
      <c r="AJ349" s="235"/>
      <c r="AK349" s="235"/>
      <c r="AL349" s="235"/>
      <c r="AM349" s="235"/>
      <c r="AN349" s="235"/>
      <c r="AO349" s="235"/>
      <c r="AP349" s="235"/>
      <c r="AQ349" s="235"/>
      <c r="AR349" s="235"/>
      <c r="AS349" s="235"/>
      <c r="AT349" s="235"/>
      <c r="AU349" s="235"/>
      <c r="AV349" s="235"/>
      <c r="AW349" s="235"/>
      <c r="AX349" s="235"/>
      <c r="AY349" s="235"/>
      <c r="AZ349" s="235"/>
      <c r="BA349" s="235"/>
      <c r="BB349" s="235"/>
      <c r="BC349" s="235"/>
      <c r="BD349" s="235"/>
      <c r="BE349" s="235"/>
      <c r="BF349" s="235"/>
      <c r="BG349" s="235"/>
      <c r="BH349" s="235"/>
      <c r="BI349" s="235"/>
      <c r="BJ349" s="235"/>
      <c r="BK349" s="235"/>
      <c r="BL349" s="235"/>
      <c r="BM349" s="235"/>
      <c r="BN349" s="235"/>
      <c r="BO349" s="235"/>
      <c r="BP349" s="235"/>
      <c r="BQ349" s="235"/>
      <c r="BR349" s="235"/>
      <c r="BS349" s="235"/>
      <c r="BT349" s="235"/>
      <c r="BU349" s="235"/>
      <c r="BV349" s="235"/>
      <c r="BW349" s="235"/>
      <c r="BX349" s="235"/>
      <c r="BY349" s="235"/>
      <c r="BZ349" s="235"/>
      <c r="CA349" s="235"/>
      <c r="CB349" s="235"/>
      <c r="CC349" s="235"/>
      <c r="CD349" s="235"/>
      <c r="CE349" s="235"/>
      <c r="CF349" s="235"/>
      <c r="CG349" s="235"/>
      <c r="CH349" s="235"/>
      <c r="CI349" s="235"/>
      <c r="CJ349" s="235"/>
      <c r="CK349" s="235"/>
      <c r="CL349" s="235"/>
      <c r="CM349" s="235"/>
      <c r="CN349" s="235"/>
      <c r="CO349" s="235"/>
      <c r="CP349" s="235"/>
      <c r="CQ349" s="235"/>
      <c r="CR349" s="235"/>
      <c r="CS349" s="235"/>
      <c r="CT349" s="235"/>
      <c r="CU349" s="235"/>
      <c r="CV349" s="235"/>
      <c r="CW349" s="235"/>
      <c r="CX349" s="235"/>
      <c r="CY349" s="235"/>
      <c r="CZ349" s="235"/>
      <c r="DA349" s="235"/>
      <c r="DB349" s="235"/>
      <c r="DC349" s="235"/>
      <c r="DD349" s="235"/>
      <c r="DE349" s="235"/>
      <c r="DF349" s="235"/>
      <c r="DG349" s="235"/>
      <c r="DH349" s="235"/>
      <c r="DI349" s="235"/>
      <c r="DJ349" s="235"/>
      <c r="DK349" s="235"/>
      <c r="DL349" s="235"/>
      <c r="DM349" s="235"/>
      <c r="DN349" s="235"/>
      <c r="DO349" s="235"/>
      <c r="DP349" s="235"/>
      <c r="DQ349" s="235"/>
      <c r="DR349" s="235"/>
      <c r="DS349" s="235"/>
      <c r="DT349" s="235"/>
      <c r="DU349" s="235"/>
      <c r="DV349" s="235"/>
      <c r="DW349" s="235"/>
      <c r="DX349" s="235"/>
      <c r="DY349" s="235"/>
      <c r="DZ349" s="235"/>
      <c r="EA349" s="235"/>
      <c r="EB349" s="235"/>
      <c r="EC349" s="235"/>
      <c r="ED349" s="235"/>
      <c r="EE349" s="235"/>
      <c r="EF349" s="235"/>
      <c r="EG349" s="235"/>
      <c r="EH349" s="235"/>
      <c r="EI349" s="235"/>
      <c r="EJ349" s="235"/>
      <c r="EK349" s="235"/>
    </row>
    <row r="350" spans="1:141" ht="88.5" customHeight="1">
      <c r="A350" s="203" t="s">
        <v>1694</v>
      </c>
      <c r="B350" s="647" t="s">
        <v>1720</v>
      </c>
      <c r="C350" s="648"/>
      <c r="D350" s="178" t="s">
        <v>894</v>
      </c>
      <c r="E350" s="205">
        <f>VLOOKUP(D350,$AF$10:$AG$16,2)</f>
        <v>1</v>
      </c>
      <c r="F350" s="206">
        <f>IF(E350&gt;1,0,ROUNDDOWN(AVERAGE(F351:F357),0))</f>
        <v>1</v>
      </c>
      <c r="G350" s="206"/>
      <c r="H350" s="205">
        <f>MAX(E350:F350)</f>
        <v>1</v>
      </c>
      <c r="I350" s="207">
        <f>CHOOSE(H350,0,$X$11,$X$12,$X$13,$X$14,$X$15,$X$16)</f>
        <v>0</v>
      </c>
      <c r="J350" s="208">
        <f>1/33</f>
        <v>3.0303030303030304E-2</v>
      </c>
      <c r="K350" s="209">
        <f>I350*J350</f>
        <v>0</v>
      </c>
      <c r="L350" s="210"/>
      <c r="M350" s="209"/>
      <c r="N350" s="58"/>
      <c r="O350" s="58"/>
      <c r="P350" s="58"/>
      <c r="Q350" s="58"/>
      <c r="AH350" s="318"/>
    </row>
    <row r="351" spans="1:141" ht="42" customHeight="1" outlineLevel="1">
      <c r="A351" s="202" t="s">
        <v>1785</v>
      </c>
      <c r="B351" s="176" t="s">
        <v>1719</v>
      </c>
      <c r="C351" s="42" t="s">
        <v>170</v>
      </c>
      <c r="D351" s="48" t="s">
        <v>778</v>
      </c>
      <c r="E351" s="47">
        <f t="shared" ref="E351:E357" si="113">VLOOKUP(D351,$AB$10:$AE$16,2)</f>
        <v>1</v>
      </c>
      <c r="F351" s="49">
        <f t="shared" ref="F351:F357" si="114">CHOOSE(E351,$Y$10,$Y$11,$Y$12,$Y$13,$Y$14,$Y$15,$Y$16)</f>
        <v>1</v>
      </c>
      <c r="G351" s="69">
        <f t="shared" ref="G351:G357" si="115">IF(F351&gt;1,F351,$H$350)</f>
        <v>1</v>
      </c>
      <c r="H351" s="47"/>
      <c r="I351" s="50">
        <f t="shared" ref="I351:I357" si="116">CHOOSE(G351,0,$X$11,$X$12,$X$13,$X$14,$X$15,$X$16)</f>
        <v>0</v>
      </c>
      <c r="K351" s="52"/>
      <c r="L351" s="55">
        <v>1</v>
      </c>
      <c r="M351" s="52">
        <f>L351*I351</f>
        <v>0</v>
      </c>
      <c r="N351" s="58"/>
      <c r="O351" s="58"/>
      <c r="P351" s="58"/>
      <c r="Q351" s="494">
        <f>SUM(M351:M357)/7</f>
        <v>0</v>
      </c>
      <c r="R351" s="518" t="s">
        <v>170</v>
      </c>
      <c r="AH351" s="319"/>
    </row>
    <row r="352" spans="1:141" ht="39.75" customHeight="1" outlineLevel="1">
      <c r="A352" s="202" t="s">
        <v>1700</v>
      </c>
      <c r="B352" s="176" t="s">
        <v>1713</v>
      </c>
      <c r="C352" s="42" t="s">
        <v>170</v>
      </c>
      <c r="D352" s="48" t="s">
        <v>778</v>
      </c>
      <c r="E352" s="47">
        <f t="shared" si="113"/>
        <v>1</v>
      </c>
      <c r="F352" s="49">
        <f t="shared" si="114"/>
        <v>1</v>
      </c>
      <c r="G352" s="69">
        <f t="shared" si="115"/>
        <v>1</v>
      </c>
      <c r="H352" s="345"/>
      <c r="I352" s="50">
        <f t="shared" si="116"/>
        <v>0</v>
      </c>
      <c r="J352" s="346"/>
      <c r="K352" s="347"/>
      <c r="L352" s="55">
        <v>1</v>
      </c>
      <c r="M352" s="52">
        <f t="shared" ref="M352:M357" si="117">L352*I352</f>
        <v>0</v>
      </c>
      <c r="N352" s="58"/>
      <c r="O352" s="58"/>
      <c r="P352" s="58"/>
      <c r="Q352" s="58"/>
      <c r="AH352" s="348"/>
    </row>
    <row r="353" spans="1:141" ht="26.25" customHeight="1" outlineLevel="1">
      <c r="A353" s="202" t="s">
        <v>1701</v>
      </c>
      <c r="B353" s="176" t="s">
        <v>1714</v>
      </c>
      <c r="C353" s="42" t="s">
        <v>170</v>
      </c>
      <c r="D353" s="48" t="s">
        <v>778</v>
      </c>
      <c r="E353" s="47">
        <f t="shared" si="113"/>
        <v>1</v>
      </c>
      <c r="F353" s="49">
        <f t="shared" si="114"/>
        <v>1</v>
      </c>
      <c r="G353" s="69">
        <f t="shared" si="115"/>
        <v>1</v>
      </c>
      <c r="H353" s="47"/>
      <c r="I353" s="50">
        <f t="shared" si="116"/>
        <v>0</v>
      </c>
      <c r="K353" s="52"/>
      <c r="L353" s="55">
        <v>1</v>
      </c>
      <c r="M353" s="52">
        <f t="shared" si="117"/>
        <v>0</v>
      </c>
      <c r="N353" s="58"/>
      <c r="O353" s="58"/>
      <c r="P353" s="58"/>
      <c r="Q353" s="58"/>
      <c r="AH353" s="319"/>
    </row>
    <row r="354" spans="1:141" ht="26.25" customHeight="1" outlineLevel="1">
      <c r="A354" s="202" t="s">
        <v>995</v>
      </c>
      <c r="B354" s="176" t="s">
        <v>1715</v>
      </c>
      <c r="C354" s="42" t="s">
        <v>170</v>
      </c>
      <c r="D354" s="48" t="s">
        <v>778</v>
      </c>
      <c r="E354" s="47">
        <f t="shared" si="113"/>
        <v>1</v>
      </c>
      <c r="F354" s="49">
        <f t="shared" si="114"/>
        <v>1</v>
      </c>
      <c r="G354" s="69">
        <f t="shared" si="115"/>
        <v>1</v>
      </c>
      <c r="H354" s="47"/>
      <c r="I354" s="50">
        <f t="shared" si="116"/>
        <v>0</v>
      </c>
      <c r="K354" s="52"/>
      <c r="L354" s="55">
        <v>1</v>
      </c>
      <c r="M354" s="52">
        <f t="shared" si="117"/>
        <v>0</v>
      </c>
      <c r="N354" s="58"/>
      <c r="O354" s="58"/>
      <c r="P354" s="58"/>
      <c r="Q354" s="58"/>
      <c r="AH354" s="319"/>
    </row>
    <row r="355" spans="1:141" ht="26.25" customHeight="1" outlineLevel="1">
      <c r="A355" s="202" t="s">
        <v>996</v>
      </c>
      <c r="B355" s="176" t="s">
        <v>1716</v>
      </c>
      <c r="C355" s="42" t="s">
        <v>170</v>
      </c>
      <c r="D355" s="48" t="s">
        <v>778</v>
      </c>
      <c r="E355" s="47">
        <f t="shared" si="113"/>
        <v>1</v>
      </c>
      <c r="F355" s="49">
        <f t="shared" si="114"/>
        <v>1</v>
      </c>
      <c r="G355" s="69">
        <f t="shared" si="115"/>
        <v>1</v>
      </c>
      <c r="H355" s="47"/>
      <c r="I355" s="50">
        <f t="shared" si="116"/>
        <v>0</v>
      </c>
      <c r="K355" s="52"/>
      <c r="L355" s="55">
        <v>1</v>
      </c>
      <c r="M355" s="52">
        <f t="shared" si="117"/>
        <v>0</v>
      </c>
      <c r="N355" s="58"/>
      <c r="O355" s="58"/>
      <c r="P355" s="58"/>
      <c r="Q355" s="58"/>
      <c r="AH355" s="319"/>
    </row>
    <row r="356" spans="1:141" ht="39" customHeight="1" outlineLevel="1">
      <c r="A356" s="202" t="s">
        <v>997</v>
      </c>
      <c r="B356" s="176" t="s">
        <v>1717</v>
      </c>
      <c r="C356" s="42" t="s">
        <v>170</v>
      </c>
      <c r="D356" s="48" t="s">
        <v>778</v>
      </c>
      <c r="E356" s="47">
        <f t="shared" si="113"/>
        <v>1</v>
      </c>
      <c r="F356" s="49">
        <f t="shared" si="114"/>
        <v>1</v>
      </c>
      <c r="G356" s="69">
        <f t="shared" si="115"/>
        <v>1</v>
      </c>
      <c r="H356" s="47"/>
      <c r="I356" s="50">
        <f t="shared" si="116"/>
        <v>0</v>
      </c>
      <c r="K356" s="52"/>
      <c r="L356" s="55">
        <v>1</v>
      </c>
      <c r="M356" s="52">
        <f t="shared" si="117"/>
        <v>0</v>
      </c>
      <c r="N356" s="58"/>
      <c r="O356" s="58"/>
      <c r="P356" s="58"/>
      <c r="Q356" s="58"/>
      <c r="AH356" s="319"/>
    </row>
    <row r="357" spans="1:141" ht="26.25" customHeight="1" outlineLevel="1">
      <c r="A357" s="202" t="s">
        <v>998</v>
      </c>
      <c r="B357" s="176" t="s">
        <v>1718</v>
      </c>
      <c r="C357" s="42" t="s">
        <v>170</v>
      </c>
      <c r="D357" s="48" t="s">
        <v>778</v>
      </c>
      <c r="E357" s="47">
        <f t="shared" si="113"/>
        <v>1</v>
      </c>
      <c r="F357" s="49">
        <f t="shared" si="114"/>
        <v>1</v>
      </c>
      <c r="G357" s="69">
        <f t="shared" si="115"/>
        <v>1</v>
      </c>
      <c r="H357" s="47"/>
      <c r="I357" s="50">
        <f t="shared" si="116"/>
        <v>0</v>
      </c>
      <c r="K357" s="52"/>
      <c r="L357" s="55">
        <v>1</v>
      </c>
      <c r="M357" s="52">
        <f t="shared" si="117"/>
        <v>0</v>
      </c>
      <c r="N357" s="58"/>
      <c r="O357" s="58"/>
      <c r="P357" s="58"/>
      <c r="Q357" s="58"/>
      <c r="AH357" s="319"/>
    </row>
    <row r="358" spans="1:141" s="412" customFormat="1" ht="26.85" customHeight="1">
      <c r="A358" s="418" t="s">
        <v>171</v>
      </c>
      <c r="B358" s="690" t="s">
        <v>1741</v>
      </c>
      <c r="C358" s="691"/>
      <c r="D358" s="691"/>
      <c r="E358" s="691"/>
      <c r="F358" s="691"/>
      <c r="G358" s="691"/>
      <c r="H358" s="691"/>
      <c r="I358" s="691"/>
      <c r="J358" s="691"/>
      <c r="K358" s="691"/>
      <c r="L358" s="691"/>
      <c r="M358" s="691"/>
      <c r="N358" s="691"/>
      <c r="O358" s="691"/>
      <c r="P358" s="691"/>
      <c r="Q358" s="691"/>
      <c r="R358" s="691"/>
      <c r="S358" s="691"/>
      <c r="T358" s="691"/>
      <c r="U358" s="691"/>
      <c r="V358" s="691"/>
      <c r="W358" s="691"/>
      <c r="X358" s="691"/>
      <c r="Y358" s="691"/>
      <c r="Z358" s="691"/>
      <c r="AA358" s="691"/>
      <c r="AB358" s="691"/>
      <c r="AC358" s="691"/>
      <c r="AD358" s="691"/>
      <c r="AE358" s="691"/>
      <c r="AF358" s="691"/>
      <c r="AG358" s="691"/>
      <c r="AH358" s="692"/>
      <c r="AI358" s="235"/>
      <c r="AJ358" s="235"/>
      <c r="AK358" s="235"/>
      <c r="AL358" s="235"/>
      <c r="AM358" s="235"/>
      <c r="AN358" s="235"/>
      <c r="AO358" s="235"/>
      <c r="AP358" s="235"/>
      <c r="AQ358" s="235"/>
      <c r="AR358" s="235"/>
      <c r="AS358" s="235"/>
      <c r="AT358" s="235"/>
      <c r="AU358" s="235"/>
      <c r="AV358" s="235"/>
      <c r="AW358" s="235"/>
      <c r="AX358" s="235"/>
      <c r="AY358" s="235"/>
      <c r="AZ358" s="235"/>
      <c r="BA358" s="235"/>
      <c r="BB358" s="235"/>
      <c r="BC358" s="235"/>
      <c r="BD358" s="235"/>
      <c r="BE358" s="235"/>
      <c r="BF358" s="235"/>
      <c r="BG358" s="235"/>
      <c r="BH358" s="235"/>
      <c r="BI358" s="235"/>
      <c r="BJ358" s="235"/>
      <c r="BK358" s="235"/>
      <c r="BL358" s="235"/>
      <c r="BM358" s="235"/>
      <c r="BN358" s="235"/>
      <c r="BO358" s="235"/>
      <c r="BP358" s="235"/>
      <c r="BQ358" s="235"/>
      <c r="BR358" s="235"/>
      <c r="BS358" s="235"/>
      <c r="BT358" s="235"/>
      <c r="BU358" s="235"/>
      <c r="BV358" s="235"/>
      <c r="BW358" s="235"/>
      <c r="BX358" s="235"/>
      <c r="BY358" s="235"/>
      <c r="BZ358" s="235"/>
      <c r="CA358" s="235"/>
      <c r="CB358" s="235"/>
      <c r="CC358" s="235"/>
      <c r="CD358" s="235"/>
      <c r="CE358" s="235"/>
      <c r="CF358" s="235"/>
      <c r="CG358" s="235"/>
      <c r="CH358" s="235"/>
      <c r="CI358" s="235"/>
      <c r="CJ358" s="235"/>
      <c r="CK358" s="235"/>
      <c r="CL358" s="235"/>
      <c r="CM358" s="235"/>
      <c r="CN358" s="235"/>
      <c r="CO358" s="235"/>
      <c r="CP358" s="235"/>
      <c r="CQ358" s="235"/>
      <c r="CR358" s="235"/>
      <c r="CS358" s="235"/>
      <c r="CT358" s="235"/>
      <c r="CU358" s="235"/>
      <c r="CV358" s="235"/>
      <c r="CW358" s="235"/>
      <c r="CX358" s="235"/>
      <c r="CY358" s="235"/>
      <c r="CZ358" s="235"/>
      <c r="DA358" s="235"/>
      <c r="DB358" s="235"/>
      <c r="DC358" s="235"/>
      <c r="DD358" s="235"/>
      <c r="DE358" s="235"/>
      <c r="DF358" s="235"/>
      <c r="DG358" s="235"/>
      <c r="DH358" s="235"/>
      <c r="DI358" s="235"/>
      <c r="DJ358" s="235"/>
      <c r="DK358" s="235"/>
      <c r="DL358" s="235"/>
      <c r="DM358" s="235"/>
      <c r="DN358" s="235"/>
      <c r="DO358" s="235"/>
      <c r="DP358" s="235"/>
      <c r="DQ358" s="235"/>
      <c r="DR358" s="235"/>
      <c r="DS358" s="235"/>
      <c r="DT358" s="235"/>
      <c r="DU358" s="235"/>
      <c r="DV358" s="235"/>
      <c r="DW358" s="235"/>
      <c r="DX358" s="235"/>
      <c r="DY358" s="235"/>
      <c r="DZ358" s="235"/>
      <c r="EA358" s="235"/>
      <c r="EB358" s="235"/>
      <c r="EC358" s="235"/>
      <c r="ED358" s="235"/>
      <c r="EE358" s="235"/>
      <c r="EF358" s="235"/>
      <c r="EG358" s="235"/>
      <c r="EH358" s="235"/>
      <c r="EI358" s="235"/>
      <c r="EJ358" s="235"/>
      <c r="EK358" s="235"/>
    </row>
    <row r="359" spans="1:141" ht="80.25" customHeight="1">
      <c r="A359" s="203" t="s">
        <v>1783</v>
      </c>
      <c r="B359" s="693" t="s">
        <v>2152</v>
      </c>
      <c r="C359" s="694"/>
      <c r="D359" s="178" t="s">
        <v>894</v>
      </c>
      <c r="E359" s="205">
        <f>VLOOKUP(D359,$AF$10:$AG$16,2)</f>
        <v>1</v>
      </c>
      <c r="F359" s="206">
        <f>IF(E359&gt;1,0,ROUNDDOWN(AVERAGE(F360:F364),0))</f>
        <v>1</v>
      </c>
      <c r="G359" s="206"/>
      <c r="H359" s="205">
        <f>MAX(E359:F359)</f>
        <v>1</v>
      </c>
      <c r="I359" s="207">
        <f>CHOOSE(H359,0,$X$11,$X$12,$X$13,$X$14,$X$15,$X$16)</f>
        <v>0</v>
      </c>
      <c r="J359" s="208">
        <f>1/33</f>
        <v>3.0303030303030304E-2</v>
      </c>
      <c r="K359" s="209">
        <f>I359*J359</f>
        <v>0</v>
      </c>
      <c r="L359" s="210"/>
      <c r="M359" s="209"/>
      <c r="N359" s="58"/>
      <c r="O359" s="58"/>
      <c r="P359" s="58"/>
      <c r="Q359" s="58"/>
      <c r="AH359" s="318"/>
    </row>
    <row r="360" spans="1:141" ht="26.25" customHeight="1" outlineLevel="1">
      <c r="A360" s="202" t="s">
        <v>999</v>
      </c>
      <c r="B360" s="176" t="s">
        <v>1742</v>
      </c>
      <c r="C360" s="42" t="s">
        <v>171</v>
      </c>
      <c r="D360" s="48" t="s">
        <v>778</v>
      </c>
      <c r="E360" s="47">
        <f>VLOOKUP(D360,$AB$10:$AE$16,2)</f>
        <v>1</v>
      </c>
      <c r="F360" s="49">
        <f>CHOOSE(E360,$Y$10,$Y$11,$Y$12,$Y$13,$Y$14,$Y$15,$Y$16)</f>
        <v>1</v>
      </c>
      <c r="G360" s="69">
        <f>IF(F360&gt;1,F360,$H$359)</f>
        <v>1</v>
      </c>
      <c r="H360" s="47"/>
      <c r="I360" s="50">
        <f>CHOOSE(G360,0,$X$11,$X$12,$X$13,$X$14,$X$15,$X$16)</f>
        <v>0</v>
      </c>
      <c r="L360" s="55">
        <v>1</v>
      </c>
      <c r="M360" s="52">
        <f>L360*I360</f>
        <v>0</v>
      </c>
      <c r="N360" s="58"/>
      <c r="O360" s="58"/>
      <c r="P360" s="58"/>
      <c r="Q360" s="494">
        <f>SUM(M360:M364)/5</f>
        <v>0</v>
      </c>
      <c r="R360" s="518" t="s">
        <v>171</v>
      </c>
      <c r="AH360" s="319"/>
    </row>
    <row r="361" spans="1:141" ht="26.25" customHeight="1" outlineLevel="1">
      <c r="A361" s="202" t="s">
        <v>1000</v>
      </c>
      <c r="B361" s="176" t="s">
        <v>1126</v>
      </c>
      <c r="C361" s="42" t="s">
        <v>171</v>
      </c>
      <c r="D361" s="48" t="s">
        <v>778</v>
      </c>
      <c r="E361" s="47">
        <f>VLOOKUP(D361,$AB$10:$AE$16,2)</f>
        <v>1</v>
      </c>
      <c r="F361" s="49">
        <f>CHOOSE(E361,$Y$10,$Y$11,$Y$12,$Y$13,$Y$14,$Y$15,$Y$16)</f>
        <v>1</v>
      </c>
      <c r="G361" s="69">
        <f>IF(F361&gt;1,F361,$H$359)</f>
        <v>1</v>
      </c>
      <c r="H361" s="47"/>
      <c r="I361" s="50">
        <f>CHOOSE(G361,0,$X$11,$X$12,$X$13,$X$14,$X$15,$X$16)</f>
        <v>0</v>
      </c>
      <c r="K361" s="52"/>
      <c r="L361" s="55">
        <v>1</v>
      </c>
      <c r="M361" s="52">
        <f>L361*I361</f>
        <v>0</v>
      </c>
      <c r="N361" s="58"/>
      <c r="O361" s="58"/>
      <c r="P361" s="58"/>
      <c r="Q361" s="58"/>
      <c r="AH361" s="319"/>
    </row>
    <row r="362" spans="1:141" ht="26.25" customHeight="1" outlineLevel="1">
      <c r="A362" s="202" t="s">
        <v>1001</v>
      </c>
      <c r="B362" s="176" t="s">
        <v>1744</v>
      </c>
      <c r="C362" s="42" t="s">
        <v>171</v>
      </c>
      <c r="D362" s="48" t="s">
        <v>778</v>
      </c>
      <c r="E362" s="47">
        <f>VLOOKUP(D362,$AB$10:$AE$16,2)</f>
        <v>1</v>
      </c>
      <c r="F362" s="49">
        <f>CHOOSE(E362,$Y$10,$Y$11,$Y$12,$Y$13,$Y$14,$Y$15,$Y$16)</f>
        <v>1</v>
      </c>
      <c r="G362" s="69">
        <f>IF(F362&gt;1,F362,$H$359)</f>
        <v>1</v>
      </c>
      <c r="H362" s="47"/>
      <c r="I362" s="50">
        <f>CHOOSE(G362,0,$X$11,$X$12,$X$13,$X$14,$X$15,$X$16)</f>
        <v>0</v>
      </c>
      <c r="K362" s="52"/>
      <c r="L362" s="55">
        <v>1</v>
      </c>
      <c r="M362" s="52">
        <f>L362*I362</f>
        <v>0</v>
      </c>
      <c r="N362" s="58"/>
      <c r="O362" s="58"/>
      <c r="P362" s="58"/>
      <c r="Q362" s="58"/>
      <c r="AH362" s="319"/>
    </row>
    <row r="363" spans="1:141" ht="39.75" customHeight="1" outlineLevel="1">
      <c r="A363" s="202" t="s">
        <v>1748</v>
      </c>
      <c r="B363" s="176" t="s">
        <v>1743</v>
      </c>
      <c r="C363" s="42" t="s">
        <v>171</v>
      </c>
      <c r="D363" s="48" t="s">
        <v>778</v>
      </c>
      <c r="E363" s="47">
        <f>VLOOKUP(D363,$AB$10:$AE$16,2)</f>
        <v>1</v>
      </c>
      <c r="F363" s="49">
        <f>CHOOSE(E363,$Y$10,$Y$11,$Y$12,$Y$13,$Y$14,$Y$15,$Y$16)</f>
        <v>1</v>
      </c>
      <c r="G363" s="69">
        <f>IF(F363&gt;1,F363,$H$359)</f>
        <v>1</v>
      </c>
      <c r="H363" s="47"/>
      <c r="I363" s="50">
        <f>CHOOSE(G363,0,$X$11,$X$12,$X$13,$X$14,$X$15,$X$16)</f>
        <v>0</v>
      </c>
      <c r="K363" s="52"/>
      <c r="L363" s="55">
        <v>1</v>
      </c>
      <c r="M363" s="52">
        <f t="shared" ref="M363:M403" si="118">L363*I363</f>
        <v>0</v>
      </c>
      <c r="N363" s="58"/>
      <c r="O363" s="58"/>
      <c r="P363" s="58"/>
      <c r="Q363" s="58"/>
      <c r="AH363" s="319"/>
    </row>
    <row r="364" spans="1:141" ht="26.25" customHeight="1" outlineLevel="1">
      <c r="A364" s="202" t="s">
        <v>1752</v>
      </c>
      <c r="B364" s="192" t="s">
        <v>2153</v>
      </c>
      <c r="C364" s="42" t="s">
        <v>171</v>
      </c>
      <c r="D364" s="48" t="s">
        <v>778</v>
      </c>
      <c r="E364" s="47">
        <f>VLOOKUP(D364,$AB$10:$AE$16,2)</f>
        <v>1</v>
      </c>
      <c r="F364" s="49">
        <f>CHOOSE(E364,$Y$10,$Y$11,$Y$12,$Y$13,$Y$14,$Y$15,$Y$16)</f>
        <v>1</v>
      </c>
      <c r="G364" s="69">
        <f>IF(F364&gt;1,F364,$H$359)</f>
        <v>1</v>
      </c>
      <c r="H364" s="47"/>
      <c r="I364" s="50">
        <f>CHOOSE(G364,0,$X$11,$X$12,$X$13,$X$14,$X$15,$X$16)</f>
        <v>0</v>
      </c>
      <c r="K364" s="52"/>
      <c r="L364" s="55">
        <v>1</v>
      </c>
      <c r="M364" s="52">
        <f t="shared" si="118"/>
        <v>0</v>
      </c>
      <c r="N364" s="58"/>
      <c r="O364" s="58"/>
      <c r="P364" s="58"/>
      <c r="Q364" s="58"/>
      <c r="AH364" s="319"/>
    </row>
    <row r="365" spans="1:141" s="412" customFormat="1" ht="26.85" customHeight="1">
      <c r="A365" s="418" t="s">
        <v>1186</v>
      </c>
      <c r="B365" s="643" t="s">
        <v>1187</v>
      </c>
      <c r="C365" s="643"/>
      <c r="D365" s="643"/>
      <c r="E365" s="643"/>
      <c r="F365" s="643"/>
      <c r="G365" s="643"/>
      <c r="H365" s="643"/>
      <c r="I365" s="643"/>
      <c r="J365" s="643"/>
      <c r="K365" s="643"/>
      <c r="L365" s="643"/>
      <c r="M365" s="643"/>
      <c r="N365" s="643"/>
      <c r="O365" s="643"/>
      <c r="P365" s="643"/>
      <c r="Q365" s="643"/>
      <c r="R365" s="643"/>
      <c r="S365" s="643"/>
      <c r="T365" s="643"/>
      <c r="U365" s="643"/>
      <c r="V365" s="643"/>
      <c r="W365" s="643"/>
      <c r="X365" s="643"/>
      <c r="Y365" s="643"/>
      <c r="Z365" s="643"/>
      <c r="AA365" s="643"/>
      <c r="AB365" s="643"/>
      <c r="AC365" s="643"/>
      <c r="AD365" s="643"/>
      <c r="AE365" s="643"/>
      <c r="AF365" s="643"/>
      <c r="AG365" s="643"/>
      <c r="AH365" s="643"/>
      <c r="AI365" s="235"/>
      <c r="AJ365" s="235"/>
      <c r="AK365" s="235"/>
      <c r="AL365" s="235"/>
      <c r="AM365" s="235"/>
      <c r="AN365" s="235"/>
      <c r="AO365" s="235"/>
      <c r="AP365" s="235"/>
      <c r="AQ365" s="235"/>
      <c r="AR365" s="235"/>
      <c r="AS365" s="235"/>
      <c r="AT365" s="235"/>
      <c r="AU365" s="235"/>
      <c r="AV365" s="235"/>
      <c r="AW365" s="235"/>
      <c r="AX365" s="235"/>
      <c r="AY365" s="235"/>
      <c r="AZ365" s="235"/>
      <c r="BA365" s="235"/>
      <c r="BB365" s="235"/>
      <c r="BC365" s="235"/>
      <c r="BD365" s="235"/>
      <c r="BE365" s="235"/>
      <c r="BF365" s="235"/>
      <c r="BG365" s="235"/>
      <c r="BH365" s="235"/>
      <c r="BI365" s="235"/>
      <c r="BJ365" s="235"/>
      <c r="BK365" s="235"/>
      <c r="BL365" s="235"/>
      <c r="BM365" s="235"/>
      <c r="BN365" s="235"/>
      <c r="BO365" s="235"/>
      <c r="BP365" s="235"/>
      <c r="BQ365" s="235"/>
      <c r="BR365" s="235"/>
      <c r="BS365" s="235"/>
      <c r="BT365" s="235"/>
      <c r="BU365" s="235"/>
      <c r="BV365" s="235"/>
      <c r="BW365" s="235"/>
      <c r="BX365" s="235"/>
      <c r="BY365" s="235"/>
      <c r="BZ365" s="235"/>
      <c r="CA365" s="235"/>
      <c r="CB365" s="235"/>
      <c r="CC365" s="235"/>
      <c r="CD365" s="235"/>
      <c r="CE365" s="235"/>
      <c r="CF365" s="235"/>
      <c r="CG365" s="235"/>
      <c r="CH365" s="235"/>
      <c r="CI365" s="235"/>
      <c r="CJ365" s="235"/>
      <c r="CK365" s="235"/>
      <c r="CL365" s="235"/>
      <c r="CM365" s="235"/>
      <c r="CN365" s="235"/>
      <c r="CO365" s="235"/>
      <c r="CP365" s="235"/>
      <c r="CQ365" s="235"/>
      <c r="CR365" s="235"/>
      <c r="CS365" s="235"/>
      <c r="CT365" s="235"/>
      <c r="CU365" s="235"/>
      <c r="CV365" s="235"/>
      <c r="CW365" s="235"/>
      <c r="CX365" s="235"/>
      <c r="CY365" s="235"/>
      <c r="CZ365" s="235"/>
      <c r="DA365" s="235"/>
      <c r="DB365" s="235"/>
      <c r="DC365" s="235"/>
      <c r="DD365" s="235"/>
      <c r="DE365" s="235"/>
      <c r="DF365" s="235"/>
      <c r="DG365" s="235"/>
      <c r="DH365" s="235"/>
      <c r="DI365" s="235"/>
      <c r="DJ365" s="235"/>
      <c r="DK365" s="235"/>
      <c r="DL365" s="235"/>
      <c r="DM365" s="235"/>
      <c r="DN365" s="235"/>
      <c r="DO365" s="235"/>
      <c r="DP365" s="235"/>
      <c r="DQ365" s="235"/>
      <c r="DR365" s="235"/>
      <c r="DS365" s="235"/>
      <c r="DT365" s="235"/>
      <c r="DU365" s="235"/>
      <c r="DV365" s="235"/>
      <c r="DW365" s="235"/>
      <c r="DX365" s="235"/>
      <c r="DY365" s="235"/>
      <c r="DZ365" s="235"/>
      <c r="EA365" s="235"/>
      <c r="EB365" s="235"/>
      <c r="EC365" s="235"/>
      <c r="ED365" s="235"/>
      <c r="EE365" s="235"/>
      <c r="EF365" s="235"/>
      <c r="EG365" s="235"/>
      <c r="EH365" s="235"/>
      <c r="EI365" s="235"/>
      <c r="EJ365" s="235"/>
      <c r="EK365" s="235"/>
    </row>
    <row r="366" spans="1:141" ht="80.25" customHeight="1">
      <c r="A366" s="203" t="s">
        <v>1786</v>
      </c>
      <c r="B366" s="693" t="s">
        <v>1746</v>
      </c>
      <c r="C366" s="694"/>
      <c r="D366" s="178" t="s">
        <v>894</v>
      </c>
      <c r="E366" s="205">
        <f>VLOOKUP(D366,$AF$10:$AG$16,2)</f>
        <v>1</v>
      </c>
      <c r="F366" s="206">
        <f>IF(E366&gt;1,0,ROUNDDOWN(AVERAGE(F367:F376),0))</f>
        <v>1</v>
      </c>
      <c r="G366" s="206"/>
      <c r="H366" s="205">
        <f>MAX(E366:F366)</f>
        <v>1</v>
      </c>
      <c r="I366" s="207">
        <f>CHOOSE(H366,0,$X$11,$X$12,$X$13,$X$14,$X$15,$X$16)</f>
        <v>0</v>
      </c>
      <c r="J366" s="208">
        <f>1/33</f>
        <v>3.0303030303030304E-2</v>
      </c>
      <c r="K366" s="209">
        <f>I366*J366</f>
        <v>0</v>
      </c>
      <c r="L366" s="210"/>
      <c r="M366" s="209"/>
      <c r="N366" s="58"/>
      <c r="O366" s="58"/>
      <c r="P366" s="58"/>
      <c r="Q366" s="58"/>
      <c r="AH366" s="318"/>
    </row>
    <row r="367" spans="1:141" ht="26.25" customHeight="1" outlineLevel="1">
      <c r="A367" s="202" t="s">
        <v>1002</v>
      </c>
      <c r="B367" s="176" t="s">
        <v>1747</v>
      </c>
      <c r="C367" s="42" t="s">
        <v>171</v>
      </c>
      <c r="D367" s="48" t="s">
        <v>778</v>
      </c>
      <c r="E367" s="47">
        <f>VLOOKUP(D367,$AB$10:$AE$16,2)</f>
        <v>1</v>
      </c>
      <c r="F367" s="49">
        <f>CHOOSE(E367,$Y$10,$Y$11,$Y$12,$Y$13,$Y$14,$Y$15,$Y$16)</f>
        <v>1</v>
      </c>
      <c r="G367" s="69">
        <f>IF(F367&gt;1,F367,$H$359)</f>
        <v>1</v>
      </c>
      <c r="H367" s="47"/>
      <c r="I367" s="50">
        <f>CHOOSE(G367,0,$X$11,$X$12,$X$13,$X$14,$X$15,$X$16)</f>
        <v>0</v>
      </c>
      <c r="L367" s="55">
        <v>1</v>
      </c>
      <c r="M367" s="52">
        <f>L367*I367</f>
        <v>0</v>
      </c>
      <c r="N367" s="58"/>
      <c r="O367" s="58"/>
      <c r="P367" s="58"/>
      <c r="Q367" s="494">
        <f>SUM(M367:M372)/6</f>
        <v>0</v>
      </c>
      <c r="R367" s="518" t="s">
        <v>1186</v>
      </c>
      <c r="AH367" s="319"/>
    </row>
    <row r="368" spans="1:141" ht="26.25" customHeight="1" outlineLevel="1">
      <c r="A368" s="202" t="s">
        <v>1003</v>
      </c>
      <c r="B368" s="344" t="s">
        <v>1749</v>
      </c>
      <c r="C368" s="42" t="s">
        <v>171</v>
      </c>
      <c r="D368" s="48" t="s">
        <v>778</v>
      </c>
      <c r="E368" s="47">
        <f t="shared" ref="E368:E372" si="119">VLOOKUP(D368,$AB$10:$AE$16,2)</f>
        <v>1</v>
      </c>
      <c r="F368" s="49">
        <f t="shared" ref="F368:F372" si="120">CHOOSE(E368,$Y$10,$Y$11,$Y$12,$Y$13,$Y$14,$Y$15,$Y$16)</f>
        <v>1</v>
      </c>
      <c r="G368" s="69">
        <f t="shared" ref="G368:G372" si="121">IF(F368&gt;1,F368,$H$359)</f>
        <v>1</v>
      </c>
      <c r="H368" s="334"/>
      <c r="I368" s="50">
        <f t="shared" ref="I368:I372" si="122">CHOOSE(G368,0,$X$11,$X$12,$X$13,$X$14,$X$15,$X$16)</f>
        <v>0</v>
      </c>
      <c r="J368" s="337"/>
      <c r="K368" s="353"/>
      <c r="L368" s="55">
        <v>1</v>
      </c>
      <c r="M368" s="52">
        <f t="shared" ref="M368:M372" si="123">L368*I368</f>
        <v>0</v>
      </c>
      <c r="N368" s="58"/>
      <c r="O368" s="58"/>
      <c r="P368" s="58"/>
      <c r="Q368" s="58"/>
      <c r="AH368" s="327"/>
    </row>
    <row r="369" spans="1:141" ht="26.25" customHeight="1" outlineLevel="1">
      <c r="A369" s="202" t="s">
        <v>1004</v>
      </c>
      <c r="B369" s="344" t="s">
        <v>1750</v>
      </c>
      <c r="C369" s="42" t="s">
        <v>171</v>
      </c>
      <c r="D369" s="48" t="s">
        <v>778</v>
      </c>
      <c r="E369" s="47">
        <f t="shared" si="119"/>
        <v>1</v>
      </c>
      <c r="F369" s="49">
        <f t="shared" si="120"/>
        <v>1</v>
      </c>
      <c r="G369" s="69">
        <f t="shared" si="121"/>
        <v>1</v>
      </c>
      <c r="H369" s="334"/>
      <c r="I369" s="50">
        <f t="shared" si="122"/>
        <v>0</v>
      </c>
      <c r="J369" s="337"/>
      <c r="K369" s="353"/>
      <c r="L369" s="55">
        <v>1</v>
      </c>
      <c r="M369" s="52">
        <f t="shared" si="123"/>
        <v>0</v>
      </c>
      <c r="N369" s="58"/>
      <c r="O369" s="58"/>
      <c r="P369" s="58"/>
      <c r="Q369" s="58"/>
      <c r="AH369" s="327"/>
    </row>
    <row r="370" spans="1:141" ht="26.25" customHeight="1" outlineLevel="1">
      <c r="A370" s="202" t="s">
        <v>1005</v>
      </c>
      <c r="B370" s="344" t="s">
        <v>1751</v>
      </c>
      <c r="C370" s="42" t="s">
        <v>171</v>
      </c>
      <c r="D370" s="48" t="s">
        <v>778</v>
      </c>
      <c r="E370" s="47">
        <f t="shared" si="119"/>
        <v>1</v>
      </c>
      <c r="F370" s="49">
        <f t="shared" si="120"/>
        <v>1</v>
      </c>
      <c r="G370" s="69">
        <f t="shared" si="121"/>
        <v>1</v>
      </c>
      <c r="H370" s="334"/>
      <c r="I370" s="50">
        <f t="shared" si="122"/>
        <v>0</v>
      </c>
      <c r="J370" s="337"/>
      <c r="K370" s="353"/>
      <c r="L370" s="55">
        <v>1</v>
      </c>
      <c r="M370" s="52">
        <f t="shared" si="123"/>
        <v>0</v>
      </c>
      <c r="N370" s="58"/>
      <c r="O370" s="58"/>
      <c r="P370" s="58"/>
      <c r="Q370" s="58"/>
      <c r="AH370" s="327"/>
    </row>
    <row r="371" spans="1:141" ht="26.25" customHeight="1" outlineLevel="1">
      <c r="A371" s="202" t="s">
        <v>1758</v>
      </c>
      <c r="B371" s="344" t="s">
        <v>1753</v>
      </c>
      <c r="C371" s="42" t="s">
        <v>171</v>
      </c>
      <c r="D371" s="48" t="s">
        <v>778</v>
      </c>
      <c r="E371" s="47">
        <f t="shared" si="119"/>
        <v>1</v>
      </c>
      <c r="F371" s="49">
        <f t="shared" si="120"/>
        <v>1</v>
      </c>
      <c r="G371" s="69">
        <f t="shared" si="121"/>
        <v>1</v>
      </c>
      <c r="H371" s="334"/>
      <c r="I371" s="50">
        <f t="shared" si="122"/>
        <v>0</v>
      </c>
      <c r="J371" s="337"/>
      <c r="K371" s="353"/>
      <c r="L371" s="55">
        <v>1</v>
      </c>
      <c r="M371" s="52">
        <f t="shared" si="123"/>
        <v>0</v>
      </c>
      <c r="N371" s="58"/>
      <c r="O371" s="58"/>
      <c r="P371" s="58"/>
      <c r="Q371" s="58"/>
      <c r="AH371" s="327"/>
    </row>
    <row r="372" spans="1:141" ht="26.25" customHeight="1" outlineLevel="1">
      <c r="A372" s="202" t="s">
        <v>1759</v>
      </c>
      <c r="B372" s="344" t="s">
        <v>1754</v>
      </c>
      <c r="C372" s="42" t="s">
        <v>171</v>
      </c>
      <c r="D372" s="48" t="s">
        <v>778</v>
      </c>
      <c r="E372" s="47">
        <f t="shared" si="119"/>
        <v>1</v>
      </c>
      <c r="F372" s="49">
        <f t="shared" si="120"/>
        <v>1</v>
      </c>
      <c r="G372" s="69">
        <f t="shared" si="121"/>
        <v>1</v>
      </c>
      <c r="H372" s="334"/>
      <c r="I372" s="50">
        <f t="shared" si="122"/>
        <v>0</v>
      </c>
      <c r="J372" s="337"/>
      <c r="K372" s="353"/>
      <c r="L372" s="55">
        <v>1</v>
      </c>
      <c r="M372" s="52">
        <f t="shared" si="123"/>
        <v>0</v>
      </c>
      <c r="N372" s="58"/>
      <c r="O372" s="58"/>
      <c r="P372" s="58"/>
      <c r="Q372" s="58"/>
      <c r="AH372" s="327"/>
    </row>
    <row r="373" spans="1:141" s="412" customFormat="1" ht="26.85" customHeight="1">
      <c r="A373" s="418" t="s">
        <v>72</v>
      </c>
      <c r="B373" s="643" t="s">
        <v>1755</v>
      </c>
      <c r="C373" s="643"/>
      <c r="D373" s="643"/>
      <c r="E373" s="643"/>
      <c r="F373" s="643"/>
      <c r="G373" s="643"/>
      <c r="H373" s="643"/>
      <c r="I373" s="643"/>
      <c r="J373" s="643"/>
      <c r="K373" s="643"/>
      <c r="L373" s="643"/>
      <c r="M373" s="643"/>
      <c r="N373" s="643"/>
      <c r="O373" s="643"/>
      <c r="P373" s="643"/>
      <c r="Q373" s="643"/>
      <c r="R373" s="643"/>
      <c r="S373" s="643"/>
      <c r="T373" s="643"/>
      <c r="U373" s="643"/>
      <c r="V373" s="643"/>
      <c r="W373" s="643"/>
      <c r="X373" s="643"/>
      <c r="Y373" s="643"/>
      <c r="Z373" s="643"/>
      <c r="AA373" s="643"/>
      <c r="AB373" s="643"/>
      <c r="AC373" s="643"/>
      <c r="AD373" s="643"/>
      <c r="AE373" s="643"/>
      <c r="AF373" s="643"/>
      <c r="AG373" s="643"/>
      <c r="AH373" s="643"/>
      <c r="AI373" s="235"/>
      <c r="AJ373" s="235"/>
      <c r="AK373" s="235"/>
      <c r="AL373" s="235"/>
      <c r="AM373" s="235"/>
      <c r="AN373" s="235"/>
      <c r="AO373" s="235"/>
      <c r="AP373" s="235"/>
      <c r="AQ373" s="235"/>
      <c r="AR373" s="235"/>
      <c r="AS373" s="235"/>
      <c r="AT373" s="235"/>
      <c r="AU373" s="235"/>
      <c r="AV373" s="235"/>
      <c r="AW373" s="235"/>
      <c r="AX373" s="235"/>
      <c r="AY373" s="235"/>
      <c r="AZ373" s="235"/>
      <c r="BA373" s="235"/>
      <c r="BB373" s="235"/>
      <c r="BC373" s="235"/>
      <c r="BD373" s="235"/>
      <c r="BE373" s="235"/>
      <c r="BF373" s="235"/>
      <c r="BG373" s="235"/>
      <c r="BH373" s="235"/>
      <c r="BI373" s="235"/>
      <c r="BJ373" s="235"/>
      <c r="BK373" s="235"/>
      <c r="BL373" s="235"/>
      <c r="BM373" s="235"/>
      <c r="BN373" s="235"/>
      <c r="BO373" s="235"/>
      <c r="BP373" s="235"/>
      <c r="BQ373" s="235"/>
      <c r="BR373" s="235"/>
      <c r="BS373" s="235"/>
      <c r="BT373" s="235"/>
      <c r="BU373" s="235"/>
      <c r="BV373" s="235"/>
      <c r="BW373" s="235"/>
      <c r="BX373" s="235"/>
      <c r="BY373" s="235"/>
      <c r="BZ373" s="235"/>
      <c r="CA373" s="235"/>
      <c r="CB373" s="235"/>
      <c r="CC373" s="235"/>
      <c r="CD373" s="235"/>
      <c r="CE373" s="235"/>
      <c r="CF373" s="235"/>
      <c r="CG373" s="235"/>
      <c r="CH373" s="235"/>
      <c r="CI373" s="235"/>
      <c r="CJ373" s="235"/>
      <c r="CK373" s="235"/>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235"/>
      <c r="DP373" s="235"/>
      <c r="DQ373" s="235"/>
      <c r="DR373" s="235"/>
      <c r="DS373" s="235"/>
      <c r="DT373" s="235"/>
      <c r="DU373" s="235"/>
      <c r="DV373" s="235"/>
      <c r="DW373" s="235"/>
      <c r="DX373" s="235"/>
      <c r="DY373" s="235"/>
      <c r="DZ373" s="235"/>
      <c r="EA373" s="235"/>
      <c r="EB373" s="235"/>
      <c r="EC373" s="235"/>
      <c r="ED373" s="235"/>
      <c r="EE373" s="235"/>
      <c r="EF373" s="235"/>
      <c r="EG373" s="235"/>
      <c r="EH373" s="235"/>
      <c r="EI373" s="235"/>
      <c r="EJ373" s="235"/>
      <c r="EK373" s="235"/>
    </row>
    <row r="374" spans="1:141" s="412" customFormat="1" ht="26.85" customHeight="1">
      <c r="A374" s="418" t="s">
        <v>172</v>
      </c>
      <c r="B374" s="643" t="s">
        <v>1756</v>
      </c>
      <c r="C374" s="643"/>
      <c r="D374" s="643"/>
      <c r="E374" s="643"/>
      <c r="F374" s="643"/>
      <c r="G374" s="643"/>
      <c r="H374" s="643"/>
      <c r="I374" s="643"/>
      <c r="J374" s="643"/>
      <c r="K374" s="643"/>
      <c r="L374" s="643"/>
      <c r="M374" s="643"/>
      <c r="N374" s="643"/>
      <c r="O374" s="643"/>
      <c r="P374" s="643"/>
      <c r="Q374" s="643"/>
      <c r="R374" s="643"/>
      <c r="S374" s="643"/>
      <c r="T374" s="643"/>
      <c r="U374" s="643"/>
      <c r="V374" s="643"/>
      <c r="W374" s="643"/>
      <c r="X374" s="643"/>
      <c r="Y374" s="643"/>
      <c r="Z374" s="643"/>
      <c r="AA374" s="643"/>
      <c r="AB374" s="643"/>
      <c r="AC374" s="643"/>
      <c r="AD374" s="643"/>
      <c r="AE374" s="643"/>
      <c r="AF374" s="643"/>
      <c r="AG374" s="643"/>
      <c r="AH374" s="643"/>
      <c r="AI374" s="235"/>
      <c r="AJ374" s="235"/>
      <c r="AK374" s="235"/>
      <c r="AL374" s="235"/>
      <c r="AM374" s="235"/>
      <c r="AN374" s="235"/>
      <c r="AO374" s="235"/>
      <c r="AP374" s="235"/>
      <c r="AQ374" s="235"/>
      <c r="AR374" s="235"/>
      <c r="AS374" s="235"/>
      <c r="AT374" s="235"/>
      <c r="AU374" s="235"/>
      <c r="AV374" s="235"/>
      <c r="AW374" s="235"/>
      <c r="AX374" s="235"/>
      <c r="AY374" s="235"/>
      <c r="AZ374" s="235"/>
      <c r="BA374" s="235"/>
      <c r="BB374" s="235"/>
      <c r="BC374" s="235"/>
      <c r="BD374" s="235"/>
      <c r="BE374" s="235"/>
      <c r="BF374" s="235"/>
      <c r="BG374" s="235"/>
      <c r="BH374" s="235"/>
      <c r="BI374" s="235"/>
      <c r="BJ374" s="235"/>
      <c r="BK374" s="235"/>
      <c r="BL374" s="235"/>
      <c r="BM374" s="235"/>
      <c r="BN374" s="235"/>
      <c r="BO374" s="235"/>
      <c r="BP374" s="235"/>
      <c r="BQ374" s="235"/>
      <c r="BR374" s="235"/>
      <c r="BS374" s="235"/>
      <c r="BT374" s="235"/>
      <c r="BU374" s="235"/>
      <c r="BV374" s="235"/>
      <c r="BW374" s="235"/>
      <c r="BX374" s="235"/>
      <c r="BY374" s="235"/>
      <c r="BZ374" s="235"/>
      <c r="CA374" s="235"/>
      <c r="CB374" s="235"/>
      <c r="CC374" s="235"/>
      <c r="CD374" s="235"/>
      <c r="CE374" s="235"/>
      <c r="CF374" s="235"/>
      <c r="CG374" s="235"/>
      <c r="CH374" s="235"/>
      <c r="CI374" s="235"/>
      <c r="CJ374" s="235"/>
      <c r="CK374" s="235"/>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35"/>
      <c r="DJ374" s="235"/>
      <c r="DK374" s="235"/>
      <c r="DL374" s="235"/>
      <c r="DM374" s="235"/>
      <c r="DN374" s="235"/>
      <c r="DO374" s="235"/>
      <c r="DP374" s="235"/>
      <c r="DQ374" s="235"/>
      <c r="DR374" s="235"/>
      <c r="DS374" s="235"/>
      <c r="DT374" s="235"/>
      <c r="DU374" s="235"/>
      <c r="DV374" s="235"/>
      <c r="DW374" s="235"/>
      <c r="DX374" s="235"/>
      <c r="DY374" s="235"/>
      <c r="DZ374" s="235"/>
      <c r="EA374" s="235"/>
      <c r="EB374" s="235"/>
      <c r="EC374" s="235"/>
      <c r="ED374" s="235"/>
      <c r="EE374" s="235"/>
      <c r="EF374" s="235"/>
      <c r="EG374" s="235"/>
      <c r="EH374" s="235"/>
      <c r="EI374" s="235"/>
      <c r="EJ374" s="235"/>
      <c r="EK374" s="235"/>
    </row>
    <row r="375" spans="1:141" ht="58.5" customHeight="1">
      <c r="A375" s="203" t="s">
        <v>1787</v>
      </c>
      <c r="B375" s="644" t="s">
        <v>1770</v>
      </c>
      <c r="C375" s="653"/>
      <c r="D375" s="178" t="s">
        <v>894</v>
      </c>
      <c r="E375" s="205">
        <f>VLOOKUP(D375,$AF$10:$AG$16,2)</f>
        <v>1</v>
      </c>
      <c r="F375" s="206">
        <f>IF(E375&gt;1,0,ROUNDDOWN(AVERAGE(F376:F382),0))</f>
        <v>1</v>
      </c>
      <c r="G375" s="206"/>
      <c r="H375" s="205">
        <f>MAX(E375:F375)</f>
        <v>1</v>
      </c>
      <c r="I375" s="207">
        <f>CHOOSE(H375,0,$X$11,$X$12,$X$13,$X$14,$X$15,$X$16)</f>
        <v>0</v>
      </c>
      <c r="J375" s="208">
        <f>1/33</f>
        <v>3.0303030303030304E-2</v>
      </c>
      <c r="K375" s="209">
        <f>I375*J375</f>
        <v>0</v>
      </c>
      <c r="L375" s="210"/>
      <c r="M375" s="209"/>
      <c r="N375" s="58"/>
      <c r="O375" s="58"/>
      <c r="P375" s="58"/>
      <c r="Q375" s="507">
        <f>SUM(Q376,Q384,Q391)/3</f>
        <v>0</v>
      </c>
      <c r="R375" s="508">
        <v>8.4</v>
      </c>
      <c r="AH375" s="318"/>
    </row>
    <row r="376" spans="1:141" ht="40.5" customHeight="1" outlineLevel="1">
      <c r="A376" s="202" t="s">
        <v>1760</v>
      </c>
      <c r="B376" s="176" t="s">
        <v>2173</v>
      </c>
      <c r="C376" s="42" t="s">
        <v>172</v>
      </c>
      <c r="D376" s="48" t="s">
        <v>778</v>
      </c>
      <c r="E376" s="47">
        <f t="shared" ref="E376:E382" si="124">VLOOKUP(D376,$AB$10:$AE$16,2)</f>
        <v>1</v>
      </c>
      <c r="F376" s="49">
        <f t="shared" ref="F376:F382" si="125">CHOOSE(E376,$Y$10,$Y$11,$Y$12,$Y$13,$Y$14,$Y$15,$Y$16)</f>
        <v>1</v>
      </c>
      <c r="G376" s="69">
        <f t="shared" ref="G376:G382" si="126">IF(F376&gt;1,F376,$H$375)</f>
        <v>1</v>
      </c>
      <c r="H376" s="47"/>
      <c r="I376" s="50">
        <f t="shared" ref="I376:I382" si="127">CHOOSE(G376,0,$X$11,$X$12,$X$13,$X$14,$X$15,$X$16)</f>
        <v>0</v>
      </c>
      <c r="K376" s="52"/>
      <c r="L376" s="55">
        <v>1</v>
      </c>
      <c r="M376" s="52">
        <f t="shared" si="118"/>
        <v>0</v>
      </c>
      <c r="N376" s="58"/>
      <c r="O376" s="58"/>
      <c r="P376" s="58"/>
      <c r="Q376" s="515">
        <f>SUM(M376:M382)/7</f>
        <v>0</v>
      </c>
      <c r="R376" s="516" t="s">
        <v>172</v>
      </c>
      <c r="AH376" s="319"/>
    </row>
    <row r="377" spans="1:141" ht="31.5" customHeight="1" outlineLevel="1">
      <c r="A377" s="202" t="s">
        <v>1761</v>
      </c>
      <c r="B377" s="176" t="s">
        <v>2174</v>
      </c>
      <c r="C377" s="42" t="s">
        <v>172</v>
      </c>
      <c r="D377" s="48" t="s">
        <v>778</v>
      </c>
      <c r="E377" s="47">
        <f t="shared" si="124"/>
        <v>1</v>
      </c>
      <c r="F377" s="49">
        <f t="shared" si="125"/>
        <v>1</v>
      </c>
      <c r="G377" s="69">
        <f t="shared" si="126"/>
        <v>1</v>
      </c>
      <c r="H377" s="47"/>
      <c r="I377" s="50">
        <f t="shared" si="127"/>
        <v>0</v>
      </c>
      <c r="K377" s="52"/>
      <c r="L377" s="55">
        <v>1</v>
      </c>
      <c r="M377" s="52">
        <f t="shared" si="118"/>
        <v>0</v>
      </c>
      <c r="N377" s="58"/>
      <c r="O377" s="58"/>
      <c r="P377" s="58"/>
      <c r="Q377" s="58"/>
      <c r="AH377" s="319"/>
    </row>
    <row r="378" spans="1:141" ht="39" customHeight="1" outlineLevel="1">
      <c r="A378" s="202" t="s">
        <v>1762</v>
      </c>
      <c r="B378" s="176" t="s">
        <v>2175</v>
      </c>
      <c r="C378" s="42" t="s">
        <v>172</v>
      </c>
      <c r="D378" s="48" t="s">
        <v>778</v>
      </c>
      <c r="E378" s="47">
        <f t="shared" si="124"/>
        <v>1</v>
      </c>
      <c r="F378" s="49">
        <f t="shared" si="125"/>
        <v>1</v>
      </c>
      <c r="G378" s="69">
        <f t="shared" si="126"/>
        <v>1</v>
      </c>
      <c r="H378" s="47"/>
      <c r="I378" s="50">
        <f t="shared" si="127"/>
        <v>0</v>
      </c>
      <c r="K378" s="52"/>
      <c r="L378" s="55">
        <v>1</v>
      </c>
      <c r="M378" s="52">
        <f t="shared" si="118"/>
        <v>0</v>
      </c>
      <c r="N378" s="58"/>
      <c r="O378" s="58"/>
      <c r="P378" s="58"/>
      <c r="Q378" s="58"/>
      <c r="AH378" s="319"/>
    </row>
    <row r="379" spans="1:141" ht="39" customHeight="1" outlineLevel="1">
      <c r="A379" s="202" t="s">
        <v>1763</v>
      </c>
      <c r="B379" s="176" t="s">
        <v>2176</v>
      </c>
      <c r="C379" s="42" t="s">
        <v>172</v>
      </c>
      <c r="D379" s="48" t="s">
        <v>778</v>
      </c>
      <c r="E379" s="47">
        <f t="shared" si="124"/>
        <v>1</v>
      </c>
      <c r="F379" s="49">
        <f t="shared" si="125"/>
        <v>1</v>
      </c>
      <c r="G379" s="69">
        <f t="shared" si="126"/>
        <v>1</v>
      </c>
      <c r="H379" s="47"/>
      <c r="I379" s="50">
        <f t="shared" si="127"/>
        <v>0</v>
      </c>
      <c r="K379" s="52"/>
      <c r="L379" s="55">
        <v>1</v>
      </c>
      <c r="M379" s="52">
        <f t="shared" si="118"/>
        <v>0</v>
      </c>
      <c r="N379" s="58"/>
      <c r="O379" s="58"/>
      <c r="P379" s="58"/>
      <c r="Q379" s="58"/>
      <c r="AH379" s="319"/>
    </row>
    <row r="380" spans="1:141" ht="39" customHeight="1" outlineLevel="1">
      <c r="A380" s="202" t="s">
        <v>1789</v>
      </c>
      <c r="B380" s="176" t="s">
        <v>2177</v>
      </c>
      <c r="C380" s="42" t="s">
        <v>172</v>
      </c>
      <c r="D380" s="48" t="s">
        <v>778</v>
      </c>
      <c r="E380" s="47">
        <f t="shared" si="124"/>
        <v>1</v>
      </c>
      <c r="F380" s="49">
        <f t="shared" si="125"/>
        <v>1</v>
      </c>
      <c r="G380" s="69">
        <f t="shared" si="126"/>
        <v>1</v>
      </c>
      <c r="H380" s="47"/>
      <c r="I380" s="50">
        <f t="shared" si="127"/>
        <v>0</v>
      </c>
      <c r="K380" s="52"/>
      <c r="L380" s="55">
        <v>1</v>
      </c>
      <c r="M380" s="52">
        <f t="shared" si="118"/>
        <v>0</v>
      </c>
      <c r="N380" s="58"/>
      <c r="O380" s="58"/>
      <c r="P380" s="58"/>
      <c r="Q380" s="58"/>
      <c r="AH380" s="319"/>
    </row>
    <row r="381" spans="1:141" ht="34.5" customHeight="1" outlineLevel="1">
      <c r="A381" s="202" t="s">
        <v>1790</v>
      </c>
      <c r="B381" s="176" t="s">
        <v>2178</v>
      </c>
      <c r="C381" s="42" t="s">
        <v>172</v>
      </c>
      <c r="D381" s="48" t="s">
        <v>778</v>
      </c>
      <c r="E381" s="47">
        <f t="shared" si="124"/>
        <v>1</v>
      </c>
      <c r="F381" s="49">
        <f t="shared" si="125"/>
        <v>1</v>
      </c>
      <c r="G381" s="69">
        <f t="shared" si="126"/>
        <v>1</v>
      </c>
      <c r="H381" s="47"/>
      <c r="I381" s="50">
        <f t="shared" si="127"/>
        <v>0</v>
      </c>
      <c r="K381" s="52"/>
      <c r="L381" s="55">
        <v>1</v>
      </c>
      <c r="M381" s="52">
        <f t="shared" si="118"/>
        <v>0</v>
      </c>
      <c r="N381" s="58"/>
      <c r="O381" s="58"/>
      <c r="P381" s="58"/>
      <c r="Q381" s="58"/>
      <c r="AH381" s="319"/>
    </row>
    <row r="382" spans="1:141" ht="42" customHeight="1" outlineLevel="1">
      <c r="A382" s="202" t="s">
        <v>1791</v>
      </c>
      <c r="B382" s="176" t="s">
        <v>2179</v>
      </c>
      <c r="C382" s="42" t="s">
        <v>172</v>
      </c>
      <c r="D382" s="48" t="s">
        <v>778</v>
      </c>
      <c r="E382" s="47">
        <f t="shared" si="124"/>
        <v>1</v>
      </c>
      <c r="F382" s="49">
        <f t="shared" si="125"/>
        <v>1</v>
      </c>
      <c r="G382" s="69">
        <f t="shared" si="126"/>
        <v>1</v>
      </c>
      <c r="H382" s="47"/>
      <c r="I382" s="50">
        <f t="shared" si="127"/>
        <v>0</v>
      </c>
      <c r="K382" s="52"/>
      <c r="L382" s="55">
        <v>1</v>
      </c>
      <c r="M382" s="52">
        <f t="shared" si="118"/>
        <v>0</v>
      </c>
      <c r="N382" s="58"/>
      <c r="O382" s="58"/>
      <c r="P382" s="58"/>
      <c r="Q382" s="58"/>
      <c r="AH382" s="319"/>
    </row>
    <row r="383" spans="1:141" s="412" customFormat="1" ht="26.85" customHeight="1">
      <c r="A383" s="418" t="s">
        <v>176</v>
      </c>
      <c r="B383" s="643" t="s">
        <v>1771</v>
      </c>
      <c r="C383" s="643"/>
      <c r="D383" s="643"/>
      <c r="E383" s="643"/>
      <c r="F383" s="643"/>
      <c r="G383" s="643"/>
      <c r="H383" s="643"/>
      <c r="I383" s="643"/>
      <c r="J383" s="643"/>
      <c r="K383" s="643"/>
      <c r="L383" s="643"/>
      <c r="M383" s="643"/>
      <c r="N383" s="643"/>
      <c r="O383" s="643"/>
      <c r="P383" s="643"/>
      <c r="Q383" s="643"/>
      <c r="R383" s="643"/>
      <c r="S383" s="643"/>
      <c r="T383" s="643"/>
      <c r="U383" s="643"/>
      <c r="V383" s="643"/>
      <c r="W383" s="643"/>
      <c r="X383" s="643"/>
      <c r="Y383" s="643"/>
      <c r="Z383" s="643"/>
      <c r="AA383" s="643"/>
      <c r="AB383" s="643"/>
      <c r="AC383" s="643"/>
      <c r="AD383" s="643"/>
      <c r="AE383" s="643"/>
      <c r="AF383" s="643"/>
      <c r="AG383" s="643"/>
      <c r="AH383" s="643"/>
      <c r="AI383" s="235"/>
      <c r="AJ383" s="235"/>
      <c r="AK383" s="235"/>
      <c r="AL383" s="235"/>
      <c r="AM383" s="235"/>
      <c r="AN383" s="235"/>
      <c r="AO383" s="235"/>
      <c r="AP383" s="235"/>
      <c r="AQ383" s="235"/>
      <c r="AR383" s="235"/>
      <c r="AS383" s="235"/>
      <c r="AT383" s="235"/>
      <c r="AU383" s="235"/>
      <c r="AV383" s="235"/>
      <c r="AW383" s="235"/>
      <c r="AX383" s="235"/>
      <c r="AY383" s="235"/>
      <c r="AZ383" s="235"/>
      <c r="BA383" s="235"/>
      <c r="BB383" s="235"/>
      <c r="BC383" s="235"/>
      <c r="BD383" s="235"/>
      <c r="BE383" s="235"/>
      <c r="BF383" s="235"/>
      <c r="BG383" s="235"/>
      <c r="BH383" s="235"/>
      <c r="BI383" s="235"/>
      <c r="BJ383" s="235"/>
      <c r="BK383" s="235"/>
      <c r="BL383" s="235"/>
      <c r="BM383" s="235"/>
      <c r="BN383" s="235"/>
      <c r="BO383" s="235"/>
      <c r="BP383" s="235"/>
      <c r="BQ383" s="235"/>
      <c r="BR383" s="235"/>
      <c r="BS383" s="235"/>
      <c r="BT383" s="235"/>
      <c r="BU383" s="235"/>
      <c r="BV383" s="235"/>
      <c r="BW383" s="235"/>
      <c r="BX383" s="235"/>
      <c r="BY383" s="235"/>
      <c r="BZ383" s="235"/>
      <c r="CA383" s="235"/>
      <c r="CB383" s="235"/>
      <c r="CC383" s="235"/>
      <c r="CD383" s="235"/>
      <c r="CE383" s="235"/>
      <c r="CF383" s="235"/>
      <c r="CG383" s="235"/>
      <c r="CH383" s="235"/>
      <c r="CI383" s="235"/>
      <c r="CJ383" s="235"/>
      <c r="CK383" s="235"/>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235"/>
      <c r="DP383" s="235"/>
      <c r="DQ383" s="235"/>
      <c r="DR383" s="235"/>
      <c r="DS383" s="235"/>
      <c r="DT383" s="235"/>
      <c r="DU383" s="235"/>
      <c r="DV383" s="235"/>
      <c r="DW383" s="235"/>
      <c r="DX383" s="235"/>
      <c r="DY383" s="235"/>
      <c r="DZ383" s="235"/>
      <c r="EA383" s="235"/>
      <c r="EB383" s="235"/>
      <c r="EC383" s="235"/>
      <c r="ED383" s="235"/>
      <c r="EE383" s="235"/>
      <c r="EF383" s="235"/>
      <c r="EG383" s="235"/>
      <c r="EH383" s="235"/>
      <c r="EI383" s="235"/>
      <c r="EJ383" s="235"/>
      <c r="EK383" s="235"/>
    </row>
    <row r="384" spans="1:141" ht="57.4" customHeight="1">
      <c r="A384" s="203" t="s">
        <v>1788</v>
      </c>
      <c r="B384" s="644" t="s">
        <v>1772</v>
      </c>
      <c r="C384" s="653"/>
      <c r="D384" s="178" t="s">
        <v>894</v>
      </c>
      <c r="E384" s="205">
        <f>VLOOKUP(D384,$AF$10:$AG$16,2)</f>
        <v>1</v>
      </c>
      <c r="F384" s="206">
        <f>IF(E384&gt;1,0,ROUNDDOWN(AVERAGE(F385:F388),0))</f>
        <v>1</v>
      </c>
      <c r="G384" s="206"/>
      <c r="H384" s="205">
        <f>MAX(E384:F384)</f>
        <v>1</v>
      </c>
      <c r="I384" s="207">
        <f>CHOOSE(H384,0,$X$11,$X$12,$X$13,$X$14,$X$15,$X$16)</f>
        <v>0</v>
      </c>
      <c r="J384" s="208">
        <f>1/33</f>
        <v>3.0303030303030304E-2</v>
      </c>
      <c r="K384" s="209">
        <f>I384*J384</f>
        <v>0</v>
      </c>
      <c r="L384" s="210"/>
      <c r="M384" s="209"/>
      <c r="N384" s="58"/>
      <c r="O384" s="58"/>
      <c r="P384" s="58"/>
      <c r="Q384" s="515">
        <f>SUM(M385:M388)/4</f>
        <v>0</v>
      </c>
      <c r="R384" s="516" t="s">
        <v>2136</v>
      </c>
      <c r="AH384" s="318"/>
    </row>
    <row r="385" spans="1:141" ht="51.75" customHeight="1" outlineLevel="1">
      <c r="A385" s="202" t="s">
        <v>1792</v>
      </c>
      <c r="B385" s="176" t="s">
        <v>1773</v>
      </c>
      <c r="C385" s="42" t="s">
        <v>176</v>
      </c>
      <c r="D385" s="48" t="s">
        <v>778</v>
      </c>
      <c r="E385" s="47">
        <f>VLOOKUP(D385,$AB$10:$AE$16,2)</f>
        <v>1</v>
      </c>
      <c r="F385" s="49">
        <f>CHOOSE(E385,$Y$10,$Y$11,$Y$12,$Y$13,$Y$14,$Y$15,$Y$16)</f>
        <v>1</v>
      </c>
      <c r="G385" s="69">
        <f>IF(F385&gt;1,F385,$H$384)</f>
        <v>1</v>
      </c>
      <c r="H385" s="47"/>
      <c r="I385" s="50">
        <f>CHOOSE(G385,0,$X$11,$X$12,$X$13,$X$14,$X$15,$X$16)</f>
        <v>0</v>
      </c>
      <c r="K385" s="52"/>
      <c r="L385" s="55">
        <v>1</v>
      </c>
      <c r="M385" s="52">
        <f t="shared" si="118"/>
        <v>0</v>
      </c>
      <c r="N385" s="58"/>
      <c r="O385" s="58"/>
      <c r="P385" s="58"/>
      <c r="Q385" s="58"/>
      <c r="AH385" s="319"/>
    </row>
    <row r="386" spans="1:141" ht="30.75" customHeight="1" outlineLevel="1">
      <c r="A386" s="202" t="s">
        <v>1793</v>
      </c>
      <c r="B386" s="176" t="s">
        <v>2180</v>
      </c>
      <c r="C386" s="42" t="s">
        <v>176</v>
      </c>
      <c r="D386" s="48" t="s">
        <v>778</v>
      </c>
      <c r="E386" s="47">
        <f t="shared" ref="E386:E388" si="128">VLOOKUP(D386,$AB$10:$AE$16,2)</f>
        <v>1</v>
      </c>
      <c r="F386" s="49">
        <f t="shared" ref="F386:F388" si="129">CHOOSE(E386,$Y$10,$Y$11,$Y$12,$Y$13,$Y$14,$Y$15,$Y$16)</f>
        <v>1</v>
      </c>
      <c r="G386" s="69">
        <f>IF(F386&gt;1,F386,$H$384)</f>
        <v>1</v>
      </c>
      <c r="H386" s="47"/>
      <c r="I386" s="50">
        <f>CHOOSE(G386,0,$X$11,$X$12,$X$13,$X$14,$X$15,$X$16)</f>
        <v>0</v>
      </c>
      <c r="K386" s="52"/>
      <c r="L386" s="55">
        <v>1</v>
      </c>
      <c r="M386" s="52">
        <f t="shared" si="118"/>
        <v>0</v>
      </c>
      <c r="N386" s="58"/>
      <c r="O386" s="58"/>
      <c r="P386" s="58"/>
      <c r="Q386" s="58"/>
      <c r="AH386" s="319"/>
    </row>
    <row r="387" spans="1:141" ht="30.75" customHeight="1" outlineLevel="1">
      <c r="A387" s="202" t="s">
        <v>1794</v>
      </c>
      <c r="B387" s="344" t="s">
        <v>2181</v>
      </c>
      <c r="C387" s="42" t="s">
        <v>176</v>
      </c>
      <c r="D387" s="48" t="s">
        <v>778</v>
      </c>
      <c r="E387" s="47">
        <f t="shared" si="128"/>
        <v>1</v>
      </c>
      <c r="F387" s="49">
        <f t="shared" si="129"/>
        <v>1</v>
      </c>
      <c r="G387" s="69">
        <f t="shared" ref="G387:G388" si="130">IF(F387&gt;1,F387,$H$384)</f>
        <v>1</v>
      </c>
      <c r="H387" s="334"/>
      <c r="I387" s="50">
        <f t="shared" ref="I387:I388" si="131">CHOOSE(G387,0,$X$11,$X$12,$X$13,$X$14,$X$15,$X$16)</f>
        <v>0</v>
      </c>
      <c r="J387" s="337"/>
      <c r="K387" s="338"/>
      <c r="L387" s="55">
        <v>1</v>
      </c>
      <c r="M387" s="52">
        <f t="shared" si="118"/>
        <v>0</v>
      </c>
      <c r="N387" s="58"/>
      <c r="O387" s="58"/>
      <c r="P387" s="58"/>
      <c r="Q387" s="58"/>
      <c r="AH387" s="327"/>
    </row>
    <row r="388" spans="1:141" ht="40.5" customHeight="1" outlineLevel="1">
      <c r="A388" s="202" t="s">
        <v>1795</v>
      </c>
      <c r="B388" s="344" t="s">
        <v>2182</v>
      </c>
      <c r="C388" s="42" t="s">
        <v>176</v>
      </c>
      <c r="D388" s="48" t="s">
        <v>778</v>
      </c>
      <c r="E388" s="47">
        <f t="shared" si="128"/>
        <v>1</v>
      </c>
      <c r="F388" s="49">
        <f t="shared" si="129"/>
        <v>1</v>
      </c>
      <c r="G388" s="69">
        <f t="shared" si="130"/>
        <v>1</v>
      </c>
      <c r="H388" s="47"/>
      <c r="I388" s="50">
        <f t="shared" si="131"/>
        <v>0</v>
      </c>
      <c r="K388" s="52"/>
      <c r="L388" s="55">
        <v>1</v>
      </c>
      <c r="M388" s="52">
        <f t="shared" si="118"/>
        <v>0</v>
      </c>
      <c r="N388" s="58"/>
      <c r="O388" s="58"/>
      <c r="P388" s="58"/>
      <c r="Q388" s="58"/>
      <c r="AH388" s="319"/>
    </row>
    <row r="389" spans="1:141" s="412" customFormat="1" ht="26.85" customHeight="1">
      <c r="A389" s="418" t="s">
        <v>180</v>
      </c>
      <c r="B389" s="643" t="s">
        <v>742</v>
      </c>
      <c r="C389" s="643"/>
      <c r="D389" s="643"/>
      <c r="E389" s="643"/>
      <c r="F389" s="643"/>
      <c r="G389" s="643"/>
      <c r="H389" s="643"/>
      <c r="I389" s="643"/>
      <c r="J389" s="643"/>
      <c r="K389" s="643"/>
      <c r="L389" s="643"/>
      <c r="M389" s="643"/>
      <c r="N389" s="643"/>
      <c r="O389" s="643"/>
      <c r="P389" s="643"/>
      <c r="Q389" s="643"/>
      <c r="R389" s="643"/>
      <c r="S389" s="643"/>
      <c r="T389" s="643"/>
      <c r="U389" s="643"/>
      <c r="V389" s="643"/>
      <c r="W389" s="643"/>
      <c r="X389" s="643"/>
      <c r="Y389" s="643"/>
      <c r="Z389" s="643"/>
      <c r="AA389" s="643"/>
      <c r="AB389" s="643"/>
      <c r="AC389" s="643"/>
      <c r="AD389" s="643"/>
      <c r="AE389" s="643"/>
      <c r="AF389" s="643"/>
      <c r="AG389" s="643"/>
      <c r="AH389" s="643"/>
      <c r="AI389" s="235"/>
      <c r="AJ389" s="235"/>
      <c r="AK389" s="235"/>
      <c r="AL389" s="235"/>
      <c r="AM389" s="235"/>
      <c r="AN389" s="235"/>
      <c r="AO389" s="235"/>
      <c r="AP389" s="235"/>
      <c r="AQ389" s="235"/>
      <c r="AR389" s="235"/>
      <c r="AS389" s="235"/>
      <c r="AT389" s="235"/>
      <c r="AU389" s="235"/>
      <c r="AV389" s="235"/>
      <c r="AW389" s="235"/>
      <c r="AX389" s="235"/>
      <c r="AY389" s="235"/>
      <c r="AZ389" s="235"/>
      <c r="BA389" s="235"/>
      <c r="BB389" s="235"/>
      <c r="BC389" s="235"/>
      <c r="BD389" s="235"/>
      <c r="BE389" s="235"/>
      <c r="BF389" s="235"/>
      <c r="BG389" s="235"/>
      <c r="BH389" s="235"/>
      <c r="BI389" s="235"/>
      <c r="BJ389" s="235"/>
      <c r="BK389" s="235"/>
      <c r="BL389" s="235"/>
      <c r="BM389" s="235"/>
      <c r="BN389" s="235"/>
      <c r="BO389" s="235"/>
      <c r="BP389" s="235"/>
      <c r="BQ389" s="235"/>
      <c r="BR389" s="235"/>
      <c r="BS389" s="235"/>
      <c r="BT389" s="235"/>
      <c r="BU389" s="235"/>
      <c r="BV389" s="235"/>
      <c r="BW389" s="235"/>
      <c r="BX389" s="235"/>
      <c r="BY389" s="235"/>
      <c r="BZ389" s="235"/>
      <c r="CA389" s="235"/>
      <c r="CB389" s="235"/>
      <c r="CC389" s="235"/>
      <c r="CD389" s="235"/>
      <c r="CE389" s="235"/>
      <c r="CF389" s="235"/>
      <c r="CG389" s="235"/>
      <c r="CH389" s="235"/>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35"/>
      <c r="DX389" s="235"/>
      <c r="DY389" s="235"/>
      <c r="DZ389" s="235"/>
      <c r="EA389" s="235"/>
      <c r="EB389" s="235"/>
      <c r="EC389" s="235"/>
      <c r="ED389" s="235"/>
      <c r="EE389" s="235"/>
      <c r="EF389" s="235"/>
      <c r="EG389" s="235"/>
      <c r="EH389" s="235"/>
      <c r="EI389" s="235"/>
      <c r="EJ389" s="235"/>
      <c r="EK389" s="235"/>
    </row>
    <row r="390" spans="1:141" ht="39" customHeight="1">
      <c r="A390" s="203" t="s">
        <v>1745</v>
      </c>
      <c r="B390" s="644" t="s">
        <v>1774</v>
      </c>
      <c r="C390" s="653"/>
      <c r="D390" s="178" t="s">
        <v>894</v>
      </c>
      <c r="E390" s="205">
        <f>VLOOKUP(D390,$AF$10:$AG$16,2)</f>
        <v>1</v>
      </c>
      <c r="F390" s="206">
        <f>IF(E390&gt;1,0,ROUNDDOWN(AVERAGE(F391:F392),0))</f>
        <v>1</v>
      </c>
      <c r="G390" s="206"/>
      <c r="H390" s="205">
        <f>MAX(E390:F390)</f>
        <v>1</v>
      </c>
      <c r="I390" s="207">
        <f>CHOOSE(H390,0,$X$11,$X$12,$X$13,$X$14,$X$15,$X$16)</f>
        <v>0</v>
      </c>
      <c r="J390" s="208">
        <f>1/33</f>
        <v>3.0303030303030304E-2</v>
      </c>
      <c r="K390" s="209">
        <f>I390*J390</f>
        <v>0</v>
      </c>
      <c r="L390" s="210"/>
      <c r="M390" s="209"/>
      <c r="N390" s="58"/>
      <c r="O390" s="58"/>
      <c r="P390" s="58"/>
      <c r="Q390" s="58"/>
      <c r="AH390" s="318"/>
    </row>
    <row r="391" spans="1:141" ht="39" customHeight="1" outlineLevel="1">
      <c r="A391" s="202" t="s">
        <v>1796</v>
      </c>
      <c r="B391" s="176" t="s">
        <v>2183</v>
      </c>
      <c r="C391" s="42" t="s">
        <v>180</v>
      </c>
      <c r="D391" s="48" t="s">
        <v>778</v>
      </c>
      <c r="E391" s="47">
        <f>VLOOKUP(D391,$AB$10:$AE$16,2)</f>
        <v>1</v>
      </c>
      <c r="F391" s="49">
        <f>CHOOSE(E391,$Y$10,$Y$11,$Y$12,$Y$13,$Y$14,$Y$15,$Y$16)</f>
        <v>1</v>
      </c>
      <c r="G391" s="69">
        <f>IF(F391&gt;1,F391,$H$390)</f>
        <v>1</v>
      </c>
      <c r="H391" s="47"/>
      <c r="I391" s="50">
        <f>CHOOSE(G391,0,$X$11,$X$12,$X$13,$X$14,$X$15,$X$16)</f>
        <v>0</v>
      </c>
      <c r="K391" s="52"/>
      <c r="L391" s="55">
        <v>1</v>
      </c>
      <c r="M391" s="52">
        <f t="shared" si="118"/>
        <v>0</v>
      </c>
      <c r="N391" s="58"/>
      <c r="O391" s="58"/>
      <c r="P391" s="58"/>
      <c r="Q391" s="515">
        <f>SUM(M391:M392)/2</f>
        <v>0</v>
      </c>
      <c r="R391" s="516" t="s">
        <v>2137</v>
      </c>
      <c r="AH391" s="319"/>
    </row>
    <row r="392" spans="1:141" ht="40.5" customHeight="1" outlineLevel="1">
      <c r="A392" s="202" t="s">
        <v>1797</v>
      </c>
      <c r="B392" s="176" t="s">
        <v>2184</v>
      </c>
      <c r="C392" s="42" t="s">
        <v>180</v>
      </c>
      <c r="D392" s="48" t="s">
        <v>778</v>
      </c>
      <c r="E392" s="47">
        <f>VLOOKUP(D392,$AB$10:$AE$16,2)</f>
        <v>1</v>
      </c>
      <c r="F392" s="49">
        <f>CHOOSE(E392,$Y$10,$Y$11,$Y$12,$Y$13,$Y$14,$Y$15,$Y$16)</f>
        <v>1</v>
      </c>
      <c r="G392" s="69">
        <f>IF(F392&gt;1,F392,$H$390)</f>
        <v>1</v>
      </c>
      <c r="H392" s="47"/>
      <c r="I392" s="50">
        <f>CHOOSE(G392,0,$X$11,$X$12,$X$13,$X$14,$X$15,$X$16)</f>
        <v>0</v>
      </c>
      <c r="K392" s="52"/>
      <c r="L392" s="55">
        <v>1</v>
      </c>
      <c r="M392" s="52">
        <f t="shared" si="118"/>
        <v>0</v>
      </c>
      <c r="N392" s="58"/>
      <c r="O392" s="58"/>
      <c r="P392" s="58"/>
      <c r="Q392" s="58"/>
      <c r="AH392" s="319"/>
    </row>
    <row r="393" spans="1:141" s="412" customFormat="1" ht="26.85" customHeight="1">
      <c r="A393" s="418" t="s">
        <v>73</v>
      </c>
      <c r="B393" s="643" t="s">
        <v>1188</v>
      </c>
      <c r="C393" s="643"/>
      <c r="D393" s="643"/>
      <c r="E393" s="643"/>
      <c r="F393" s="643"/>
      <c r="G393" s="643"/>
      <c r="H393" s="643"/>
      <c r="I393" s="643"/>
      <c r="J393" s="643"/>
      <c r="K393" s="643"/>
      <c r="L393" s="643"/>
      <c r="M393" s="643"/>
      <c r="N393" s="643"/>
      <c r="O393" s="643"/>
      <c r="P393" s="643"/>
      <c r="Q393" s="643"/>
      <c r="R393" s="643"/>
      <c r="S393" s="643"/>
      <c r="T393" s="643"/>
      <c r="U393" s="643"/>
      <c r="V393" s="643"/>
      <c r="W393" s="643"/>
      <c r="X393" s="643"/>
      <c r="Y393" s="643"/>
      <c r="Z393" s="643"/>
      <c r="AA393" s="643"/>
      <c r="AB393" s="643"/>
      <c r="AC393" s="643"/>
      <c r="AD393" s="643"/>
      <c r="AE393" s="643"/>
      <c r="AF393" s="643"/>
      <c r="AG393" s="643"/>
      <c r="AH393" s="643"/>
      <c r="AI393" s="235"/>
      <c r="AJ393" s="235"/>
      <c r="AK393" s="235"/>
      <c r="AL393" s="235"/>
      <c r="AM393" s="235"/>
      <c r="AN393" s="235"/>
      <c r="AO393" s="235"/>
      <c r="AP393" s="235"/>
      <c r="AQ393" s="235"/>
      <c r="AR393" s="235"/>
      <c r="AS393" s="235"/>
      <c r="AT393" s="235"/>
      <c r="AU393" s="235"/>
      <c r="AV393" s="235"/>
      <c r="AW393" s="235"/>
      <c r="AX393" s="235"/>
      <c r="AY393" s="235"/>
      <c r="AZ393" s="235"/>
      <c r="BA393" s="235"/>
      <c r="BB393" s="235"/>
      <c r="BC393" s="235"/>
      <c r="BD393" s="235"/>
      <c r="BE393" s="235"/>
      <c r="BF393" s="235"/>
      <c r="BG393" s="235"/>
      <c r="BH393" s="235"/>
      <c r="BI393" s="235"/>
      <c r="BJ393" s="235"/>
      <c r="BK393" s="235"/>
      <c r="BL393" s="235"/>
      <c r="BM393" s="235"/>
      <c r="BN393" s="235"/>
      <c r="BO393" s="235"/>
      <c r="BP393" s="235"/>
      <c r="BQ393" s="235"/>
      <c r="BR393" s="235"/>
      <c r="BS393" s="235"/>
      <c r="BT393" s="235"/>
      <c r="BU393" s="235"/>
      <c r="BV393" s="235"/>
      <c r="BW393" s="235"/>
      <c r="BX393" s="235"/>
      <c r="BY393" s="235"/>
      <c r="BZ393" s="235"/>
      <c r="CA393" s="235"/>
      <c r="CB393" s="235"/>
      <c r="CC393" s="235"/>
      <c r="CD393" s="235"/>
      <c r="CE393" s="235"/>
      <c r="CF393" s="235"/>
      <c r="CG393" s="235"/>
      <c r="CH393" s="235"/>
      <c r="CI393" s="235"/>
      <c r="CJ393" s="235"/>
      <c r="CK393" s="235"/>
      <c r="CL393" s="235"/>
      <c r="CM393" s="235"/>
      <c r="CN393" s="235"/>
      <c r="CO393" s="235"/>
      <c r="CP393" s="235"/>
      <c r="CQ393" s="235"/>
      <c r="CR393" s="235"/>
      <c r="CS393" s="235"/>
      <c r="CT393" s="235"/>
      <c r="CU393" s="235"/>
      <c r="CV393" s="235"/>
      <c r="CW393" s="235"/>
      <c r="CX393" s="235"/>
      <c r="CY393" s="235"/>
      <c r="CZ393" s="235"/>
      <c r="DA393" s="235"/>
      <c r="DB393" s="235"/>
      <c r="DC393" s="235"/>
      <c r="DD393" s="235"/>
      <c r="DE393" s="235"/>
      <c r="DF393" s="235"/>
      <c r="DG393" s="235"/>
      <c r="DH393" s="235"/>
      <c r="DI393" s="235"/>
      <c r="DJ393" s="235"/>
      <c r="DK393" s="235"/>
      <c r="DL393" s="235"/>
      <c r="DM393" s="235"/>
      <c r="DN393" s="235"/>
      <c r="DO393" s="235"/>
      <c r="DP393" s="235"/>
      <c r="DQ393" s="235"/>
      <c r="DR393" s="235"/>
      <c r="DS393" s="235"/>
      <c r="DT393" s="235"/>
      <c r="DU393" s="235"/>
      <c r="DV393" s="235"/>
      <c r="DW393" s="235"/>
      <c r="DX393" s="235"/>
      <c r="DY393" s="235"/>
      <c r="DZ393" s="235"/>
      <c r="EA393" s="235"/>
      <c r="EB393" s="235"/>
      <c r="EC393" s="235"/>
      <c r="ED393" s="235"/>
      <c r="EE393" s="235"/>
      <c r="EF393" s="235"/>
      <c r="EG393" s="235"/>
      <c r="EH393" s="235"/>
      <c r="EI393" s="235"/>
      <c r="EJ393" s="235"/>
      <c r="EK393" s="235"/>
    </row>
    <row r="394" spans="1:141" s="412" customFormat="1" ht="26.85" customHeight="1">
      <c r="A394" s="418" t="s">
        <v>74</v>
      </c>
      <c r="B394" s="643" t="s">
        <v>110</v>
      </c>
      <c r="C394" s="643"/>
      <c r="D394" s="643"/>
      <c r="E394" s="643"/>
      <c r="F394" s="643"/>
      <c r="G394" s="643"/>
      <c r="H394" s="643"/>
      <c r="I394" s="643"/>
      <c r="J394" s="643"/>
      <c r="K394" s="643"/>
      <c r="L394" s="643"/>
      <c r="M394" s="643"/>
      <c r="N394" s="643"/>
      <c r="O394" s="643"/>
      <c r="P394" s="643"/>
      <c r="Q394" s="643"/>
      <c r="R394" s="643"/>
      <c r="S394" s="643"/>
      <c r="T394" s="643"/>
      <c r="U394" s="643"/>
      <c r="V394" s="643"/>
      <c r="W394" s="643"/>
      <c r="X394" s="643"/>
      <c r="Y394" s="643"/>
      <c r="Z394" s="643"/>
      <c r="AA394" s="643"/>
      <c r="AB394" s="643"/>
      <c r="AC394" s="643"/>
      <c r="AD394" s="643"/>
      <c r="AE394" s="643"/>
      <c r="AF394" s="643"/>
      <c r="AG394" s="643"/>
      <c r="AH394" s="643"/>
      <c r="AI394" s="235"/>
      <c r="AJ394" s="235"/>
      <c r="AK394" s="235"/>
      <c r="AL394" s="235"/>
      <c r="AM394" s="235"/>
      <c r="AN394" s="235"/>
      <c r="AO394" s="235"/>
      <c r="AP394" s="235"/>
      <c r="AQ394" s="235"/>
      <c r="AR394" s="235"/>
      <c r="AS394" s="235"/>
      <c r="AT394" s="235"/>
      <c r="AU394" s="235"/>
      <c r="AV394" s="235"/>
      <c r="AW394" s="235"/>
      <c r="AX394" s="235"/>
      <c r="AY394" s="235"/>
      <c r="AZ394" s="235"/>
      <c r="BA394" s="235"/>
      <c r="BB394" s="235"/>
      <c r="BC394" s="235"/>
      <c r="BD394" s="235"/>
      <c r="BE394" s="235"/>
      <c r="BF394" s="235"/>
      <c r="BG394" s="235"/>
      <c r="BH394" s="235"/>
      <c r="BI394" s="235"/>
      <c r="BJ394" s="235"/>
      <c r="BK394" s="235"/>
      <c r="BL394" s="235"/>
      <c r="BM394" s="235"/>
      <c r="BN394" s="235"/>
      <c r="BO394" s="235"/>
      <c r="BP394" s="235"/>
      <c r="BQ394" s="235"/>
      <c r="BR394" s="235"/>
      <c r="BS394" s="235"/>
      <c r="BT394" s="235"/>
      <c r="BU394" s="235"/>
      <c r="BV394" s="235"/>
      <c r="BW394" s="235"/>
      <c r="BX394" s="235"/>
      <c r="BY394" s="235"/>
      <c r="BZ394" s="235"/>
      <c r="CA394" s="235"/>
      <c r="CB394" s="235"/>
      <c r="CC394" s="235"/>
      <c r="CD394" s="235"/>
      <c r="CE394" s="235"/>
      <c r="CF394" s="235"/>
      <c r="CG394" s="235"/>
      <c r="CH394" s="235"/>
      <c r="CI394" s="235"/>
      <c r="CJ394" s="235"/>
      <c r="CK394" s="235"/>
      <c r="CL394" s="235"/>
      <c r="CM394" s="235"/>
      <c r="CN394" s="235"/>
      <c r="CO394" s="235"/>
      <c r="CP394" s="235"/>
      <c r="CQ394" s="235"/>
      <c r="CR394" s="235"/>
      <c r="CS394" s="235"/>
      <c r="CT394" s="235"/>
      <c r="CU394" s="235"/>
      <c r="CV394" s="235"/>
      <c r="CW394" s="235"/>
      <c r="CX394" s="235"/>
      <c r="CY394" s="235"/>
      <c r="CZ394" s="235"/>
      <c r="DA394" s="235"/>
      <c r="DB394" s="235"/>
      <c r="DC394" s="235"/>
      <c r="DD394" s="235"/>
      <c r="DE394" s="235"/>
      <c r="DF394" s="235"/>
      <c r="DG394" s="235"/>
      <c r="DH394" s="235"/>
      <c r="DI394" s="235"/>
      <c r="DJ394" s="235"/>
      <c r="DK394" s="235"/>
      <c r="DL394" s="235"/>
      <c r="DM394" s="235"/>
      <c r="DN394" s="235"/>
      <c r="DO394" s="235"/>
      <c r="DP394" s="235"/>
      <c r="DQ394" s="235"/>
      <c r="DR394" s="235"/>
      <c r="DS394" s="235"/>
      <c r="DT394" s="235"/>
      <c r="DU394" s="235"/>
      <c r="DV394" s="235"/>
      <c r="DW394" s="235"/>
      <c r="DX394" s="235"/>
      <c r="DY394" s="235"/>
      <c r="DZ394" s="235"/>
      <c r="EA394" s="235"/>
      <c r="EB394" s="235"/>
      <c r="EC394" s="235"/>
      <c r="ED394" s="235"/>
      <c r="EE394" s="235"/>
      <c r="EF394" s="235"/>
      <c r="EG394" s="235"/>
      <c r="EH394" s="235"/>
      <c r="EI394" s="235"/>
      <c r="EJ394" s="235"/>
      <c r="EK394" s="235"/>
    </row>
    <row r="395" spans="1:141" ht="165" customHeight="1">
      <c r="A395" s="203" t="s">
        <v>1757</v>
      </c>
      <c r="B395" s="644" t="s">
        <v>1775</v>
      </c>
      <c r="C395" s="653"/>
      <c r="D395" s="178" t="s">
        <v>894</v>
      </c>
      <c r="E395" s="205">
        <f>VLOOKUP(D395,$AF$10:$AG$16,2)</f>
        <v>1</v>
      </c>
      <c r="F395" s="206">
        <f>IF(E395&gt;1,0,ROUNDDOWN(AVERAGE(F396:F405),0))</f>
        <v>1</v>
      </c>
      <c r="G395" s="206"/>
      <c r="H395" s="205">
        <f>MAX(E395:F395)</f>
        <v>1</v>
      </c>
      <c r="I395" s="207">
        <f>CHOOSE(H395,0,$X$11,$X$12,$X$13,$X$14,$X$15,$X$16)</f>
        <v>0</v>
      </c>
      <c r="J395" s="208">
        <f>1/33</f>
        <v>3.0303030303030304E-2</v>
      </c>
      <c r="K395" s="209">
        <f>I395*J395</f>
        <v>0</v>
      </c>
      <c r="L395" s="210"/>
      <c r="M395" s="209"/>
      <c r="N395" s="58"/>
      <c r="O395" s="58"/>
      <c r="P395" s="58"/>
      <c r="Q395" s="58"/>
      <c r="AH395" s="318"/>
    </row>
    <row r="396" spans="1:141" ht="30.75" customHeight="1" outlineLevel="1">
      <c r="A396" s="202" t="s">
        <v>1798</v>
      </c>
      <c r="B396" s="176" t="s">
        <v>1777</v>
      </c>
      <c r="C396" s="42" t="s">
        <v>74</v>
      </c>
      <c r="D396" s="48" t="s">
        <v>778</v>
      </c>
      <c r="E396" s="47">
        <f t="shared" ref="E396:E405" si="132">VLOOKUP(D396,$AB$10:$AE$16,2)</f>
        <v>1</v>
      </c>
      <c r="F396" s="49">
        <f t="shared" ref="F396:F405" si="133">CHOOSE(E396,$Y$10,$Y$11,$Y$12,$Y$13,$Y$14,$Y$15,$Y$16)</f>
        <v>1</v>
      </c>
      <c r="G396" s="69">
        <f t="shared" ref="G396:G405" si="134">IF(F396&gt;1,F396,$H$395)</f>
        <v>1</v>
      </c>
      <c r="H396" s="47"/>
      <c r="I396" s="50">
        <f t="shared" ref="I396:I405" si="135">CHOOSE(G396,0,$X$11,$X$12,$X$13,$X$14,$X$15,$X$16)</f>
        <v>0</v>
      </c>
      <c r="K396" s="52"/>
      <c r="L396" s="55">
        <v>1</v>
      </c>
      <c r="M396" s="52">
        <f t="shared" si="118"/>
        <v>0</v>
      </c>
      <c r="N396" s="58"/>
      <c r="O396" s="58"/>
      <c r="P396" s="58"/>
      <c r="Q396" s="507">
        <f>SUM(Q397,R409,R425,R445,R450)/5</f>
        <v>0</v>
      </c>
      <c r="R396" s="508">
        <v>8.5</v>
      </c>
      <c r="AH396" s="319"/>
    </row>
    <row r="397" spans="1:141" ht="47.25" customHeight="1" outlineLevel="1">
      <c r="A397" s="202" t="s">
        <v>1799</v>
      </c>
      <c r="B397" s="176" t="s">
        <v>2186</v>
      </c>
      <c r="C397" s="42" t="s">
        <v>74</v>
      </c>
      <c r="D397" s="48" t="s">
        <v>778</v>
      </c>
      <c r="E397" s="47">
        <f t="shared" si="132"/>
        <v>1</v>
      </c>
      <c r="F397" s="49">
        <f t="shared" si="133"/>
        <v>1</v>
      </c>
      <c r="G397" s="69">
        <f t="shared" si="134"/>
        <v>1</v>
      </c>
      <c r="H397" s="47"/>
      <c r="I397" s="50">
        <f t="shared" si="135"/>
        <v>0</v>
      </c>
      <c r="K397" s="52"/>
      <c r="L397" s="55">
        <v>1</v>
      </c>
      <c r="M397" s="52">
        <f t="shared" si="118"/>
        <v>0</v>
      </c>
      <c r="N397" s="58"/>
      <c r="O397" s="58"/>
      <c r="P397" s="58"/>
      <c r="Q397" s="515">
        <f>SUM(M396:M405)/10</f>
        <v>0</v>
      </c>
      <c r="R397" s="516" t="s">
        <v>2138</v>
      </c>
      <c r="AH397" s="319"/>
    </row>
    <row r="398" spans="1:141" ht="36" customHeight="1" outlineLevel="1">
      <c r="A398" s="202" t="s">
        <v>1801</v>
      </c>
      <c r="B398" s="176" t="s">
        <v>2185</v>
      </c>
      <c r="C398" s="42" t="s">
        <v>74</v>
      </c>
      <c r="D398" s="48" t="s">
        <v>778</v>
      </c>
      <c r="E398" s="47">
        <f t="shared" si="132"/>
        <v>1</v>
      </c>
      <c r="F398" s="49">
        <f t="shared" si="133"/>
        <v>1</v>
      </c>
      <c r="G398" s="69">
        <f t="shared" si="134"/>
        <v>1</v>
      </c>
      <c r="H398" s="47"/>
      <c r="I398" s="50">
        <f t="shared" si="135"/>
        <v>0</v>
      </c>
      <c r="K398" s="52"/>
      <c r="L398" s="55">
        <v>1</v>
      </c>
      <c r="M398" s="52">
        <f t="shared" si="118"/>
        <v>0</v>
      </c>
      <c r="N398" s="58"/>
      <c r="O398" s="58"/>
      <c r="P398" s="58"/>
      <c r="Q398" s="58"/>
      <c r="AH398" s="319"/>
    </row>
    <row r="399" spans="1:141" ht="54" customHeight="1" outlineLevel="1">
      <c r="A399" s="202" t="s">
        <v>1802</v>
      </c>
      <c r="B399" s="176" t="s">
        <v>2188</v>
      </c>
      <c r="C399" s="42" t="s">
        <v>74</v>
      </c>
      <c r="D399" s="48" t="s">
        <v>778</v>
      </c>
      <c r="E399" s="47">
        <f t="shared" si="132"/>
        <v>1</v>
      </c>
      <c r="F399" s="49">
        <f t="shared" si="133"/>
        <v>1</v>
      </c>
      <c r="G399" s="69">
        <f t="shared" si="134"/>
        <v>1</v>
      </c>
      <c r="H399" s="47"/>
      <c r="I399" s="50">
        <f t="shared" si="135"/>
        <v>0</v>
      </c>
      <c r="K399" s="52"/>
      <c r="L399" s="55">
        <v>1</v>
      </c>
      <c r="M399" s="52">
        <f t="shared" si="118"/>
        <v>0</v>
      </c>
      <c r="N399" s="58"/>
      <c r="O399" s="58"/>
      <c r="P399" s="58"/>
      <c r="Q399" s="58"/>
      <c r="AH399" s="319"/>
    </row>
    <row r="400" spans="1:141" ht="35.25" customHeight="1" outlineLevel="1">
      <c r="A400" s="202" t="s">
        <v>1803</v>
      </c>
      <c r="B400" s="176" t="s">
        <v>2187</v>
      </c>
      <c r="C400" s="42" t="s">
        <v>74</v>
      </c>
      <c r="D400" s="48" t="s">
        <v>778</v>
      </c>
      <c r="E400" s="47">
        <f t="shared" si="132"/>
        <v>1</v>
      </c>
      <c r="F400" s="49">
        <f t="shared" si="133"/>
        <v>1</v>
      </c>
      <c r="G400" s="69">
        <f t="shared" si="134"/>
        <v>1</v>
      </c>
      <c r="H400" s="47"/>
      <c r="I400" s="50">
        <f t="shared" si="135"/>
        <v>0</v>
      </c>
      <c r="K400" s="52"/>
      <c r="L400" s="55">
        <v>1</v>
      </c>
      <c r="M400" s="52">
        <f t="shared" si="118"/>
        <v>0</v>
      </c>
      <c r="N400" s="58"/>
      <c r="O400" s="58"/>
      <c r="P400" s="58"/>
      <c r="Q400" s="58"/>
      <c r="AH400" s="319"/>
    </row>
    <row r="401" spans="1:141" ht="34.5" customHeight="1" outlineLevel="1">
      <c r="A401" s="202" t="s">
        <v>1804</v>
      </c>
      <c r="B401" s="176" t="s">
        <v>1776</v>
      </c>
      <c r="C401" s="42" t="s">
        <v>74</v>
      </c>
      <c r="D401" s="48" t="s">
        <v>778</v>
      </c>
      <c r="E401" s="47">
        <f t="shared" si="132"/>
        <v>1</v>
      </c>
      <c r="F401" s="49">
        <f t="shared" si="133"/>
        <v>1</v>
      </c>
      <c r="G401" s="69">
        <f t="shared" si="134"/>
        <v>1</v>
      </c>
      <c r="H401" s="47"/>
      <c r="I401" s="50">
        <f t="shared" si="135"/>
        <v>0</v>
      </c>
      <c r="K401" s="52"/>
      <c r="L401" s="55">
        <v>1</v>
      </c>
      <c r="M401" s="52">
        <f t="shared" si="118"/>
        <v>0</v>
      </c>
      <c r="N401" s="58"/>
      <c r="O401" s="58"/>
      <c r="P401" s="58"/>
      <c r="Q401" s="58"/>
      <c r="AH401" s="319"/>
    </row>
    <row r="402" spans="1:141" ht="34.5" customHeight="1" outlineLevel="1">
      <c r="A402" s="202" t="s">
        <v>1805</v>
      </c>
      <c r="B402" s="176" t="s">
        <v>1778</v>
      </c>
      <c r="C402" s="42" t="s">
        <v>74</v>
      </c>
      <c r="D402" s="48" t="s">
        <v>778</v>
      </c>
      <c r="E402" s="47">
        <f t="shared" si="132"/>
        <v>1</v>
      </c>
      <c r="F402" s="49">
        <f t="shared" si="133"/>
        <v>1</v>
      </c>
      <c r="G402" s="69">
        <f t="shared" si="134"/>
        <v>1</v>
      </c>
      <c r="H402" s="47"/>
      <c r="I402" s="50">
        <f t="shared" si="135"/>
        <v>0</v>
      </c>
      <c r="K402" s="52"/>
      <c r="L402" s="55">
        <v>1</v>
      </c>
      <c r="M402" s="52">
        <f t="shared" si="118"/>
        <v>0</v>
      </c>
      <c r="N402" s="58"/>
      <c r="O402" s="58"/>
      <c r="P402" s="58"/>
      <c r="Q402" s="58"/>
      <c r="AH402" s="319"/>
    </row>
    <row r="403" spans="1:141" ht="67.5" customHeight="1" outlineLevel="1">
      <c r="A403" s="202" t="s">
        <v>1807</v>
      </c>
      <c r="B403" s="176" t="s">
        <v>1779</v>
      </c>
      <c r="C403" s="42" t="s">
        <v>74</v>
      </c>
      <c r="D403" s="48" t="s">
        <v>778</v>
      </c>
      <c r="E403" s="47">
        <f t="shared" si="132"/>
        <v>1</v>
      </c>
      <c r="F403" s="49">
        <f t="shared" si="133"/>
        <v>1</v>
      </c>
      <c r="G403" s="69">
        <f t="shared" si="134"/>
        <v>1</v>
      </c>
      <c r="H403" s="47"/>
      <c r="I403" s="50">
        <f t="shared" si="135"/>
        <v>0</v>
      </c>
      <c r="K403" s="52"/>
      <c r="L403" s="55">
        <v>1</v>
      </c>
      <c r="M403" s="52">
        <f t="shared" si="118"/>
        <v>0</v>
      </c>
      <c r="N403" s="58"/>
      <c r="O403" s="58"/>
      <c r="P403" s="58"/>
      <c r="Q403" s="58"/>
      <c r="AH403" s="319"/>
    </row>
    <row r="404" spans="1:141" ht="36" customHeight="1" outlineLevel="1">
      <c r="A404" s="202" t="s">
        <v>1808</v>
      </c>
      <c r="B404" s="176" t="s">
        <v>1127</v>
      </c>
      <c r="C404" s="42" t="s">
        <v>74</v>
      </c>
      <c r="D404" s="48" t="s">
        <v>778</v>
      </c>
      <c r="E404" s="47">
        <f t="shared" si="132"/>
        <v>1</v>
      </c>
      <c r="F404" s="49">
        <f t="shared" si="133"/>
        <v>1</v>
      </c>
      <c r="G404" s="69">
        <f t="shared" si="134"/>
        <v>1</v>
      </c>
      <c r="H404" s="47"/>
      <c r="I404" s="50">
        <f t="shared" si="135"/>
        <v>0</v>
      </c>
      <c r="K404" s="52"/>
      <c r="L404" s="55">
        <v>1</v>
      </c>
      <c r="M404" s="52">
        <f>L404*I404</f>
        <v>0</v>
      </c>
      <c r="N404" s="58"/>
      <c r="O404" s="58"/>
      <c r="P404" s="58"/>
      <c r="Q404" s="58"/>
      <c r="AH404" s="319"/>
    </row>
    <row r="405" spans="1:141" ht="39.75" customHeight="1" outlineLevel="1">
      <c r="A405" s="202" t="s">
        <v>1809</v>
      </c>
      <c r="B405" s="176" t="s">
        <v>1780</v>
      </c>
      <c r="C405" s="42" t="s">
        <v>74</v>
      </c>
      <c r="D405" s="48" t="s">
        <v>778</v>
      </c>
      <c r="E405" s="47">
        <f t="shared" si="132"/>
        <v>1</v>
      </c>
      <c r="F405" s="49">
        <f t="shared" si="133"/>
        <v>1</v>
      </c>
      <c r="G405" s="69">
        <f t="shared" si="134"/>
        <v>1</v>
      </c>
      <c r="H405" s="47"/>
      <c r="I405" s="50">
        <f t="shared" si="135"/>
        <v>0</v>
      </c>
      <c r="K405" s="52"/>
      <c r="L405" s="55">
        <v>1</v>
      </c>
      <c r="M405" s="52">
        <f>L405*I405</f>
        <v>0</v>
      </c>
      <c r="N405" s="58"/>
      <c r="O405" s="58"/>
      <c r="P405" s="58"/>
      <c r="Q405" s="58"/>
      <c r="AH405" s="319"/>
    </row>
    <row r="406" spans="1:141" s="412" customFormat="1" ht="26.85" customHeight="1">
      <c r="A406" s="427" t="s">
        <v>75</v>
      </c>
      <c r="B406" s="695" t="s">
        <v>1189</v>
      </c>
      <c r="C406" s="696"/>
      <c r="D406" s="696"/>
      <c r="E406" s="696"/>
      <c r="F406" s="696"/>
      <c r="G406" s="696"/>
      <c r="H406" s="696"/>
      <c r="I406" s="696"/>
      <c r="J406" s="696"/>
      <c r="K406" s="696"/>
      <c r="L406" s="696"/>
      <c r="M406" s="696"/>
      <c r="N406" s="696"/>
      <c r="O406" s="696"/>
      <c r="P406" s="696"/>
      <c r="Q406" s="696"/>
      <c r="R406" s="696"/>
      <c r="S406" s="696"/>
      <c r="T406" s="696"/>
      <c r="U406" s="696"/>
      <c r="V406" s="696"/>
      <c r="W406" s="696"/>
      <c r="X406" s="696"/>
      <c r="Y406" s="696"/>
      <c r="Z406" s="696"/>
      <c r="AA406" s="696"/>
      <c r="AB406" s="696"/>
      <c r="AC406" s="696"/>
      <c r="AD406" s="696"/>
      <c r="AE406" s="696"/>
      <c r="AF406" s="696"/>
      <c r="AG406" s="696"/>
      <c r="AH406" s="696"/>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35"/>
      <c r="BL406" s="235"/>
      <c r="BM406" s="235"/>
      <c r="BN406" s="235"/>
      <c r="BO406" s="235"/>
      <c r="BP406" s="235"/>
      <c r="BQ406" s="235"/>
      <c r="BR406" s="235"/>
      <c r="BS406" s="235"/>
      <c r="BT406" s="235"/>
      <c r="BU406" s="235"/>
      <c r="BV406" s="235"/>
      <c r="BW406" s="235"/>
      <c r="BX406" s="235"/>
      <c r="BY406" s="235"/>
      <c r="BZ406" s="235"/>
      <c r="CA406" s="235"/>
      <c r="CB406" s="235"/>
      <c r="CC406" s="235"/>
      <c r="CD406" s="235"/>
      <c r="CE406" s="235"/>
      <c r="CF406" s="235"/>
      <c r="CG406" s="235"/>
      <c r="CH406" s="235"/>
      <c r="CI406" s="235"/>
      <c r="CJ406" s="235"/>
      <c r="CK406" s="235"/>
      <c r="CL406" s="235"/>
      <c r="CM406" s="235"/>
      <c r="CN406" s="235"/>
      <c r="CO406" s="235"/>
      <c r="CP406" s="235"/>
      <c r="CQ406" s="235"/>
      <c r="CR406" s="235"/>
      <c r="CS406" s="235"/>
      <c r="CT406" s="235"/>
      <c r="CU406" s="235"/>
      <c r="CV406" s="235"/>
      <c r="CW406" s="235"/>
      <c r="CX406" s="235"/>
      <c r="CY406" s="235"/>
      <c r="CZ406" s="235"/>
      <c r="DA406" s="235"/>
      <c r="DB406" s="235"/>
      <c r="DC406" s="235"/>
      <c r="DD406" s="235"/>
      <c r="DE406" s="235"/>
      <c r="DF406" s="235"/>
      <c r="DG406" s="235"/>
      <c r="DH406" s="235"/>
      <c r="DI406" s="235"/>
      <c r="DJ406" s="235"/>
      <c r="DK406" s="235"/>
      <c r="DL406" s="235"/>
      <c r="DM406" s="235"/>
      <c r="DN406" s="235"/>
      <c r="DO406" s="235"/>
      <c r="DP406" s="235"/>
      <c r="DQ406" s="235"/>
      <c r="DR406" s="235"/>
      <c r="DS406" s="235"/>
      <c r="DT406" s="235"/>
      <c r="DU406" s="235"/>
      <c r="DV406" s="235"/>
      <c r="DW406" s="235"/>
      <c r="DX406" s="235"/>
      <c r="DY406" s="235"/>
      <c r="DZ406" s="235"/>
      <c r="EA406" s="235"/>
      <c r="EB406" s="235"/>
      <c r="EC406" s="235"/>
      <c r="ED406" s="235"/>
      <c r="EE406" s="235"/>
      <c r="EF406" s="235"/>
      <c r="EG406" s="235"/>
      <c r="EH406" s="235"/>
      <c r="EI406" s="235"/>
      <c r="EJ406" s="235"/>
      <c r="EK406" s="235"/>
    </row>
    <row r="407" spans="1:141" s="412" customFormat="1" ht="26.85" customHeight="1">
      <c r="A407" s="428" t="s">
        <v>1191</v>
      </c>
      <c r="B407" s="423" t="s">
        <v>1190</v>
      </c>
      <c r="C407" s="423"/>
      <c r="D407" s="423"/>
      <c r="E407" s="423"/>
      <c r="F407" s="423"/>
      <c r="G407" s="423"/>
      <c r="H407" s="423"/>
      <c r="I407" s="423"/>
      <c r="J407" s="423"/>
      <c r="K407" s="423"/>
      <c r="L407" s="423"/>
      <c r="M407" s="423"/>
      <c r="N407" s="423"/>
      <c r="O407" s="423"/>
      <c r="P407" s="423"/>
      <c r="Q407" s="423"/>
      <c r="R407" s="423"/>
      <c r="S407" s="423"/>
      <c r="T407" s="423"/>
      <c r="U407" s="423"/>
      <c r="V407" s="423"/>
      <c r="W407" s="423"/>
      <c r="X407" s="423"/>
      <c r="Y407" s="423"/>
      <c r="Z407" s="423"/>
      <c r="AA407" s="423"/>
      <c r="AB407" s="423"/>
      <c r="AC407" s="423"/>
      <c r="AD407" s="423"/>
      <c r="AE407" s="423"/>
      <c r="AF407" s="423"/>
      <c r="AG407" s="423"/>
      <c r="AH407" s="423"/>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35"/>
      <c r="BL407" s="235"/>
      <c r="BM407" s="235"/>
      <c r="BN407" s="235"/>
      <c r="BO407" s="235"/>
      <c r="BP407" s="235"/>
      <c r="BQ407" s="235"/>
      <c r="BR407" s="235"/>
      <c r="BS407" s="235"/>
      <c r="BT407" s="235"/>
      <c r="BU407" s="235"/>
      <c r="BV407" s="235"/>
      <c r="BW407" s="235"/>
      <c r="BX407" s="235"/>
      <c r="BY407" s="235"/>
      <c r="BZ407" s="235"/>
      <c r="CA407" s="235"/>
      <c r="CB407" s="235"/>
      <c r="CC407" s="235"/>
      <c r="CD407" s="235"/>
      <c r="CE407" s="235"/>
      <c r="CF407" s="235"/>
      <c r="CG407" s="235"/>
      <c r="CH407" s="235"/>
      <c r="CI407" s="235"/>
      <c r="CJ407" s="235"/>
      <c r="CK407" s="235"/>
      <c r="CL407" s="235"/>
      <c r="CM407" s="235"/>
      <c r="CN407" s="235"/>
      <c r="CO407" s="235"/>
      <c r="CP407" s="235"/>
      <c r="CQ407" s="235"/>
      <c r="CR407" s="235"/>
      <c r="CS407" s="235"/>
      <c r="CT407" s="235"/>
      <c r="CU407" s="235"/>
      <c r="CV407" s="235"/>
      <c r="CW407" s="235"/>
      <c r="CX407" s="235"/>
      <c r="CY407" s="235"/>
      <c r="CZ407" s="235"/>
      <c r="DA407" s="235"/>
      <c r="DB407" s="235"/>
      <c r="DC407" s="235"/>
      <c r="DD407" s="235"/>
      <c r="DE407" s="235"/>
      <c r="DF407" s="235"/>
      <c r="DG407" s="235"/>
      <c r="DH407" s="235"/>
      <c r="DI407" s="235"/>
      <c r="DJ407" s="235"/>
      <c r="DK407" s="235"/>
      <c r="DL407" s="235"/>
      <c r="DM407" s="235"/>
      <c r="DN407" s="235"/>
      <c r="DO407" s="235"/>
      <c r="DP407" s="235"/>
      <c r="DQ407" s="235"/>
      <c r="DR407" s="235"/>
      <c r="DS407" s="235"/>
      <c r="DT407" s="235"/>
      <c r="DU407" s="235"/>
      <c r="DV407" s="235"/>
      <c r="DW407" s="235"/>
      <c r="DX407" s="235"/>
      <c r="DY407" s="235"/>
      <c r="DZ407" s="235"/>
      <c r="EA407" s="235"/>
      <c r="EB407" s="235"/>
      <c r="EC407" s="235"/>
      <c r="ED407" s="235"/>
      <c r="EE407" s="235"/>
      <c r="EF407" s="235"/>
      <c r="EG407" s="235"/>
      <c r="EH407" s="235"/>
      <c r="EI407" s="235"/>
      <c r="EJ407" s="235"/>
      <c r="EK407" s="235"/>
    </row>
    <row r="408" spans="1:141" ht="91.5" customHeight="1">
      <c r="A408" s="203" t="s">
        <v>1800</v>
      </c>
      <c r="B408" s="644" t="s">
        <v>1781</v>
      </c>
      <c r="C408" s="653"/>
      <c r="D408" s="204" t="s">
        <v>894</v>
      </c>
      <c r="E408" s="205">
        <f>VLOOKUP(D408,$AF$10:$AG$16,2)</f>
        <v>1</v>
      </c>
      <c r="F408" s="206">
        <f>IF(E408&gt;1,0,ROUNDDOWN(AVERAGE(F409:F418),0))</f>
        <v>1</v>
      </c>
      <c r="G408" s="206"/>
      <c r="H408" s="205">
        <f>MAX(E408:F408)</f>
        <v>1</v>
      </c>
      <c r="I408" s="207">
        <f>CHOOSE(H408,0,$X$11,$X$12,$X$13,$X$14,$X$15,$X$16)</f>
        <v>0</v>
      </c>
      <c r="J408" s="208">
        <f>1/33</f>
        <v>3.0303030303030304E-2</v>
      </c>
      <c r="K408" s="209">
        <f>I408*J408</f>
        <v>0</v>
      </c>
      <c r="L408" s="210"/>
      <c r="M408" s="209"/>
      <c r="N408" s="58"/>
      <c r="O408" s="58"/>
      <c r="P408" s="58"/>
      <c r="Q408" s="58"/>
      <c r="AH408" s="318"/>
    </row>
    <row r="409" spans="1:141" ht="39" customHeight="1" outlineLevel="1">
      <c r="A409" s="202" t="s">
        <v>1810</v>
      </c>
      <c r="B409" s="176" t="s">
        <v>2189</v>
      </c>
      <c r="C409" s="42" t="s">
        <v>1191</v>
      </c>
      <c r="D409" s="48" t="s">
        <v>778</v>
      </c>
      <c r="E409" s="47">
        <f>VLOOKUP(D409,$AB$10:$AE$16,2)</f>
        <v>1</v>
      </c>
      <c r="F409" s="49">
        <f>CHOOSE(E409,$Y$10,$Y$11,$Y$12,$Y$13,$Y$14,$Y$15,$Y$16)</f>
        <v>1</v>
      </c>
      <c r="G409" s="69">
        <f>IF(F409&gt;1,F409,$H$415)</f>
        <v>1</v>
      </c>
      <c r="H409" s="47"/>
      <c r="I409" s="50">
        <f>CHOOSE(G409,0,$X$11,$X$12,$X$13,$X$14,$X$15,$X$16)</f>
        <v>0</v>
      </c>
      <c r="K409" s="52"/>
      <c r="L409" s="55">
        <v>1</v>
      </c>
      <c r="M409" s="52">
        <f>L409*I409</f>
        <v>0</v>
      </c>
      <c r="N409" s="58"/>
      <c r="O409" s="58"/>
      <c r="P409" s="58"/>
      <c r="Q409" s="58" t="s">
        <v>2139</v>
      </c>
      <c r="R409" s="516">
        <f>SUM(R410,R416)/2</f>
        <v>0</v>
      </c>
      <c r="S409" s="516" t="s">
        <v>2140</v>
      </c>
      <c r="AH409" s="319"/>
    </row>
    <row r="410" spans="1:141" ht="34.5" customHeight="1" outlineLevel="1">
      <c r="A410" s="202" t="s">
        <v>1811</v>
      </c>
      <c r="B410" s="176" t="s">
        <v>2190</v>
      </c>
      <c r="C410" s="42" t="s">
        <v>1191</v>
      </c>
      <c r="D410" s="48" t="s">
        <v>778</v>
      </c>
      <c r="E410" s="47">
        <f t="shared" ref="E410:E413" si="136">VLOOKUP(D410,$AB$10:$AE$16,2)</f>
        <v>1</v>
      </c>
      <c r="F410" s="49">
        <f t="shared" ref="F410:F413" si="137">CHOOSE(E410,$Y$10,$Y$11,$Y$12,$Y$13,$Y$14,$Y$15,$Y$16)</f>
        <v>1</v>
      </c>
      <c r="G410" s="69">
        <f t="shared" ref="G410:G413" si="138">IF(F410&gt;1,F410,$H$415)</f>
        <v>1</v>
      </c>
      <c r="H410" s="399"/>
      <c r="I410" s="50">
        <f t="shared" ref="I410:I413" si="139">CHOOSE(G410,0,$X$11,$X$12,$X$13,$X$14,$X$15,$X$16)</f>
        <v>0</v>
      </c>
      <c r="K410" s="401"/>
      <c r="L410" s="55">
        <v>1</v>
      </c>
      <c r="M410" s="52">
        <f t="shared" ref="M410:M413" si="140">L410*I410</f>
        <v>0</v>
      </c>
      <c r="N410" s="58"/>
      <c r="O410" s="58"/>
      <c r="P410" s="58"/>
      <c r="Q410" s="58"/>
      <c r="R410" s="499">
        <f>SUM(M409:M413)/5</f>
        <v>0</v>
      </c>
      <c r="S410" s="499" t="s">
        <v>2141</v>
      </c>
      <c r="AH410" s="402"/>
    </row>
    <row r="411" spans="1:141" ht="34.5" customHeight="1" outlineLevel="1">
      <c r="A411" s="202" t="s">
        <v>1812</v>
      </c>
      <c r="B411" s="176" t="s">
        <v>2191</v>
      </c>
      <c r="C411" s="42" t="s">
        <v>1191</v>
      </c>
      <c r="D411" s="48" t="s">
        <v>778</v>
      </c>
      <c r="E411" s="47">
        <f t="shared" si="136"/>
        <v>1</v>
      </c>
      <c r="F411" s="49">
        <f t="shared" si="137"/>
        <v>1</v>
      </c>
      <c r="G411" s="69">
        <f t="shared" si="138"/>
        <v>1</v>
      </c>
      <c r="H411" s="399"/>
      <c r="I411" s="50">
        <f t="shared" si="139"/>
        <v>0</v>
      </c>
      <c r="K411" s="401"/>
      <c r="L411" s="55">
        <v>1</v>
      </c>
      <c r="M411" s="52">
        <f t="shared" si="140"/>
        <v>0</v>
      </c>
      <c r="N411" s="58"/>
      <c r="O411" s="58"/>
      <c r="P411" s="58"/>
      <c r="Q411" s="58"/>
      <c r="AH411" s="402"/>
    </row>
    <row r="412" spans="1:141" ht="40.5" customHeight="1" outlineLevel="1">
      <c r="A412" s="202" t="s">
        <v>1813</v>
      </c>
      <c r="B412" s="176" t="s">
        <v>2192</v>
      </c>
      <c r="C412" s="42" t="s">
        <v>1191</v>
      </c>
      <c r="D412" s="48" t="s">
        <v>778</v>
      </c>
      <c r="E412" s="47">
        <f t="shared" si="136"/>
        <v>1</v>
      </c>
      <c r="F412" s="49">
        <f t="shared" si="137"/>
        <v>1</v>
      </c>
      <c r="G412" s="69">
        <f t="shared" si="138"/>
        <v>1</v>
      </c>
      <c r="H412" s="399"/>
      <c r="I412" s="50">
        <f t="shared" si="139"/>
        <v>0</v>
      </c>
      <c r="K412" s="401"/>
      <c r="L412" s="55">
        <v>1</v>
      </c>
      <c r="M412" s="52">
        <f t="shared" si="140"/>
        <v>0</v>
      </c>
      <c r="N412" s="58"/>
      <c r="O412" s="58"/>
      <c r="P412" s="58"/>
      <c r="Q412" s="58"/>
      <c r="AH412" s="402"/>
    </row>
    <row r="413" spans="1:141" ht="40.5" customHeight="1" outlineLevel="1">
      <c r="A413" s="202" t="s">
        <v>1814</v>
      </c>
      <c r="B413" s="176" t="s">
        <v>2193</v>
      </c>
      <c r="C413" s="42" t="s">
        <v>1191</v>
      </c>
      <c r="D413" s="48" t="s">
        <v>778</v>
      </c>
      <c r="E413" s="47">
        <f t="shared" si="136"/>
        <v>1</v>
      </c>
      <c r="F413" s="49">
        <f t="shared" si="137"/>
        <v>1</v>
      </c>
      <c r="G413" s="69">
        <f t="shared" si="138"/>
        <v>1</v>
      </c>
      <c r="H413" s="399"/>
      <c r="I413" s="50">
        <f t="shared" si="139"/>
        <v>0</v>
      </c>
      <c r="K413" s="401"/>
      <c r="L413" s="55">
        <v>1</v>
      </c>
      <c r="M413" s="52">
        <f t="shared" si="140"/>
        <v>0</v>
      </c>
      <c r="N413" s="58"/>
      <c r="O413" s="58"/>
      <c r="P413" s="58"/>
      <c r="Q413" s="58"/>
      <c r="AH413" s="402"/>
    </row>
    <row r="414" spans="1:141" s="412" customFormat="1" ht="26.85" customHeight="1">
      <c r="A414" s="429" t="s">
        <v>1192</v>
      </c>
      <c r="B414" s="425" t="s">
        <v>1193</v>
      </c>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c r="AA414" s="425"/>
      <c r="AB414" s="425"/>
      <c r="AC414" s="425"/>
      <c r="AD414" s="425"/>
      <c r="AE414" s="425"/>
      <c r="AF414" s="425"/>
      <c r="AG414" s="425"/>
      <c r="AH414" s="426"/>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35"/>
      <c r="BL414" s="235"/>
      <c r="BM414" s="235"/>
      <c r="BN414" s="235"/>
      <c r="BO414" s="235"/>
      <c r="BP414" s="235"/>
      <c r="BQ414" s="235"/>
      <c r="BR414" s="235"/>
      <c r="BS414" s="235"/>
      <c r="BT414" s="235"/>
      <c r="BU414" s="235"/>
      <c r="BV414" s="235"/>
      <c r="BW414" s="235"/>
      <c r="BX414" s="235"/>
      <c r="BY414" s="235"/>
      <c r="BZ414" s="235"/>
      <c r="CA414" s="235"/>
      <c r="CB414" s="235"/>
      <c r="CC414" s="235"/>
      <c r="CD414" s="235"/>
      <c r="CE414" s="235"/>
      <c r="CF414" s="235"/>
      <c r="CG414" s="235"/>
      <c r="CH414" s="235"/>
      <c r="CI414" s="235"/>
      <c r="CJ414" s="235"/>
      <c r="CK414" s="235"/>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35"/>
      <c r="DJ414" s="235"/>
      <c r="DK414" s="235"/>
      <c r="DL414" s="235"/>
      <c r="DM414" s="235"/>
      <c r="DN414" s="235"/>
      <c r="DO414" s="235"/>
      <c r="DP414" s="235"/>
      <c r="DQ414" s="235"/>
      <c r="DR414" s="235"/>
      <c r="DS414" s="235"/>
      <c r="DT414" s="235"/>
      <c r="DU414" s="235"/>
      <c r="DV414" s="235"/>
      <c r="DW414" s="235"/>
      <c r="DX414" s="235"/>
      <c r="DY414" s="235"/>
      <c r="DZ414" s="235"/>
      <c r="EA414" s="235"/>
      <c r="EB414" s="235"/>
      <c r="EC414" s="235"/>
      <c r="ED414" s="235"/>
      <c r="EE414" s="235"/>
      <c r="EF414" s="235"/>
      <c r="EG414" s="235"/>
      <c r="EH414" s="235"/>
      <c r="EI414" s="235"/>
      <c r="EJ414" s="235"/>
      <c r="EK414" s="235"/>
    </row>
    <row r="415" spans="1:141" ht="61.5" customHeight="1">
      <c r="A415" s="203" t="s">
        <v>1806</v>
      </c>
      <c r="B415" s="644" t="s">
        <v>1782</v>
      </c>
      <c r="C415" s="653"/>
      <c r="D415" s="204" t="s">
        <v>894</v>
      </c>
      <c r="E415" s="205">
        <f>VLOOKUP(D415,$AF$10:$AG$16,2)</f>
        <v>1</v>
      </c>
      <c r="F415" s="206">
        <f>IF(E415&gt;1,0,ROUNDDOWN(AVERAGE(F416:F421),0))</f>
        <v>1</v>
      </c>
      <c r="G415" s="206"/>
      <c r="H415" s="205">
        <f>MAX(E415:F415)</f>
        <v>1</v>
      </c>
      <c r="I415" s="207">
        <f>CHOOSE(H415,0,$X$11,$X$12,$X$13,$X$14,$X$15,$X$16)</f>
        <v>0</v>
      </c>
      <c r="J415" s="208">
        <f>1/33</f>
        <v>3.0303030303030304E-2</v>
      </c>
      <c r="K415" s="209">
        <f>I415*J415</f>
        <v>0</v>
      </c>
      <c r="L415" s="210"/>
      <c r="M415" s="209"/>
      <c r="N415" s="58"/>
      <c r="O415" s="58"/>
      <c r="P415" s="58"/>
      <c r="Q415" s="58"/>
      <c r="AH415" s="318"/>
    </row>
    <row r="416" spans="1:141" ht="34.5" customHeight="1" outlineLevel="1">
      <c r="A416" s="202" t="s">
        <v>1816</v>
      </c>
      <c r="B416" s="176" t="s">
        <v>2194</v>
      </c>
      <c r="C416" s="42" t="s">
        <v>1192</v>
      </c>
      <c r="D416" s="48" t="s">
        <v>778</v>
      </c>
      <c r="E416" s="47">
        <f t="shared" ref="E416:E423" si="141">VLOOKUP(D416,$AB$10:$AE$16,2)</f>
        <v>1</v>
      </c>
      <c r="F416" s="49">
        <f t="shared" ref="F416:F423" si="142">CHOOSE(E416,$Y$10,$Y$11,$Y$12,$Y$13,$Y$14,$Y$15,$Y$16)</f>
        <v>1</v>
      </c>
      <c r="G416" s="69">
        <f t="shared" ref="G416:G423" si="143">IF(F416&gt;1,F416,$H$415)</f>
        <v>1</v>
      </c>
      <c r="H416" s="47"/>
      <c r="I416" s="50">
        <f t="shared" ref="I416:I423" si="144">CHOOSE(G416,0,$X$11,$X$12,$X$13,$X$14,$X$15,$X$16)</f>
        <v>0</v>
      </c>
      <c r="K416" s="52"/>
      <c r="L416" s="55">
        <v>1</v>
      </c>
      <c r="M416" s="52">
        <f t="shared" ref="M416:M423" si="145">L416*I416</f>
        <v>0</v>
      </c>
      <c r="N416" s="58"/>
      <c r="O416" s="58"/>
      <c r="P416" s="58"/>
      <c r="Q416" s="58"/>
      <c r="R416" s="499">
        <f>SUM(M416:M423)/8</f>
        <v>0</v>
      </c>
      <c r="S416" s="499" t="s">
        <v>2142</v>
      </c>
      <c r="AH416" s="319"/>
    </row>
    <row r="417" spans="1:141" ht="47.65" customHeight="1" outlineLevel="1">
      <c r="A417" s="202" t="s">
        <v>1817</v>
      </c>
      <c r="B417" s="176" t="s">
        <v>2195</v>
      </c>
      <c r="C417" s="42" t="s">
        <v>1192</v>
      </c>
      <c r="D417" s="48" t="s">
        <v>778</v>
      </c>
      <c r="E417" s="47">
        <f t="shared" si="141"/>
        <v>1</v>
      </c>
      <c r="F417" s="49">
        <f t="shared" si="142"/>
        <v>1</v>
      </c>
      <c r="G417" s="69">
        <f t="shared" si="143"/>
        <v>1</v>
      </c>
      <c r="H417" s="47"/>
      <c r="I417" s="50">
        <f t="shared" si="144"/>
        <v>0</v>
      </c>
      <c r="K417" s="52"/>
      <c r="L417" s="55">
        <v>1</v>
      </c>
      <c r="M417" s="52">
        <f t="shared" si="145"/>
        <v>0</v>
      </c>
      <c r="N417" s="58"/>
      <c r="O417" s="58"/>
      <c r="P417" s="58"/>
      <c r="Q417" s="58"/>
      <c r="AH417" s="319"/>
    </row>
    <row r="418" spans="1:141" ht="56.25" customHeight="1" outlineLevel="1">
      <c r="A418" s="202" t="s">
        <v>1818</v>
      </c>
      <c r="B418" s="176" t="s">
        <v>2199</v>
      </c>
      <c r="C418" s="42" t="s">
        <v>1192</v>
      </c>
      <c r="D418" s="48" t="s">
        <v>778</v>
      </c>
      <c r="E418" s="47">
        <f t="shared" si="141"/>
        <v>1</v>
      </c>
      <c r="F418" s="49">
        <f t="shared" si="142"/>
        <v>1</v>
      </c>
      <c r="G418" s="69">
        <f t="shared" si="143"/>
        <v>1</v>
      </c>
      <c r="H418" s="47"/>
      <c r="I418" s="50">
        <f t="shared" si="144"/>
        <v>0</v>
      </c>
      <c r="K418" s="52"/>
      <c r="L418" s="55">
        <v>1</v>
      </c>
      <c r="M418" s="52">
        <f t="shared" si="145"/>
        <v>0</v>
      </c>
      <c r="N418" s="58"/>
      <c r="O418" s="58"/>
      <c r="P418" s="58"/>
      <c r="Q418" s="58"/>
      <c r="AH418" s="319"/>
    </row>
    <row r="419" spans="1:141" ht="60.75" customHeight="1" outlineLevel="1">
      <c r="A419" s="202" t="s">
        <v>1819</v>
      </c>
      <c r="B419" s="176" t="s">
        <v>2200</v>
      </c>
      <c r="C419" s="42" t="s">
        <v>1192</v>
      </c>
      <c r="D419" s="48" t="s">
        <v>778</v>
      </c>
      <c r="E419" s="47">
        <f t="shared" si="141"/>
        <v>1</v>
      </c>
      <c r="F419" s="49">
        <f t="shared" si="142"/>
        <v>1</v>
      </c>
      <c r="G419" s="69">
        <f t="shared" si="143"/>
        <v>1</v>
      </c>
      <c r="H419" s="47"/>
      <c r="I419" s="50">
        <f t="shared" si="144"/>
        <v>0</v>
      </c>
      <c r="K419" s="52"/>
      <c r="L419" s="55">
        <v>1</v>
      </c>
      <c r="M419" s="52">
        <f t="shared" si="145"/>
        <v>0</v>
      </c>
      <c r="N419" s="58"/>
      <c r="O419" s="58"/>
      <c r="P419" s="58"/>
      <c r="Q419" s="58"/>
      <c r="AH419" s="319"/>
    </row>
    <row r="420" spans="1:141" ht="34.5" customHeight="1" outlineLevel="1">
      <c r="A420" s="202" t="s">
        <v>1820</v>
      </c>
      <c r="B420" s="176" t="s">
        <v>2201</v>
      </c>
      <c r="C420" s="42" t="s">
        <v>1192</v>
      </c>
      <c r="D420" s="48" t="s">
        <v>778</v>
      </c>
      <c r="E420" s="47">
        <f t="shared" si="141"/>
        <v>1</v>
      </c>
      <c r="F420" s="49">
        <f t="shared" si="142"/>
        <v>1</v>
      </c>
      <c r="G420" s="69">
        <f t="shared" si="143"/>
        <v>1</v>
      </c>
      <c r="H420" s="47"/>
      <c r="I420" s="50">
        <f t="shared" si="144"/>
        <v>0</v>
      </c>
      <c r="K420" s="52"/>
      <c r="L420" s="55">
        <v>1</v>
      </c>
      <c r="M420" s="52">
        <f t="shared" si="145"/>
        <v>0</v>
      </c>
      <c r="N420" s="58"/>
      <c r="O420" s="58"/>
      <c r="P420" s="58"/>
      <c r="Q420" s="58"/>
      <c r="AH420" s="319"/>
    </row>
    <row r="421" spans="1:141" ht="34.5" customHeight="1" outlineLevel="1">
      <c r="A421" s="202" t="s">
        <v>1821</v>
      </c>
      <c r="B421" s="176" t="s">
        <v>2198</v>
      </c>
      <c r="C421" s="42" t="s">
        <v>1192</v>
      </c>
      <c r="D421" s="48" t="s">
        <v>778</v>
      </c>
      <c r="E421" s="47">
        <f t="shared" si="141"/>
        <v>1</v>
      </c>
      <c r="F421" s="49">
        <f t="shared" si="142"/>
        <v>1</v>
      </c>
      <c r="G421" s="69">
        <f t="shared" si="143"/>
        <v>1</v>
      </c>
      <c r="H421" s="194"/>
      <c r="I421" s="50">
        <f t="shared" si="144"/>
        <v>0</v>
      </c>
      <c r="J421" s="197"/>
      <c r="K421" s="198"/>
      <c r="L421" s="55">
        <v>1</v>
      </c>
      <c r="M421" s="52">
        <f t="shared" si="145"/>
        <v>0</v>
      </c>
      <c r="N421" s="58"/>
      <c r="O421" s="58"/>
      <c r="P421" s="58"/>
      <c r="Q421" s="58"/>
      <c r="AH421" s="314"/>
    </row>
    <row r="422" spans="1:141" ht="34.5" customHeight="1" outlineLevel="1">
      <c r="A422" s="202" t="s">
        <v>1825</v>
      </c>
      <c r="B422" s="176" t="s">
        <v>2196</v>
      </c>
      <c r="C422" s="42" t="s">
        <v>1192</v>
      </c>
      <c r="D422" s="48" t="s">
        <v>778</v>
      </c>
      <c r="E422" s="47">
        <f t="shared" si="141"/>
        <v>1</v>
      </c>
      <c r="F422" s="49">
        <f t="shared" si="142"/>
        <v>1</v>
      </c>
      <c r="G422" s="69">
        <f t="shared" si="143"/>
        <v>1</v>
      </c>
      <c r="H422" s="194"/>
      <c r="I422" s="50">
        <f t="shared" si="144"/>
        <v>0</v>
      </c>
      <c r="J422" s="197"/>
      <c r="K422" s="198"/>
      <c r="L422" s="55">
        <v>1</v>
      </c>
      <c r="M422" s="52">
        <f t="shared" si="145"/>
        <v>0</v>
      </c>
      <c r="N422" s="58"/>
      <c r="O422" s="58"/>
      <c r="P422" s="58"/>
      <c r="Q422" s="58"/>
      <c r="AH422" s="314"/>
    </row>
    <row r="423" spans="1:141" ht="34.5" customHeight="1" outlineLevel="1">
      <c r="A423" s="202" t="s">
        <v>1826</v>
      </c>
      <c r="B423" s="176" t="s">
        <v>2197</v>
      </c>
      <c r="C423" s="42" t="s">
        <v>1192</v>
      </c>
      <c r="D423" s="48" t="s">
        <v>778</v>
      </c>
      <c r="E423" s="47">
        <f t="shared" si="141"/>
        <v>1</v>
      </c>
      <c r="F423" s="49">
        <f t="shared" si="142"/>
        <v>1</v>
      </c>
      <c r="G423" s="69">
        <f t="shared" si="143"/>
        <v>1</v>
      </c>
      <c r="H423" s="194"/>
      <c r="I423" s="50">
        <f t="shared" si="144"/>
        <v>0</v>
      </c>
      <c r="J423" s="197"/>
      <c r="K423" s="198"/>
      <c r="L423" s="55">
        <v>1</v>
      </c>
      <c r="M423" s="52">
        <f t="shared" si="145"/>
        <v>0</v>
      </c>
      <c r="N423" s="58"/>
      <c r="O423" s="58"/>
      <c r="P423" s="58"/>
      <c r="Q423" s="58"/>
      <c r="AH423" s="314"/>
    </row>
    <row r="424" spans="1:141" s="412" customFormat="1" ht="26.85" customHeight="1">
      <c r="A424" s="418" t="s">
        <v>76</v>
      </c>
      <c r="B424" s="643" t="s">
        <v>1194</v>
      </c>
      <c r="C424" s="643"/>
      <c r="D424" s="643"/>
      <c r="E424" s="643"/>
      <c r="F424" s="643"/>
      <c r="G424" s="643"/>
      <c r="H424" s="643"/>
      <c r="I424" s="643"/>
      <c r="J424" s="643"/>
      <c r="K424" s="643"/>
      <c r="L424" s="643"/>
      <c r="M424" s="643"/>
      <c r="N424" s="643"/>
      <c r="O424" s="643"/>
      <c r="P424" s="643"/>
      <c r="Q424" s="643"/>
      <c r="R424" s="643"/>
      <c r="S424" s="643"/>
      <c r="T424" s="643"/>
      <c r="U424" s="643"/>
      <c r="V424" s="643"/>
      <c r="W424" s="643"/>
      <c r="X424" s="643"/>
      <c r="Y424" s="643"/>
      <c r="Z424" s="643"/>
      <c r="AA424" s="643"/>
      <c r="AB424" s="643"/>
      <c r="AC424" s="643"/>
      <c r="AD424" s="643"/>
      <c r="AE424" s="643"/>
      <c r="AF424" s="643"/>
      <c r="AG424" s="643"/>
      <c r="AH424" s="643"/>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c r="EB424" s="235"/>
      <c r="EC424" s="235"/>
      <c r="ED424" s="235"/>
      <c r="EE424" s="235"/>
      <c r="EF424" s="235"/>
      <c r="EG424" s="235"/>
      <c r="EH424" s="235"/>
      <c r="EI424" s="235"/>
      <c r="EJ424" s="235"/>
      <c r="EK424" s="235"/>
    </row>
    <row r="425" spans="1:141" ht="36.75" customHeight="1">
      <c r="A425" s="203" t="s">
        <v>1815</v>
      </c>
      <c r="B425" s="644" t="s">
        <v>1822</v>
      </c>
      <c r="C425" s="653"/>
      <c r="D425" s="178" t="s">
        <v>894</v>
      </c>
      <c r="E425" s="205">
        <f>VLOOKUP(D425,$AF$10:$AG$16,2)</f>
        <v>1</v>
      </c>
      <c r="F425" s="206">
        <f>IF(E425&gt;1,0,ROUNDDOWN(AVERAGE(F426:F440),0))</f>
        <v>1</v>
      </c>
      <c r="G425" s="206"/>
      <c r="H425" s="205">
        <f>MAX(E425:F425)</f>
        <v>1</v>
      </c>
      <c r="I425" s="207">
        <f>CHOOSE(H425,0,$X$11,$X$12,$X$13,$X$14,$X$15,$X$16)</f>
        <v>0</v>
      </c>
      <c r="J425" s="208">
        <f>1/33</f>
        <v>3.0303030303030304E-2</v>
      </c>
      <c r="K425" s="209">
        <f>I425*J425</f>
        <v>0</v>
      </c>
      <c r="L425" s="210"/>
      <c r="M425" s="209"/>
      <c r="N425" s="58"/>
      <c r="O425" s="58"/>
      <c r="P425" s="58"/>
      <c r="Q425" s="58"/>
      <c r="R425" s="516">
        <f>SUM(M426,R429,R439)/3</f>
        <v>0</v>
      </c>
      <c r="S425" s="516" t="s">
        <v>2143</v>
      </c>
      <c r="AH425" s="318"/>
    </row>
    <row r="426" spans="1:141" ht="35.25" customHeight="1" outlineLevel="1">
      <c r="A426" s="202" t="s">
        <v>1827</v>
      </c>
      <c r="B426" s="176" t="s">
        <v>2202</v>
      </c>
      <c r="C426" s="42" t="s">
        <v>76</v>
      </c>
      <c r="D426" s="48" t="s">
        <v>778</v>
      </c>
      <c r="E426" s="47">
        <f>VLOOKUP(D426,$AB$10:$AE$16,2)</f>
        <v>1</v>
      </c>
      <c r="F426" s="49">
        <f>CHOOSE(E426,$Y$10,$Y$11,$Y$12,$Y$13,$Y$14,$Y$15,$Y$16)</f>
        <v>1</v>
      </c>
      <c r="G426" s="69">
        <f>IF(F426&gt;1,F426,$H$438)</f>
        <v>1</v>
      </c>
      <c r="H426" s="47"/>
      <c r="I426" s="50">
        <f>CHOOSE(G426,0,$X$11,$X$12,$X$13,$X$14,$X$15,$X$16)</f>
        <v>0</v>
      </c>
      <c r="K426" s="52"/>
      <c r="L426" s="55">
        <v>1</v>
      </c>
      <c r="M426" s="52">
        <f>L426*I426</f>
        <v>0</v>
      </c>
      <c r="N426" s="58"/>
      <c r="O426" s="58"/>
      <c r="P426" s="58"/>
      <c r="Q426" s="58"/>
      <c r="AH426" s="319"/>
    </row>
    <row r="427" spans="1:141" s="412" customFormat="1" ht="26.85" customHeight="1">
      <c r="A427" s="418" t="s">
        <v>1195</v>
      </c>
      <c r="B427" s="420" t="s">
        <v>634</v>
      </c>
      <c r="C427" s="421"/>
      <c r="D427" s="422"/>
      <c r="E427" s="422"/>
      <c r="F427" s="422"/>
      <c r="G427" s="422"/>
      <c r="H427" s="422"/>
      <c r="I427" s="422"/>
      <c r="J427" s="422"/>
      <c r="K427" s="422"/>
      <c r="L427" s="422"/>
      <c r="M427" s="422"/>
      <c r="N427" s="423"/>
      <c r="O427" s="423"/>
      <c r="P427" s="423"/>
      <c r="Q427" s="423"/>
      <c r="R427" s="423"/>
      <c r="S427" s="423"/>
      <c r="T427" s="423"/>
      <c r="U427" s="423"/>
      <c r="V427" s="423"/>
      <c r="W427" s="423"/>
      <c r="X427" s="423"/>
      <c r="Y427" s="423"/>
      <c r="Z427" s="423"/>
      <c r="AA427" s="423"/>
      <c r="AB427" s="423"/>
      <c r="AC427" s="423"/>
      <c r="AD427" s="423"/>
      <c r="AE427" s="423"/>
      <c r="AF427" s="423"/>
      <c r="AG427" s="423"/>
      <c r="AH427" s="422"/>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35"/>
      <c r="BL427" s="235"/>
      <c r="BM427" s="235"/>
      <c r="BN427" s="235"/>
      <c r="BO427" s="235"/>
      <c r="BP427" s="235"/>
      <c r="BQ427" s="235"/>
      <c r="BR427" s="235"/>
      <c r="BS427" s="235"/>
      <c r="BT427" s="235"/>
      <c r="BU427" s="235"/>
      <c r="BV427" s="235"/>
      <c r="BW427" s="235"/>
      <c r="BX427" s="235"/>
      <c r="BY427" s="235"/>
      <c r="BZ427" s="235"/>
      <c r="CA427" s="235"/>
      <c r="CB427" s="235"/>
      <c r="CC427" s="235"/>
      <c r="CD427" s="235"/>
      <c r="CE427" s="235"/>
      <c r="CF427" s="235"/>
      <c r="CG427" s="235"/>
      <c r="CH427" s="235"/>
      <c r="CI427" s="235"/>
      <c r="CJ427" s="235"/>
      <c r="CK427" s="235"/>
      <c r="CL427" s="235"/>
      <c r="CM427" s="235"/>
      <c r="CN427" s="235"/>
      <c r="CO427" s="235"/>
      <c r="CP427" s="235"/>
      <c r="CQ427" s="235"/>
      <c r="CR427" s="235"/>
      <c r="CS427" s="235"/>
      <c r="CT427" s="235"/>
      <c r="CU427" s="235"/>
      <c r="CV427" s="235"/>
      <c r="CW427" s="235"/>
      <c r="CX427" s="235"/>
      <c r="CY427" s="235"/>
      <c r="CZ427" s="235"/>
      <c r="DA427" s="235"/>
      <c r="DB427" s="235"/>
      <c r="DC427" s="235"/>
      <c r="DD427" s="235"/>
      <c r="DE427" s="235"/>
      <c r="DF427" s="235"/>
      <c r="DG427" s="235"/>
      <c r="DH427" s="235"/>
      <c r="DI427" s="235"/>
      <c r="DJ427" s="235"/>
      <c r="DK427" s="235"/>
      <c r="DL427" s="235"/>
      <c r="DM427" s="235"/>
      <c r="DN427" s="235"/>
      <c r="DO427" s="235"/>
      <c r="DP427" s="235"/>
      <c r="DQ427" s="235"/>
      <c r="DR427" s="235"/>
      <c r="DS427" s="235"/>
      <c r="DT427" s="235"/>
      <c r="DU427" s="235"/>
      <c r="DV427" s="235"/>
      <c r="DW427" s="235"/>
      <c r="DX427" s="235"/>
      <c r="DY427" s="235"/>
      <c r="DZ427" s="235"/>
      <c r="EA427" s="235"/>
      <c r="EB427" s="235"/>
      <c r="EC427" s="235"/>
      <c r="ED427" s="235"/>
      <c r="EE427" s="235"/>
      <c r="EF427" s="235"/>
      <c r="EG427" s="235"/>
      <c r="EH427" s="235"/>
      <c r="EI427" s="235"/>
      <c r="EJ427" s="235"/>
      <c r="EK427" s="235"/>
    </row>
    <row r="428" spans="1:141" ht="38.25" customHeight="1">
      <c r="A428" s="203" t="s">
        <v>1823</v>
      </c>
      <c r="B428" s="644" t="s">
        <v>1828</v>
      </c>
      <c r="C428" s="653"/>
      <c r="D428" s="178" t="s">
        <v>894</v>
      </c>
      <c r="E428" s="205">
        <f>VLOOKUP(D428,$AF$10:$AG$16,2)</f>
        <v>1</v>
      </c>
      <c r="F428" s="206">
        <f>IF(E428&gt;1,0,ROUNDDOWN(AVERAGE(F429:F441),0))</f>
        <v>1</v>
      </c>
      <c r="G428" s="206"/>
      <c r="H428" s="205">
        <f>MAX(E428:F428)</f>
        <v>1</v>
      </c>
      <c r="I428" s="207">
        <f>CHOOSE(H428,0,$X$11,$X$12,$X$13,$X$14,$X$15,$X$16)</f>
        <v>0</v>
      </c>
      <c r="J428" s="208">
        <f>1/33</f>
        <v>3.0303030303030304E-2</v>
      </c>
      <c r="K428" s="209">
        <f>I428*J428</f>
        <v>0</v>
      </c>
      <c r="L428" s="210"/>
      <c r="M428" s="209"/>
      <c r="N428" s="58"/>
      <c r="O428" s="58"/>
      <c r="P428" s="58"/>
      <c r="Q428" s="58"/>
      <c r="AH428" s="318"/>
    </row>
    <row r="429" spans="1:141" ht="47.65" customHeight="1" outlineLevel="1">
      <c r="A429" s="202" t="s">
        <v>1830</v>
      </c>
      <c r="B429" s="176" t="s">
        <v>2203</v>
      </c>
      <c r="C429" s="42" t="s">
        <v>1195</v>
      </c>
      <c r="D429" s="48" t="s">
        <v>778</v>
      </c>
      <c r="E429" s="47">
        <f>VLOOKUP(D429,$AB$10:$AE$16,2)</f>
        <v>1</v>
      </c>
      <c r="F429" s="49">
        <f>CHOOSE(E429,$Y$10,$Y$11,$Y$12,$Y$13,$Y$14,$Y$15,$Y$16)</f>
        <v>1</v>
      </c>
      <c r="G429" s="69">
        <f>IF(F429&gt;1,F429,$H$438)</f>
        <v>1</v>
      </c>
      <c r="H429" s="47"/>
      <c r="I429" s="50">
        <f>CHOOSE(G429,0,$X$11,$X$12,$X$13,$X$14,$X$15,$X$16)</f>
        <v>0</v>
      </c>
      <c r="K429" s="52"/>
      <c r="L429" s="55">
        <v>1</v>
      </c>
      <c r="M429" s="52">
        <f>L429*I429</f>
        <v>0</v>
      </c>
      <c r="N429" s="58"/>
      <c r="O429" s="58"/>
      <c r="P429" s="58"/>
      <c r="Q429" s="58"/>
      <c r="R429" s="499">
        <f>SUM(M429:M436)/8</f>
        <v>0</v>
      </c>
      <c r="S429" s="520" t="s">
        <v>1195</v>
      </c>
      <c r="AH429" s="319"/>
    </row>
    <row r="430" spans="1:141" ht="35.25" customHeight="1" outlineLevel="1">
      <c r="A430" s="202" t="s">
        <v>1831</v>
      </c>
      <c r="B430" s="232" t="s">
        <v>2204</v>
      </c>
      <c r="C430" s="42" t="s">
        <v>1195</v>
      </c>
      <c r="D430" s="48" t="s">
        <v>778</v>
      </c>
      <c r="E430" s="47">
        <f t="shared" ref="E430:E436" si="146">VLOOKUP(D430,$AB$10:$AE$16,2)</f>
        <v>1</v>
      </c>
      <c r="F430" s="49">
        <f t="shared" ref="F430:F436" si="147">CHOOSE(E430,$Y$10,$Y$11,$Y$12,$Y$13,$Y$14,$Y$15,$Y$16)</f>
        <v>1</v>
      </c>
      <c r="G430" s="69">
        <f t="shared" ref="G430:G436" si="148">IF(F430&gt;1,F430,$H$438)</f>
        <v>1</v>
      </c>
      <c r="H430" s="205"/>
      <c r="I430" s="50">
        <f t="shared" ref="I430:I436" si="149">CHOOSE(G430,0,$X$11,$X$12,$X$13,$X$14,$X$15,$X$16)</f>
        <v>0</v>
      </c>
      <c r="J430" s="208"/>
      <c r="K430" s="209"/>
      <c r="L430" s="55">
        <v>1</v>
      </c>
      <c r="M430" s="52">
        <f t="shared" ref="M430:M436" si="150">L430*I430</f>
        <v>0</v>
      </c>
      <c r="N430" s="58"/>
      <c r="O430" s="58"/>
      <c r="P430" s="58"/>
      <c r="Q430" s="58"/>
      <c r="AH430" s="318"/>
    </row>
    <row r="431" spans="1:141" ht="36" customHeight="1" outlineLevel="1">
      <c r="A431" s="202" t="s">
        <v>1832</v>
      </c>
      <c r="B431" s="232" t="s">
        <v>2205</v>
      </c>
      <c r="C431" s="42" t="s">
        <v>1195</v>
      </c>
      <c r="D431" s="48" t="s">
        <v>778</v>
      </c>
      <c r="E431" s="47">
        <f t="shared" si="146"/>
        <v>1</v>
      </c>
      <c r="F431" s="49">
        <f t="shared" si="147"/>
        <v>1</v>
      </c>
      <c r="G431" s="69">
        <f t="shared" si="148"/>
        <v>1</v>
      </c>
      <c r="H431" s="205"/>
      <c r="I431" s="50">
        <f t="shared" si="149"/>
        <v>0</v>
      </c>
      <c r="J431" s="208"/>
      <c r="K431" s="209"/>
      <c r="L431" s="55">
        <v>1</v>
      </c>
      <c r="M431" s="52">
        <f t="shared" si="150"/>
        <v>0</v>
      </c>
      <c r="N431" s="58"/>
      <c r="O431" s="58"/>
      <c r="P431" s="58"/>
      <c r="Q431" s="58"/>
      <c r="AH431" s="318"/>
    </row>
    <row r="432" spans="1:141" ht="25.5" customHeight="1" outlineLevel="1">
      <c r="A432" s="202" t="s">
        <v>1833</v>
      </c>
      <c r="B432" s="232" t="s">
        <v>2206</v>
      </c>
      <c r="C432" s="42" t="s">
        <v>1195</v>
      </c>
      <c r="D432" s="48" t="s">
        <v>778</v>
      </c>
      <c r="E432" s="47">
        <f t="shared" si="146"/>
        <v>1</v>
      </c>
      <c r="F432" s="49">
        <f t="shared" si="147"/>
        <v>1</v>
      </c>
      <c r="G432" s="69">
        <f t="shared" si="148"/>
        <v>1</v>
      </c>
      <c r="H432" s="205"/>
      <c r="I432" s="50">
        <f t="shared" si="149"/>
        <v>0</v>
      </c>
      <c r="J432" s="208"/>
      <c r="K432" s="209"/>
      <c r="L432" s="55">
        <v>1</v>
      </c>
      <c r="M432" s="52">
        <f t="shared" si="150"/>
        <v>0</v>
      </c>
      <c r="N432" s="58"/>
      <c r="O432" s="58"/>
      <c r="P432" s="58"/>
      <c r="Q432" s="58"/>
      <c r="AH432" s="318"/>
    </row>
    <row r="433" spans="1:141" ht="31.5" customHeight="1" outlineLevel="1">
      <c r="A433" s="202" t="s">
        <v>1834</v>
      </c>
      <c r="B433" s="232" t="s">
        <v>2207</v>
      </c>
      <c r="C433" s="42" t="s">
        <v>1195</v>
      </c>
      <c r="D433" s="48" t="s">
        <v>778</v>
      </c>
      <c r="E433" s="47">
        <f t="shared" si="146"/>
        <v>1</v>
      </c>
      <c r="F433" s="49">
        <f t="shared" si="147"/>
        <v>1</v>
      </c>
      <c r="G433" s="69">
        <f t="shared" si="148"/>
        <v>1</v>
      </c>
      <c r="H433" s="205"/>
      <c r="I433" s="50">
        <f t="shared" si="149"/>
        <v>0</v>
      </c>
      <c r="J433" s="208"/>
      <c r="K433" s="209"/>
      <c r="L433" s="55">
        <v>1</v>
      </c>
      <c r="M433" s="52">
        <f t="shared" si="150"/>
        <v>0</v>
      </c>
      <c r="N433" s="58"/>
      <c r="O433" s="58"/>
      <c r="P433" s="58"/>
      <c r="Q433" s="58"/>
      <c r="AH433" s="318"/>
    </row>
    <row r="434" spans="1:141" ht="47.65" customHeight="1" outlineLevel="1">
      <c r="A434" s="202" t="s">
        <v>1835</v>
      </c>
      <c r="B434" s="232" t="s">
        <v>2208</v>
      </c>
      <c r="C434" s="42" t="s">
        <v>1195</v>
      </c>
      <c r="D434" s="48" t="s">
        <v>778</v>
      </c>
      <c r="E434" s="47">
        <f t="shared" si="146"/>
        <v>1</v>
      </c>
      <c r="F434" s="49">
        <f t="shared" si="147"/>
        <v>1</v>
      </c>
      <c r="G434" s="69">
        <f t="shared" si="148"/>
        <v>1</v>
      </c>
      <c r="H434" s="205"/>
      <c r="I434" s="50">
        <f t="shared" si="149"/>
        <v>0</v>
      </c>
      <c r="J434" s="208"/>
      <c r="K434" s="209"/>
      <c r="L434" s="55">
        <v>1</v>
      </c>
      <c r="M434" s="52">
        <f t="shared" si="150"/>
        <v>0</v>
      </c>
      <c r="N434" s="58"/>
      <c r="O434" s="58"/>
      <c r="P434" s="58"/>
      <c r="Q434" s="58"/>
      <c r="AH434" s="318"/>
    </row>
    <row r="435" spans="1:141" ht="47.65" customHeight="1" outlineLevel="1">
      <c r="A435" s="202" t="s">
        <v>1012</v>
      </c>
      <c r="B435" s="232" t="s">
        <v>2209</v>
      </c>
      <c r="C435" s="42" t="s">
        <v>1195</v>
      </c>
      <c r="D435" s="48" t="s">
        <v>778</v>
      </c>
      <c r="E435" s="47">
        <f t="shared" si="146"/>
        <v>1</v>
      </c>
      <c r="F435" s="49">
        <f t="shared" si="147"/>
        <v>1</v>
      </c>
      <c r="G435" s="69">
        <f t="shared" si="148"/>
        <v>1</v>
      </c>
      <c r="H435" s="205"/>
      <c r="I435" s="50">
        <f t="shared" si="149"/>
        <v>0</v>
      </c>
      <c r="J435" s="208"/>
      <c r="K435" s="209"/>
      <c r="L435" s="55">
        <v>1</v>
      </c>
      <c r="M435" s="52">
        <f t="shared" si="150"/>
        <v>0</v>
      </c>
      <c r="N435" s="58"/>
      <c r="O435" s="58"/>
      <c r="P435" s="58"/>
      <c r="Q435" s="58"/>
      <c r="AH435" s="318"/>
    </row>
    <row r="436" spans="1:141" ht="47.65" customHeight="1" outlineLevel="1">
      <c r="A436" s="202" t="s">
        <v>1013</v>
      </c>
      <c r="B436" s="232" t="s">
        <v>2210</v>
      </c>
      <c r="C436" s="42" t="s">
        <v>1195</v>
      </c>
      <c r="D436" s="48" t="s">
        <v>778</v>
      </c>
      <c r="E436" s="47">
        <f t="shared" si="146"/>
        <v>1</v>
      </c>
      <c r="F436" s="49">
        <f t="shared" si="147"/>
        <v>1</v>
      </c>
      <c r="G436" s="69">
        <f t="shared" si="148"/>
        <v>1</v>
      </c>
      <c r="H436" s="205"/>
      <c r="I436" s="50">
        <f t="shared" si="149"/>
        <v>0</v>
      </c>
      <c r="J436" s="208"/>
      <c r="K436" s="209"/>
      <c r="L436" s="55">
        <v>1</v>
      </c>
      <c r="M436" s="52">
        <f t="shared" si="150"/>
        <v>0</v>
      </c>
      <c r="N436" s="58"/>
      <c r="O436" s="58"/>
      <c r="P436" s="58"/>
      <c r="Q436" s="58"/>
      <c r="AH436" s="318"/>
    </row>
    <row r="437" spans="1:141" s="412" customFormat="1" ht="26.85" customHeight="1">
      <c r="A437" s="418" t="s">
        <v>1196</v>
      </c>
      <c r="B437" s="420" t="s">
        <v>1197</v>
      </c>
      <c r="C437" s="421"/>
      <c r="D437" s="422"/>
      <c r="E437" s="422"/>
      <c r="F437" s="422"/>
      <c r="G437" s="422"/>
      <c r="H437" s="422"/>
      <c r="I437" s="422"/>
      <c r="J437" s="422"/>
      <c r="K437" s="422"/>
      <c r="L437" s="422"/>
      <c r="M437" s="422"/>
      <c r="N437" s="423"/>
      <c r="O437" s="423"/>
      <c r="P437" s="423"/>
      <c r="Q437" s="423"/>
      <c r="R437" s="423"/>
      <c r="S437" s="423"/>
      <c r="T437" s="423"/>
      <c r="U437" s="423"/>
      <c r="V437" s="423"/>
      <c r="W437" s="423"/>
      <c r="X437" s="423"/>
      <c r="Y437" s="423"/>
      <c r="Z437" s="423"/>
      <c r="AA437" s="423"/>
      <c r="AB437" s="423"/>
      <c r="AC437" s="423"/>
      <c r="AD437" s="423"/>
      <c r="AE437" s="423"/>
      <c r="AF437" s="423"/>
      <c r="AG437" s="423"/>
      <c r="AH437" s="422"/>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35"/>
      <c r="BL437" s="235"/>
      <c r="BM437" s="235"/>
      <c r="BN437" s="235"/>
      <c r="BO437" s="235"/>
      <c r="BP437" s="235"/>
      <c r="BQ437" s="235"/>
      <c r="BR437" s="235"/>
      <c r="BS437" s="235"/>
      <c r="BT437" s="235"/>
      <c r="BU437" s="235"/>
      <c r="BV437" s="235"/>
      <c r="BW437" s="235"/>
      <c r="BX437" s="235"/>
      <c r="BY437" s="235"/>
      <c r="BZ437" s="235"/>
      <c r="CA437" s="235"/>
      <c r="CB437" s="235"/>
      <c r="CC437" s="235"/>
      <c r="CD437" s="235"/>
      <c r="CE437" s="235"/>
      <c r="CF437" s="235"/>
      <c r="CG437" s="235"/>
      <c r="CH437" s="235"/>
      <c r="CI437" s="235"/>
      <c r="CJ437" s="235"/>
      <c r="CK437" s="235"/>
      <c r="CL437" s="235"/>
      <c r="CM437" s="235"/>
      <c r="CN437" s="235"/>
      <c r="CO437" s="235"/>
      <c r="CP437" s="235"/>
      <c r="CQ437" s="235"/>
      <c r="CR437" s="235"/>
      <c r="CS437" s="235"/>
      <c r="CT437" s="235"/>
      <c r="CU437" s="235"/>
      <c r="CV437" s="235"/>
      <c r="CW437" s="235"/>
      <c r="CX437" s="235"/>
      <c r="CY437" s="235"/>
      <c r="CZ437" s="235"/>
      <c r="DA437" s="235"/>
      <c r="DB437" s="235"/>
      <c r="DC437" s="235"/>
      <c r="DD437" s="235"/>
      <c r="DE437" s="235"/>
      <c r="DF437" s="235"/>
      <c r="DG437" s="235"/>
      <c r="DH437" s="235"/>
      <c r="DI437" s="235"/>
      <c r="DJ437" s="235"/>
      <c r="DK437" s="235"/>
      <c r="DL437" s="235"/>
      <c r="DM437" s="235"/>
      <c r="DN437" s="235"/>
      <c r="DO437" s="235"/>
      <c r="DP437" s="235"/>
      <c r="DQ437" s="235"/>
      <c r="DR437" s="235"/>
      <c r="DS437" s="235"/>
      <c r="DT437" s="235"/>
      <c r="DU437" s="235"/>
      <c r="DV437" s="235"/>
      <c r="DW437" s="235"/>
      <c r="DX437" s="235"/>
      <c r="DY437" s="235"/>
      <c r="DZ437" s="235"/>
      <c r="EA437" s="235"/>
      <c r="EB437" s="235"/>
      <c r="EC437" s="235"/>
      <c r="ED437" s="235"/>
      <c r="EE437" s="235"/>
      <c r="EF437" s="235"/>
      <c r="EG437" s="235"/>
      <c r="EH437" s="235"/>
      <c r="EI437" s="235"/>
      <c r="EJ437" s="235"/>
      <c r="EK437" s="235"/>
    </row>
    <row r="438" spans="1:141" ht="78" customHeight="1">
      <c r="A438" s="203" t="s">
        <v>1824</v>
      </c>
      <c r="B438" s="644" t="s">
        <v>1836</v>
      </c>
      <c r="C438" s="653"/>
      <c r="D438" s="178" t="s">
        <v>894</v>
      </c>
      <c r="E438" s="205">
        <f>VLOOKUP(D438,$AF$10:$AG$16,2)</f>
        <v>1</v>
      </c>
      <c r="F438" s="206">
        <f>IF(E438&gt;1,0,ROUNDDOWN(AVERAGE(F439:F443),0))</f>
        <v>1</v>
      </c>
      <c r="G438" s="206"/>
      <c r="H438" s="205">
        <f>MAX(E438:F438)</f>
        <v>1</v>
      </c>
      <c r="I438" s="207">
        <f>CHOOSE(H438,0,$X$11,$X$12,$X$13,$X$14,$X$15,$X$16)</f>
        <v>0</v>
      </c>
      <c r="J438" s="208">
        <f>1/33</f>
        <v>3.0303030303030304E-2</v>
      </c>
      <c r="K438" s="209">
        <f>I438*J438</f>
        <v>0</v>
      </c>
      <c r="L438" s="210"/>
      <c r="M438" s="209"/>
      <c r="N438" s="58"/>
      <c r="O438" s="58"/>
      <c r="P438" s="58"/>
      <c r="Q438" s="58"/>
      <c r="AH438" s="318"/>
    </row>
    <row r="439" spans="1:141" ht="47.65" customHeight="1" outlineLevel="1">
      <c r="A439" s="202" t="s">
        <v>1838</v>
      </c>
      <c r="B439" s="176" t="s">
        <v>2102</v>
      </c>
      <c r="C439" s="42" t="s">
        <v>1196</v>
      </c>
      <c r="D439" s="48" t="s">
        <v>778</v>
      </c>
      <c r="E439" s="47">
        <f>VLOOKUP(D439,$AB$10:$AE$16,2)</f>
        <v>1</v>
      </c>
      <c r="F439" s="49">
        <f>CHOOSE(E439,$Y$10,$Y$11,$Y$12,$Y$13,$Y$14,$Y$15,$Y$16)</f>
        <v>1</v>
      </c>
      <c r="G439" s="69">
        <f>IF(F439&gt;1,F439,$H$438)</f>
        <v>1</v>
      </c>
      <c r="H439" s="47"/>
      <c r="I439" s="50">
        <f>CHOOSE(G439,0,$X$11,$X$12,$X$13,$X$14,$X$15,$X$16)</f>
        <v>0</v>
      </c>
      <c r="K439" s="52"/>
      <c r="L439" s="55">
        <v>1</v>
      </c>
      <c r="M439" s="52">
        <f t="shared" ref="M439:M443" si="151">L439*I439</f>
        <v>0</v>
      </c>
      <c r="N439" s="58"/>
      <c r="O439" s="58"/>
      <c r="P439" s="58"/>
      <c r="Q439" s="58"/>
      <c r="R439" s="499">
        <f>SUM(M439:M443)/5</f>
        <v>0</v>
      </c>
      <c r="S439" s="520" t="s">
        <v>1196</v>
      </c>
      <c r="AH439" s="319"/>
    </row>
    <row r="440" spans="1:141" ht="61.5" customHeight="1" outlineLevel="1">
      <c r="A440" s="202" t="s">
        <v>1014</v>
      </c>
      <c r="B440" s="176" t="s">
        <v>2103</v>
      </c>
      <c r="C440" s="42" t="s">
        <v>76</v>
      </c>
      <c r="D440" s="48" t="s">
        <v>778</v>
      </c>
      <c r="E440" s="47">
        <f>VLOOKUP(D440,$AB$10:$AE$16,2)</f>
        <v>1</v>
      </c>
      <c r="F440" s="49">
        <f>CHOOSE(E440,$Y$10,$Y$11,$Y$12,$Y$13,$Y$14,$Y$15,$Y$16)</f>
        <v>1</v>
      </c>
      <c r="G440" s="69">
        <f>IF(F440&gt;1,F440,$H$438)</f>
        <v>1</v>
      </c>
      <c r="H440" s="47"/>
      <c r="I440" s="50">
        <f t="shared" ref="I440:I443" si="152">CHOOSE(G440,0,$X$11,$X$12,$X$13,$X$14,$X$15,$X$16)</f>
        <v>0</v>
      </c>
      <c r="K440" s="52"/>
      <c r="L440" s="55">
        <v>1</v>
      </c>
      <c r="M440" s="52">
        <f t="shared" si="151"/>
        <v>0</v>
      </c>
      <c r="N440" s="58"/>
      <c r="O440" s="58"/>
      <c r="P440" s="58"/>
      <c r="Q440" s="58"/>
      <c r="AH440" s="319"/>
    </row>
    <row r="441" spans="1:141" ht="34.5" customHeight="1" outlineLevel="1">
      <c r="A441" s="202" t="s">
        <v>1015</v>
      </c>
      <c r="B441" s="176" t="s">
        <v>2104</v>
      </c>
      <c r="C441" s="42" t="s">
        <v>1196</v>
      </c>
      <c r="D441" s="48" t="s">
        <v>778</v>
      </c>
      <c r="E441" s="47">
        <f>VLOOKUP(D441,$AB$10:$AE$16,2)</f>
        <v>1</v>
      </c>
      <c r="F441" s="49">
        <f>CHOOSE(E441,$Y$10,$Y$11,$Y$12,$Y$13,$Y$14,$Y$15,$Y$16)</f>
        <v>1</v>
      </c>
      <c r="G441" s="69">
        <f>IF(F441&gt;1,F441,$H$438)</f>
        <v>1</v>
      </c>
      <c r="H441" s="47"/>
      <c r="I441" s="50">
        <f t="shared" si="152"/>
        <v>0</v>
      </c>
      <c r="K441" s="52"/>
      <c r="L441" s="55">
        <v>1</v>
      </c>
      <c r="M441" s="52">
        <f t="shared" si="151"/>
        <v>0</v>
      </c>
      <c r="N441" s="58"/>
      <c r="O441" s="58"/>
      <c r="P441" s="58"/>
      <c r="Q441" s="58"/>
      <c r="AH441" s="319"/>
    </row>
    <row r="442" spans="1:141" ht="47.65" customHeight="1" outlineLevel="1">
      <c r="A442" s="202" t="s">
        <v>1016</v>
      </c>
      <c r="B442" s="176" t="s">
        <v>2105</v>
      </c>
      <c r="C442" s="42" t="s">
        <v>1196</v>
      </c>
      <c r="D442" s="48" t="s">
        <v>778</v>
      </c>
      <c r="E442" s="47">
        <f>VLOOKUP(D442,$AB$10:$AE$16,2)</f>
        <v>1</v>
      </c>
      <c r="F442" s="49">
        <f>CHOOSE(E442,$Y$10,$Y$11,$Y$12,$Y$13,$Y$14,$Y$15,$Y$16)</f>
        <v>1</v>
      </c>
      <c r="G442" s="69">
        <f>IF(F442&gt;1,F442,$H$438)</f>
        <v>1</v>
      </c>
      <c r="H442" s="47"/>
      <c r="I442" s="50">
        <f t="shared" si="152"/>
        <v>0</v>
      </c>
      <c r="K442" s="52"/>
      <c r="L442" s="55">
        <v>1</v>
      </c>
      <c r="M442" s="52">
        <f t="shared" si="151"/>
        <v>0</v>
      </c>
      <c r="N442" s="58"/>
      <c r="O442" s="58"/>
      <c r="P442" s="58"/>
      <c r="Q442" s="58"/>
      <c r="AH442" s="319"/>
    </row>
    <row r="443" spans="1:141" ht="47.65" customHeight="1" outlineLevel="1">
      <c r="A443" s="202" t="s">
        <v>1841</v>
      </c>
      <c r="B443" s="176" t="s">
        <v>2106</v>
      </c>
      <c r="C443" s="403" t="s">
        <v>1829</v>
      </c>
      <c r="D443" s="48" t="s">
        <v>778</v>
      </c>
      <c r="E443" s="47">
        <f>VLOOKUP(D443,$AB$10:$AE$16,2)</f>
        <v>1</v>
      </c>
      <c r="F443" s="49">
        <f>CHOOSE(E443,$Y$10,$Y$11,$Y$12,$Y$13,$Y$14,$Y$15,$Y$16)</f>
        <v>1</v>
      </c>
      <c r="G443" s="69">
        <f>IF(F443&gt;1,F443,$H$438)</f>
        <v>1</v>
      </c>
      <c r="H443" s="47"/>
      <c r="I443" s="50">
        <f t="shared" si="152"/>
        <v>0</v>
      </c>
      <c r="K443" s="52"/>
      <c r="L443" s="55">
        <v>1</v>
      </c>
      <c r="M443" s="52">
        <f t="shared" si="151"/>
        <v>0</v>
      </c>
      <c r="N443" s="58"/>
      <c r="O443" s="58"/>
      <c r="P443" s="58"/>
      <c r="Q443" s="58"/>
      <c r="AH443" s="319"/>
    </row>
    <row r="444" spans="1:141" s="412" customFormat="1" ht="26.85" customHeight="1">
      <c r="A444" s="418" t="s">
        <v>606</v>
      </c>
      <c r="B444" s="643" t="s">
        <v>1198</v>
      </c>
      <c r="C444" s="643"/>
      <c r="D444" s="643"/>
      <c r="E444" s="643"/>
      <c r="F444" s="643"/>
      <c r="G444" s="643"/>
      <c r="H444" s="643"/>
      <c r="I444" s="643"/>
      <c r="J444" s="643"/>
      <c r="K444" s="643"/>
      <c r="L444" s="643"/>
      <c r="M444" s="643"/>
      <c r="N444" s="643"/>
      <c r="O444" s="643"/>
      <c r="P444" s="643"/>
      <c r="Q444" s="643"/>
      <c r="R444" s="643"/>
      <c r="S444" s="643"/>
      <c r="T444" s="643"/>
      <c r="U444" s="643"/>
      <c r="V444" s="643"/>
      <c r="W444" s="643"/>
      <c r="X444" s="643"/>
      <c r="Y444" s="643"/>
      <c r="Z444" s="643"/>
      <c r="AA444" s="643"/>
      <c r="AB444" s="643"/>
      <c r="AC444" s="643"/>
      <c r="AD444" s="643"/>
      <c r="AE444" s="643"/>
      <c r="AF444" s="643"/>
      <c r="AG444" s="643"/>
      <c r="AH444" s="643"/>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35"/>
      <c r="BL444" s="235"/>
      <c r="BM444" s="235"/>
      <c r="BN444" s="235"/>
      <c r="BO444" s="235"/>
      <c r="BP444" s="235"/>
      <c r="BQ444" s="235"/>
      <c r="BR444" s="235"/>
      <c r="BS444" s="235"/>
      <c r="BT444" s="235"/>
      <c r="BU444" s="235"/>
      <c r="BV444" s="235"/>
      <c r="BW444" s="235"/>
      <c r="BX444" s="235"/>
      <c r="BY444" s="235"/>
      <c r="BZ444" s="235"/>
      <c r="CA444" s="235"/>
      <c r="CB444" s="235"/>
      <c r="CC444" s="235"/>
      <c r="CD444" s="235"/>
      <c r="CE444" s="235"/>
      <c r="CF444" s="235"/>
      <c r="CG444" s="235"/>
      <c r="CH444" s="235"/>
      <c r="CI444" s="235"/>
      <c r="CJ444" s="235"/>
      <c r="CK444" s="235"/>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c r="EB444" s="235"/>
      <c r="EC444" s="235"/>
      <c r="ED444" s="235"/>
      <c r="EE444" s="235"/>
      <c r="EF444" s="235"/>
      <c r="EG444" s="235"/>
      <c r="EH444" s="235"/>
      <c r="EI444" s="235"/>
      <c r="EJ444" s="235"/>
      <c r="EK444" s="235"/>
    </row>
    <row r="445" spans="1:141" ht="74.25" customHeight="1">
      <c r="A445" s="203" t="s">
        <v>1837</v>
      </c>
      <c r="B445" s="644" t="s">
        <v>1839</v>
      </c>
      <c r="C445" s="653"/>
      <c r="D445" s="178" t="s">
        <v>894</v>
      </c>
      <c r="E445" s="205">
        <f>VLOOKUP(D445,$AF$10:$AG$16,2)</f>
        <v>1</v>
      </c>
      <c r="F445" s="206">
        <f>IF(E445&gt;1,0,ROUNDDOWN(AVERAGE(F446:F448),0))</f>
        <v>1</v>
      </c>
      <c r="G445" s="206"/>
      <c r="H445" s="205">
        <f>MAX(E445:F445)</f>
        <v>1</v>
      </c>
      <c r="I445" s="207">
        <f>CHOOSE(H445,0,$X$11,$X$12,$X$13,$X$14,$X$15,$X$16)</f>
        <v>0</v>
      </c>
      <c r="J445" s="208">
        <f>1/33</f>
        <v>3.0303030303030304E-2</v>
      </c>
      <c r="K445" s="209">
        <f>I445*J445</f>
        <v>0</v>
      </c>
      <c r="L445" s="210"/>
      <c r="M445" s="209"/>
      <c r="N445" s="58"/>
      <c r="O445" s="58"/>
      <c r="P445" s="58"/>
      <c r="Q445" s="58"/>
      <c r="R445" s="516">
        <f>SUM(M446:M448)/3</f>
        <v>0</v>
      </c>
      <c r="S445" s="516" t="s">
        <v>2144</v>
      </c>
      <c r="AH445" s="315"/>
    </row>
    <row r="446" spans="1:141" ht="36" customHeight="1" outlineLevel="1">
      <c r="A446" s="202" t="s">
        <v>1017</v>
      </c>
      <c r="B446" s="176" t="s">
        <v>2211</v>
      </c>
      <c r="C446" s="43" t="s">
        <v>606</v>
      </c>
      <c r="D446" s="48" t="s">
        <v>778</v>
      </c>
      <c r="E446" s="47">
        <f>VLOOKUP(D446,$AB$10:$AE$16,2)</f>
        <v>1</v>
      </c>
      <c r="F446" s="49">
        <f>CHOOSE(E446,$Y$10,$Y$11,$Y$12,$Y$13,$Y$14,$Y$15,$Y$16)</f>
        <v>1</v>
      </c>
      <c r="G446" s="69">
        <f>IF(F446&gt;1,F446,$H$445)</f>
        <v>1</v>
      </c>
      <c r="H446" s="47"/>
      <c r="I446" s="50">
        <f>CHOOSE(G446,0,$X$11,$X$12,$X$13,$X$14,$X$15,$X$16)</f>
        <v>0</v>
      </c>
      <c r="K446" s="52"/>
      <c r="L446" s="55">
        <v>1</v>
      </c>
      <c r="M446" s="52">
        <f>L446*I446</f>
        <v>0</v>
      </c>
      <c r="N446" s="58"/>
      <c r="O446" s="58"/>
      <c r="P446" s="58"/>
      <c r="Q446" s="58"/>
      <c r="AH446" s="316"/>
    </row>
    <row r="447" spans="1:141" ht="31.5" customHeight="1" outlineLevel="1">
      <c r="A447" s="202" t="s">
        <v>1018</v>
      </c>
      <c r="B447" s="176" t="s">
        <v>2212</v>
      </c>
      <c r="C447" s="43" t="s">
        <v>606</v>
      </c>
      <c r="D447" s="48" t="s">
        <v>778</v>
      </c>
      <c r="E447" s="47">
        <f>VLOOKUP(D447,$AB$10:$AE$16,2)</f>
        <v>1</v>
      </c>
      <c r="F447" s="49">
        <f>CHOOSE(E447,$Y$10,$Y$11,$Y$12,$Y$13,$Y$14,$Y$15,$Y$16)</f>
        <v>1</v>
      </c>
      <c r="G447" s="69">
        <f t="shared" ref="G447:G448" si="153">IF(F447&gt;1,F447,$H$445)</f>
        <v>1</v>
      </c>
      <c r="H447" s="47"/>
      <c r="I447" s="50">
        <f t="shared" ref="I447:I448" si="154">CHOOSE(G447,0,$X$11,$X$12,$X$13,$X$14,$X$15,$X$16)</f>
        <v>0</v>
      </c>
      <c r="K447" s="52"/>
      <c r="L447" s="55">
        <v>1</v>
      </c>
      <c r="M447" s="52">
        <f t="shared" ref="M447:M448" si="155">L447*I447</f>
        <v>0</v>
      </c>
      <c r="N447" s="58"/>
      <c r="O447" s="58"/>
      <c r="P447" s="58"/>
      <c r="Q447" s="58"/>
      <c r="AH447" s="316"/>
    </row>
    <row r="448" spans="1:141" ht="39.75" customHeight="1" outlineLevel="1">
      <c r="A448" s="202" t="s">
        <v>1842</v>
      </c>
      <c r="B448" s="176" t="s">
        <v>2213</v>
      </c>
      <c r="C448" s="43" t="s">
        <v>606</v>
      </c>
      <c r="D448" s="48" t="s">
        <v>778</v>
      </c>
      <c r="E448" s="47">
        <f>VLOOKUP(D448,$AB$10:$AE$16,2)</f>
        <v>1</v>
      </c>
      <c r="F448" s="49">
        <f>CHOOSE(E448,$Y$10,$Y$11,$Y$12,$Y$13,$Y$14,$Y$15,$Y$16)</f>
        <v>1</v>
      </c>
      <c r="G448" s="69">
        <f t="shared" si="153"/>
        <v>1</v>
      </c>
      <c r="H448" s="47"/>
      <c r="I448" s="50">
        <f t="shared" si="154"/>
        <v>0</v>
      </c>
      <c r="K448" s="52"/>
      <c r="L448" s="55">
        <v>1</v>
      </c>
      <c r="M448" s="52">
        <f t="shared" si="155"/>
        <v>0</v>
      </c>
      <c r="N448" s="58"/>
      <c r="O448" s="58"/>
      <c r="P448" s="58"/>
      <c r="Q448" s="58"/>
      <c r="AH448" s="316"/>
    </row>
    <row r="449" spans="1:141" s="412" customFormat="1" ht="26.85" customHeight="1">
      <c r="A449" s="418" t="s">
        <v>186</v>
      </c>
      <c r="B449" s="643" t="s">
        <v>1199</v>
      </c>
      <c r="C449" s="643"/>
      <c r="D449" s="643"/>
      <c r="E449" s="643"/>
      <c r="F449" s="643"/>
      <c r="G449" s="643"/>
      <c r="H449" s="643"/>
      <c r="I449" s="643"/>
      <c r="J449" s="643"/>
      <c r="K449" s="643"/>
      <c r="L449" s="643"/>
      <c r="M449" s="643"/>
      <c r="N449" s="643"/>
      <c r="O449" s="643"/>
      <c r="P449" s="643"/>
      <c r="Q449" s="643"/>
      <c r="R449" s="643"/>
      <c r="S449" s="643"/>
      <c r="T449" s="643"/>
      <c r="U449" s="643"/>
      <c r="V449" s="643"/>
      <c r="W449" s="643"/>
      <c r="X449" s="643"/>
      <c r="Y449" s="643"/>
      <c r="Z449" s="643"/>
      <c r="AA449" s="643"/>
      <c r="AB449" s="643"/>
      <c r="AC449" s="643"/>
      <c r="AD449" s="643"/>
      <c r="AE449" s="643"/>
      <c r="AF449" s="643"/>
      <c r="AG449" s="643"/>
      <c r="AH449" s="643"/>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35"/>
      <c r="BL449" s="235"/>
      <c r="BM449" s="235"/>
      <c r="BN449" s="235"/>
      <c r="BO449" s="235"/>
      <c r="BP449" s="235"/>
      <c r="BQ449" s="235"/>
      <c r="BR449" s="235"/>
      <c r="BS449" s="235"/>
      <c r="BT449" s="235"/>
      <c r="BU449" s="235"/>
      <c r="BV449" s="235"/>
      <c r="BW449" s="235"/>
      <c r="BX449" s="235"/>
      <c r="BY449" s="235"/>
      <c r="BZ449" s="235"/>
      <c r="CA449" s="235"/>
      <c r="CB449" s="235"/>
      <c r="CC449" s="235"/>
      <c r="CD449" s="235"/>
      <c r="CE449" s="235"/>
      <c r="CF449" s="235"/>
      <c r="CG449" s="235"/>
      <c r="CH449" s="235"/>
      <c r="CI449" s="235"/>
      <c r="CJ449" s="235"/>
      <c r="CK449" s="235"/>
      <c r="CL449" s="235"/>
      <c r="CM449" s="235"/>
      <c r="CN449" s="235"/>
      <c r="CO449" s="235"/>
      <c r="CP449" s="235"/>
      <c r="CQ449" s="235"/>
      <c r="CR449" s="235"/>
      <c r="CS449" s="235"/>
      <c r="CT449" s="235"/>
      <c r="CU449" s="235"/>
      <c r="CV449" s="235"/>
      <c r="CW449" s="235"/>
      <c r="CX449" s="235"/>
      <c r="CY449" s="235"/>
      <c r="CZ449" s="235"/>
      <c r="DA449" s="235"/>
      <c r="DB449" s="235"/>
      <c r="DC449" s="235"/>
      <c r="DD449" s="235"/>
      <c r="DE449" s="235"/>
      <c r="DF449" s="235"/>
      <c r="DG449" s="235"/>
      <c r="DH449" s="235"/>
      <c r="DI449" s="235"/>
      <c r="DJ449" s="235"/>
      <c r="DK449" s="235"/>
      <c r="DL449" s="235"/>
      <c r="DM449" s="235"/>
      <c r="DN449" s="235"/>
      <c r="DO449" s="235"/>
      <c r="DP449" s="235"/>
      <c r="DQ449" s="235"/>
      <c r="DR449" s="235"/>
      <c r="DS449" s="235"/>
      <c r="DT449" s="235"/>
      <c r="DU449" s="235"/>
      <c r="DV449" s="235"/>
      <c r="DW449" s="235"/>
      <c r="DX449" s="235"/>
      <c r="DY449" s="235"/>
      <c r="DZ449" s="235"/>
      <c r="EA449" s="235"/>
      <c r="EB449" s="235"/>
      <c r="EC449" s="235"/>
      <c r="ED449" s="235"/>
      <c r="EE449" s="235"/>
      <c r="EF449" s="235"/>
      <c r="EG449" s="235"/>
      <c r="EH449" s="235"/>
      <c r="EI449" s="235"/>
      <c r="EJ449" s="235"/>
      <c r="EK449" s="235"/>
    </row>
    <row r="450" spans="1:141" ht="93.75" customHeight="1">
      <c r="A450" s="203" t="s">
        <v>1840</v>
      </c>
      <c r="B450" s="644" t="s">
        <v>1843</v>
      </c>
      <c r="C450" s="653"/>
      <c r="D450" s="178" t="s">
        <v>894</v>
      </c>
      <c r="E450" s="205">
        <f>VLOOKUP(D450,$AF$10:$AG$16,2)</f>
        <v>1</v>
      </c>
      <c r="F450" s="206">
        <f>IF(E450&gt;1,0,ROUNDDOWN(AVERAGE(F451:F455),0))</f>
        <v>1</v>
      </c>
      <c r="G450" s="206"/>
      <c r="H450" s="205">
        <f>MAX(E450:F450)</f>
        <v>1</v>
      </c>
      <c r="I450" s="207">
        <f>CHOOSE(H450,0,$X$11,$X$12,$X$13,$X$14,$X$15,$X$16)</f>
        <v>0</v>
      </c>
      <c r="J450" s="208">
        <f>1/33</f>
        <v>3.0303030303030304E-2</v>
      </c>
      <c r="K450" s="209">
        <f>I450*J450</f>
        <v>0</v>
      </c>
      <c r="L450" s="210"/>
      <c r="M450" s="209"/>
      <c r="N450" s="58"/>
      <c r="O450" s="58"/>
      <c r="P450" s="58"/>
      <c r="Q450" s="58"/>
      <c r="R450" s="516">
        <f>SUM(M451:M455)/5</f>
        <v>0</v>
      </c>
      <c r="S450" s="516" t="s">
        <v>2145</v>
      </c>
      <c r="AH450" s="318"/>
    </row>
    <row r="451" spans="1:141" ht="34.5" customHeight="1" outlineLevel="1">
      <c r="A451" s="202" t="s">
        <v>1019</v>
      </c>
      <c r="B451" s="176" t="s">
        <v>2214</v>
      </c>
      <c r="C451" s="42" t="s">
        <v>186</v>
      </c>
      <c r="D451" s="48" t="s">
        <v>778</v>
      </c>
      <c r="E451" s="47">
        <f>VLOOKUP(D451,$AB$10:$AE$16,2)</f>
        <v>1</v>
      </c>
      <c r="F451" s="49">
        <f>CHOOSE(E451,$Y$10,$Y$11,$Y$12,$Y$13,$Y$14,$Y$15,$Y$16)</f>
        <v>1</v>
      </c>
      <c r="G451" s="69">
        <f>IF(F451&gt;1,F451,$H$450)</f>
        <v>1</v>
      </c>
      <c r="H451" s="47"/>
      <c r="I451" s="50">
        <f>CHOOSE(G451,0,$X$11,$X$12,$X$13,$X$14,$X$15,$X$16)</f>
        <v>0</v>
      </c>
      <c r="K451" s="52"/>
      <c r="L451" s="55">
        <v>1</v>
      </c>
      <c r="M451" s="52">
        <f t="shared" ref="M451:M455" si="156">L451*I451</f>
        <v>0</v>
      </c>
      <c r="N451" s="58"/>
      <c r="O451" s="58"/>
      <c r="P451" s="58"/>
      <c r="Q451" s="58"/>
      <c r="AH451" s="319"/>
    </row>
    <row r="452" spans="1:141" ht="47.65" customHeight="1" outlineLevel="1">
      <c r="A452" s="202" t="s">
        <v>1020</v>
      </c>
      <c r="B452" s="176" t="s">
        <v>2215</v>
      </c>
      <c r="C452" s="42" t="s">
        <v>186</v>
      </c>
      <c r="D452" s="48" t="s">
        <v>778</v>
      </c>
      <c r="E452" s="47">
        <f t="shared" ref="E452:E455" si="157">VLOOKUP(D452,$AB$10:$AE$16,2)</f>
        <v>1</v>
      </c>
      <c r="F452" s="49">
        <f t="shared" ref="F452:F455" si="158">CHOOSE(E452,$Y$10,$Y$11,$Y$12,$Y$13,$Y$14,$Y$15,$Y$16)</f>
        <v>1</v>
      </c>
      <c r="G452" s="69">
        <f t="shared" ref="G452:G455" si="159">IF(F452&gt;1,F452,$H$450)</f>
        <v>1</v>
      </c>
      <c r="H452" s="47"/>
      <c r="I452" s="50">
        <f t="shared" ref="I452:I455" si="160">CHOOSE(G452,0,$X$11,$X$12,$X$13,$X$14,$X$15,$X$16)</f>
        <v>0</v>
      </c>
      <c r="K452" s="52"/>
      <c r="L452" s="55">
        <v>1</v>
      </c>
      <c r="M452" s="52">
        <f t="shared" si="156"/>
        <v>0</v>
      </c>
      <c r="N452" s="58"/>
      <c r="O452" s="58"/>
      <c r="P452" s="58"/>
      <c r="Q452" s="58"/>
      <c r="AH452" s="319"/>
    </row>
    <row r="453" spans="1:141" ht="47.65" customHeight="1" outlineLevel="1">
      <c r="A453" s="202" t="s">
        <v>1021</v>
      </c>
      <c r="B453" s="176" t="s">
        <v>2216</v>
      </c>
      <c r="C453" s="42" t="s">
        <v>186</v>
      </c>
      <c r="D453" s="48" t="s">
        <v>778</v>
      </c>
      <c r="E453" s="47">
        <f t="shared" si="157"/>
        <v>1</v>
      </c>
      <c r="F453" s="49">
        <f t="shared" si="158"/>
        <v>1</v>
      </c>
      <c r="G453" s="69">
        <f t="shared" si="159"/>
        <v>1</v>
      </c>
      <c r="H453" s="47"/>
      <c r="I453" s="50">
        <f t="shared" si="160"/>
        <v>0</v>
      </c>
      <c r="K453" s="52"/>
      <c r="L453" s="55">
        <v>1</v>
      </c>
      <c r="M453" s="52">
        <f t="shared" si="156"/>
        <v>0</v>
      </c>
      <c r="N453" s="58"/>
      <c r="O453" s="58"/>
      <c r="P453" s="58"/>
      <c r="Q453" s="58"/>
      <c r="AH453" s="319"/>
    </row>
    <row r="454" spans="1:141" ht="45" customHeight="1" outlineLevel="1">
      <c r="A454" s="202" t="s">
        <v>1022</v>
      </c>
      <c r="B454" s="176" t="s">
        <v>2217</v>
      </c>
      <c r="C454" s="42" t="s">
        <v>186</v>
      </c>
      <c r="D454" s="48" t="s">
        <v>778</v>
      </c>
      <c r="E454" s="47">
        <f t="shared" si="157"/>
        <v>1</v>
      </c>
      <c r="F454" s="49">
        <f t="shared" si="158"/>
        <v>1</v>
      </c>
      <c r="G454" s="69">
        <f t="shared" si="159"/>
        <v>1</v>
      </c>
      <c r="H454" s="47"/>
      <c r="I454" s="50">
        <f t="shared" si="160"/>
        <v>0</v>
      </c>
      <c r="K454" s="52"/>
      <c r="L454" s="55">
        <v>1</v>
      </c>
      <c r="M454" s="52">
        <f t="shared" si="156"/>
        <v>0</v>
      </c>
      <c r="N454" s="58"/>
      <c r="O454" s="58"/>
      <c r="P454" s="58"/>
      <c r="Q454" s="58"/>
      <c r="AH454" s="319"/>
    </row>
    <row r="455" spans="1:141" ht="34.5" customHeight="1" outlineLevel="1">
      <c r="A455" s="202" t="s">
        <v>1023</v>
      </c>
      <c r="B455" s="176" t="s">
        <v>2218</v>
      </c>
      <c r="C455" s="42" t="s">
        <v>186</v>
      </c>
      <c r="D455" s="48" t="s">
        <v>778</v>
      </c>
      <c r="E455" s="47">
        <f t="shared" si="157"/>
        <v>1</v>
      </c>
      <c r="F455" s="49">
        <f t="shared" si="158"/>
        <v>1</v>
      </c>
      <c r="G455" s="69">
        <f t="shared" si="159"/>
        <v>1</v>
      </c>
      <c r="H455" s="47"/>
      <c r="I455" s="50">
        <f t="shared" si="160"/>
        <v>0</v>
      </c>
      <c r="K455" s="52"/>
      <c r="L455" s="55">
        <v>1</v>
      </c>
      <c r="M455" s="52">
        <f t="shared" si="156"/>
        <v>0</v>
      </c>
      <c r="N455" s="58"/>
      <c r="O455" s="58"/>
      <c r="P455" s="58"/>
      <c r="Q455" s="58"/>
      <c r="AH455" s="319"/>
    </row>
    <row r="456" spans="1:141" s="412" customFormat="1" ht="26.85" customHeight="1">
      <c r="A456" s="418" t="s">
        <v>198</v>
      </c>
      <c r="B456" s="643" t="s">
        <v>1200</v>
      </c>
      <c r="C456" s="643"/>
      <c r="D456" s="652"/>
      <c r="E456" s="652"/>
      <c r="F456" s="652"/>
      <c r="G456" s="652"/>
      <c r="H456" s="652"/>
      <c r="I456" s="652"/>
      <c r="J456" s="652"/>
      <c r="K456" s="652"/>
      <c r="L456" s="652"/>
      <c r="M456" s="652"/>
      <c r="N456" s="643"/>
      <c r="O456" s="643"/>
      <c r="P456" s="643"/>
      <c r="Q456" s="643"/>
      <c r="R456" s="643"/>
      <c r="S456" s="643"/>
      <c r="T456" s="643"/>
      <c r="U456" s="643"/>
      <c r="V456" s="643"/>
      <c r="W456" s="643"/>
      <c r="X456" s="643"/>
      <c r="Y456" s="643"/>
      <c r="Z456" s="643"/>
      <c r="AA456" s="643"/>
      <c r="AB456" s="643"/>
      <c r="AC456" s="643"/>
      <c r="AD456" s="643"/>
      <c r="AE456" s="643"/>
      <c r="AF456" s="643"/>
      <c r="AG456" s="643"/>
      <c r="AH456" s="643"/>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35"/>
      <c r="BL456" s="235"/>
      <c r="BM456" s="235"/>
      <c r="BN456" s="235"/>
      <c r="BO456" s="235"/>
      <c r="BP456" s="235"/>
      <c r="BQ456" s="235"/>
      <c r="BR456" s="235"/>
      <c r="BS456" s="235"/>
      <c r="BT456" s="235"/>
      <c r="BU456" s="235"/>
      <c r="BV456" s="235"/>
      <c r="BW456" s="235"/>
      <c r="BX456" s="235"/>
      <c r="BY456" s="235"/>
      <c r="BZ456" s="235"/>
      <c r="CA456" s="235"/>
      <c r="CB456" s="235"/>
      <c r="CC456" s="235"/>
      <c r="CD456" s="235"/>
      <c r="CE456" s="235"/>
      <c r="CF456" s="235"/>
      <c r="CG456" s="235"/>
      <c r="CH456" s="235"/>
      <c r="CI456" s="235"/>
      <c r="CJ456" s="235"/>
      <c r="CK456" s="235"/>
      <c r="CL456" s="235"/>
      <c r="CM456" s="235"/>
      <c r="CN456" s="235"/>
      <c r="CO456" s="235"/>
      <c r="CP456" s="235"/>
      <c r="CQ456" s="235"/>
      <c r="CR456" s="235"/>
      <c r="CS456" s="235"/>
      <c r="CT456" s="235"/>
      <c r="CU456" s="235"/>
      <c r="CV456" s="235"/>
      <c r="CW456" s="235"/>
      <c r="CX456" s="235"/>
      <c r="CY456" s="235"/>
      <c r="CZ456" s="235"/>
      <c r="DA456" s="235"/>
      <c r="DB456" s="235"/>
      <c r="DC456" s="235"/>
      <c r="DD456" s="235"/>
      <c r="DE456" s="235"/>
      <c r="DF456" s="235"/>
      <c r="DG456" s="235"/>
      <c r="DH456" s="235"/>
      <c r="DI456" s="235"/>
      <c r="DJ456" s="235"/>
      <c r="DK456" s="235"/>
      <c r="DL456" s="235"/>
      <c r="DM456" s="235"/>
      <c r="DN456" s="235"/>
      <c r="DO456" s="235"/>
      <c r="DP456" s="235"/>
      <c r="DQ456" s="235"/>
      <c r="DR456" s="235"/>
      <c r="DS456" s="235"/>
      <c r="DT456" s="235"/>
      <c r="DU456" s="235"/>
      <c r="DV456" s="235"/>
      <c r="DW456" s="235"/>
      <c r="DX456" s="235"/>
      <c r="DY456" s="235"/>
      <c r="DZ456" s="235"/>
      <c r="EA456" s="235"/>
      <c r="EB456" s="235"/>
      <c r="EC456" s="235"/>
      <c r="ED456" s="235"/>
      <c r="EE456" s="235"/>
      <c r="EF456" s="235"/>
      <c r="EG456" s="235"/>
      <c r="EH456" s="235"/>
      <c r="EI456" s="235"/>
      <c r="EJ456" s="235"/>
      <c r="EK456" s="235"/>
    </row>
    <row r="457" spans="1:141" s="412" customFormat="1" ht="26.85" customHeight="1">
      <c r="A457" s="419" t="s">
        <v>1844</v>
      </c>
      <c r="B457" s="420" t="s">
        <v>110</v>
      </c>
      <c r="C457" s="421"/>
      <c r="D457" s="431"/>
      <c r="E457" s="431"/>
      <c r="F457" s="431"/>
      <c r="G457" s="431"/>
      <c r="H457" s="431"/>
      <c r="I457" s="431"/>
      <c r="J457" s="431"/>
      <c r="K457" s="431"/>
      <c r="L457" s="431"/>
      <c r="M457" s="431"/>
      <c r="N457" s="423"/>
      <c r="O457" s="423"/>
      <c r="P457" s="423"/>
      <c r="Q457" s="423"/>
      <c r="R457" s="423"/>
      <c r="S457" s="423"/>
      <c r="T457" s="423"/>
      <c r="U457" s="423"/>
      <c r="V457" s="423"/>
      <c r="W457" s="423"/>
      <c r="X457" s="423"/>
      <c r="Y457" s="423"/>
      <c r="Z457" s="423"/>
      <c r="AA457" s="423"/>
      <c r="AB457" s="423"/>
      <c r="AC457" s="423"/>
      <c r="AD457" s="423"/>
      <c r="AE457" s="423"/>
      <c r="AF457" s="423"/>
      <c r="AG457" s="423"/>
      <c r="AH457" s="422"/>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35"/>
      <c r="BL457" s="235"/>
      <c r="BM457" s="235"/>
      <c r="BN457" s="235"/>
      <c r="BO457" s="235"/>
      <c r="BP457" s="235"/>
      <c r="BQ457" s="235"/>
      <c r="BR457" s="235"/>
      <c r="BS457" s="235"/>
      <c r="BT457" s="235"/>
      <c r="BU457" s="235"/>
      <c r="BV457" s="235"/>
      <c r="BW457" s="235"/>
      <c r="BX457" s="235"/>
      <c r="BY457" s="235"/>
      <c r="BZ457" s="235"/>
      <c r="CA457" s="235"/>
      <c r="CB457" s="235"/>
      <c r="CC457" s="235"/>
      <c r="CD457" s="235"/>
      <c r="CE457" s="235"/>
      <c r="CF457" s="235"/>
      <c r="CG457" s="235"/>
      <c r="CH457" s="235"/>
      <c r="CI457" s="235"/>
      <c r="CJ457" s="235"/>
      <c r="CK457" s="235"/>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35"/>
      <c r="DJ457" s="235"/>
      <c r="DK457" s="235"/>
      <c r="DL457" s="235"/>
      <c r="DM457" s="235"/>
      <c r="DN457" s="235"/>
      <c r="DO457" s="235"/>
      <c r="DP457" s="235"/>
      <c r="DQ457" s="235"/>
      <c r="DR457" s="235"/>
      <c r="DS457" s="235"/>
      <c r="DT457" s="235"/>
      <c r="DU457" s="235"/>
      <c r="DV457" s="235"/>
      <c r="DW457" s="235"/>
      <c r="DX457" s="235"/>
      <c r="DY457" s="235"/>
      <c r="DZ457" s="235"/>
      <c r="EA457" s="235"/>
      <c r="EB457" s="235"/>
      <c r="EC457" s="235"/>
      <c r="ED457" s="235"/>
      <c r="EE457" s="235"/>
      <c r="EF457" s="235"/>
      <c r="EG457" s="235"/>
      <c r="EH457" s="235"/>
      <c r="EI457" s="235"/>
      <c r="EJ457" s="235"/>
      <c r="EK457" s="235"/>
    </row>
    <row r="458" spans="1:141" ht="59.25" customHeight="1">
      <c r="A458" s="203" t="s">
        <v>1847</v>
      </c>
      <c r="B458" s="644" t="s">
        <v>2112</v>
      </c>
      <c r="C458" s="653"/>
      <c r="D458" s="178" t="s">
        <v>894</v>
      </c>
      <c r="E458" s="205">
        <f>VLOOKUP(D458,$AF$10:$AG$16,2)</f>
        <v>1</v>
      </c>
      <c r="F458" s="206">
        <f>IF(E458&gt;1,0,ROUNDDOWN(AVERAGE(F459:F472),0))</f>
        <v>1</v>
      </c>
      <c r="G458" s="206"/>
      <c r="H458" s="205">
        <f>MAX(E458:F458)</f>
        <v>1</v>
      </c>
      <c r="I458" s="207">
        <f>CHOOSE(H458,0,$X$11,$X$12,$X$13,$X$14,$X$15,$X$16)</f>
        <v>0</v>
      </c>
      <c r="J458" s="208">
        <f>1/33</f>
        <v>3.0303030303030304E-2</v>
      </c>
      <c r="K458" s="209">
        <f>I458*J458</f>
        <v>0</v>
      </c>
      <c r="L458" s="210"/>
      <c r="M458" s="209"/>
      <c r="N458" s="58"/>
      <c r="O458" s="58"/>
      <c r="P458" s="58"/>
      <c r="Q458" s="58">
        <f>SUM(Q459,Q467,Q475)/3</f>
        <v>0</v>
      </c>
      <c r="R458">
        <v>8.6</v>
      </c>
      <c r="AH458" s="318"/>
    </row>
    <row r="459" spans="1:141" ht="34.5" customHeight="1" outlineLevel="1">
      <c r="A459" s="202" t="s">
        <v>1024</v>
      </c>
      <c r="B459" s="176" t="s">
        <v>2107</v>
      </c>
      <c r="C459" s="42" t="s">
        <v>198</v>
      </c>
      <c r="D459" s="48" t="s">
        <v>778</v>
      </c>
      <c r="E459" s="47">
        <f t="shared" ref="E459:E472" si="161">VLOOKUP(D459,$AB$10:$AE$16,2)</f>
        <v>1</v>
      </c>
      <c r="F459" s="49">
        <f t="shared" ref="F459:F472" si="162">CHOOSE(E459,$Y$10,$Y$11,$Y$12,$Y$13,$Y$14,$Y$15,$Y$16)</f>
        <v>1</v>
      </c>
      <c r="G459" s="69">
        <f t="shared" ref="G459:G472" si="163">IF(F459&gt;1,F459,$H$458)</f>
        <v>1</v>
      </c>
      <c r="H459" s="47"/>
      <c r="I459" s="50">
        <f t="shared" ref="I459:I472" si="164">CHOOSE(G459,0,$X$11,$X$12,$X$13,$X$14,$X$15,$X$16)</f>
        <v>0</v>
      </c>
      <c r="K459" s="52"/>
      <c r="L459" s="55">
        <v>1</v>
      </c>
      <c r="M459" s="52">
        <f t="shared" ref="M459:M464" si="165">L459*I459</f>
        <v>0</v>
      </c>
      <c r="N459" s="58"/>
      <c r="O459" s="58"/>
      <c r="P459" s="58"/>
      <c r="Q459" s="515">
        <f>SUM(M459:M464)/6</f>
        <v>0</v>
      </c>
      <c r="R459" s="516" t="s">
        <v>2146</v>
      </c>
      <c r="AH459" s="319"/>
    </row>
    <row r="460" spans="1:141" ht="58.5" customHeight="1" outlineLevel="1">
      <c r="A460" s="202" t="s">
        <v>1025</v>
      </c>
      <c r="B460" s="176" t="s">
        <v>2111</v>
      </c>
      <c r="C460" s="42" t="s">
        <v>198</v>
      </c>
      <c r="D460" s="48" t="s">
        <v>778</v>
      </c>
      <c r="E460" s="47">
        <f t="shared" si="161"/>
        <v>1</v>
      </c>
      <c r="F460" s="49">
        <f t="shared" si="162"/>
        <v>1</v>
      </c>
      <c r="G460" s="69">
        <f t="shared" si="163"/>
        <v>1</v>
      </c>
      <c r="H460" s="47"/>
      <c r="I460" s="50">
        <f t="shared" si="164"/>
        <v>0</v>
      </c>
      <c r="K460" s="52"/>
      <c r="L460" s="55">
        <v>1</v>
      </c>
      <c r="M460" s="52">
        <f t="shared" si="165"/>
        <v>0</v>
      </c>
      <c r="N460" s="58"/>
      <c r="O460" s="58"/>
      <c r="P460" s="58"/>
      <c r="Q460" s="58"/>
      <c r="AH460" s="319"/>
    </row>
    <row r="461" spans="1:141" ht="51" customHeight="1" outlineLevel="1">
      <c r="A461" s="202" t="s">
        <v>1026</v>
      </c>
      <c r="B461" s="176" t="s">
        <v>2108</v>
      </c>
      <c r="C461" s="42" t="s">
        <v>198</v>
      </c>
      <c r="D461" s="48" t="s">
        <v>778</v>
      </c>
      <c r="E461" s="47">
        <f t="shared" si="161"/>
        <v>1</v>
      </c>
      <c r="F461" s="49">
        <f t="shared" si="162"/>
        <v>1</v>
      </c>
      <c r="G461" s="69">
        <f t="shared" si="163"/>
        <v>1</v>
      </c>
      <c r="H461" s="47"/>
      <c r="I461" s="50">
        <f t="shared" si="164"/>
        <v>0</v>
      </c>
      <c r="K461" s="52"/>
      <c r="L461" s="55">
        <v>1</v>
      </c>
      <c r="M461" s="52">
        <f t="shared" si="165"/>
        <v>0</v>
      </c>
      <c r="N461" s="58"/>
      <c r="O461" s="58"/>
      <c r="P461" s="58"/>
      <c r="Q461" s="58"/>
      <c r="AH461" s="319"/>
    </row>
    <row r="462" spans="1:141" ht="50.25" customHeight="1" outlineLevel="1">
      <c r="A462" s="202" t="s">
        <v>1849</v>
      </c>
      <c r="B462" s="176" t="s">
        <v>2109</v>
      </c>
      <c r="C462" s="42" t="s">
        <v>198</v>
      </c>
      <c r="D462" s="48" t="s">
        <v>778</v>
      </c>
      <c r="E462" s="47">
        <f t="shared" si="161"/>
        <v>1</v>
      </c>
      <c r="F462" s="49">
        <f t="shared" si="162"/>
        <v>1</v>
      </c>
      <c r="G462" s="69">
        <f t="shared" si="163"/>
        <v>1</v>
      </c>
      <c r="H462" s="47"/>
      <c r="I462" s="50">
        <f t="shared" si="164"/>
        <v>0</v>
      </c>
      <c r="K462" s="52"/>
      <c r="L462" s="55">
        <v>1</v>
      </c>
      <c r="M462" s="52">
        <f t="shared" si="165"/>
        <v>0</v>
      </c>
      <c r="N462" s="58"/>
      <c r="O462" s="58"/>
      <c r="P462" s="58"/>
      <c r="Q462" s="58"/>
      <c r="AH462" s="319"/>
    </row>
    <row r="463" spans="1:141" ht="55.5" customHeight="1" outlineLevel="1">
      <c r="A463" s="202" t="s">
        <v>1027</v>
      </c>
      <c r="B463" s="176" t="s">
        <v>2110</v>
      </c>
      <c r="C463" s="42" t="s">
        <v>198</v>
      </c>
      <c r="D463" s="48" t="s">
        <v>778</v>
      </c>
      <c r="E463" s="47">
        <f t="shared" si="161"/>
        <v>1</v>
      </c>
      <c r="F463" s="49">
        <f t="shared" si="162"/>
        <v>1</v>
      </c>
      <c r="G463" s="69">
        <f t="shared" si="163"/>
        <v>1</v>
      </c>
      <c r="H463" s="47"/>
      <c r="I463" s="50">
        <f t="shared" si="164"/>
        <v>0</v>
      </c>
      <c r="K463" s="52"/>
      <c r="L463" s="55">
        <v>1</v>
      </c>
      <c r="M463" s="52">
        <f t="shared" si="165"/>
        <v>0</v>
      </c>
      <c r="N463" s="58"/>
      <c r="O463" s="58"/>
      <c r="P463" s="58"/>
      <c r="Q463" s="58"/>
      <c r="AH463" s="319"/>
    </row>
    <row r="464" spans="1:141" ht="34.5" customHeight="1" outlineLevel="1">
      <c r="A464" s="202" t="s">
        <v>1028</v>
      </c>
      <c r="B464" s="176" t="s">
        <v>2219</v>
      </c>
      <c r="C464" s="42" t="s">
        <v>198</v>
      </c>
      <c r="D464" s="48" t="s">
        <v>778</v>
      </c>
      <c r="E464" s="47">
        <f t="shared" si="161"/>
        <v>1</v>
      </c>
      <c r="F464" s="49">
        <f t="shared" si="162"/>
        <v>1</v>
      </c>
      <c r="G464" s="69">
        <f t="shared" si="163"/>
        <v>1</v>
      </c>
      <c r="H464" s="47"/>
      <c r="I464" s="50">
        <f t="shared" si="164"/>
        <v>0</v>
      </c>
      <c r="K464" s="52"/>
      <c r="L464" s="55">
        <v>1</v>
      </c>
      <c r="M464" s="52">
        <f t="shared" si="165"/>
        <v>0</v>
      </c>
      <c r="N464" s="58"/>
      <c r="O464" s="58"/>
      <c r="P464" s="58"/>
      <c r="Q464" s="58"/>
      <c r="AH464" s="319"/>
    </row>
    <row r="465" spans="1:141" s="412" customFormat="1" ht="26.85" customHeight="1">
      <c r="A465" s="419" t="s">
        <v>1846</v>
      </c>
      <c r="B465" s="420" t="s">
        <v>1845</v>
      </c>
      <c r="C465" s="421"/>
      <c r="D465" s="422"/>
      <c r="E465" s="422"/>
      <c r="F465" s="422"/>
      <c r="G465" s="422"/>
      <c r="H465" s="422"/>
      <c r="I465" s="422"/>
      <c r="J465" s="422"/>
      <c r="K465" s="422"/>
      <c r="L465" s="422"/>
      <c r="M465" s="422"/>
      <c r="N465" s="423"/>
      <c r="O465" s="423"/>
      <c r="P465" s="423"/>
      <c r="Q465" s="423"/>
      <c r="R465" s="423"/>
      <c r="S465" s="423"/>
      <c r="T465" s="423"/>
      <c r="U465" s="423"/>
      <c r="V465" s="423"/>
      <c r="W465" s="423"/>
      <c r="X465" s="423"/>
      <c r="Y465" s="423"/>
      <c r="Z465" s="423"/>
      <c r="AA465" s="423"/>
      <c r="AB465" s="423"/>
      <c r="AC465" s="423"/>
      <c r="AD465" s="423"/>
      <c r="AE465" s="423"/>
      <c r="AF465" s="423"/>
      <c r="AG465" s="423"/>
      <c r="AH465" s="422"/>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35"/>
      <c r="BL465" s="235"/>
      <c r="BM465" s="235"/>
      <c r="BN465" s="235"/>
      <c r="BO465" s="235"/>
      <c r="BP465" s="235"/>
      <c r="BQ465" s="235"/>
      <c r="BR465" s="235"/>
      <c r="BS465" s="235"/>
      <c r="BT465" s="235"/>
      <c r="BU465" s="235"/>
      <c r="BV465" s="235"/>
      <c r="BW465" s="235"/>
      <c r="BX465" s="235"/>
      <c r="BY465" s="235"/>
      <c r="BZ465" s="235"/>
      <c r="CA465" s="235"/>
      <c r="CB465" s="235"/>
      <c r="CC465" s="235"/>
      <c r="CD465" s="235"/>
      <c r="CE465" s="235"/>
      <c r="CF465" s="235"/>
      <c r="CG465" s="235"/>
      <c r="CH465" s="235"/>
      <c r="CI465" s="235"/>
      <c r="CJ465" s="235"/>
      <c r="CK465" s="235"/>
      <c r="CL465" s="235"/>
      <c r="CM465" s="235"/>
      <c r="CN465" s="235"/>
      <c r="CO465" s="235"/>
      <c r="CP465" s="235"/>
      <c r="CQ465" s="235"/>
      <c r="CR465" s="235"/>
      <c r="CS465" s="235"/>
      <c r="CT465" s="235"/>
      <c r="CU465" s="235"/>
      <c r="CV465" s="235"/>
      <c r="CW465" s="235"/>
      <c r="CX465" s="235"/>
      <c r="CY465" s="235"/>
      <c r="CZ465" s="235"/>
      <c r="DA465" s="235"/>
      <c r="DB465" s="235"/>
      <c r="DC465" s="235"/>
      <c r="DD465" s="235"/>
      <c r="DE465" s="235"/>
      <c r="DF465" s="235"/>
      <c r="DG465" s="235"/>
      <c r="DH465" s="235"/>
      <c r="DI465" s="235"/>
      <c r="DJ465" s="235"/>
      <c r="DK465" s="235"/>
      <c r="DL465" s="235"/>
      <c r="DM465" s="235"/>
      <c r="DN465" s="235"/>
      <c r="DO465" s="235"/>
      <c r="DP465" s="235"/>
      <c r="DQ465" s="235"/>
      <c r="DR465" s="235"/>
      <c r="DS465" s="235"/>
      <c r="DT465" s="235"/>
      <c r="DU465" s="235"/>
      <c r="DV465" s="235"/>
      <c r="DW465" s="235"/>
      <c r="DX465" s="235"/>
      <c r="DY465" s="235"/>
      <c r="DZ465" s="235"/>
      <c r="EA465" s="235"/>
      <c r="EB465" s="235"/>
      <c r="EC465" s="235"/>
      <c r="ED465" s="235"/>
      <c r="EE465" s="235"/>
      <c r="EF465" s="235"/>
      <c r="EG465" s="235"/>
      <c r="EH465" s="235"/>
      <c r="EI465" s="235"/>
      <c r="EJ465" s="235"/>
      <c r="EK465" s="235"/>
    </row>
    <row r="466" spans="1:141" ht="104.25" customHeight="1">
      <c r="A466" s="203" t="s">
        <v>1848</v>
      </c>
      <c r="B466" s="644" t="s">
        <v>2118</v>
      </c>
      <c r="C466" s="653"/>
      <c r="D466" s="178" t="s">
        <v>894</v>
      </c>
      <c r="E466" s="205">
        <f>VLOOKUP(D466,$AF$10:$AG$16,2)</f>
        <v>1</v>
      </c>
      <c r="F466" s="206">
        <f>IF(E466&gt;1,0,ROUNDDOWN(AVERAGE(F467:F505),0))</f>
        <v>1</v>
      </c>
      <c r="G466" s="206"/>
      <c r="H466" s="205">
        <f>MAX(E466:F466)</f>
        <v>1</v>
      </c>
      <c r="I466" s="207">
        <f>CHOOSE(H466,0,$X$11,$X$12,$X$13,$X$14,$X$15,$X$16)</f>
        <v>0</v>
      </c>
      <c r="J466" s="208">
        <f>1/33</f>
        <v>3.0303030303030304E-2</v>
      </c>
      <c r="K466" s="209">
        <f>I466*J466</f>
        <v>0</v>
      </c>
      <c r="L466" s="210"/>
      <c r="M466" s="209"/>
      <c r="N466" s="58"/>
      <c r="O466" s="58"/>
      <c r="P466" s="58"/>
      <c r="Q466" s="58"/>
      <c r="AH466" s="318"/>
    </row>
    <row r="467" spans="1:141" ht="48" customHeight="1" outlineLevel="1">
      <c r="A467" s="202" t="s">
        <v>1029</v>
      </c>
      <c r="B467" s="176" t="s">
        <v>2117</v>
      </c>
      <c r="C467" s="42" t="s">
        <v>1846</v>
      </c>
      <c r="D467" s="48" t="s">
        <v>778</v>
      </c>
      <c r="E467" s="47">
        <f t="shared" si="161"/>
        <v>1</v>
      </c>
      <c r="F467" s="49">
        <f t="shared" si="162"/>
        <v>1</v>
      </c>
      <c r="G467" s="69">
        <f t="shared" si="163"/>
        <v>1</v>
      </c>
      <c r="H467" s="47"/>
      <c r="I467" s="50">
        <f t="shared" si="164"/>
        <v>0</v>
      </c>
      <c r="K467" s="52"/>
      <c r="L467" s="55">
        <v>1</v>
      </c>
      <c r="M467" s="52">
        <f>L467*I467</f>
        <v>0</v>
      </c>
      <c r="N467" s="58"/>
      <c r="O467" s="58"/>
      <c r="P467" s="58"/>
      <c r="Q467" s="515">
        <f>SUM(M467:M472)/6</f>
        <v>0</v>
      </c>
      <c r="R467" s="516" t="s">
        <v>2147</v>
      </c>
      <c r="AH467" s="319"/>
    </row>
    <row r="468" spans="1:141" ht="34.5" customHeight="1" outlineLevel="1">
      <c r="A468" s="202" t="s">
        <v>1853</v>
      </c>
      <c r="B468" s="176" t="s">
        <v>2113</v>
      </c>
      <c r="C468" s="42" t="s">
        <v>1846</v>
      </c>
      <c r="D468" s="48" t="s">
        <v>778</v>
      </c>
      <c r="E468" s="47">
        <f t="shared" si="161"/>
        <v>1</v>
      </c>
      <c r="F468" s="49">
        <f t="shared" si="162"/>
        <v>1</v>
      </c>
      <c r="G468" s="69">
        <f t="shared" si="163"/>
        <v>1</v>
      </c>
      <c r="H468" s="47"/>
      <c r="I468" s="50">
        <f t="shared" si="164"/>
        <v>0</v>
      </c>
      <c r="K468" s="52"/>
      <c r="L468" s="55">
        <v>1</v>
      </c>
      <c r="M468" s="52">
        <f t="shared" ref="M468:M472" si="166">L468*I468</f>
        <v>0</v>
      </c>
      <c r="N468" s="58"/>
      <c r="O468" s="58"/>
      <c r="P468" s="58"/>
      <c r="Q468" s="58"/>
      <c r="AH468" s="319"/>
    </row>
    <row r="469" spans="1:141" ht="47.25" customHeight="1" outlineLevel="1">
      <c r="A469" s="202" t="s">
        <v>1030</v>
      </c>
      <c r="B469" s="176" t="s">
        <v>2114</v>
      </c>
      <c r="C469" s="42" t="s">
        <v>1846</v>
      </c>
      <c r="D469" s="48" t="s">
        <v>778</v>
      </c>
      <c r="E469" s="47">
        <f t="shared" si="161"/>
        <v>1</v>
      </c>
      <c r="F469" s="49">
        <f t="shared" si="162"/>
        <v>1</v>
      </c>
      <c r="G469" s="69">
        <f t="shared" si="163"/>
        <v>1</v>
      </c>
      <c r="H469" s="47"/>
      <c r="I469" s="50">
        <f t="shared" si="164"/>
        <v>0</v>
      </c>
      <c r="K469" s="52"/>
      <c r="L469" s="55">
        <v>1</v>
      </c>
      <c r="M469" s="52">
        <f t="shared" si="166"/>
        <v>0</v>
      </c>
      <c r="N469" s="58"/>
      <c r="O469" s="58"/>
      <c r="P469" s="58"/>
      <c r="Q469" s="58"/>
      <c r="AH469" s="319"/>
    </row>
    <row r="470" spans="1:141" ht="47.25" customHeight="1" outlineLevel="1">
      <c r="A470" s="202" t="s">
        <v>1031</v>
      </c>
      <c r="B470" s="234" t="s">
        <v>2115</v>
      </c>
      <c r="C470" s="42" t="s">
        <v>1846</v>
      </c>
      <c r="D470" s="48" t="s">
        <v>778</v>
      </c>
      <c r="E470" s="47">
        <f t="shared" si="161"/>
        <v>1</v>
      </c>
      <c r="F470" s="49">
        <f t="shared" si="162"/>
        <v>1</v>
      </c>
      <c r="G470" s="69">
        <f t="shared" si="163"/>
        <v>1</v>
      </c>
      <c r="H470" s="194"/>
      <c r="I470" s="50">
        <f t="shared" si="164"/>
        <v>0</v>
      </c>
      <c r="K470" s="52"/>
      <c r="L470" s="55">
        <v>1</v>
      </c>
      <c r="M470" s="52">
        <f t="shared" si="166"/>
        <v>0</v>
      </c>
      <c r="N470" s="58"/>
      <c r="O470" s="58"/>
      <c r="P470" s="58"/>
      <c r="Q470" s="58"/>
      <c r="AH470" s="314"/>
    </row>
    <row r="471" spans="1:141" ht="25.5" customHeight="1" outlineLevel="1">
      <c r="A471" s="202" t="s">
        <v>1032</v>
      </c>
      <c r="B471" s="234" t="s">
        <v>2116</v>
      </c>
      <c r="C471" s="42" t="s">
        <v>1846</v>
      </c>
      <c r="D471" s="48" t="s">
        <v>778</v>
      </c>
      <c r="E471" s="47">
        <f t="shared" si="161"/>
        <v>1</v>
      </c>
      <c r="F471" s="49">
        <f t="shared" si="162"/>
        <v>1</v>
      </c>
      <c r="G471" s="69">
        <f t="shared" si="163"/>
        <v>1</v>
      </c>
      <c r="H471" s="194"/>
      <c r="I471" s="50">
        <f t="shared" si="164"/>
        <v>0</v>
      </c>
      <c r="K471" s="52"/>
      <c r="L471" s="55">
        <v>1</v>
      </c>
      <c r="M471" s="52">
        <f t="shared" si="166"/>
        <v>0</v>
      </c>
      <c r="N471" s="58"/>
      <c r="O471" s="58"/>
      <c r="P471" s="58"/>
      <c r="Q471" s="58"/>
      <c r="AH471" s="314"/>
    </row>
    <row r="472" spans="1:141" ht="43.5" customHeight="1" outlineLevel="1">
      <c r="A472" s="202" t="s">
        <v>1033</v>
      </c>
      <c r="B472" s="192" t="s">
        <v>2220</v>
      </c>
      <c r="C472" s="42" t="s">
        <v>1846</v>
      </c>
      <c r="D472" s="48" t="s">
        <v>778</v>
      </c>
      <c r="E472" s="47">
        <f t="shared" si="161"/>
        <v>1</v>
      </c>
      <c r="F472" s="49">
        <f t="shared" si="162"/>
        <v>1</v>
      </c>
      <c r="G472" s="69">
        <f t="shared" si="163"/>
        <v>1</v>
      </c>
      <c r="H472" s="194"/>
      <c r="I472" s="50">
        <f t="shared" si="164"/>
        <v>0</v>
      </c>
      <c r="K472" s="52"/>
      <c r="L472" s="55">
        <v>1</v>
      </c>
      <c r="M472" s="52">
        <f t="shared" si="166"/>
        <v>0</v>
      </c>
      <c r="N472" s="58"/>
      <c r="O472" s="58"/>
      <c r="P472" s="58"/>
      <c r="Q472" s="58"/>
      <c r="AH472" s="314"/>
    </row>
    <row r="473" spans="1:141" s="412" customFormat="1" ht="26.85" customHeight="1">
      <c r="A473" s="419" t="s">
        <v>1850</v>
      </c>
      <c r="B473" s="420" t="s">
        <v>1852</v>
      </c>
      <c r="C473" s="421"/>
      <c r="D473" s="422"/>
      <c r="E473" s="422"/>
      <c r="F473" s="422"/>
      <c r="G473" s="422"/>
      <c r="H473" s="422"/>
      <c r="I473" s="422"/>
      <c r="J473" s="422"/>
      <c r="K473" s="422"/>
      <c r="L473" s="422"/>
      <c r="M473" s="422"/>
      <c r="N473" s="423"/>
      <c r="O473" s="423"/>
      <c r="P473" s="423"/>
      <c r="Q473" s="423"/>
      <c r="R473" s="423"/>
      <c r="S473" s="423"/>
      <c r="T473" s="423"/>
      <c r="U473" s="423"/>
      <c r="V473" s="423"/>
      <c r="W473" s="423"/>
      <c r="X473" s="423"/>
      <c r="Y473" s="423"/>
      <c r="Z473" s="423"/>
      <c r="AA473" s="423"/>
      <c r="AB473" s="423"/>
      <c r="AC473" s="423"/>
      <c r="AD473" s="423"/>
      <c r="AE473" s="423"/>
      <c r="AF473" s="423"/>
      <c r="AG473" s="423"/>
      <c r="AH473" s="422"/>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35"/>
      <c r="BL473" s="235"/>
      <c r="BM473" s="235"/>
      <c r="BN473" s="235"/>
      <c r="BO473" s="235"/>
      <c r="BP473" s="235"/>
      <c r="BQ473" s="235"/>
      <c r="BR473" s="235"/>
      <c r="BS473" s="235"/>
      <c r="BT473" s="235"/>
      <c r="BU473" s="235"/>
      <c r="BV473" s="235"/>
      <c r="BW473" s="235"/>
      <c r="BX473" s="235"/>
      <c r="BY473" s="235"/>
      <c r="BZ473" s="235"/>
      <c r="CA473" s="235"/>
      <c r="CB473" s="235"/>
      <c r="CC473" s="235"/>
      <c r="CD473" s="235"/>
      <c r="CE473" s="235"/>
      <c r="CF473" s="235"/>
      <c r="CG473" s="235"/>
      <c r="CH473" s="235"/>
      <c r="CI473" s="235"/>
      <c r="CJ473" s="235"/>
      <c r="CK473" s="235"/>
      <c r="CL473" s="235"/>
      <c r="CM473" s="235"/>
      <c r="CN473" s="235"/>
      <c r="CO473" s="235"/>
      <c r="CP473" s="235"/>
      <c r="CQ473" s="235"/>
      <c r="CR473" s="235"/>
      <c r="CS473" s="235"/>
      <c r="CT473" s="235"/>
      <c r="CU473" s="235"/>
      <c r="CV473" s="235"/>
      <c r="CW473" s="235"/>
      <c r="CX473" s="235"/>
      <c r="CY473" s="235"/>
      <c r="CZ473" s="235"/>
      <c r="DA473" s="235"/>
      <c r="DB473" s="235"/>
      <c r="DC473" s="235"/>
      <c r="DD473" s="235"/>
      <c r="DE473" s="235"/>
      <c r="DF473" s="235"/>
      <c r="DG473" s="235"/>
      <c r="DH473" s="235"/>
      <c r="DI473" s="235"/>
      <c r="DJ473" s="235"/>
      <c r="DK473" s="235"/>
      <c r="DL473" s="235"/>
      <c r="DM473" s="235"/>
      <c r="DN473" s="235"/>
      <c r="DO473" s="235"/>
      <c r="DP473" s="235"/>
      <c r="DQ473" s="235"/>
      <c r="DR473" s="235"/>
      <c r="DS473" s="235"/>
      <c r="DT473" s="235"/>
      <c r="DU473" s="235"/>
      <c r="DV473" s="235"/>
      <c r="DW473" s="235"/>
      <c r="DX473" s="235"/>
      <c r="DY473" s="235"/>
      <c r="DZ473" s="235"/>
      <c r="EA473" s="235"/>
      <c r="EB473" s="235"/>
      <c r="EC473" s="235"/>
      <c r="ED473" s="235"/>
      <c r="EE473" s="235"/>
      <c r="EF473" s="235"/>
      <c r="EG473" s="235"/>
      <c r="EH473" s="235"/>
      <c r="EI473" s="235"/>
      <c r="EJ473" s="235"/>
      <c r="EK473" s="235"/>
    </row>
    <row r="474" spans="1:141" ht="45.75" customHeight="1">
      <c r="A474" s="203" t="s">
        <v>1851</v>
      </c>
      <c r="B474" s="644" t="s">
        <v>2119</v>
      </c>
      <c r="C474" s="653"/>
      <c r="D474" s="178" t="s">
        <v>894</v>
      </c>
      <c r="E474" s="205">
        <f>VLOOKUP(D474,$AF$10:$AG$16,2)</f>
        <v>1</v>
      </c>
      <c r="F474" s="206">
        <f>IF(E474&gt;1,0,ROUNDDOWN(AVERAGE(F484:F511),0))</f>
        <v>1</v>
      </c>
      <c r="G474" s="206"/>
      <c r="H474" s="205">
        <f>MAX(E474:F474)</f>
        <v>1</v>
      </c>
      <c r="I474" s="207">
        <f>CHOOSE(H474,0,$X$11,$X$12,$X$13,$X$14,$X$15,$X$16)</f>
        <v>0</v>
      </c>
      <c r="J474" s="208">
        <f>1/33</f>
        <v>3.0303030303030304E-2</v>
      </c>
      <c r="K474" s="209">
        <f>I474*J474</f>
        <v>0</v>
      </c>
      <c r="L474" s="210"/>
      <c r="M474" s="209"/>
      <c r="N474" s="58"/>
      <c r="O474" s="58"/>
      <c r="P474" s="58"/>
      <c r="Q474" s="58"/>
      <c r="AH474" s="318"/>
    </row>
    <row r="475" spans="1:141" ht="30.75" customHeight="1" outlineLevel="1">
      <c r="A475" s="202" t="s">
        <v>1034</v>
      </c>
      <c r="B475" s="192" t="s">
        <v>2120</v>
      </c>
      <c r="C475" s="42" t="s">
        <v>1850</v>
      </c>
      <c r="D475" s="48" t="s">
        <v>778</v>
      </c>
      <c r="E475" s="194">
        <f>VLOOKUP(D475,$AB$10:$AE$16,2)</f>
        <v>1</v>
      </c>
      <c r="F475" s="195">
        <f>CHOOSE(E475,$Y$10,$Y$11,$Y$12,$Y$13,$Y$14,$Y$15,$Y$16)</f>
        <v>1</v>
      </c>
      <c r="G475" s="195">
        <f>IF(F475&gt;1,F475,$H$458)</f>
        <v>1</v>
      </c>
      <c r="H475" s="194"/>
      <c r="I475" s="196">
        <f>CHOOSE(G475,0,$X$11,$X$12,$X$13,$X$14,$X$15,$X$16)</f>
        <v>0</v>
      </c>
      <c r="J475" s="197"/>
      <c r="K475" s="198"/>
      <c r="L475" s="55">
        <v>1</v>
      </c>
      <c r="M475" s="198">
        <f>L475*I475</f>
        <v>0</v>
      </c>
      <c r="N475" s="58"/>
      <c r="O475" s="58"/>
      <c r="P475" s="58"/>
      <c r="Q475" s="515">
        <f>SUM(M475:M483)/9</f>
        <v>0</v>
      </c>
      <c r="R475" s="516" t="s">
        <v>2148</v>
      </c>
      <c r="AH475" s="314"/>
    </row>
    <row r="476" spans="1:141" ht="32.25" customHeight="1" outlineLevel="1">
      <c r="A476" s="202" t="s">
        <v>1035</v>
      </c>
      <c r="B476" s="234" t="s">
        <v>2121</v>
      </c>
      <c r="C476" s="42" t="s">
        <v>1850</v>
      </c>
      <c r="D476" s="48" t="s">
        <v>778</v>
      </c>
      <c r="E476" s="194">
        <f t="shared" ref="E476:E483" si="167">VLOOKUP(D476,$AB$10:$AE$16,2)</f>
        <v>1</v>
      </c>
      <c r="F476" s="195">
        <f t="shared" ref="F476:F483" si="168">CHOOSE(E476,$Y$10,$Y$11,$Y$12,$Y$13,$Y$14,$Y$15,$Y$16)</f>
        <v>1</v>
      </c>
      <c r="G476" s="195">
        <f t="shared" ref="G476:G483" si="169">IF(F476&gt;1,F476,$H$458)</f>
        <v>1</v>
      </c>
      <c r="H476" s="194"/>
      <c r="I476" s="196">
        <f t="shared" ref="I476:I483" si="170">CHOOSE(G476,0,$X$11,$X$12,$X$13,$X$14,$X$15,$X$16)</f>
        <v>0</v>
      </c>
      <c r="J476" s="197"/>
      <c r="K476" s="198"/>
      <c r="L476" s="55">
        <v>1</v>
      </c>
      <c r="M476" s="198">
        <f t="shared" ref="M476:M483" si="171">L476*I476</f>
        <v>0</v>
      </c>
      <c r="N476" s="58"/>
      <c r="O476" s="58"/>
      <c r="P476" s="58"/>
      <c r="Q476" s="58"/>
      <c r="AH476" s="314"/>
    </row>
    <row r="477" spans="1:141" ht="32.25" customHeight="1" outlineLevel="1">
      <c r="A477" s="202" t="s">
        <v>1857</v>
      </c>
      <c r="B477" s="234" t="s">
        <v>2122</v>
      </c>
      <c r="C477" s="42" t="s">
        <v>1850</v>
      </c>
      <c r="D477" s="48" t="s">
        <v>778</v>
      </c>
      <c r="E477" s="194">
        <f t="shared" si="167"/>
        <v>1</v>
      </c>
      <c r="F477" s="195">
        <f t="shared" si="168"/>
        <v>1</v>
      </c>
      <c r="G477" s="195">
        <f t="shared" si="169"/>
        <v>1</v>
      </c>
      <c r="H477" s="194"/>
      <c r="I477" s="196">
        <f t="shared" si="170"/>
        <v>0</v>
      </c>
      <c r="J477" s="197"/>
      <c r="K477" s="198"/>
      <c r="L477" s="55">
        <v>1</v>
      </c>
      <c r="M477" s="198">
        <f t="shared" si="171"/>
        <v>0</v>
      </c>
      <c r="N477" s="58"/>
      <c r="O477" s="58"/>
      <c r="P477" s="58"/>
      <c r="Q477" s="58"/>
      <c r="AH477" s="314"/>
    </row>
    <row r="478" spans="1:141" ht="30.75" customHeight="1" outlineLevel="1">
      <c r="A478" s="202" t="s">
        <v>1858</v>
      </c>
      <c r="B478" s="234" t="s">
        <v>2123</v>
      </c>
      <c r="C478" s="42" t="s">
        <v>1850</v>
      </c>
      <c r="D478" s="48" t="s">
        <v>778</v>
      </c>
      <c r="E478" s="194">
        <f t="shared" si="167"/>
        <v>1</v>
      </c>
      <c r="F478" s="195">
        <f t="shared" si="168"/>
        <v>1</v>
      </c>
      <c r="G478" s="195">
        <f t="shared" si="169"/>
        <v>1</v>
      </c>
      <c r="H478" s="194"/>
      <c r="I478" s="196">
        <f t="shared" si="170"/>
        <v>0</v>
      </c>
      <c r="J478" s="197"/>
      <c r="K478" s="198"/>
      <c r="L478" s="55">
        <v>1</v>
      </c>
      <c r="M478" s="198">
        <f t="shared" si="171"/>
        <v>0</v>
      </c>
      <c r="N478" s="58"/>
      <c r="O478" s="58"/>
      <c r="P478" s="58"/>
      <c r="Q478" s="58"/>
      <c r="AH478" s="314"/>
    </row>
    <row r="479" spans="1:141" ht="29.25" customHeight="1" outlineLevel="1">
      <c r="A479" s="202" t="s">
        <v>1859</v>
      </c>
      <c r="B479" s="234" t="s">
        <v>2124</v>
      </c>
      <c r="C479" s="42" t="s">
        <v>1850</v>
      </c>
      <c r="D479" s="48" t="s">
        <v>778</v>
      </c>
      <c r="E479" s="194">
        <f t="shared" si="167"/>
        <v>1</v>
      </c>
      <c r="F479" s="195">
        <f t="shared" si="168"/>
        <v>1</v>
      </c>
      <c r="G479" s="195">
        <f t="shared" si="169"/>
        <v>1</v>
      </c>
      <c r="H479" s="194"/>
      <c r="I479" s="196">
        <f t="shared" si="170"/>
        <v>0</v>
      </c>
      <c r="J479" s="197"/>
      <c r="K479" s="198"/>
      <c r="L479" s="55">
        <v>1</v>
      </c>
      <c r="M479" s="198">
        <f t="shared" si="171"/>
        <v>0</v>
      </c>
      <c r="N479" s="58"/>
      <c r="O479" s="58"/>
      <c r="P479" s="58"/>
      <c r="Q479" s="58"/>
      <c r="AH479" s="314"/>
    </row>
    <row r="480" spans="1:141" ht="32.25" customHeight="1" outlineLevel="1">
      <c r="A480" s="202" t="s">
        <v>1860</v>
      </c>
      <c r="B480" s="234" t="s">
        <v>2125</v>
      </c>
      <c r="C480" s="42" t="s">
        <v>1850</v>
      </c>
      <c r="D480" s="48" t="s">
        <v>778</v>
      </c>
      <c r="E480" s="194">
        <f t="shared" si="167"/>
        <v>1</v>
      </c>
      <c r="F480" s="195">
        <f t="shared" si="168"/>
        <v>1</v>
      </c>
      <c r="G480" s="195">
        <f t="shared" si="169"/>
        <v>1</v>
      </c>
      <c r="H480" s="194"/>
      <c r="I480" s="196">
        <f t="shared" si="170"/>
        <v>0</v>
      </c>
      <c r="J480" s="197"/>
      <c r="K480" s="198"/>
      <c r="L480" s="55">
        <v>1</v>
      </c>
      <c r="M480" s="198">
        <f t="shared" si="171"/>
        <v>0</v>
      </c>
      <c r="N480" s="58"/>
      <c r="O480" s="58"/>
      <c r="P480" s="58"/>
      <c r="Q480" s="58"/>
      <c r="AH480" s="314"/>
    </row>
    <row r="481" spans="1:141" ht="33.75" customHeight="1" outlineLevel="1">
      <c r="A481" s="202" t="s">
        <v>1861</v>
      </c>
      <c r="B481" s="234" t="s">
        <v>2221</v>
      </c>
      <c r="C481" s="42" t="s">
        <v>1850</v>
      </c>
      <c r="D481" s="48" t="s">
        <v>778</v>
      </c>
      <c r="E481" s="194">
        <f t="shared" si="167"/>
        <v>1</v>
      </c>
      <c r="F481" s="195">
        <f t="shared" si="168"/>
        <v>1</v>
      </c>
      <c r="G481" s="195">
        <f t="shared" si="169"/>
        <v>1</v>
      </c>
      <c r="H481" s="194"/>
      <c r="I481" s="196">
        <f t="shared" si="170"/>
        <v>0</v>
      </c>
      <c r="J481" s="197"/>
      <c r="K481" s="198"/>
      <c r="L481" s="55">
        <v>1</v>
      </c>
      <c r="M481" s="198">
        <f t="shared" si="171"/>
        <v>0</v>
      </c>
      <c r="N481" s="58"/>
      <c r="O481" s="58"/>
      <c r="P481" s="58"/>
      <c r="Q481" s="58"/>
      <c r="AH481" s="314"/>
    </row>
    <row r="482" spans="1:141" ht="39" customHeight="1" outlineLevel="1">
      <c r="A482" s="202" t="s">
        <v>1862</v>
      </c>
      <c r="B482" s="234" t="s">
        <v>2126</v>
      </c>
      <c r="C482" s="42" t="s">
        <v>1850</v>
      </c>
      <c r="D482" s="48" t="s">
        <v>778</v>
      </c>
      <c r="E482" s="194">
        <f t="shared" si="167"/>
        <v>1</v>
      </c>
      <c r="F482" s="195">
        <f t="shared" si="168"/>
        <v>1</v>
      </c>
      <c r="G482" s="195">
        <f t="shared" si="169"/>
        <v>1</v>
      </c>
      <c r="H482" s="194"/>
      <c r="I482" s="196">
        <f t="shared" si="170"/>
        <v>0</v>
      </c>
      <c r="J482" s="197"/>
      <c r="K482" s="198"/>
      <c r="L482" s="55">
        <v>1</v>
      </c>
      <c r="M482" s="198">
        <f t="shared" si="171"/>
        <v>0</v>
      </c>
      <c r="N482" s="58"/>
      <c r="O482" s="58"/>
      <c r="P482" s="58"/>
      <c r="Q482" s="58"/>
      <c r="AH482" s="314"/>
    </row>
    <row r="483" spans="1:141" ht="43.5" customHeight="1" outlineLevel="1">
      <c r="A483" s="202" t="s">
        <v>1863</v>
      </c>
      <c r="B483" s="234" t="s">
        <v>2127</v>
      </c>
      <c r="C483" s="42" t="s">
        <v>1850</v>
      </c>
      <c r="D483" s="48" t="s">
        <v>778</v>
      </c>
      <c r="E483" s="194">
        <f t="shared" si="167"/>
        <v>1</v>
      </c>
      <c r="F483" s="195">
        <f t="shared" si="168"/>
        <v>1</v>
      </c>
      <c r="G483" s="195">
        <f t="shared" si="169"/>
        <v>1</v>
      </c>
      <c r="H483" s="194"/>
      <c r="I483" s="196">
        <f t="shared" si="170"/>
        <v>0</v>
      </c>
      <c r="J483" s="197"/>
      <c r="K483" s="198"/>
      <c r="L483" s="55">
        <v>1</v>
      </c>
      <c r="M483" s="198">
        <f t="shared" si="171"/>
        <v>0</v>
      </c>
      <c r="N483" s="58"/>
      <c r="O483" s="58"/>
      <c r="P483" s="58"/>
      <c r="Q483" s="58"/>
      <c r="AH483" s="314"/>
    </row>
    <row r="484" spans="1:141" s="412" customFormat="1" ht="26.85" customHeight="1">
      <c r="A484" s="418" t="s">
        <v>201</v>
      </c>
      <c r="B484" s="643" t="s">
        <v>1201</v>
      </c>
      <c r="C484" s="643"/>
      <c r="D484" s="643"/>
      <c r="E484" s="643"/>
      <c r="F484" s="643"/>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43"/>
      <c r="AE484" s="643"/>
      <c r="AF484" s="643"/>
      <c r="AG484" s="643"/>
      <c r="AH484" s="643"/>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35"/>
      <c r="BL484" s="235"/>
      <c r="BM484" s="235"/>
      <c r="BN484" s="235"/>
      <c r="BO484" s="235"/>
      <c r="BP484" s="235"/>
      <c r="BQ484" s="235"/>
      <c r="BR484" s="235"/>
      <c r="BS484" s="235"/>
      <c r="BT484" s="235"/>
      <c r="BU484" s="235"/>
      <c r="BV484" s="235"/>
      <c r="BW484" s="235"/>
      <c r="BX484" s="235"/>
      <c r="BY484" s="235"/>
      <c r="BZ484" s="235"/>
      <c r="CA484" s="235"/>
      <c r="CB484" s="235"/>
      <c r="CC484" s="235"/>
      <c r="CD484" s="235"/>
      <c r="CE484" s="235"/>
      <c r="CF484" s="235"/>
      <c r="CG484" s="235"/>
      <c r="CH484" s="235"/>
      <c r="CI484" s="235"/>
      <c r="CJ484" s="235"/>
      <c r="CK484" s="235"/>
      <c r="CL484" s="235"/>
      <c r="CM484" s="235"/>
      <c r="CN484" s="235"/>
      <c r="CO484" s="235"/>
      <c r="CP484" s="235"/>
      <c r="CQ484" s="235"/>
      <c r="CR484" s="235"/>
      <c r="CS484" s="235"/>
      <c r="CT484" s="235"/>
      <c r="CU484" s="235"/>
      <c r="CV484" s="235"/>
      <c r="CW484" s="235"/>
      <c r="CX484" s="235"/>
      <c r="CY484" s="235"/>
      <c r="CZ484" s="235"/>
      <c r="DA484" s="235"/>
      <c r="DB484" s="235"/>
      <c r="DC484" s="235"/>
      <c r="DD484" s="235"/>
      <c r="DE484" s="235"/>
      <c r="DF484" s="235"/>
      <c r="DG484" s="235"/>
      <c r="DH484" s="235"/>
      <c r="DI484" s="235"/>
      <c r="DJ484" s="235"/>
      <c r="DK484" s="235"/>
      <c r="DL484" s="235"/>
      <c r="DM484" s="235"/>
      <c r="DN484" s="235"/>
      <c r="DO484" s="235"/>
      <c r="DP484" s="235"/>
      <c r="DQ484" s="235"/>
      <c r="DR484" s="235"/>
      <c r="DS484" s="235"/>
      <c r="DT484" s="235"/>
      <c r="DU484" s="235"/>
      <c r="DV484" s="235"/>
      <c r="DW484" s="235"/>
      <c r="DX484" s="235"/>
      <c r="DY484" s="235"/>
      <c r="DZ484" s="235"/>
      <c r="EA484" s="235"/>
      <c r="EB484" s="235"/>
      <c r="EC484" s="235"/>
      <c r="ED484" s="235"/>
      <c r="EE484" s="235"/>
      <c r="EF484" s="235"/>
      <c r="EG484" s="235"/>
      <c r="EH484" s="235"/>
      <c r="EI484" s="235"/>
      <c r="EJ484" s="235"/>
      <c r="EK484" s="235"/>
    </row>
    <row r="485" spans="1:141" ht="70.5" customHeight="1">
      <c r="A485" s="203" t="s">
        <v>1854</v>
      </c>
      <c r="B485" s="644" t="s">
        <v>1855</v>
      </c>
      <c r="C485" s="653"/>
      <c r="D485" s="178" t="s">
        <v>894</v>
      </c>
      <c r="E485" s="205">
        <f>VLOOKUP(D485,$AF$10:$AG$16,2)</f>
        <v>1</v>
      </c>
      <c r="F485" s="206">
        <f>IF(E485&gt;1,0,ROUNDDOWN(AVERAGE(F504:F515),0))</f>
        <v>1</v>
      </c>
      <c r="G485" s="206"/>
      <c r="H485" s="205">
        <f>MAX(E485:F485)</f>
        <v>1</v>
      </c>
      <c r="I485" s="207">
        <f>CHOOSE(H485,0,$X$11,$X$12,$X$13,$X$14,$X$15,$X$16)</f>
        <v>0</v>
      </c>
      <c r="J485" s="208">
        <f>1/33</f>
        <v>3.0303030303030304E-2</v>
      </c>
      <c r="K485" s="209">
        <f>I485*J485</f>
        <v>0</v>
      </c>
      <c r="L485" s="210"/>
      <c r="M485" s="209"/>
      <c r="N485" s="58"/>
      <c r="O485" s="58"/>
      <c r="P485" s="58"/>
      <c r="Q485" s="521">
        <f>SUM(M486:M489)/4</f>
        <v>0</v>
      </c>
      <c r="R485" s="519">
        <v>8.6999999999999993</v>
      </c>
      <c r="AH485" s="318"/>
    </row>
    <row r="486" spans="1:141" ht="30.75" customHeight="1" outlineLevel="1">
      <c r="A486" s="202" t="s">
        <v>1864</v>
      </c>
      <c r="B486" s="192" t="s">
        <v>2222</v>
      </c>
      <c r="C486" s="42" t="s">
        <v>201</v>
      </c>
      <c r="D486" s="48" t="s">
        <v>778</v>
      </c>
      <c r="E486" s="194">
        <f>VLOOKUP(D486,$AB$10:$AE$16,2)</f>
        <v>1</v>
      </c>
      <c r="F486" s="195">
        <f>CHOOSE(E486,$Y$10,$Y$11,$Y$12,$Y$13,$Y$14,$Y$15,$Y$16)</f>
        <v>1</v>
      </c>
      <c r="G486" s="195">
        <f>IF(F486&gt;1,F486,$H$458)</f>
        <v>1</v>
      </c>
      <c r="H486" s="194"/>
      <c r="I486" s="196">
        <f>CHOOSE(G486,0,$X$11,$X$12,$X$13,$X$14,$X$15,$X$16)</f>
        <v>0</v>
      </c>
      <c r="J486" s="197"/>
      <c r="K486" s="198"/>
      <c r="L486" s="55">
        <v>1</v>
      </c>
      <c r="M486" s="198">
        <f>L486*I486</f>
        <v>0</v>
      </c>
      <c r="N486" s="58"/>
      <c r="O486" s="58"/>
      <c r="P486" s="58"/>
      <c r="Q486" s="58"/>
      <c r="AH486" s="314"/>
    </row>
    <row r="487" spans="1:141" ht="37.5" customHeight="1" outlineLevel="1">
      <c r="A487" s="202" t="s">
        <v>1870</v>
      </c>
      <c r="B487" s="192" t="s">
        <v>2223</v>
      </c>
      <c r="C487" s="42" t="s">
        <v>201</v>
      </c>
      <c r="D487" s="48" t="s">
        <v>778</v>
      </c>
      <c r="E487" s="194">
        <f t="shared" ref="E487:E489" si="172">VLOOKUP(D487,$AB$10:$AE$16,2)</f>
        <v>1</v>
      </c>
      <c r="F487" s="195">
        <f t="shared" ref="F487:F489" si="173">CHOOSE(E487,$Y$10,$Y$11,$Y$12,$Y$13,$Y$14,$Y$15,$Y$16)</f>
        <v>1</v>
      </c>
      <c r="G487" s="195">
        <f t="shared" ref="G487:G489" si="174">IF(F487&gt;1,F487,$H$458)</f>
        <v>1</v>
      </c>
      <c r="H487" s="194"/>
      <c r="I487" s="196">
        <f t="shared" ref="I487:I489" si="175">CHOOSE(G487,0,$X$11,$X$12,$X$13,$X$14,$X$15,$X$16)</f>
        <v>0</v>
      </c>
      <c r="J487" s="197"/>
      <c r="K487" s="198"/>
      <c r="L487" s="55">
        <v>1</v>
      </c>
      <c r="M487" s="198">
        <f t="shared" ref="M487:M489" si="176">L487*I487</f>
        <v>0</v>
      </c>
      <c r="N487" s="58"/>
      <c r="O487" s="58"/>
      <c r="P487" s="58"/>
      <c r="Q487" s="58"/>
      <c r="AH487" s="314"/>
    </row>
    <row r="488" spans="1:141" ht="36" customHeight="1" outlineLevel="1">
      <c r="A488" s="202" t="s">
        <v>1871</v>
      </c>
      <c r="B488" s="192" t="s">
        <v>2224</v>
      </c>
      <c r="C488" s="42" t="s">
        <v>201</v>
      </c>
      <c r="D488" s="48" t="s">
        <v>778</v>
      </c>
      <c r="E488" s="194">
        <f t="shared" si="172"/>
        <v>1</v>
      </c>
      <c r="F488" s="195">
        <f t="shared" si="173"/>
        <v>1</v>
      </c>
      <c r="G488" s="195">
        <f t="shared" si="174"/>
        <v>1</v>
      </c>
      <c r="H488" s="194"/>
      <c r="I488" s="196">
        <f t="shared" si="175"/>
        <v>0</v>
      </c>
      <c r="J488" s="197"/>
      <c r="K488" s="198"/>
      <c r="L488" s="55">
        <v>1</v>
      </c>
      <c r="M488" s="198">
        <f t="shared" si="176"/>
        <v>0</v>
      </c>
      <c r="N488" s="58"/>
      <c r="O488" s="58"/>
      <c r="P488" s="58"/>
      <c r="Q488" s="58"/>
      <c r="AH488" s="314"/>
    </row>
    <row r="489" spans="1:141" ht="34.5" customHeight="1" outlineLevel="1">
      <c r="A489" s="202" t="s">
        <v>1872</v>
      </c>
      <c r="B489" s="234" t="s">
        <v>2225</v>
      </c>
      <c r="C489" s="42" t="s">
        <v>201</v>
      </c>
      <c r="D489" s="48" t="s">
        <v>778</v>
      </c>
      <c r="E489" s="194">
        <f t="shared" si="172"/>
        <v>1</v>
      </c>
      <c r="F489" s="195">
        <f t="shared" si="173"/>
        <v>1</v>
      </c>
      <c r="G489" s="195">
        <f t="shared" si="174"/>
        <v>1</v>
      </c>
      <c r="H489" s="194"/>
      <c r="I489" s="196">
        <f t="shared" si="175"/>
        <v>0</v>
      </c>
      <c r="J489" s="197"/>
      <c r="K489" s="198"/>
      <c r="L489" s="55">
        <v>1</v>
      </c>
      <c r="M489" s="198">
        <f t="shared" si="176"/>
        <v>0</v>
      </c>
      <c r="N489" s="58"/>
      <c r="O489" s="58"/>
      <c r="P489" s="58"/>
      <c r="Q489" s="58"/>
      <c r="AH489" s="314"/>
    </row>
    <row r="490" spans="1:141" s="412" customFormat="1" ht="26.85" customHeight="1">
      <c r="A490" s="419" t="s">
        <v>1202</v>
      </c>
      <c r="B490" s="690" t="s">
        <v>1764</v>
      </c>
      <c r="C490" s="691"/>
      <c r="D490" s="691"/>
      <c r="E490" s="691"/>
      <c r="F490" s="691"/>
      <c r="G490" s="691"/>
      <c r="H490" s="691"/>
      <c r="I490" s="691"/>
      <c r="J490" s="691"/>
      <c r="K490" s="691"/>
      <c r="L490" s="691"/>
      <c r="M490" s="691"/>
      <c r="N490" s="691"/>
      <c r="O490" s="691"/>
      <c r="P490" s="691"/>
      <c r="Q490" s="691"/>
      <c r="R490" s="691"/>
      <c r="S490" s="691"/>
      <c r="T490" s="691"/>
      <c r="U490" s="691"/>
      <c r="V490" s="691"/>
      <c r="W490" s="691"/>
      <c r="X490" s="691"/>
      <c r="Y490" s="691"/>
      <c r="Z490" s="691"/>
      <c r="AA490" s="691"/>
      <c r="AB490" s="691"/>
      <c r="AC490" s="691"/>
      <c r="AD490" s="691"/>
      <c r="AE490" s="691"/>
      <c r="AF490" s="691"/>
      <c r="AG490" s="691"/>
      <c r="AH490" s="692"/>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35"/>
      <c r="BL490" s="235"/>
      <c r="BM490" s="235"/>
      <c r="BN490" s="235"/>
      <c r="BO490" s="235"/>
      <c r="BP490" s="235"/>
      <c r="BQ490" s="235"/>
      <c r="BR490" s="235"/>
      <c r="BS490" s="235"/>
      <c r="BT490" s="235"/>
      <c r="BU490" s="235"/>
      <c r="BV490" s="235"/>
      <c r="BW490" s="235"/>
      <c r="BX490" s="235"/>
      <c r="BY490" s="235"/>
      <c r="BZ490" s="235"/>
      <c r="CA490" s="235"/>
      <c r="CB490" s="235"/>
      <c r="CC490" s="235"/>
      <c r="CD490" s="235"/>
      <c r="CE490" s="235"/>
      <c r="CF490" s="235"/>
      <c r="CG490" s="235"/>
      <c r="CH490" s="235"/>
      <c r="CI490" s="235"/>
      <c r="CJ490" s="235"/>
      <c r="CK490" s="235"/>
      <c r="CL490" s="235"/>
      <c r="CM490" s="235"/>
      <c r="CN490" s="235"/>
      <c r="CO490" s="235"/>
      <c r="CP490" s="235"/>
      <c r="CQ490" s="235"/>
      <c r="CR490" s="235"/>
      <c r="CS490" s="235"/>
      <c r="CT490" s="235"/>
      <c r="CU490" s="235"/>
      <c r="CV490" s="235"/>
      <c r="CW490" s="235"/>
      <c r="CX490" s="235"/>
      <c r="CY490" s="235"/>
      <c r="CZ490" s="235"/>
      <c r="DA490" s="235"/>
      <c r="DB490" s="235"/>
      <c r="DC490" s="235"/>
      <c r="DD490" s="235"/>
      <c r="DE490" s="235"/>
      <c r="DF490" s="235"/>
      <c r="DG490" s="235"/>
      <c r="DH490" s="235"/>
      <c r="DI490" s="235"/>
      <c r="DJ490" s="235"/>
      <c r="DK490" s="235"/>
      <c r="DL490" s="235"/>
      <c r="DM490" s="235"/>
      <c r="DN490" s="235"/>
      <c r="DO490" s="235"/>
      <c r="DP490" s="235"/>
      <c r="DQ490" s="235"/>
      <c r="DR490" s="235"/>
      <c r="DS490" s="235"/>
      <c r="DT490" s="235"/>
      <c r="DU490" s="235"/>
      <c r="DV490" s="235"/>
      <c r="DW490" s="235"/>
      <c r="DX490" s="235"/>
      <c r="DY490" s="235"/>
      <c r="DZ490" s="235"/>
      <c r="EA490" s="235"/>
      <c r="EB490" s="235"/>
      <c r="EC490" s="235"/>
      <c r="ED490" s="235"/>
      <c r="EE490" s="235"/>
      <c r="EF490" s="235"/>
      <c r="EG490" s="235"/>
      <c r="EH490" s="235"/>
      <c r="EI490" s="235"/>
      <c r="EJ490" s="235"/>
      <c r="EK490" s="235"/>
    </row>
    <row r="491" spans="1:141" ht="36" customHeight="1">
      <c r="A491" s="203" t="s">
        <v>1856</v>
      </c>
      <c r="B491" s="644" t="s">
        <v>2250</v>
      </c>
      <c r="C491" s="653"/>
      <c r="D491" s="178" t="s">
        <v>894</v>
      </c>
      <c r="E491" s="205">
        <f>VLOOKUP(D491,$AF$10:$AG$16,2)</f>
        <v>1</v>
      </c>
      <c r="F491" s="206">
        <f>IF(E491&gt;1,0,ROUNDDOWN(AVERAGE(F507:F518),0))</f>
        <v>1</v>
      </c>
      <c r="G491" s="206"/>
      <c r="H491" s="205">
        <f>MAX(E491:F491)</f>
        <v>1</v>
      </c>
      <c r="I491" s="207">
        <f>CHOOSE(H491,0,$X$11,$X$12,$X$13,$X$14,$X$15,$X$16)</f>
        <v>0</v>
      </c>
      <c r="J491" s="208">
        <f>1/33</f>
        <v>3.0303030303030304E-2</v>
      </c>
      <c r="K491" s="209">
        <f>I491*J491</f>
        <v>0</v>
      </c>
      <c r="L491" s="210"/>
      <c r="M491" s="209"/>
      <c r="N491" s="58"/>
      <c r="O491" s="58"/>
      <c r="P491" s="58"/>
      <c r="Q491" s="521">
        <f>SUM(M492:M500)/9</f>
        <v>0</v>
      </c>
      <c r="R491" s="519">
        <v>8.8000000000000007</v>
      </c>
      <c r="AH491" s="318"/>
    </row>
    <row r="492" spans="1:141" ht="30.75" customHeight="1" outlineLevel="1">
      <c r="A492" s="202" t="s">
        <v>1876</v>
      </c>
      <c r="B492" s="192" t="s">
        <v>2226</v>
      </c>
      <c r="C492" s="42" t="s">
        <v>1202</v>
      </c>
      <c r="D492" s="48" t="s">
        <v>778</v>
      </c>
      <c r="E492" s="194">
        <f>VLOOKUP(D492,$AB$10:$AE$16,2)</f>
        <v>1</v>
      </c>
      <c r="F492" s="195">
        <f>CHOOSE(E492,$Y$10,$Y$11,$Y$12,$Y$13,$Y$14,$Y$15,$Y$16)</f>
        <v>1</v>
      </c>
      <c r="G492" s="195">
        <f>IF(F492&gt;1,F492,$H$458)</f>
        <v>1</v>
      </c>
      <c r="H492" s="194"/>
      <c r="I492" s="196">
        <f>CHOOSE(G492,0,$X$11,$X$12,$X$13,$X$14,$X$15,$X$16)</f>
        <v>0</v>
      </c>
      <c r="J492" s="197"/>
      <c r="K492" s="198"/>
      <c r="L492" s="55">
        <v>1</v>
      </c>
      <c r="M492" s="198">
        <f>L492*I492</f>
        <v>0</v>
      </c>
      <c r="N492" s="58"/>
      <c r="O492" s="58"/>
      <c r="P492" s="58"/>
      <c r="Q492" s="58"/>
      <c r="AH492" s="314"/>
    </row>
    <row r="493" spans="1:141" ht="30.75" customHeight="1" outlineLevel="1">
      <c r="A493" s="202" t="s">
        <v>1970</v>
      </c>
      <c r="B493" s="234" t="s">
        <v>1865</v>
      </c>
      <c r="C493" s="42" t="s">
        <v>1202</v>
      </c>
      <c r="D493" s="48" t="s">
        <v>778</v>
      </c>
      <c r="E493" s="194">
        <f t="shared" ref="E493:E500" si="177">VLOOKUP(D493,$AB$10:$AE$16,2)</f>
        <v>1</v>
      </c>
      <c r="F493" s="195">
        <f t="shared" ref="F493:F500" si="178">CHOOSE(E493,$Y$10,$Y$11,$Y$12,$Y$13,$Y$14,$Y$15,$Y$16)</f>
        <v>1</v>
      </c>
      <c r="G493" s="195">
        <f t="shared" ref="G493:G500" si="179">IF(F493&gt;1,F493,$H$458)</f>
        <v>1</v>
      </c>
      <c r="H493" s="194"/>
      <c r="I493" s="196">
        <f t="shared" ref="I493:I500" si="180">CHOOSE(G493,0,$X$11,$X$12,$X$13,$X$14,$X$15,$X$16)</f>
        <v>0</v>
      </c>
      <c r="J493" s="197"/>
      <c r="K493" s="198"/>
      <c r="L493" s="55">
        <v>1</v>
      </c>
      <c r="M493" s="198">
        <f t="shared" ref="M493:M500" si="181">L493*I493</f>
        <v>0</v>
      </c>
      <c r="N493" s="58"/>
      <c r="O493" s="58"/>
      <c r="P493" s="58"/>
      <c r="Q493" s="58"/>
      <c r="AH493" s="314"/>
    </row>
    <row r="494" spans="1:141" ht="30.75" customHeight="1" outlineLevel="1">
      <c r="A494" s="202" t="s">
        <v>1971</v>
      </c>
      <c r="B494" s="234" t="s">
        <v>1866</v>
      </c>
      <c r="C494" s="42" t="s">
        <v>1202</v>
      </c>
      <c r="D494" s="48" t="s">
        <v>778</v>
      </c>
      <c r="E494" s="194">
        <f t="shared" si="177"/>
        <v>1</v>
      </c>
      <c r="F494" s="195">
        <f t="shared" si="178"/>
        <v>1</v>
      </c>
      <c r="G494" s="195">
        <f t="shared" si="179"/>
        <v>1</v>
      </c>
      <c r="H494" s="194"/>
      <c r="I494" s="196">
        <f t="shared" si="180"/>
        <v>0</v>
      </c>
      <c r="J494" s="197"/>
      <c r="K494" s="198"/>
      <c r="L494" s="55">
        <v>1</v>
      </c>
      <c r="M494" s="198">
        <f t="shared" si="181"/>
        <v>0</v>
      </c>
      <c r="N494" s="58"/>
      <c r="O494" s="58"/>
      <c r="P494" s="58"/>
      <c r="Q494" s="58"/>
      <c r="AH494" s="314"/>
    </row>
    <row r="495" spans="1:141" ht="30.75" customHeight="1" outlineLevel="1">
      <c r="A495" s="202" t="s">
        <v>1972</v>
      </c>
      <c r="B495" s="234" t="s">
        <v>1867</v>
      </c>
      <c r="C495" s="42" t="s">
        <v>1202</v>
      </c>
      <c r="D495" s="48" t="s">
        <v>778</v>
      </c>
      <c r="E495" s="194">
        <f t="shared" si="177"/>
        <v>1</v>
      </c>
      <c r="F495" s="195">
        <f t="shared" si="178"/>
        <v>1</v>
      </c>
      <c r="G495" s="195">
        <f t="shared" si="179"/>
        <v>1</v>
      </c>
      <c r="H495" s="194"/>
      <c r="I495" s="196">
        <f t="shared" si="180"/>
        <v>0</v>
      </c>
      <c r="J495" s="197"/>
      <c r="K495" s="198"/>
      <c r="L495" s="55">
        <v>1</v>
      </c>
      <c r="M495" s="198">
        <f t="shared" si="181"/>
        <v>0</v>
      </c>
      <c r="N495" s="58"/>
      <c r="O495" s="58"/>
      <c r="P495" s="58"/>
      <c r="Q495" s="58"/>
      <c r="AH495" s="314"/>
    </row>
    <row r="496" spans="1:141" ht="37.5" customHeight="1" outlineLevel="1">
      <c r="A496" s="202" t="s">
        <v>1973</v>
      </c>
      <c r="B496" s="192" t="s">
        <v>1868</v>
      </c>
      <c r="C496" s="42" t="s">
        <v>1202</v>
      </c>
      <c r="D496" s="48" t="s">
        <v>778</v>
      </c>
      <c r="E496" s="194">
        <f t="shared" si="177"/>
        <v>1</v>
      </c>
      <c r="F496" s="195">
        <f t="shared" si="178"/>
        <v>1</v>
      </c>
      <c r="G496" s="195">
        <f t="shared" si="179"/>
        <v>1</v>
      </c>
      <c r="H496" s="194"/>
      <c r="I496" s="196">
        <f t="shared" si="180"/>
        <v>0</v>
      </c>
      <c r="J496" s="197"/>
      <c r="K496" s="198"/>
      <c r="L496" s="55">
        <v>1</v>
      </c>
      <c r="M496" s="198">
        <f t="shared" si="181"/>
        <v>0</v>
      </c>
      <c r="N496" s="58"/>
      <c r="O496" s="58"/>
      <c r="P496" s="58"/>
      <c r="Q496" s="58"/>
      <c r="AH496" s="314"/>
    </row>
    <row r="497" spans="1:141" ht="37.5" customHeight="1" outlineLevel="1">
      <c r="A497" s="202" t="s">
        <v>1974</v>
      </c>
      <c r="B497" s="405" t="s">
        <v>1869</v>
      </c>
      <c r="C497" s="42" t="s">
        <v>1202</v>
      </c>
      <c r="D497" s="48" t="s">
        <v>778</v>
      </c>
      <c r="E497" s="194">
        <f t="shared" si="177"/>
        <v>1</v>
      </c>
      <c r="F497" s="195">
        <f t="shared" si="178"/>
        <v>1</v>
      </c>
      <c r="G497" s="195">
        <f t="shared" si="179"/>
        <v>1</v>
      </c>
      <c r="H497" s="350"/>
      <c r="I497" s="196">
        <f t="shared" si="180"/>
        <v>0</v>
      </c>
      <c r="J497" s="197"/>
      <c r="K497" s="351"/>
      <c r="L497" s="55">
        <v>1</v>
      </c>
      <c r="M497" s="198">
        <f t="shared" si="181"/>
        <v>0</v>
      </c>
      <c r="N497" s="58"/>
      <c r="O497" s="58"/>
      <c r="P497" s="58"/>
      <c r="Q497" s="58"/>
      <c r="AH497" s="404"/>
    </row>
    <row r="498" spans="1:141" ht="39.75" customHeight="1" outlineLevel="1">
      <c r="A498" s="202" t="s">
        <v>1975</v>
      </c>
      <c r="B498" s="405" t="s">
        <v>1873</v>
      </c>
      <c r="C498" s="42" t="s">
        <v>1202</v>
      </c>
      <c r="D498" s="48" t="s">
        <v>778</v>
      </c>
      <c r="E498" s="194">
        <f t="shared" si="177"/>
        <v>1</v>
      </c>
      <c r="F498" s="195">
        <f t="shared" si="178"/>
        <v>1</v>
      </c>
      <c r="G498" s="195">
        <f t="shared" si="179"/>
        <v>1</v>
      </c>
      <c r="H498" s="350"/>
      <c r="I498" s="196">
        <f t="shared" si="180"/>
        <v>0</v>
      </c>
      <c r="J498" s="197"/>
      <c r="K498" s="351"/>
      <c r="L498" s="55">
        <v>1</v>
      </c>
      <c r="M498" s="198">
        <f t="shared" si="181"/>
        <v>0</v>
      </c>
      <c r="N498" s="58"/>
      <c r="O498" s="58"/>
      <c r="P498" s="58"/>
      <c r="Q498" s="58"/>
      <c r="AH498" s="404"/>
    </row>
    <row r="499" spans="1:141" ht="39.75" customHeight="1" outlineLevel="1">
      <c r="A499" s="202" t="s">
        <v>1976</v>
      </c>
      <c r="B499" s="405" t="s">
        <v>1874</v>
      </c>
      <c r="C499" s="42" t="s">
        <v>1202</v>
      </c>
      <c r="D499" s="48" t="s">
        <v>778</v>
      </c>
      <c r="E499" s="194">
        <f t="shared" si="177"/>
        <v>1</v>
      </c>
      <c r="F499" s="195">
        <f t="shared" si="178"/>
        <v>1</v>
      </c>
      <c r="G499" s="195">
        <f t="shared" si="179"/>
        <v>1</v>
      </c>
      <c r="H499" s="350"/>
      <c r="I499" s="196">
        <f t="shared" si="180"/>
        <v>0</v>
      </c>
      <c r="J499" s="197"/>
      <c r="K499" s="351"/>
      <c r="L499" s="55">
        <v>1</v>
      </c>
      <c r="M499" s="198">
        <f t="shared" si="181"/>
        <v>0</v>
      </c>
      <c r="N499" s="58"/>
      <c r="O499" s="58"/>
      <c r="P499" s="58"/>
      <c r="Q499" s="58"/>
      <c r="AH499" s="404"/>
    </row>
    <row r="500" spans="1:141" ht="37.5" customHeight="1" outlineLevel="1">
      <c r="A500" s="202" t="s">
        <v>1977</v>
      </c>
      <c r="B500" s="405" t="s">
        <v>1875</v>
      </c>
      <c r="C500" s="42" t="s">
        <v>1202</v>
      </c>
      <c r="D500" s="48" t="s">
        <v>778</v>
      </c>
      <c r="E500" s="194">
        <f t="shared" si="177"/>
        <v>1</v>
      </c>
      <c r="F500" s="195">
        <f t="shared" si="178"/>
        <v>1</v>
      </c>
      <c r="G500" s="195">
        <f t="shared" si="179"/>
        <v>1</v>
      </c>
      <c r="H500" s="350"/>
      <c r="I500" s="196">
        <f t="shared" si="180"/>
        <v>0</v>
      </c>
      <c r="J500" s="197"/>
      <c r="K500" s="351"/>
      <c r="L500" s="55">
        <v>1</v>
      </c>
      <c r="M500" s="198">
        <f t="shared" si="181"/>
        <v>0</v>
      </c>
      <c r="N500" s="58"/>
      <c r="O500" s="58"/>
      <c r="P500" s="58"/>
      <c r="Q500" s="58"/>
      <c r="AH500" s="404"/>
    </row>
    <row r="501" spans="1:141" s="412" customFormat="1" ht="26.85" customHeight="1">
      <c r="A501" s="419" t="s">
        <v>1203</v>
      </c>
      <c r="B501" s="430" t="s">
        <v>1953</v>
      </c>
      <c r="C501" s="431"/>
      <c r="D501" s="431"/>
      <c r="E501" s="431"/>
      <c r="F501" s="431"/>
      <c r="G501" s="431"/>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1"/>
      <c r="AD501" s="431"/>
      <c r="AE501" s="431"/>
      <c r="AF501" s="431"/>
      <c r="AG501" s="431"/>
      <c r="AH501" s="432"/>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35"/>
      <c r="BL501" s="235"/>
      <c r="BM501" s="235"/>
      <c r="BN501" s="235"/>
      <c r="BO501" s="235"/>
      <c r="BP501" s="235"/>
      <c r="BQ501" s="235"/>
      <c r="BR501" s="235"/>
      <c r="BS501" s="235"/>
      <c r="BT501" s="235"/>
      <c r="BU501" s="235"/>
      <c r="BV501" s="235"/>
      <c r="BW501" s="235"/>
      <c r="BX501" s="235"/>
      <c r="BY501" s="235"/>
      <c r="BZ501" s="235"/>
      <c r="CA501" s="235"/>
      <c r="CB501" s="235"/>
      <c r="CC501" s="235"/>
      <c r="CD501" s="235"/>
      <c r="CE501" s="235"/>
      <c r="CF501" s="235"/>
      <c r="CG501" s="235"/>
      <c r="CH501" s="235"/>
      <c r="CI501" s="235"/>
      <c r="CJ501" s="235"/>
      <c r="CK501" s="235"/>
      <c r="CL501" s="235"/>
      <c r="CM501" s="235"/>
      <c r="CN501" s="235"/>
      <c r="CO501" s="235"/>
      <c r="CP501" s="235"/>
      <c r="CQ501" s="235"/>
      <c r="CR501" s="235"/>
      <c r="CS501" s="235"/>
      <c r="CT501" s="235"/>
      <c r="CU501" s="235"/>
      <c r="CV501" s="235"/>
      <c r="CW501" s="235"/>
      <c r="CX501" s="235"/>
      <c r="CY501" s="235"/>
      <c r="CZ501" s="235"/>
      <c r="DA501" s="235"/>
      <c r="DB501" s="235"/>
      <c r="DC501" s="235"/>
      <c r="DD501" s="235"/>
      <c r="DE501" s="235"/>
      <c r="DF501" s="235"/>
      <c r="DG501" s="235"/>
      <c r="DH501" s="235"/>
      <c r="DI501" s="235"/>
      <c r="DJ501" s="235"/>
      <c r="DK501" s="235"/>
      <c r="DL501" s="235"/>
      <c r="DM501" s="235"/>
      <c r="DN501" s="235"/>
      <c r="DO501" s="235"/>
      <c r="DP501" s="235"/>
      <c r="DQ501" s="235"/>
      <c r="DR501" s="235"/>
      <c r="DS501" s="235"/>
      <c r="DT501" s="235"/>
      <c r="DU501" s="235"/>
      <c r="DV501" s="235"/>
      <c r="DW501" s="235"/>
      <c r="DX501" s="235"/>
      <c r="DY501" s="235"/>
      <c r="DZ501" s="235"/>
      <c r="EA501" s="235"/>
      <c r="EB501" s="235"/>
      <c r="EC501" s="235"/>
      <c r="ED501" s="235"/>
      <c r="EE501" s="235"/>
      <c r="EF501" s="235"/>
      <c r="EG501" s="235"/>
      <c r="EH501" s="235"/>
      <c r="EI501" s="235"/>
      <c r="EJ501" s="235"/>
      <c r="EK501" s="235"/>
    </row>
    <row r="502" spans="1:141" ht="57.75" customHeight="1">
      <c r="A502" s="203" t="s">
        <v>789</v>
      </c>
      <c r="B502" s="644" t="s">
        <v>2128</v>
      </c>
      <c r="C502" s="653"/>
      <c r="D502" s="178" t="s">
        <v>894</v>
      </c>
      <c r="E502" s="205">
        <f>VLOOKUP(D502,$AF$10:$AG$16,2)</f>
        <v>1</v>
      </c>
      <c r="F502" s="206">
        <f>IF(E502&gt;1,0,ROUNDDOWN(AVERAGE(F503:F505),0))</f>
        <v>1</v>
      </c>
      <c r="G502" s="206"/>
      <c r="H502" s="205">
        <f>MAX(E502:F502)</f>
        <v>1</v>
      </c>
      <c r="I502" s="207">
        <f>CHOOSE(H502,0,$X$11,$X$12,$X$13,$X$14,$X$15,$X$16)</f>
        <v>0</v>
      </c>
      <c r="J502" s="208">
        <f>1/33</f>
        <v>3.0303030303030304E-2</v>
      </c>
      <c r="K502" s="209">
        <f>I502*J502</f>
        <v>0</v>
      </c>
      <c r="L502" s="210"/>
      <c r="M502" s="209"/>
      <c r="N502" s="58"/>
      <c r="O502" s="58"/>
      <c r="P502" s="58"/>
      <c r="Q502" s="58"/>
      <c r="AH502" s="318"/>
    </row>
    <row r="503" spans="1:141" ht="36" customHeight="1" outlineLevel="1">
      <c r="A503" s="202" t="s">
        <v>1978</v>
      </c>
      <c r="B503" s="176" t="s">
        <v>1878</v>
      </c>
      <c r="C503" s="42" t="s">
        <v>1877</v>
      </c>
      <c r="D503" s="48" t="s">
        <v>778</v>
      </c>
      <c r="E503" s="47">
        <f>VLOOKUP(D503,$AB$10:$AE$16,2)</f>
        <v>1</v>
      </c>
      <c r="F503" s="49">
        <f>CHOOSE(E503,$Y$10,$Y$11,$Y$12,$Y$13,$Y$14,$Y$15,$Y$16)</f>
        <v>1</v>
      </c>
      <c r="G503" s="69">
        <f>IF(F503&gt;1,F503,$H$502)</f>
        <v>1</v>
      </c>
      <c r="H503" s="47"/>
      <c r="I503" s="50">
        <f>CHOOSE(G503,0,$X$11,$X$12,$X$13,$X$14,$X$15,$X$16)</f>
        <v>0</v>
      </c>
      <c r="K503" s="52"/>
      <c r="L503" s="55">
        <v>1</v>
      </c>
      <c r="M503" s="52">
        <f>L503*I503</f>
        <v>0</v>
      </c>
      <c r="N503" s="58"/>
      <c r="O503" s="58"/>
      <c r="P503" s="58"/>
      <c r="Q503" s="521">
        <f>SUM(M503:M505)/3</f>
        <v>0</v>
      </c>
      <c r="R503" s="519">
        <v>8.9</v>
      </c>
      <c r="AH503" s="319"/>
    </row>
    <row r="504" spans="1:141" ht="29.25" customHeight="1" outlineLevel="1">
      <c r="A504" s="202" t="s">
        <v>1979</v>
      </c>
      <c r="B504" s="176" t="s">
        <v>1879</v>
      </c>
      <c r="C504" s="42" t="s">
        <v>1877</v>
      </c>
      <c r="D504" s="48" t="s">
        <v>778</v>
      </c>
      <c r="E504" s="47">
        <f>VLOOKUP(D504,$AB$10:$AE$16,2)</f>
        <v>1</v>
      </c>
      <c r="F504" s="49">
        <f>CHOOSE(E504,$Y$10,$Y$11,$Y$12,$Y$13,$Y$14,$Y$15,$Y$16)</f>
        <v>1</v>
      </c>
      <c r="G504" s="69">
        <f>IF(F504&gt;1,F504,$H$502)</f>
        <v>1</v>
      </c>
      <c r="H504" s="47"/>
      <c r="I504" s="50">
        <f>CHOOSE(G504,0,$X$11,$X$12,$X$13,$X$14,$X$15,$X$16)</f>
        <v>0</v>
      </c>
      <c r="K504" s="52"/>
      <c r="L504" s="55">
        <v>1</v>
      </c>
      <c r="M504" s="52">
        <f>L504*I504</f>
        <v>0</v>
      </c>
      <c r="N504" s="58"/>
      <c r="O504" s="58"/>
      <c r="P504" s="58"/>
      <c r="Q504" s="58"/>
      <c r="AH504" s="319"/>
    </row>
    <row r="505" spans="1:141" ht="50.25" customHeight="1" outlineLevel="1">
      <c r="A505" s="202" t="s">
        <v>1980</v>
      </c>
      <c r="B505" s="176" t="s">
        <v>1880</v>
      </c>
      <c r="C505" s="42" t="s">
        <v>1877</v>
      </c>
      <c r="D505" s="48" t="s">
        <v>778</v>
      </c>
      <c r="E505" s="47">
        <f>VLOOKUP(D505,$AB$10:$AE$16,2)</f>
        <v>1</v>
      </c>
      <c r="F505" s="49">
        <f>CHOOSE(E505,$Y$10,$Y$11,$Y$12,$Y$13,$Y$14,$Y$15,$Y$16)</f>
        <v>1</v>
      </c>
      <c r="G505" s="69">
        <f>IF(F505&gt;1,F505,$H$502)</f>
        <v>1</v>
      </c>
      <c r="H505" s="47"/>
      <c r="I505" s="50">
        <f>CHOOSE(G505,0,$X$11,$X$12,$X$13,$X$14,$X$15,$X$16)</f>
        <v>0</v>
      </c>
      <c r="K505" s="52"/>
      <c r="L505" s="55">
        <v>1</v>
      </c>
      <c r="M505" s="52">
        <f>L505*I505</f>
        <v>0</v>
      </c>
      <c r="N505" s="58"/>
      <c r="O505" s="58"/>
      <c r="P505" s="58"/>
      <c r="Q505" s="58"/>
      <c r="AH505" s="319"/>
    </row>
    <row r="506" spans="1:141" s="412" customFormat="1" ht="26.85" customHeight="1">
      <c r="A506" s="433" t="s">
        <v>1157</v>
      </c>
      <c r="B506" s="697" t="s">
        <v>717</v>
      </c>
      <c r="C506" s="697"/>
      <c r="D506" s="697"/>
      <c r="E506" s="697"/>
      <c r="F506" s="697"/>
      <c r="G506" s="697"/>
      <c r="H506" s="697"/>
      <c r="I506" s="697"/>
      <c r="J506" s="697"/>
      <c r="K506" s="697"/>
      <c r="L506" s="697"/>
      <c r="M506" s="697"/>
      <c r="N506" s="697"/>
      <c r="O506" s="697"/>
      <c r="P506" s="697"/>
      <c r="Q506" s="697"/>
      <c r="R506" s="697"/>
      <c r="S506" s="697"/>
      <c r="T506" s="697"/>
      <c r="U506" s="697"/>
      <c r="V506" s="697"/>
      <c r="W506" s="697"/>
      <c r="X506" s="697"/>
      <c r="Y506" s="697"/>
      <c r="Z506" s="697"/>
      <c r="AA506" s="697"/>
      <c r="AB506" s="697"/>
      <c r="AC506" s="697"/>
      <c r="AD506" s="697"/>
      <c r="AE506" s="697"/>
      <c r="AF506" s="697"/>
      <c r="AG506" s="697"/>
      <c r="AH506" s="697"/>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35"/>
      <c r="BL506" s="235"/>
      <c r="BM506" s="235"/>
      <c r="BN506" s="235"/>
      <c r="BO506" s="235"/>
      <c r="BP506" s="235"/>
      <c r="BQ506" s="235"/>
      <c r="BR506" s="235"/>
      <c r="BS506" s="235"/>
      <c r="BT506" s="235"/>
      <c r="BU506" s="235"/>
      <c r="BV506" s="235"/>
      <c r="BW506" s="235"/>
      <c r="BX506" s="235"/>
      <c r="BY506" s="235"/>
      <c r="BZ506" s="235"/>
      <c r="CA506" s="235"/>
      <c r="CB506" s="235"/>
      <c r="CC506" s="235"/>
      <c r="CD506" s="235"/>
      <c r="CE506" s="235"/>
      <c r="CF506" s="235"/>
      <c r="CG506" s="235"/>
      <c r="CH506" s="235"/>
      <c r="CI506" s="235"/>
      <c r="CJ506" s="235"/>
      <c r="CK506" s="235"/>
      <c r="CL506" s="235"/>
      <c r="CM506" s="235"/>
      <c r="CN506" s="235"/>
      <c r="CO506" s="235"/>
      <c r="CP506" s="235"/>
      <c r="CQ506" s="235"/>
      <c r="CR506" s="235"/>
      <c r="CS506" s="235"/>
      <c r="CT506" s="235"/>
      <c r="CU506" s="235"/>
      <c r="CV506" s="235"/>
      <c r="CW506" s="235"/>
      <c r="CX506" s="235"/>
      <c r="CY506" s="235"/>
      <c r="CZ506" s="235"/>
      <c r="DA506" s="235"/>
      <c r="DB506" s="235"/>
      <c r="DC506" s="235"/>
      <c r="DD506" s="235"/>
      <c r="DE506" s="235"/>
      <c r="DF506" s="235"/>
      <c r="DG506" s="235"/>
      <c r="DH506" s="235"/>
      <c r="DI506" s="235"/>
      <c r="DJ506" s="235"/>
      <c r="DK506" s="235"/>
      <c r="DL506" s="235"/>
      <c r="DM506" s="235"/>
      <c r="DN506" s="235"/>
      <c r="DO506" s="235"/>
      <c r="DP506" s="235"/>
      <c r="DQ506" s="235"/>
      <c r="DR506" s="235"/>
      <c r="DS506" s="235"/>
      <c r="DT506" s="235"/>
      <c r="DU506" s="235"/>
      <c r="DV506" s="235"/>
      <c r="DW506" s="235"/>
      <c r="DX506" s="235"/>
      <c r="DY506" s="235"/>
      <c r="DZ506" s="235"/>
      <c r="EA506" s="235"/>
      <c r="EB506" s="235"/>
      <c r="EC506" s="235"/>
      <c r="ED506" s="235"/>
      <c r="EE506" s="235"/>
      <c r="EF506" s="235"/>
      <c r="EG506" s="235"/>
      <c r="EH506" s="235"/>
      <c r="EI506" s="235"/>
      <c r="EJ506" s="235"/>
      <c r="EK506" s="235"/>
    </row>
    <row r="507" spans="1:141" s="412" customFormat="1" ht="26.85" customHeight="1">
      <c r="A507" s="434" t="s">
        <v>187</v>
      </c>
      <c r="B507" s="698" t="s">
        <v>635</v>
      </c>
      <c r="C507" s="698"/>
      <c r="D507" s="698"/>
      <c r="E507" s="698"/>
      <c r="F507" s="698"/>
      <c r="G507" s="698"/>
      <c r="H507" s="698"/>
      <c r="I507" s="698"/>
      <c r="J507" s="698"/>
      <c r="K507" s="698"/>
      <c r="L507" s="698"/>
      <c r="M507" s="698"/>
      <c r="N507" s="698"/>
      <c r="O507" s="698"/>
      <c r="P507" s="698"/>
      <c r="Q507" s="698"/>
      <c r="R507" s="698"/>
      <c r="S507" s="698"/>
      <c r="T507" s="698"/>
      <c r="U507" s="698"/>
      <c r="V507" s="698"/>
      <c r="W507" s="698"/>
      <c r="X507" s="698"/>
      <c r="Y507" s="698"/>
      <c r="Z507" s="698"/>
      <c r="AA507" s="698"/>
      <c r="AB507" s="698"/>
      <c r="AC507" s="698"/>
      <c r="AD507" s="698"/>
      <c r="AE507" s="698"/>
      <c r="AF507" s="698"/>
      <c r="AG507" s="698"/>
      <c r="AH507" s="698"/>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35"/>
      <c r="BL507" s="235"/>
      <c r="BM507" s="235"/>
      <c r="BN507" s="235"/>
      <c r="BO507" s="235"/>
      <c r="BP507" s="235"/>
      <c r="BQ507" s="235"/>
      <c r="BR507" s="235"/>
      <c r="BS507" s="235"/>
      <c r="BT507" s="235"/>
      <c r="BU507" s="235"/>
      <c r="BV507" s="235"/>
      <c r="BW507" s="235"/>
      <c r="BX507" s="235"/>
      <c r="BY507" s="235"/>
      <c r="BZ507" s="235"/>
      <c r="CA507" s="235"/>
      <c r="CB507" s="235"/>
      <c r="CC507" s="235"/>
      <c r="CD507" s="235"/>
      <c r="CE507" s="235"/>
      <c r="CF507" s="235"/>
      <c r="CG507" s="235"/>
      <c r="CH507" s="235"/>
      <c r="CI507" s="235"/>
      <c r="CJ507" s="235"/>
      <c r="CK507" s="235"/>
      <c r="CL507" s="235"/>
      <c r="CM507" s="235"/>
      <c r="CN507" s="235"/>
      <c r="CO507" s="235"/>
      <c r="CP507" s="235"/>
      <c r="CQ507" s="235"/>
      <c r="CR507" s="235"/>
      <c r="CS507" s="235"/>
      <c r="CT507" s="235"/>
      <c r="CU507" s="235"/>
      <c r="CV507" s="235"/>
      <c r="CW507" s="235"/>
      <c r="CX507" s="235"/>
      <c r="CY507" s="235"/>
      <c r="CZ507" s="235"/>
      <c r="DA507" s="235"/>
      <c r="DB507" s="235"/>
      <c r="DC507" s="235"/>
      <c r="DD507" s="235"/>
      <c r="DE507" s="235"/>
      <c r="DF507" s="235"/>
      <c r="DG507" s="235"/>
      <c r="DH507" s="235"/>
      <c r="DI507" s="235"/>
      <c r="DJ507" s="235"/>
      <c r="DK507" s="235"/>
      <c r="DL507" s="235"/>
      <c r="DM507" s="235"/>
      <c r="DN507" s="235"/>
      <c r="DO507" s="235"/>
      <c r="DP507" s="235"/>
      <c r="DQ507" s="235"/>
      <c r="DR507" s="235"/>
      <c r="DS507" s="235"/>
      <c r="DT507" s="235"/>
      <c r="DU507" s="235"/>
      <c r="DV507" s="235"/>
      <c r="DW507" s="235"/>
      <c r="DX507" s="235"/>
      <c r="DY507" s="235"/>
      <c r="DZ507" s="235"/>
      <c r="EA507" s="235"/>
      <c r="EB507" s="235"/>
      <c r="EC507" s="235"/>
      <c r="ED507" s="235"/>
      <c r="EE507" s="235"/>
      <c r="EF507" s="235"/>
      <c r="EG507" s="235"/>
      <c r="EH507" s="235"/>
      <c r="EI507" s="235"/>
      <c r="EJ507" s="235"/>
      <c r="EK507" s="235"/>
    </row>
    <row r="508" spans="1:141" s="412" customFormat="1" ht="26.85" customHeight="1">
      <c r="A508" s="434" t="s">
        <v>188</v>
      </c>
      <c r="B508" s="698" t="s">
        <v>110</v>
      </c>
      <c r="C508" s="698"/>
      <c r="D508" s="698"/>
      <c r="E508" s="698"/>
      <c r="F508" s="698"/>
      <c r="G508" s="698"/>
      <c r="H508" s="698"/>
      <c r="I508" s="698"/>
      <c r="J508" s="698"/>
      <c r="K508" s="698"/>
      <c r="L508" s="698"/>
      <c r="M508" s="698"/>
      <c r="N508" s="698"/>
      <c r="O508" s="698"/>
      <c r="P508" s="698"/>
      <c r="Q508" s="698"/>
      <c r="R508" s="698"/>
      <c r="S508" s="698"/>
      <c r="T508" s="698"/>
      <c r="U508" s="698"/>
      <c r="V508" s="698"/>
      <c r="W508" s="698"/>
      <c r="X508" s="698"/>
      <c r="Y508" s="698"/>
      <c r="Z508" s="698"/>
      <c r="AA508" s="698"/>
      <c r="AB508" s="698"/>
      <c r="AC508" s="698"/>
      <c r="AD508" s="698"/>
      <c r="AE508" s="698"/>
      <c r="AF508" s="698"/>
      <c r="AG508" s="698"/>
      <c r="AH508" s="698"/>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235"/>
      <c r="BE508" s="235"/>
      <c r="BF508" s="235"/>
      <c r="BG508" s="235"/>
      <c r="BH508" s="235"/>
      <c r="BI508" s="235"/>
      <c r="BJ508" s="235"/>
      <c r="BK508" s="235"/>
      <c r="BL508" s="235"/>
      <c r="BM508" s="235"/>
      <c r="BN508" s="235"/>
      <c r="BO508" s="235"/>
      <c r="BP508" s="235"/>
      <c r="BQ508" s="235"/>
      <c r="BR508" s="235"/>
      <c r="BS508" s="235"/>
      <c r="BT508" s="235"/>
      <c r="BU508" s="235"/>
      <c r="BV508" s="235"/>
      <c r="BW508" s="235"/>
      <c r="BX508" s="235"/>
      <c r="BY508" s="235"/>
      <c r="BZ508" s="235"/>
      <c r="CA508" s="235"/>
      <c r="CB508" s="235"/>
      <c r="CC508" s="235"/>
      <c r="CD508" s="235"/>
      <c r="CE508" s="235"/>
      <c r="CF508" s="235"/>
      <c r="CG508" s="235"/>
      <c r="CH508" s="235"/>
      <c r="CI508" s="235"/>
      <c r="CJ508" s="235"/>
      <c r="CK508" s="235"/>
      <c r="CL508" s="235"/>
      <c r="CM508" s="235"/>
      <c r="CN508" s="235"/>
      <c r="CO508" s="235"/>
      <c r="CP508" s="235"/>
      <c r="CQ508" s="235"/>
      <c r="CR508" s="235"/>
      <c r="CS508" s="235"/>
      <c r="CT508" s="235"/>
      <c r="CU508" s="235"/>
      <c r="CV508" s="235"/>
      <c r="CW508" s="235"/>
      <c r="CX508" s="235"/>
      <c r="CY508" s="235"/>
      <c r="CZ508" s="235"/>
      <c r="DA508" s="235"/>
      <c r="DB508" s="235"/>
      <c r="DC508" s="235"/>
      <c r="DD508" s="235"/>
      <c r="DE508" s="235"/>
      <c r="DF508" s="235"/>
      <c r="DG508" s="235"/>
      <c r="DH508" s="235"/>
      <c r="DI508" s="235"/>
      <c r="DJ508" s="235"/>
      <c r="DK508" s="235"/>
      <c r="DL508" s="235"/>
      <c r="DM508" s="235"/>
      <c r="DN508" s="235"/>
      <c r="DO508" s="235"/>
      <c r="DP508" s="235"/>
      <c r="DQ508" s="235"/>
      <c r="DR508" s="235"/>
      <c r="DS508" s="235"/>
      <c r="DT508" s="235"/>
      <c r="DU508" s="235"/>
      <c r="DV508" s="235"/>
      <c r="DW508" s="235"/>
      <c r="DX508" s="235"/>
      <c r="DY508" s="235"/>
      <c r="DZ508" s="235"/>
      <c r="EA508" s="235"/>
      <c r="EB508" s="235"/>
      <c r="EC508" s="235"/>
      <c r="ED508" s="235"/>
      <c r="EE508" s="235"/>
      <c r="EF508" s="235"/>
      <c r="EG508" s="235"/>
      <c r="EH508" s="235"/>
      <c r="EI508" s="235"/>
      <c r="EJ508" s="235"/>
      <c r="EK508" s="235"/>
    </row>
    <row r="509" spans="1:141" ht="86.25" customHeight="1">
      <c r="A509" s="41" t="s">
        <v>790</v>
      </c>
      <c r="B509" s="644" t="s">
        <v>1886</v>
      </c>
      <c r="C509" s="653"/>
      <c r="D509" s="178" t="s">
        <v>894</v>
      </c>
      <c r="E509" s="179">
        <f>VLOOKUP(D509,$AF$10:$AG$16,2)</f>
        <v>1</v>
      </c>
      <c r="F509" s="189">
        <f>IF(E509&gt;1,0,ROUNDDOWN(AVERAGE(F510:F515),0))</f>
        <v>1</v>
      </c>
      <c r="G509" s="189"/>
      <c r="H509" s="179">
        <f>MAX(E509:F509)</f>
        <v>1</v>
      </c>
      <c r="I509" s="180">
        <f>CHOOSE(H509,0,$X$11,$X$12,$X$13,$X$14,$X$15,$X$16)</f>
        <v>0</v>
      </c>
      <c r="J509" s="172">
        <f>1/10</f>
        <v>0.1</v>
      </c>
      <c r="K509" s="182">
        <f>I509*J509</f>
        <v>0</v>
      </c>
      <c r="L509" s="173"/>
      <c r="M509" s="182"/>
      <c r="N509" s="58"/>
      <c r="O509" s="58"/>
      <c r="P509" s="58"/>
      <c r="Q509" s="58"/>
      <c r="AH509" s="309"/>
    </row>
    <row r="510" spans="1:141" ht="34.5" customHeight="1" outlineLevel="1">
      <c r="A510" s="202" t="s">
        <v>1981</v>
      </c>
      <c r="B510" s="176" t="s">
        <v>1887</v>
      </c>
      <c r="C510" s="42" t="s">
        <v>188</v>
      </c>
      <c r="D510" s="48" t="s">
        <v>778</v>
      </c>
      <c r="E510" s="47">
        <f t="shared" ref="E510:E516" si="182">VLOOKUP(D510,$AB$10:$AE$16,2)</f>
        <v>1</v>
      </c>
      <c r="F510" s="49">
        <f t="shared" ref="F510:F516" si="183">CHOOSE(E510,$Y$10,$Y$11,$Y$12,$Y$13,$Y$14,$Y$15,$Y$16)</f>
        <v>1</v>
      </c>
      <c r="G510" s="69">
        <f t="shared" ref="G510:G516" si="184">IF(F510&gt;1,F510,$H$509)</f>
        <v>1</v>
      </c>
      <c r="H510" s="47"/>
      <c r="I510" s="50">
        <f t="shared" ref="I510:I516" si="185">CHOOSE(G510,0,$X$11,$X$12,$X$13,$X$14,$X$15,$X$16)</f>
        <v>0</v>
      </c>
      <c r="K510" s="52"/>
      <c r="L510" s="55">
        <v>1</v>
      </c>
      <c r="M510" s="52">
        <f>L510*I510</f>
        <v>0</v>
      </c>
      <c r="N510" s="58"/>
      <c r="O510" s="58"/>
      <c r="P510" s="58"/>
      <c r="Q510" s="58"/>
      <c r="AH510" s="319"/>
    </row>
    <row r="511" spans="1:141" ht="47.65" customHeight="1" outlineLevel="1">
      <c r="A511" s="202" t="s">
        <v>1982</v>
      </c>
      <c r="B511" s="176" t="s">
        <v>1888</v>
      </c>
      <c r="C511" s="42" t="s">
        <v>188</v>
      </c>
      <c r="D511" s="48" t="s">
        <v>778</v>
      </c>
      <c r="E511" s="47">
        <f t="shared" si="182"/>
        <v>1</v>
      </c>
      <c r="F511" s="49">
        <f t="shared" si="183"/>
        <v>1</v>
      </c>
      <c r="G511" s="69">
        <f t="shared" si="184"/>
        <v>1</v>
      </c>
      <c r="H511" s="47"/>
      <c r="I511" s="50">
        <f t="shared" si="185"/>
        <v>0</v>
      </c>
      <c r="K511" s="52"/>
      <c r="L511" s="55">
        <v>1</v>
      </c>
      <c r="M511" s="52">
        <f t="shared" ref="M511:M516" si="186">L511*I511</f>
        <v>0</v>
      </c>
      <c r="N511" s="58"/>
      <c r="O511" s="58"/>
      <c r="P511" s="58"/>
      <c r="Q511" s="58"/>
      <c r="AH511" s="319"/>
    </row>
    <row r="512" spans="1:141" ht="47.65" customHeight="1" outlineLevel="1">
      <c r="A512" s="202" t="s">
        <v>1983</v>
      </c>
      <c r="B512" s="176" t="s">
        <v>1889</v>
      </c>
      <c r="C512" s="42" t="s">
        <v>188</v>
      </c>
      <c r="D512" s="48" t="s">
        <v>778</v>
      </c>
      <c r="E512" s="47">
        <f t="shared" si="182"/>
        <v>1</v>
      </c>
      <c r="F512" s="49">
        <f t="shared" si="183"/>
        <v>1</v>
      </c>
      <c r="G512" s="69">
        <f t="shared" si="184"/>
        <v>1</v>
      </c>
      <c r="H512" s="334"/>
      <c r="I512" s="50">
        <f t="shared" si="185"/>
        <v>0</v>
      </c>
      <c r="J512" s="337"/>
      <c r="K512" s="338"/>
      <c r="L512" s="55">
        <v>1</v>
      </c>
      <c r="M512" s="52">
        <f t="shared" si="186"/>
        <v>0</v>
      </c>
      <c r="N512" s="58"/>
      <c r="O512" s="58"/>
      <c r="P512" s="58"/>
      <c r="Q512" s="58"/>
      <c r="AH512" s="327"/>
    </row>
    <row r="513" spans="1:141" ht="34.5" customHeight="1" outlineLevel="1">
      <c r="A513" s="202" t="s">
        <v>1984</v>
      </c>
      <c r="B513" s="176" t="s">
        <v>1890</v>
      </c>
      <c r="C513" s="42" t="s">
        <v>188</v>
      </c>
      <c r="D513" s="48" t="s">
        <v>778</v>
      </c>
      <c r="E513" s="47">
        <f t="shared" si="182"/>
        <v>1</v>
      </c>
      <c r="F513" s="49">
        <f t="shared" si="183"/>
        <v>1</v>
      </c>
      <c r="G513" s="69">
        <f t="shared" si="184"/>
        <v>1</v>
      </c>
      <c r="H513" s="47"/>
      <c r="I513" s="50">
        <f t="shared" si="185"/>
        <v>0</v>
      </c>
      <c r="K513" s="52"/>
      <c r="L513" s="55">
        <v>1</v>
      </c>
      <c r="M513" s="52">
        <f t="shared" si="186"/>
        <v>0</v>
      </c>
      <c r="N513" s="58"/>
      <c r="O513" s="58"/>
      <c r="P513" s="58"/>
      <c r="Q513" s="58"/>
      <c r="AH513" s="319"/>
    </row>
    <row r="514" spans="1:141" ht="48.75" customHeight="1" outlineLevel="1">
      <c r="A514" s="202" t="s">
        <v>1985</v>
      </c>
      <c r="B514" s="176" t="s">
        <v>1891</v>
      </c>
      <c r="C514" s="42" t="s">
        <v>188</v>
      </c>
      <c r="D514" s="48" t="s">
        <v>778</v>
      </c>
      <c r="E514" s="47">
        <f t="shared" si="182"/>
        <v>1</v>
      </c>
      <c r="F514" s="49">
        <f t="shared" si="183"/>
        <v>1</v>
      </c>
      <c r="G514" s="69">
        <f t="shared" si="184"/>
        <v>1</v>
      </c>
      <c r="H514" s="47"/>
      <c r="I514" s="50">
        <f t="shared" si="185"/>
        <v>0</v>
      </c>
      <c r="K514" s="52"/>
      <c r="L514" s="55">
        <v>1</v>
      </c>
      <c r="M514" s="52">
        <f t="shared" si="186"/>
        <v>0</v>
      </c>
      <c r="N514" s="58"/>
      <c r="O514" s="58"/>
      <c r="P514" s="58"/>
      <c r="Q514" s="58"/>
      <c r="AH514" s="319"/>
    </row>
    <row r="515" spans="1:141" ht="34.5" customHeight="1" outlineLevel="1">
      <c r="A515" s="202" t="s">
        <v>1986</v>
      </c>
      <c r="B515" s="176" t="s">
        <v>1892</v>
      </c>
      <c r="C515" s="42" t="s">
        <v>188</v>
      </c>
      <c r="D515" s="48" t="s">
        <v>778</v>
      </c>
      <c r="E515" s="47">
        <f t="shared" si="182"/>
        <v>1</v>
      </c>
      <c r="F515" s="49">
        <f t="shared" si="183"/>
        <v>1</v>
      </c>
      <c r="G515" s="69">
        <f t="shared" si="184"/>
        <v>1</v>
      </c>
      <c r="H515" s="47"/>
      <c r="I515" s="50">
        <f t="shared" si="185"/>
        <v>0</v>
      </c>
      <c r="K515" s="52"/>
      <c r="L515" s="55">
        <v>1</v>
      </c>
      <c r="M515" s="52">
        <f t="shared" si="186"/>
        <v>0</v>
      </c>
      <c r="N515" s="58"/>
      <c r="O515" s="58"/>
      <c r="P515" s="58"/>
      <c r="Q515" s="58"/>
      <c r="AH515" s="319"/>
    </row>
    <row r="516" spans="1:141" ht="34.5" customHeight="1" outlineLevel="1">
      <c r="A516" s="202" t="s">
        <v>1987</v>
      </c>
      <c r="B516" s="344" t="s">
        <v>2227</v>
      </c>
      <c r="C516" s="42" t="s">
        <v>188</v>
      </c>
      <c r="D516" s="48" t="s">
        <v>778</v>
      </c>
      <c r="E516" s="47">
        <f t="shared" si="182"/>
        <v>1</v>
      </c>
      <c r="F516" s="49">
        <f t="shared" si="183"/>
        <v>1</v>
      </c>
      <c r="G516" s="69">
        <f t="shared" si="184"/>
        <v>1</v>
      </c>
      <c r="H516" s="334"/>
      <c r="I516" s="50">
        <f t="shared" si="185"/>
        <v>0</v>
      </c>
      <c r="J516" s="337"/>
      <c r="K516" s="338"/>
      <c r="L516" s="55">
        <v>1</v>
      </c>
      <c r="M516" s="52">
        <f t="shared" si="186"/>
        <v>0</v>
      </c>
      <c r="N516" s="58"/>
      <c r="O516" s="58"/>
      <c r="P516" s="58"/>
      <c r="Q516" s="58"/>
      <c r="AH516" s="327"/>
    </row>
    <row r="517" spans="1:141" s="412" customFormat="1" ht="26.85" customHeight="1">
      <c r="A517" s="418" t="s">
        <v>189</v>
      </c>
      <c r="B517" s="643" t="s">
        <v>1881</v>
      </c>
      <c r="C517" s="643"/>
      <c r="D517" s="643"/>
      <c r="E517" s="643"/>
      <c r="F517" s="643"/>
      <c r="G517" s="643"/>
      <c r="H517" s="643"/>
      <c r="I517" s="643"/>
      <c r="J517" s="643"/>
      <c r="K517" s="643"/>
      <c r="L517" s="643"/>
      <c r="M517" s="643"/>
      <c r="N517" s="643"/>
      <c r="O517" s="643"/>
      <c r="P517" s="643"/>
      <c r="Q517" s="643"/>
      <c r="R517" s="643"/>
      <c r="S517" s="643"/>
      <c r="T517" s="643"/>
      <c r="U517" s="643"/>
      <c r="V517" s="643"/>
      <c r="W517" s="643"/>
      <c r="X517" s="643"/>
      <c r="Y517" s="643"/>
      <c r="Z517" s="643"/>
      <c r="AA517" s="643"/>
      <c r="AB517" s="643"/>
      <c r="AC517" s="643"/>
      <c r="AD517" s="643"/>
      <c r="AE517" s="643"/>
      <c r="AF517" s="643"/>
      <c r="AG517" s="643"/>
      <c r="AH517" s="643"/>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35"/>
      <c r="BL517" s="235"/>
      <c r="BM517" s="235"/>
      <c r="BN517" s="235"/>
      <c r="BO517" s="235"/>
      <c r="BP517" s="235"/>
      <c r="BQ517" s="235"/>
      <c r="BR517" s="235"/>
      <c r="BS517" s="235"/>
      <c r="BT517" s="235"/>
      <c r="BU517" s="235"/>
      <c r="BV517" s="235"/>
      <c r="BW517" s="235"/>
      <c r="BX517" s="235"/>
      <c r="BY517" s="235"/>
      <c r="BZ517" s="235"/>
      <c r="CA517" s="235"/>
      <c r="CB517" s="235"/>
      <c r="CC517" s="235"/>
      <c r="CD517" s="235"/>
      <c r="CE517" s="235"/>
      <c r="CF517" s="235"/>
      <c r="CG517" s="235"/>
      <c r="CH517" s="235"/>
      <c r="CI517" s="235"/>
      <c r="CJ517" s="235"/>
      <c r="CK517" s="235"/>
      <c r="CL517" s="235"/>
      <c r="CM517" s="235"/>
      <c r="CN517" s="235"/>
      <c r="CO517" s="235"/>
      <c r="CP517" s="235"/>
      <c r="CQ517" s="235"/>
      <c r="CR517" s="235"/>
      <c r="CS517" s="235"/>
      <c r="CT517" s="235"/>
      <c r="CU517" s="235"/>
      <c r="CV517" s="235"/>
      <c r="CW517" s="235"/>
      <c r="CX517" s="235"/>
      <c r="CY517" s="235"/>
      <c r="CZ517" s="235"/>
      <c r="DA517" s="235"/>
      <c r="DB517" s="235"/>
      <c r="DC517" s="235"/>
      <c r="DD517" s="235"/>
      <c r="DE517" s="235"/>
      <c r="DF517" s="235"/>
      <c r="DG517" s="235"/>
      <c r="DH517" s="235"/>
      <c r="DI517" s="235"/>
      <c r="DJ517" s="235"/>
      <c r="DK517" s="235"/>
      <c r="DL517" s="235"/>
      <c r="DM517" s="235"/>
      <c r="DN517" s="235"/>
      <c r="DO517" s="235"/>
      <c r="DP517" s="235"/>
      <c r="DQ517" s="235"/>
      <c r="DR517" s="235"/>
      <c r="DS517" s="235"/>
      <c r="DT517" s="235"/>
      <c r="DU517" s="235"/>
      <c r="DV517" s="235"/>
      <c r="DW517" s="235"/>
      <c r="DX517" s="235"/>
      <c r="DY517" s="235"/>
      <c r="DZ517" s="235"/>
      <c r="EA517" s="235"/>
      <c r="EB517" s="235"/>
      <c r="EC517" s="235"/>
      <c r="ED517" s="235"/>
      <c r="EE517" s="235"/>
      <c r="EF517" s="235"/>
      <c r="EG517" s="235"/>
      <c r="EH517" s="235"/>
      <c r="EI517" s="235"/>
      <c r="EJ517" s="235"/>
      <c r="EK517" s="235"/>
    </row>
    <row r="518" spans="1:141" ht="105" customHeight="1">
      <c r="A518" s="203" t="s">
        <v>1893</v>
      </c>
      <c r="B518" s="644" t="s">
        <v>1885</v>
      </c>
      <c r="C518" s="653"/>
      <c r="D518" s="178" t="s">
        <v>894</v>
      </c>
      <c r="E518" s="205">
        <f>VLOOKUP(D518,$AF$10:$AG$16,2)</f>
        <v>1</v>
      </c>
      <c r="F518" s="206">
        <f>IF(E518&gt;1,0,ROUNDDOWN(AVERAGE(F519:F523),0))</f>
        <v>1</v>
      </c>
      <c r="G518" s="206"/>
      <c r="H518" s="205">
        <f>MAX(E518:F518)</f>
        <v>1</v>
      </c>
      <c r="I518" s="207">
        <f>CHOOSE(H518,0,$X$11,$X$12,$X$13,$X$14,$X$15,$X$16)</f>
        <v>0</v>
      </c>
      <c r="J518" s="208">
        <f>1/10</f>
        <v>0.1</v>
      </c>
      <c r="K518" s="209">
        <f>I518*J518</f>
        <v>0</v>
      </c>
      <c r="L518" s="210"/>
      <c r="M518" s="209"/>
      <c r="N518" s="58"/>
      <c r="O518" s="58"/>
      <c r="P518" s="58"/>
      <c r="Q518" s="58"/>
      <c r="AH518" s="318"/>
    </row>
    <row r="519" spans="1:141" ht="34.5" customHeight="1" outlineLevel="1">
      <c r="A519" s="202" t="s">
        <v>1988</v>
      </c>
      <c r="B519" s="176" t="s">
        <v>1882</v>
      </c>
      <c r="C519" s="42" t="s">
        <v>189</v>
      </c>
      <c r="D519" s="48" t="s">
        <v>778</v>
      </c>
      <c r="E519" s="47">
        <f>VLOOKUP(D519,$AB$10:$AE$16,2)</f>
        <v>1</v>
      </c>
      <c r="F519" s="49">
        <f>CHOOSE(E519,$Y$10,$Y$11,$Y$12,$Y$13,$Y$14,$Y$15,$Y$16)</f>
        <v>1</v>
      </c>
      <c r="G519" s="69">
        <f>IF(F519&gt;1,F519,$H$518)</f>
        <v>1</v>
      </c>
      <c r="H519" s="47"/>
      <c r="I519" s="50">
        <f>CHOOSE(G519,0,$X$11,$X$12,$X$13,$X$14,$X$15,$X$16)</f>
        <v>0</v>
      </c>
      <c r="K519" s="52"/>
      <c r="L519" s="55">
        <v>1</v>
      </c>
      <c r="M519" s="52">
        <f t="shared" ref="M519:M568" si="187">L519*I519</f>
        <v>0</v>
      </c>
      <c r="N519" s="58"/>
      <c r="O519" s="58"/>
      <c r="P519" s="58"/>
      <c r="Q519" s="58"/>
      <c r="AH519" s="319"/>
    </row>
    <row r="520" spans="1:141" ht="72" customHeight="1" outlineLevel="1">
      <c r="A520" s="202" t="s">
        <v>1989</v>
      </c>
      <c r="B520" s="176" t="s">
        <v>1883</v>
      </c>
      <c r="C520" s="42" t="s">
        <v>189</v>
      </c>
      <c r="D520" s="48" t="s">
        <v>778</v>
      </c>
      <c r="E520" s="47">
        <f t="shared" ref="E520:E524" si="188">VLOOKUP(D520,$AB$10:$AE$16,2)</f>
        <v>1</v>
      </c>
      <c r="F520" s="49">
        <f t="shared" ref="F520:F524" si="189">CHOOSE(E520,$Y$10,$Y$11,$Y$12,$Y$13,$Y$14,$Y$15,$Y$16)</f>
        <v>1</v>
      </c>
      <c r="G520" s="69">
        <f t="shared" ref="G520:G524" si="190">IF(F520&gt;1,F520,$H$518)</f>
        <v>1</v>
      </c>
      <c r="H520" s="47"/>
      <c r="I520" s="50">
        <f t="shared" ref="I520:I524" si="191">CHOOSE(G520,0,$X$11,$X$12,$X$13,$X$14,$X$15,$X$16)</f>
        <v>0</v>
      </c>
      <c r="K520" s="52"/>
      <c r="L520" s="55">
        <v>1</v>
      </c>
      <c r="M520" s="52">
        <f t="shared" si="187"/>
        <v>0</v>
      </c>
      <c r="N520" s="58"/>
      <c r="O520" s="58"/>
      <c r="P520" s="58"/>
      <c r="Q520" s="58"/>
      <c r="AH520" s="319"/>
    </row>
    <row r="521" spans="1:141" ht="58.5" customHeight="1" outlineLevel="1">
      <c r="A521" s="202" t="s">
        <v>1990</v>
      </c>
      <c r="B521" s="176" t="s">
        <v>2129</v>
      </c>
      <c r="C521" s="42" t="s">
        <v>1884</v>
      </c>
      <c r="D521" s="48" t="s">
        <v>778</v>
      </c>
      <c r="E521" s="47">
        <f t="shared" si="188"/>
        <v>1</v>
      </c>
      <c r="F521" s="49">
        <f t="shared" si="189"/>
        <v>1</v>
      </c>
      <c r="G521" s="69">
        <f t="shared" si="190"/>
        <v>1</v>
      </c>
      <c r="H521" s="47"/>
      <c r="I521" s="50">
        <f t="shared" si="191"/>
        <v>0</v>
      </c>
      <c r="K521" s="52"/>
      <c r="L521" s="55">
        <v>1</v>
      </c>
      <c r="M521" s="52">
        <f t="shared" si="187"/>
        <v>0</v>
      </c>
      <c r="N521" s="58"/>
      <c r="O521" s="58"/>
      <c r="P521" s="58"/>
      <c r="Q521" s="58"/>
      <c r="AH521" s="319"/>
    </row>
    <row r="522" spans="1:141" ht="70.5" customHeight="1" outlineLevel="1">
      <c r="A522" s="202" t="s">
        <v>1991</v>
      </c>
      <c r="B522" s="176" t="s">
        <v>2130</v>
      </c>
      <c r="C522" s="42" t="s">
        <v>1884</v>
      </c>
      <c r="D522" s="48" t="s">
        <v>778</v>
      </c>
      <c r="E522" s="47">
        <f t="shared" si="188"/>
        <v>1</v>
      </c>
      <c r="F522" s="49">
        <f t="shared" si="189"/>
        <v>1</v>
      </c>
      <c r="G522" s="69">
        <f t="shared" si="190"/>
        <v>1</v>
      </c>
      <c r="H522" s="47"/>
      <c r="I522" s="50">
        <f t="shared" si="191"/>
        <v>0</v>
      </c>
      <c r="K522" s="52"/>
      <c r="L522" s="55">
        <v>1</v>
      </c>
      <c r="M522" s="52">
        <f t="shared" si="187"/>
        <v>0</v>
      </c>
      <c r="N522" s="58"/>
      <c r="O522" s="58"/>
      <c r="P522" s="58"/>
      <c r="Q522" s="58"/>
      <c r="AH522" s="319"/>
    </row>
    <row r="523" spans="1:141" ht="45.75" customHeight="1" outlineLevel="1">
      <c r="A523" s="202" t="s">
        <v>1992</v>
      </c>
      <c r="B523" s="176" t="s">
        <v>2131</v>
      </c>
      <c r="C523" s="42" t="s">
        <v>1884</v>
      </c>
      <c r="D523" s="48" t="s">
        <v>778</v>
      </c>
      <c r="E523" s="47">
        <f t="shared" si="188"/>
        <v>1</v>
      </c>
      <c r="F523" s="49">
        <f t="shared" si="189"/>
        <v>1</v>
      </c>
      <c r="G523" s="69">
        <f t="shared" si="190"/>
        <v>1</v>
      </c>
      <c r="H523" s="194"/>
      <c r="I523" s="50">
        <f t="shared" si="191"/>
        <v>0</v>
      </c>
      <c r="J523" s="197"/>
      <c r="K523" s="198"/>
      <c r="L523" s="55">
        <v>1</v>
      </c>
      <c r="M523" s="52">
        <f t="shared" si="187"/>
        <v>0</v>
      </c>
      <c r="N523" s="58"/>
      <c r="O523" s="58"/>
      <c r="P523" s="58"/>
      <c r="Q523" s="58"/>
      <c r="AH523" s="314"/>
    </row>
    <row r="524" spans="1:141" ht="45.75" customHeight="1" outlineLevel="1">
      <c r="A524" s="202" t="s">
        <v>1993</v>
      </c>
      <c r="B524" s="176" t="s">
        <v>2228</v>
      </c>
      <c r="C524" s="42" t="s">
        <v>1884</v>
      </c>
      <c r="D524" s="48" t="s">
        <v>778</v>
      </c>
      <c r="E524" s="47">
        <f t="shared" si="188"/>
        <v>1</v>
      </c>
      <c r="F524" s="49">
        <f t="shared" si="189"/>
        <v>1</v>
      </c>
      <c r="G524" s="69">
        <f t="shared" si="190"/>
        <v>1</v>
      </c>
      <c r="H524" s="194"/>
      <c r="I524" s="50">
        <f t="shared" si="191"/>
        <v>0</v>
      </c>
      <c r="J524" s="197"/>
      <c r="K524" s="198"/>
      <c r="L524" s="55">
        <v>1</v>
      </c>
      <c r="M524" s="52">
        <f t="shared" si="187"/>
        <v>0</v>
      </c>
      <c r="N524" s="58"/>
      <c r="O524" s="58"/>
      <c r="P524" s="58"/>
      <c r="Q524" s="58"/>
      <c r="AH524" s="314"/>
    </row>
    <row r="525" spans="1:141" s="412" customFormat="1" ht="26.85" customHeight="1">
      <c r="A525" s="418" t="s">
        <v>203</v>
      </c>
      <c r="B525" s="643" t="s">
        <v>726</v>
      </c>
      <c r="C525" s="643"/>
      <c r="D525" s="643"/>
      <c r="E525" s="643"/>
      <c r="F525" s="643"/>
      <c r="G525" s="643"/>
      <c r="H525" s="643"/>
      <c r="I525" s="643"/>
      <c r="J525" s="643"/>
      <c r="K525" s="643"/>
      <c r="L525" s="643"/>
      <c r="M525" s="643"/>
      <c r="N525" s="643"/>
      <c r="O525" s="643"/>
      <c r="P525" s="643"/>
      <c r="Q525" s="643"/>
      <c r="R525" s="643"/>
      <c r="S525" s="643"/>
      <c r="T525" s="643"/>
      <c r="U525" s="643"/>
      <c r="V525" s="643"/>
      <c r="W525" s="643"/>
      <c r="X525" s="643"/>
      <c r="Y525" s="643"/>
      <c r="Z525" s="643"/>
      <c r="AA525" s="643"/>
      <c r="AB525" s="643"/>
      <c r="AC525" s="643"/>
      <c r="AD525" s="643"/>
      <c r="AE525" s="643"/>
      <c r="AF525" s="643"/>
      <c r="AG525" s="643"/>
      <c r="AH525" s="643"/>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35"/>
      <c r="BL525" s="235"/>
      <c r="BM525" s="235"/>
      <c r="BN525" s="235"/>
      <c r="BO525" s="235"/>
      <c r="BP525" s="235"/>
      <c r="BQ525" s="235"/>
      <c r="BR525" s="235"/>
      <c r="BS525" s="235"/>
      <c r="BT525" s="235"/>
      <c r="BU525" s="235"/>
      <c r="BV525" s="235"/>
      <c r="BW525" s="235"/>
      <c r="BX525" s="235"/>
      <c r="BY525" s="235"/>
      <c r="BZ525" s="235"/>
      <c r="CA525" s="235"/>
      <c r="CB525" s="235"/>
      <c r="CC525" s="235"/>
      <c r="CD525" s="235"/>
      <c r="CE525" s="235"/>
      <c r="CF525" s="235"/>
      <c r="CG525" s="235"/>
      <c r="CH525" s="235"/>
      <c r="CI525" s="235"/>
      <c r="CJ525" s="235"/>
      <c r="CK525" s="235"/>
      <c r="CL525" s="235"/>
      <c r="CM525" s="235"/>
      <c r="CN525" s="235"/>
      <c r="CO525" s="235"/>
      <c r="CP525" s="235"/>
      <c r="CQ525" s="235"/>
      <c r="CR525" s="235"/>
      <c r="CS525" s="235"/>
      <c r="CT525" s="235"/>
      <c r="CU525" s="235"/>
      <c r="CV525" s="235"/>
      <c r="CW525" s="235"/>
      <c r="CX525" s="235"/>
      <c r="CY525" s="235"/>
      <c r="CZ525" s="235"/>
      <c r="DA525" s="235"/>
      <c r="DB525" s="235"/>
      <c r="DC525" s="235"/>
      <c r="DD525" s="235"/>
      <c r="DE525" s="235"/>
      <c r="DF525" s="235"/>
      <c r="DG525" s="235"/>
      <c r="DH525" s="235"/>
      <c r="DI525" s="235"/>
      <c r="DJ525" s="235"/>
      <c r="DK525" s="235"/>
      <c r="DL525" s="235"/>
      <c r="DM525" s="235"/>
      <c r="DN525" s="235"/>
      <c r="DO525" s="235"/>
      <c r="DP525" s="235"/>
      <c r="DQ525" s="235"/>
      <c r="DR525" s="235"/>
      <c r="DS525" s="235"/>
      <c r="DT525" s="235"/>
      <c r="DU525" s="235"/>
      <c r="DV525" s="235"/>
      <c r="DW525" s="235"/>
      <c r="DX525" s="235"/>
      <c r="DY525" s="235"/>
      <c r="DZ525" s="235"/>
      <c r="EA525" s="235"/>
      <c r="EB525" s="235"/>
      <c r="EC525" s="235"/>
      <c r="ED525" s="235"/>
      <c r="EE525" s="235"/>
      <c r="EF525" s="235"/>
      <c r="EG525" s="235"/>
      <c r="EH525" s="235"/>
      <c r="EI525" s="235"/>
      <c r="EJ525" s="235"/>
      <c r="EK525" s="235"/>
    </row>
    <row r="526" spans="1:141" ht="57.75" customHeight="1">
      <c r="A526" s="203" t="s">
        <v>1896</v>
      </c>
      <c r="B526" s="644" t="s">
        <v>1897</v>
      </c>
      <c r="C526" s="653"/>
      <c r="D526" s="178" t="s">
        <v>894</v>
      </c>
      <c r="E526" s="205">
        <f>VLOOKUP(D526,$AF$10:$AG$16,2)</f>
        <v>1</v>
      </c>
      <c r="F526" s="206">
        <f>IF(E526&gt;1,0,ROUNDDOWN(AVERAGE(F527:F527),0))</f>
        <v>1</v>
      </c>
      <c r="G526" s="206"/>
      <c r="H526" s="205">
        <f>MAX(E526:F526)</f>
        <v>1</v>
      </c>
      <c r="I526" s="207">
        <f>CHOOSE(H526,0,$X$11,$X$12,$X$13,$X$14,$X$15,$X$16)</f>
        <v>0</v>
      </c>
      <c r="J526" s="208">
        <f>1/10</f>
        <v>0.1</v>
      </c>
      <c r="K526" s="209">
        <f>I526*J526</f>
        <v>0</v>
      </c>
      <c r="L526" s="210"/>
      <c r="M526" s="209">
        <f t="shared" si="187"/>
        <v>0</v>
      </c>
      <c r="N526" s="58"/>
      <c r="O526" s="58"/>
      <c r="P526" s="58"/>
      <c r="Q526" s="58"/>
      <c r="AH526" s="318"/>
    </row>
    <row r="527" spans="1:141" ht="34.5" customHeight="1" outlineLevel="1">
      <c r="A527" s="202" t="s">
        <v>1994</v>
      </c>
      <c r="B527" s="176" t="s">
        <v>2229</v>
      </c>
      <c r="C527" s="42" t="s">
        <v>203</v>
      </c>
      <c r="D527" s="48" t="s">
        <v>778</v>
      </c>
      <c r="E527" s="47">
        <f>VLOOKUP(D527,$AB$10:$AE$16,2)</f>
        <v>1</v>
      </c>
      <c r="F527" s="49">
        <f>CHOOSE(E527,$Y$10,$Y$11,$Y$12,$Y$13,$Y$14,$Y$15,$Y$16)</f>
        <v>1</v>
      </c>
      <c r="G527" s="69">
        <f>IF(F527&gt;1,F527,$H$526)</f>
        <v>1</v>
      </c>
      <c r="H527" s="47"/>
      <c r="I527" s="50">
        <f>CHOOSE(G527,0,$X$11,$X$12,$X$13,$X$14,$X$15,$X$16)</f>
        <v>0</v>
      </c>
      <c r="K527" s="52"/>
      <c r="L527" s="55">
        <v>1</v>
      </c>
      <c r="M527" s="52">
        <f t="shared" si="187"/>
        <v>0</v>
      </c>
      <c r="N527" s="58"/>
      <c r="O527" s="58"/>
      <c r="P527" s="58"/>
      <c r="Q527" s="58"/>
      <c r="AH527" s="319"/>
    </row>
    <row r="528" spans="1:141" ht="153.75" customHeight="1">
      <c r="A528" s="41" t="s">
        <v>1898</v>
      </c>
      <c r="B528" s="647" t="s">
        <v>2231</v>
      </c>
      <c r="C528" s="648"/>
      <c r="D528" s="178" t="s">
        <v>894</v>
      </c>
      <c r="E528" s="47">
        <f>VLOOKUP(D528,$AF$10:$AG$16,2)</f>
        <v>1</v>
      </c>
      <c r="F528" s="49">
        <f>IF(E528&gt;1,0,ROUNDDOWN(AVERAGE(F529:F536),0))</f>
        <v>1</v>
      </c>
      <c r="G528" s="69"/>
      <c r="H528" s="47">
        <f>MAX(E528:F528)</f>
        <v>1</v>
      </c>
      <c r="I528" s="50">
        <f>CHOOSE(H528,0,$X$11,$X$12,$X$13,$X$14,$X$15,$X$16)</f>
        <v>0</v>
      </c>
      <c r="J528" s="57">
        <f>1/10</f>
        <v>0.1</v>
      </c>
      <c r="K528" s="52">
        <f>I528*J528</f>
        <v>0</v>
      </c>
      <c r="M528" s="52">
        <f t="shared" si="187"/>
        <v>0</v>
      </c>
      <c r="N528" s="58"/>
      <c r="O528" s="58"/>
      <c r="P528" s="58"/>
      <c r="Q528" s="58"/>
      <c r="AH528" s="319"/>
    </row>
    <row r="529" spans="1:141" ht="34.5" customHeight="1" outlineLevel="1">
      <c r="A529" s="202" t="s">
        <v>1995</v>
      </c>
      <c r="B529" s="176" t="s">
        <v>2230</v>
      </c>
      <c r="C529" s="42" t="s">
        <v>203</v>
      </c>
      <c r="D529" s="48" t="s">
        <v>778</v>
      </c>
      <c r="E529" s="47">
        <f t="shared" ref="E529:E536" si="192">VLOOKUP(D529,$AB$10:$AE$16,2)</f>
        <v>1</v>
      </c>
      <c r="F529" s="49">
        <f t="shared" ref="F529:F536" si="193">CHOOSE(E529,$Y$10,$Y$11,$Y$12,$Y$13,$Y$14,$Y$15,$Y$16)</f>
        <v>1</v>
      </c>
      <c r="G529" s="69">
        <f t="shared" ref="G529:G536" si="194">IF(F529&gt;1,F529,$H$528)</f>
        <v>1</v>
      </c>
      <c r="H529" s="47"/>
      <c r="I529" s="50">
        <f t="shared" ref="I529:I536" si="195">CHOOSE(G529,0,$X$11,$X$12,$X$13,$X$14,$X$15,$X$16)</f>
        <v>0</v>
      </c>
      <c r="K529" s="52"/>
      <c r="L529" s="55">
        <v>1</v>
      </c>
      <c r="M529" s="52">
        <f t="shared" si="187"/>
        <v>0</v>
      </c>
      <c r="N529" s="58"/>
      <c r="O529" s="58"/>
      <c r="P529" s="58"/>
      <c r="Q529" s="58"/>
      <c r="AH529" s="319"/>
    </row>
    <row r="530" spans="1:141" ht="26.85" customHeight="1" outlineLevel="1">
      <c r="A530" s="202" t="s">
        <v>1996</v>
      </c>
      <c r="B530" s="176" t="s">
        <v>1128</v>
      </c>
      <c r="C530" s="42" t="s">
        <v>203</v>
      </c>
      <c r="D530" s="48" t="s">
        <v>778</v>
      </c>
      <c r="E530" s="47">
        <f t="shared" si="192"/>
        <v>1</v>
      </c>
      <c r="F530" s="49">
        <f t="shared" si="193"/>
        <v>1</v>
      </c>
      <c r="G530" s="69">
        <f t="shared" si="194"/>
        <v>1</v>
      </c>
      <c r="H530" s="47"/>
      <c r="I530" s="50">
        <f t="shared" si="195"/>
        <v>0</v>
      </c>
      <c r="K530" s="52"/>
      <c r="L530" s="55">
        <v>1</v>
      </c>
      <c r="M530" s="52">
        <f t="shared" si="187"/>
        <v>0</v>
      </c>
      <c r="N530" s="58"/>
      <c r="O530" s="58"/>
      <c r="P530" s="58"/>
      <c r="Q530" s="58"/>
      <c r="AH530" s="319"/>
    </row>
    <row r="531" spans="1:141" ht="26.85" customHeight="1" outlineLevel="1">
      <c r="A531" s="202" t="s">
        <v>1997</v>
      </c>
      <c r="B531" s="176" t="s">
        <v>1129</v>
      </c>
      <c r="C531" s="42" t="s">
        <v>203</v>
      </c>
      <c r="D531" s="48" t="s">
        <v>778</v>
      </c>
      <c r="E531" s="47">
        <f t="shared" si="192"/>
        <v>1</v>
      </c>
      <c r="F531" s="49">
        <f t="shared" si="193"/>
        <v>1</v>
      </c>
      <c r="G531" s="69">
        <f t="shared" si="194"/>
        <v>1</v>
      </c>
      <c r="H531" s="47"/>
      <c r="I531" s="50">
        <f t="shared" si="195"/>
        <v>0</v>
      </c>
      <c r="K531" s="52"/>
      <c r="L531" s="55">
        <v>1</v>
      </c>
      <c r="M531" s="52">
        <f t="shared" si="187"/>
        <v>0</v>
      </c>
      <c r="N531" s="58"/>
      <c r="O531" s="58"/>
      <c r="P531" s="58"/>
      <c r="Q531" s="58"/>
      <c r="AH531" s="319"/>
    </row>
    <row r="532" spans="1:141" ht="34.5" customHeight="1" outlineLevel="1">
      <c r="A532" s="202" t="s">
        <v>1998</v>
      </c>
      <c r="B532" s="176" t="s">
        <v>1899</v>
      </c>
      <c r="C532" s="42" t="s">
        <v>203</v>
      </c>
      <c r="D532" s="48" t="s">
        <v>778</v>
      </c>
      <c r="E532" s="47">
        <f t="shared" si="192"/>
        <v>1</v>
      </c>
      <c r="F532" s="49">
        <f t="shared" si="193"/>
        <v>1</v>
      </c>
      <c r="G532" s="69">
        <f t="shared" si="194"/>
        <v>1</v>
      </c>
      <c r="H532" s="47"/>
      <c r="I532" s="50">
        <f t="shared" si="195"/>
        <v>0</v>
      </c>
      <c r="K532" s="52"/>
      <c r="L532" s="55">
        <v>1</v>
      </c>
      <c r="M532" s="52">
        <f t="shared" si="187"/>
        <v>0</v>
      </c>
      <c r="N532" s="58"/>
      <c r="O532" s="58"/>
      <c r="P532" s="58"/>
      <c r="Q532" s="58"/>
      <c r="AH532" s="319"/>
    </row>
    <row r="533" spans="1:141" ht="34.5" customHeight="1" outlineLevel="1">
      <c r="A533" s="202" t="s">
        <v>1999</v>
      </c>
      <c r="B533" s="176" t="s">
        <v>1130</v>
      </c>
      <c r="C533" s="42" t="s">
        <v>203</v>
      </c>
      <c r="D533" s="48" t="s">
        <v>778</v>
      </c>
      <c r="E533" s="47">
        <f t="shared" si="192"/>
        <v>1</v>
      </c>
      <c r="F533" s="49">
        <f t="shared" si="193"/>
        <v>1</v>
      </c>
      <c r="G533" s="69">
        <f t="shared" si="194"/>
        <v>1</v>
      </c>
      <c r="H533" s="47"/>
      <c r="I533" s="50">
        <f t="shared" si="195"/>
        <v>0</v>
      </c>
      <c r="K533" s="52"/>
      <c r="L533" s="55">
        <v>1</v>
      </c>
      <c r="M533" s="52">
        <f t="shared" si="187"/>
        <v>0</v>
      </c>
      <c r="N533" s="58"/>
      <c r="O533" s="58"/>
      <c r="P533" s="58"/>
      <c r="Q533" s="58"/>
      <c r="AH533" s="319"/>
    </row>
    <row r="534" spans="1:141" ht="34.5" customHeight="1" outlineLevel="1">
      <c r="A534" s="202" t="s">
        <v>1944</v>
      </c>
      <c r="B534" s="176" t="s">
        <v>1131</v>
      </c>
      <c r="C534" s="42" t="s">
        <v>203</v>
      </c>
      <c r="D534" s="48" t="s">
        <v>778</v>
      </c>
      <c r="E534" s="47">
        <f t="shared" si="192"/>
        <v>1</v>
      </c>
      <c r="F534" s="49">
        <f t="shared" si="193"/>
        <v>1</v>
      </c>
      <c r="G534" s="69">
        <f t="shared" si="194"/>
        <v>1</v>
      </c>
      <c r="H534" s="47"/>
      <c r="I534" s="50">
        <f t="shared" si="195"/>
        <v>0</v>
      </c>
      <c r="K534" s="52"/>
      <c r="L534" s="55">
        <v>1</v>
      </c>
      <c r="M534" s="52">
        <f t="shared" si="187"/>
        <v>0</v>
      </c>
      <c r="N534" s="58"/>
      <c r="O534" s="58"/>
      <c r="P534" s="58"/>
      <c r="Q534" s="58"/>
      <c r="AH534" s="319"/>
    </row>
    <row r="535" spans="1:141" ht="26.85" customHeight="1" outlineLevel="1">
      <c r="A535" s="202" t="s">
        <v>1945</v>
      </c>
      <c r="B535" s="176" t="s">
        <v>1132</v>
      </c>
      <c r="C535" s="42" t="s">
        <v>203</v>
      </c>
      <c r="D535" s="48" t="s">
        <v>778</v>
      </c>
      <c r="E535" s="47">
        <f t="shared" si="192"/>
        <v>1</v>
      </c>
      <c r="F535" s="49">
        <f t="shared" si="193"/>
        <v>1</v>
      </c>
      <c r="G535" s="69">
        <f t="shared" si="194"/>
        <v>1</v>
      </c>
      <c r="H535" s="47"/>
      <c r="I535" s="50">
        <f t="shared" si="195"/>
        <v>0</v>
      </c>
      <c r="K535" s="52"/>
      <c r="L535" s="55">
        <v>1</v>
      </c>
      <c r="M535" s="52">
        <f t="shared" si="187"/>
        <v>0</v>
      </c>
      <c r="N535" s="58"/>
      <c r="O535" s="58"/>
      <c r="P535" s="58"/>
      <c r="Q535" s="58"/>
      <c r="AH535" s="319"/>
    </row>
    <row r="536" spans="1:141" ht="34.5" customHeight="1" outlineLevel="1">
      <c r="A536" s="202" t="s">
        <v>1036</v>
      </c>
      <c r="B536" s="176" t="s">
        <v>1133</v>
      </c>
      <c r="C536" s="42" t="s">
        <v>203</v>
      </c>
      <c r="D536" s="48" t="s">
        <v>778</v>
      </c>
      <c r="E536" s="47">
        <f t="shared" si="192"/>
        <v>1</v>
      </c>
      <c r="F536" s="49">
        <f t="shared" si="193"/>
        <v>1</v>
      </c>
      <c r="G536" s="69">
        <f t="shared" si="194"/>
        <v>1</v>
      </c>
      <c r="H536" s="47"/>
      <c r="I536" s="50">
        <f t="shared" si="195"/>
        <v>0</v>
      </c>
      <c r="K536" s="52"/>
      <c r="L536" s="55">
        <v>1</v>
      </c>
      <c r="M536" s="52">
        <f t="shared" si="187"/>
        <v>0</v>
      </c>
      <c r="N536" s="58"/>
      <c r="O536" s="58"/>
      <c r="P536" s="58"/>
      <c r="Q536" s="58"/>
      <c r="AH536" s="319"/>
    </row>
    <row r="537" spans="1:141" s="412" customFormat="1" ht="26.85" customHeight="1">
      <c r="A537" s="418" t="s">
        <v>1204</v>
      </c>
      <c r="B537" s="643" t="s">
        <v>1205</v>
      </c>
      <c r="C537" s="643"/>
      <c r="D537" s="643"/>
      <c r="E537" s="643"/>
      <c r="F537" s="643"/>
      <c r="G537" s="643"/>
      <c r="H537" s="643"/>
      <c r="I537" s="643"/>
      <c r="J537" s="643"/>
      <c r="K537" s="643"/>
      <c r="L537" s="643"/>
      <c r="M537" s="643"/>
      <c r="N537" s="643"/>
      <c r="O537" s="643"/>
      <c r="P537" s="643"/>
      <c r="Q537" s="643"/>
      <c r="R537" s="643"/>
      <c r="S537" s="643"/>
      <c r="T537" s="643"/>
      <c r="U537" s="643"/>
      <c r="V537" s="643"/>
      <c r="W537" s="643"/>
      <c r="X537" s="643"/>
      <c r="Y537" s="643"/>
      <c r="Z537" s="643"/>
      <c r="AA537" s="643"/>
      <c r="AB537" s="643"/>
      <c r="AC537" s="643"/>
      <c r="AD537" s="643"/>
      <c r="AE537" s="643"/>
      <c r="AF537" s="643"/>
      <c r="AG537" s="643"/>
      <c r="AH537" s="643"/>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35"/>
      <c r="BL537" s="235"/>
      <c r="BM537" s="235"/>
      <c r="BN537" s="235"/>
      <c r="BO537" s="235"/>
      <c r="BP537" s="235"/>
      <c r="BQ537" s="235"/>
      <c r="BR537" s="235"/>
      <c r="BS537" s="235"/>
      <c r="BT537" s="235"/>
      <c r="BU537" s="235"/>
      <c r="BV537" s="235"/>
      <c r="BW537" s="235"/>
      <c r="BX537" s="235"/>
      <c r="BY537" s="235"/>
      <c r="BZ537" s="235"/>
      <c r="CA537" s="235"/>
      <c r="CB537" s="235"/>
      <c r="CC537" s="235"/>
      <c r="CD537" s="235"/>
      <c r="CE537" s="235"/>
      <c r="CF537" s="235"/>
      <c r="CG537" s="235"/>
      <c r="CH537" s="235"/>
      <c r="CI537" s="235"/>
      <c r="CJ537" s="235"/>
      <c r="CK537" s="235"/>
      <c r="CL537" s="235"/>
      <c r="CM537" s="235"/>
      <c r="CN537" s="235"/>
      <c r="CO537" s="235"/>
      <c r="CP537" s="235"/>
      <c r="CQ537" s="235"/>
      <c r="CR537" s="235"/>
      <c r="CS537" s="235"/>
      <c r="CT537" s="235"/>
      <c r="CU537" s="235"/>
      <c r="CV537" s="235"/>
      <c r="CW537" s="235"/>
      <c r="CX537" s="235"/>
      <c r="CY537" s="235"/>
      <c r="CZ537" s="235"/>
      <c r="DA537" s="235"/>
      <c r="DB537" s="235"/>
      <c r="DC537" s="235"/>
      <c r="DD537" s="235"/>
      <c r="DE537" s="235"/>
      <c r="DF537" s="235"/>
      <c r="DG537" s="235"/>
      <c r="DH537" s="235"/>
      <c r="DI537" s="235"/>
      <c r="DJ537" s="235"/>
      <c r="DK537" s="235"/>
      <c r="DL537" s="235"/>
      <c r="DM537" s="235"/>
      <c r="DN537" s="235"/>
      <c r="DO537" s="235"/>
      <c r="DP537" s="235"/>
      <c r="DQ537" s="235"/>
      <c r="DR537" s="235"/>
      <c r="DS537" s="235"/>
      <c r="DT537" s="235"/>
      <c r="DU537" s="235"/>
      <c r="DV537" s="235"/>
      <c r="DW537" s="235"/>
      <c r="DX537" s="235"/>
      <c r="DY537" s="235"/>
      <c r="DZ537" s="235"/>
      <c r="EA537" s="235"/>
      <c r="EB537" s="235"/>
      <c r="EC537" s="235"/>
      <c r="ED537" s="235"/>
      <c r="EE537" s="235"/>
      <c r="EF537" s="235"/>
      <c r="EG537" s="235"/>
      <c r="EH537" s="235"/>
      <c r="EI537" s="235"/>
      <c r="EJ537" s="235"/>
      <c r="EK537" s="235"/>
    </row>
    <row r="538" spans="1:141" ht="57.75" customHeight="1">
      <c r="A538" s="203" t="s">
        <v>1902</v>
      </c>
      <c r="B538" s="644" t="s">
        <v>1913</v>
      </c>
      <c r="C538" s="653"/>
      <c r="D538" s="178" t="s">
        <v>894</v>
      </c>
      <c r="E538" s="205">
        <f>VLOOKUP(D538,$AF$10:$AG$16,2)</f>
        <v>1</v>
      </c>
      <c r="F538" s="206">
        <f>IF(E538&gt;1,0,ROUNDDOWN(AVERAGE(F539:F539),0))</f>
        <v>1</v>
      </c>
      <c r="G538" s="206"/>
      <c r="H538" s="205">
        <f>MAX(E538:F538)</f>
        <v>1</v>
      </c>
      <c r="I538" s="207">
        <f>CHOOSE(H538,0,$X$11,$X$12,$X$13,$X$14,$X$15,$X$16)</f>
        <v>0</v>
      </c>
      <c r="J538" s="208">
        <f>1/10</f>
        <v>0.1</v>
      </c>
      <c r="K538" s="209">
        <f>I538*J538</f>
        <v>0</v>
      </c>
      <c r="L538" s="210"/>
      <c r="M538" s="209">
        <f>L538*I538</f>
        <v>0</v>
      </c>
      <c r="N538" s="58"/>
      <c r="O538" s="58"/>
      <c r="P538" s="58"/>
      <c r="Q538" s="58"/>
      <c r="AH538" s="318"/>
    </row>
    <row r="539" spans="1:141" ht="34.5" customHeight="1" outlineLevel="1">
      <c r="A539" s="202" t="s">
        <v>1037</v>
      </c>
      <c r="B539" s="176" t="s">
        <v>1907</v>
      </c>
      <c r="C539" s="42" t="s">
        <v>1204</v>
      </c>
      <c r="D539" s="48" t="s">
        <v>778</v>
      </c>
      <c r="E539" s="47">
        <f>VLOOKUP(D539,$AB$10:$AE$16,2)</f>
        <v>1</v>
      </c>
      <c r="F539" s="49">
        <f>CHOOSE(E539,$Y$10,$Y$11,$Y$12,$Y$13,$Y$14,$Y$15,$Y$16)</f>
        <v>1</v>
      </c>
      <c r="G539" s="69">
        <f>IF(F539&gt;1,F539,$H$526)</f>
        <v>1</v>
      </c>
      <c r="H539" s="47"/>
      <c r="I539" s="50">
        <f>CHOOSE(G539,0,$X$11,$X$12,$X$13,$X$14,$X$15,$X$16)</f>
        <v>0</v>
      </c>
      <c r="K539" s="52"/>
      <c r="L539" s="55">
        <v>1</v>
      </c>
      <c r="M539" s="52">
        <f>L539*I539</f>
        <v>0</v>
      </c>
      <c r="N539" s="58"/>
      <c r="O539" s="58"/>
      <c r="P539" s="58"/>
      <c r="Q539" s="58"/>
      <c r="AH539" s="319"/>
    </row>
    <row r="540" spans="1:141" ht="34.5" customHeight="1" outlineLevel="1">
      <c r="A540" s="202" t="s">
        <v>1038</v>
      </c>
      <c r="B540" s="176" t="s">
        <v>1903</v>
      </c>
      <c r="C540" s="42" t="s">
        <v>1204</v>
      </c>
      <c r="D540" s="48" t="s">
        <v>778</v>
      </c>
      <c r="E540" s="47">
        <f t="shared" ref="E540:E542" si="196">VLOOKUP(D540,$AB$10:$AE$16,2)</f>
        <v>1</v>
      </c>
      <c r="F540" s="49">
        <f t="shared" ref="F540:F542" si="197">CHOOSE(E540,$Y$10,$Y$11,$Y$12,$Y$13,$Y$14,$Y$15,$Y$16)</f>
        <v>1</v>
      </c>
      <c r="G540" s="69">
        <f t="shared" ref="G540:G542" si="198">IF(F540&gt;1,F540,$H$526)</f>
        <v>1</v>
      </c>
      <c r="H540" s="47"/>
      <c r="I540" s="50">
        <f t="shared" ref="I540:I542" si="199">CHOOSE(G540,0,$X$11,$X$12,$X$13,$X$14,$X$15,$X$16)</f>
        <v>0</v>
      </c>
      <c r="K540" s="401"/>
      <c r="L540" s="55">
        <v>1</v>
      </c>
      <c r="M540" s="52">
        <f t="shared" ref="M540:M542" si="200">L540*I540</f>
        <v>0</v>
      </c>
      <c r="N540" s="58"/>
      <c r="O540" s="58"/>
      <c r="P540" s="58"/>
      <c r="Q540" s="58"/>
      <c r="AH540" s="402"/>
    </row>
    <row r="541" spans="1:141" ht="34.5" customHeight="1" outlineLevel="1">
      <c r="A541" s="202" t="s">
        <v>1039</v>
      </c>
      <c r="B541" s="176" t="s">
        <v>1904</v>
      </c>
      <c r="C541" s="42" t="s">
        <v>1204</v>
      </c>
      <c r="D541" s="48" t="s">
        <v>778</v>
      </c>
      <c r="E541" s="47">
        <f t="shared" si="196"/>
        <v>1</v>
      </c>
      <c r="F541" s="49">
        <f t="shared" si="197"/>
        <v>1</v>
      </c>
      <c r="G541" s="69">
        <f t="shared" si="198"/>
        <v>1</v>
      </c>
      <c r="H541" s="47"/>
      <c r="I541" s="50">
        <f t="shared" si="199"/>
        <v>0</v>
      </c>
      <c r="K541" s="401"/>
      <c r="L541" s="55">
        <v>1</v>
      </c>
      <c r="M541" s="52">
        <f t="shared" si="200"/>
        <v>0</v>
      </c>
      <c r="N541" s="58"/>
      <c r="O541" s="58"/>
      <c r="P541" s="58"/>
      <c r="Q541" s="58"/>
      <c r="AH541" s="402"/>
    </row>
    <row r="542" spans="1:141" ht="34.5" customHeight="1" outlineLevel="1">
      <c r="A542" s="202" t="s">
        <v>1040</v>
      </c>
      <c r="B542" s="344" t="s">
        <v>1905</v>
      </c>
      <c r="C542" s="42" t="s">
        <v>1204</v>
      </c>
      <c r="D542" s="48" t="s">
        <v>778</v>
      </c>
      <c r="E542" s="47">
        <f t="shared" si="196"/>
        <v>1</v>
      </c>
      <c r="F542" s="49">
        <f t="shared" si="197"/>
        <v>1</v>
      </c>
      <c r="G542" s="69">
        <f t="shared" si="198"/>
        <v>1</v>
      </c>
      <c r="H542" s="47"/>
      <c r="I542" s="50">
        <f t="shared" si="199"/>
        <v>0</v>
      </c>
      <c r="K542" s="401"/>
      <c r="L542" s="55">
        <v>1</v>
      </c>
      <c r="M542" s="52">
        <f t="shared" si="200"/>
        <v>0</v>
      </c>
      <c r="N542" s="58"/>
      <c r="O542" s="58"/>
      <c r="P542" s="58"/>
      <c r="Q542" s="58"/>
      <c r="AH542" s="402"/>
    </row>
    <row r="543" spans="1:141" s="412" customFormat="1" ht="26.85" customHeight="1">
      <c r="A543" s="413" t="s">
        <v>1206</v>
      </c>
      <c r="B543" s="699" t="s">
        <v>1207</v>
      </c>
      <c r="C543" s="700"/>
      <c r="D543" s="700"/>
      <c r="E543" s="700"/>
      <c r="F543" s="700"/>
      <c r="G543" s="700"/>
      <c r="H543" s="700"/>
      <c r="I543" s="700"/>
      <c r="J543" s="700"/>
      <c r="K543" s="700"/>
      <c r="L543" s="700"/>
      <c r="M543" s="700"/>
      <c r="N543" s="700"/>
      <c r="O543" s="700"/>
      <c r="P543" s="700"/>
      <c r="Q543" s="700"/>
      <c r="R543" s="700"/>
      <c r="S543" s="700"/>
      <c r="T543" s="700"/>
      <c r="U543" s="700"/>
      <c r="V543" s="700"/>
      <c r="W543" s="700"/>
      <c r="X543" s="700"/>
      <c r="Y543" s="700"/>
      <c r="Z543" s="700"/>
      <c r="AA543" s="700"/>
      <c r="AB543" s="700"/>
      <c r="AC543" s="700"/>
      <c r="AD543" s="700"/>
      <c r="AE543" s="700"/>
      <c r="AF543" s="700"/>
      <c r="AG543" s="700"/>
      <c r="AH543" s="701"/>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35"/>
      <c r="BL543" s="235"/>
      <c r="BM543" s="235"/>
      <c r="BN543" s="235"/>
      <c r="BO543" s="235"/>
      <c r="BP543" s="235"/>
      <c r="BQ543" s="235"/>
      <c r="BR543" s="235"/>
      <c r="BS543" s="235"/>
      <c r="BT543" s="235"/>
      <c r="BU543" s="235"/>
      <c r="BV543" s="235"/>
      <c r="BW543" s="235"/>
      <c r="BX543" s="235"/>
      <c r="BY543" s="235"/>
      <c r="BZ543" s="235"/>
      <c r="CA543" s="235"/>
      <c r="CB543" s="235"/>
      <c r="CC543" s="235"/>
      <c r="CD543" s="235"/>
      <c r="CE543" s="235"/>
      <c r="CF543" s="235"/>
      <c r="CG543" s="235"/>
      <c r="CH543" s="235"/>
      <c r="CI543" s="235"/>
      <c r="CJ543" s="235"/>
      <c r="CK543" s="235"/>
      <c r="CL543" s="235"/>
      <c r="CM543" s="235"/>
      <c r="CN543" s="235"/>
      <c r="CO543" s="235"/>
      <c r="CP543" s="235"/>
      <c r="CQ543" s="235"/>
      <c r="CR543" s="235"/>
      <c r="CS543" s="235"/>
      <c r="CT543" s="235"/>
      <c r="CU543" s="235"/>
      <c r="CV543" s="235"/>
      <c r="CW543" s="235"/>
      <c r="CX543" s="235"/>
      <c r="CY543" s="235"/>
      <c r="CZ543" s="235"/>
      <c r="DA543" s="235"/>
      <c r="DB543" s="235"/>
      <c r="DC543" s="235"/>
      <c r="DD543" s="235"/>
      <c r="DE543" s="235"/>
      <c r="DF543" s="235"/>
      <c r="DG543" s="235"/>
      <c r="DH543" s="235"/>
      <c r="DI543" s="235"/>
      <c r="DJ543" s="235"/>
      <c r="DK543" s="235"/>
      <c r="DL543" s="235"/>
      <c r="DM543" s="235"/>
      <c r="DN543" s="235"/>
      <c r="DO543" s="235"/>
      <c r="DP543" s="235"/>
      <c r="DQ543" s="235"/>
      <c r="DR543" s="235"/>
      <c r="DS543" s="235"/>
      <c r="DT543" s="235"/>
      <c r="DU543" s="235"/>
      <c r="DV543" s="235"/>
      <c r="DW543" s="235"/>
      <c r="DX543" s="235"/>
      <c r="DY543" s="235"/>
      <c r="DZ543" s="235"/>
      <c r="EA543" s="235"/>
      <c r="EB543" s="235"/>
      <c r="EC543" s="235"/>
      <c r="ED543" s="235"/>
      <c r="EE543" s="235"/>
      <c r="EF543" s="235"/>
      <c r="EG543" s="235"/>
      <c r="EH543" s="235"/>
      <c r="EI543" s="235"/>
      <c r="EJ543" s="235"/>
      <c r="EK543" s="235"/>
    </row>
    <row r="544" spans="1:141" ht="42" customHeight="1">
      <c r="A544" s="203" t="s">
        <v>1919</v>
      </c>
      <c r="B544" s="644" t="s">
        <v>1914</v>
      </c>
      <c r="C544" s="653"/>
      <c r="D544" s="178" t="s">
        <v>894</v>
      </c>
      <c r="E544" s="205">
        <f>VLOOKUP(D544,$AF$10:$AG$16,2)</f>
        <v>1</v>
      </c>
      <c r="F544" s="206">
        <f>IF(E544&gt;1,0,ROUNDDOWN(AVERAGE(F545:F545),0))</f>
        <v>1</v>
      </c>
      <c r="G544" s="206"/>
      <c r="H544" s="205">
        <f>MAX(E544:F544)</f>
        <v>1</v>
      </c>
      <c r="I544" s="207">
        <f>CHOOSE(H544,0,$X$11,$X$12,$X$13,$X$14,$X$15,$X$16)</f>
        <v>0</v>
      </c>
      <c r="J544" s="208">
        <f>1/10</f>
        <v>0.1</v>
      </c>
      <c r="K544" s="209">
        <f>I544*J544</f>
        <v>0</v>
      </c>
      <c r="L544" s="210"/>
      <c r="M544" s="209"/>
      <c r="N544" s="58"/>
      <c r="O544" s="58"/>
      <c r="P544" s="58"/>
      <c r="Q544" s="58"/>
      <c r="AH544" s="318"/>
    </row>
    <row r="545" spans="1:141" ht="34.5" customHeight="1" outlineLevel="1">
      <c r="A545" s="202" t="s">
        <v>1946</v>
      </c>
      <c r="B545" s="176" t="s">
        <v>1911</v>
      </c>
      <c r="C545" s="42" t="s">
        <v>1206</v>
      </c>
      <c r="D545" s="48" t="s">
        <v>778</v>
      </c>
      <c r="E545" s="47">
        <f>VLOOKUP(D545,$AB$10:$AE$16,2)</f>
        <v>1</v>
      </c>
      <c r="F545" s="49">
        <f>CHOOSE(E545,$Y$10,$Y$11,$Y$12,$Y$13,$Y$14,$Y$15,$Y$16)</f>
        <v>1</v>
      </c>
      <c r="G545" s="69">
        <f>IF(F545&gt;1,F545,$H$526)</f>
        <v>1</v>
      </c>
      <c r="H545" s="47"/>
      <c r="I545" s="50">
        <f>CHOOSE(G545,0,$X$11,$X$12,$X$13,$X$14,$X$15,$X$16)</f>
        <v>0</v>
      </c>
      <c r="K545" s="52"/>
      <c r="L545" s="55">
        <v>1</v>
      </c>
      <c r="M545" s="52">
        <f>L545*I545</f>
        <v>0</v>
      </c>
      <c r="N545" s="58"/>
      <c r="O545" s="58"/>
      <c r="P545" s="58"/>
      <c r="Q545" s="58"/>
      <c r="AH545" s="319"/>
    </row>
    <row r="546" spans="1:141" ht="34.5" customHeight="1" outlineLevel="1">
      <c r="A546" s="202" t="s">
        <v>1041</v>
      </c>
      <c r="B546" s="176" t="s">
        <v>1908</v>
      </c>
      <c r="C546" s="42" t="s">
        <v>1206</v>
      </c>
      <c r="D546" s="48" t="s">
        <v>778</v>
      </c>
      <c r="E546" s="47">
        <f t="shared" ref="E546:E550" si="201">VLOOKUP(D546,$AB$10:$AE$16,2)</f>
        <v>1</v>
      </c>
      <c r="F546" s="49">
        <f t="shared" ref="F546:F550" si="202">CHOOSE(E546,$Y$10,$Y$11,$Y$12,$Y$13,$Y$14,$Y$15,$Y$16)</f>
        <v>1</v>
      </c>
      <c r="G546" s="69">
        <f t="shared" ref="G546:G550" si="203">IF(F546&gt;1,F546,$H$526)</f>
        <v>1</v>
      </c>
      <c r="H546" s="399"/>
      <c r="I546" s="50">
        <f t="shared" ref="I546:I550" si="204">CHOOSE(G546,0,$X$11,$X$12,$X$13,$X$14,$X$15,$X$16)</f>
        <v>0</v>
      </c>
      <c r="J546" s="400"/>
      <c r="K546" s="52"/>
      <c r="L546" s="55">
        <v>1</v>
      </c>
      <c r="M546" s="52">
        <f t="shared" ref="M546:M550" si="205">L546*I546</f>
        <v>0</v>
      </c>
      <c r="N546" s="58"/>
      <c r="O546" s="58"/>
      <c r="P546" s="58"/>
      <c r="Q546" s="58"/>
      <c r="AH546" s="402"/>
    </row>
    <row r="547" spans="1:141" ht="50.25" customHeight="1" outlineLevel="1">
      <c r="A547" s="202" t="s">
        <v>1042</v>
      </c>
      <c r="B547" s="176" t="s">
        <v>1909</v>
      </c>
      <c r="C547" s="42" t="s">
        <v>1206</v>
      </c>
      <c r="D547" s="48" t="s">
        <v>778</v>
      </c>
      <c r="E547" s="47">
        <f t="shared" si="201"/>
        <v>1</v>
      </c>
      <c r="F547" s="49">
        <f t="shared" si="202"/>
        <v>1</v>
      </c>
      <c r="G547" s="69">
        <f t="shared" si="203"/>
        <v>1</v>
      </c>
      <c r="H547" s="399"/>
      <c r="I547" s="50">
        <f t="shared" si="204"/>
        <v>0</v>
      </c>
      <c r="J547" s="400"/>
      <c r="K547" s="52"/>
      <c r="L547" s="55">
        <v>1</v>
      </c>
      <c r="M547" s="52">
        <f t="shared" si="205"/>
        <v>0</v>
      </c>
      <c r="N547" s="58"/>
      <c r="O547" s="58"/>
      <c r="P547" s="58"/>
      <c r="Q547" s="58"/>
      <c r="AH547" s="402"/>
    </row>
    <row r="548" spans="1:141" ht="39" customHeight="1" outlineLevel="1">
      <c r="A548" s="202" t="s">
        <v>1043</v>
      </c>
      <c r="B548" s="344" t="s">
        <v>1910</v>
      </c>
      <c r="C548" s="42" t="s">
        <v>1206</v>
      </c>
      <c r="D548" s="48" t="s">
        <v>778</v>
      </c>
      <c r="E548" s="47">
        <f t="shared" si="201"/>
        <v>1</v>
      </c>
      <c r="F548" s="49">
        <f t="shared" si="202"/>
        <v>1</v>
      </c>
      <c r="G548" s="69">
        <f t="shared" si="203"/>
        <v>1</v>
      </c>
      <c r="H548" s="399"/>
      <c r="I548" s="50">
        <f t="shared" si="204"/>
        <v>0</v>
      </c>
      <c r="J548" s="400"/>
      <c r="K548" s="52"/>
      <c r="L548" s="55">
        <v>1</v>
      </c>
      <c r="M548" s="52">
        <f t="shared" si="205"/>
        <v>0</v>
      </c>
      <c r="N548" s="58"/>
      <c r="O548" s="58"/>
      <c r="P548" s="58"/>
      <c r="Q548" s="58"/>
      <c r="AH548" s="402"/>
    </row>
    <row r="549" spans="1:141" ht="39" customHeight="1" outlineLevel="1">
      <c r="A549" s="202" t="s">
        <v>1044</v>
      </c>
      <c r="B549" s="344" t="s">
        <v>2232</v>
      </c>
      <c r="C549" s="42" t="s">
        <v>1206</v>
      </c>
      <c r="D549" s="48" t="s">
        <v>778</v>
      </c>
      <c r="E549" s="47">
        <f t="shared" si="201"/>
        <v>1</v>
      </c>
      <c r="F549" s="49">
        <f t="shared" si="202"/>
        <v>1</v>
      </c>
      <c r="G549" s="69">
        <f t="shared" si="203"/>
        <v>1</v>
      </c>
      <c r="H549" s="399"/>
      <c r="I549" s="50">
        <f t="shared" si="204"/>
        <v>0</v>
      </c>
      <c r="J549" s="400"/>
      <c r="K549" s="52"/>
      <c r="L549" s="55">
        <v>1</v>
      </c>
      <c r="M549" s="52">
        <f t="shared" si="205"/>
        <v>0</v>
      </c>
      <c r="N549" s="58"/>
      <c r="O549" s="58"/>
      <c r="P549" s="58"/>
      <c r="Q549" s="58"/>
      <c r="AH549" s="402"/>
    </row>
    <row r="550" spans="1:141" ht="39" customHeight="1" outlineLevel="1">
      <c r="A550" s="202" t="s">
        <v>1045</v>
      </c>
      <c r="B550" s="344" t="s">
        <v>1912</v>
      </c>
      <c r="C550" s="42" t="s">
        <v>1206</v>
      </c>
      <c r="D550" s="48" t="s">
        <v>778</v>
      </c>
      <c r="E550" s="47">
        <f t="shared" si="201"/>
        <v>1</v>
      </c>
      <c r="F550" s="49">
        <f t="shared" si="202"/>
        <v>1</v>
      </c>
      <c r="G550" s="69">
        <f t="shared" si="203"/>
        <v>1</v>
      </c>
      <c r="H550" s="399"/>
      <c r="I550" s="50">
        <f t="shared" si="204"/>
        <v>0</v>
      </c>
      <c r="J550" s="400"/>
      <c r="K550" s="52"/>
      <c r="L550" s="55">
        <v>1</v>
      </c>
      <c r="M550" s="52">
        <f t="shared" si="205"/>
        <v>0</v>
      </c>
      <c r="N550" s="58"/>
      <c r="O550" s="58"/>
      <c r="P550" s="58"/>
      <c r="Q550" s="58"/>
      <c r="AH550" s="402"/>
    </row>
    <row r="551" spans="1:141" s="412" customFormat="1" ht="26.85" customHeight="1">
      <c r="A551" s="418" t="s">
        <v>190</v>
      </c>
      <c r="B551" s="643" t="s">
        <v>137</v>
      </c>
      <c r="C551" s="643"/>
      <c r="D551" s="643"/>
      <c r="E551" s="643"/>
      <c r="F551" s="643"/>
      <c r="G551" s="643"/>
      <c r="H551" s="643"/>
      <c r="I551" s="643"/>
      <c r="J551" s="643"/>
      <c r="K551" s="643"/>
      <c r="L551" s="643"/>
      <c r="M551" s="643"/>
      <c r="N551" s="643"/>
      <c r="O551" s="643"/>
      <c r="P551" s="643"/>
      <c r="Q551" s="643"/>
      <c r="R551" s="643"/>
      <c r="S551" s="643"/>
      <c r="T551" s="643"/>
      <c r="U551" s="643"/>
      <c r="V551" s="643"/>
      <c r="W551" s="643"/>
      <c r="X551" s="643"/>
      <c r="Y551" s="643"/>
      <c r="Z551" s="643"/>
      <c r="AA551" s="643"/>
      <c r="AB551" s="643"/>
      <c r="AC551" s="643"/>
      <c r="AD551" s="643"/>
      <c r="AE551" s="643"/>
      <c r="AF551" s="643"/>
      <c r="AG551" s="643"/>
      <c r="AH551" s="643"/>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35"/>
      <c r="BL551" s="235"/>
      <c r="BM551" s="235"/>
      <c r="BN551" s="235"/>
      <c r="BO551" s="235"/>
      <c r="BP551" s="235"/>
      <c r="BQ551" s="235"/>
      <c r="BR551" s="235"/>
      <c r="BS551" s="235"/>
      <c r="BT551" s="235"/>
      <c r="BU551" s="235"/>
      <c r="BV551" s="235"/>
      <c r="BW551" s="235"/>
      <c r="BX551" s="235"/>
      <c r="BY551" s="235"/>
      <c r="BZ551" s="235"/>
      <c r="CA551" s="235"/>
      <c r="CB551" s="235"/>
      <c r="CC551" s="235"/>
      <c r="CD551" s="235"/>
      <c r="CE551" s="235"/>
      <c r="CF551" s="235"/>
      <c r="CG551" s="235"/>
      <c r="CH551" s="235"/>
      <c r="CI551" s="235"/>
      <c r="CJ551" s="235"/>
      <c r="CK551" s="235"/>
      <c r="CL551" s="235"/>
      <c r="CM551" s="235"/>
      <c r="CN551" s="235"/>
      <c r="CO551" s="235"/>
      <c r="CP551" s="235"/>
      <c r="CQ551" s="235"/>
      <c r="CR551" s="235"/>
      <c r="CS551" s="235"/>
      <c r="CT551" s="235"/>
      <c r="CU551" s="235"/>
      <c r="CV551" s="235"/>
      <c r="CW551" s="235"/>
      <c r="CX551" s="235"/>
      <c r="CY551" s="235"/>
      <c r="CZ551" s="235"/>
      <c r="DA551" s="235"/>
      <c r="DB551" s="235"/>
      <c r="DC551" s="235"/>
      <c r="DD551" s="235"/>
      <c r="DE551" s="235"/>
      <c r="DF551" s="235"/>
      <c r="DG551" s="235"/>
      <c r="DH551" s="235"/>
      <c r="DI551" s="235"/>
      <c r="DJ551" s="235"/>
      <c r="DK551" s="235"/>
      <c r="DL551" s="235"/>
      <c r="DM551" s="235"/>
      <c r="DN551" s="235"/>
      <c r="DO551" s="235"/>
      <c r="DP551" s="235"/>
      <c r="DQ551" s="235"/>
      <c r="DR551" s="235"/>
      <c r="DS551" s="235"/>
      <c r="DT551" s="235"/>
      <c r="DU551" s="235"/>
      <c r="DV551" s="235"/>
      <c r="DW551" s="235"/>
      <c r="DX551" s="235"/>
      <c r="DY551" s="235"/>
      <c r="DZ551" s="235"/>
      <c r="EA551" s="235"/>
      <c r="EB551" s="235"/>
      <c r="EC551" s="235"/>
      <c r="ED551" s="235"/>
      <c r="EE551" s="235"/>
      <c r="EF551" s="235"/>
      <c r="EG551" s="235"/>
      <c r="EH551" s="235"/>
      <c r="EI551" s="235"/>
      <c r="EJ551" s="235"/>
      <c r="EK551" s="235"/>
    </row>
    <row r="552" spans="1:141" ht="105" customHeight="1">
      <c r="A552" s="203" t="s">
        <v>1948</v>
      </c>
      <c r="B552" s="644" t="s">
        <v>1915</v>
      </c>
      <c r="C552" s="653"/>
      <c r="D552" s="178" t="s">
        <v>894</v>
      </c>
      <c r="E552" s="205">
        <f>VLOOKUP(D552,$AF$10:$AG$16,2)</f>
        <v>1</v>
      </c>
      <c r="F552" s="206">
        <f>IF(E552&gt;1,0,ROUNDDOWN(AVERAGE(F553:F563),0))</f>
        <v>1</v>
      </c>
      <c r="G552" s="206"/>
      <c r="H552" s="205">
        <f>MAX(E552:F552)</f>
        <v>1</v>
      </c>
      <c r="I552" s="207">
        <f>CHOOSE(H552,0,$X$11,$X$12,$X$13,$X$14,$X$15,$X$16)</f>
        <v>0</v>
      </c>
      <c r="J552" s="208">
        <f>1/10</f>
        <v>0.1</v>
      </c>
      <c r="K552" s="209">
        <f>I552*J552</f>
        <v>0</v>
      </c>
      <c r="L552" s="210"/>
      <c r="M552" s="209"/>
      <c r="N552" s="58"/>
      <c r="O552" s="58"/>
      <c r="P552" s="58"/>
      <c r="Q552" s="58"/>
      <c r="AH552" s="318"/>
    </row>
    <row r="553" spans="1:141" ht="47.65" customHeight="1" outlineLevel="1">
      <c r="A553" s="202" t="s">
        <v>1046</v>
      </c>
      <c r="B553" s="176" t="s">
        <v>1916</v>
      </c>
      <c r="C553" s="42" t="s">
        <v>191</v>
      </c>
      <c r="D553" s="48" t="s">
        <v>778</v>
      </c>
      <c r="E553" s="47">
        <f t="shared" ref="E553:E563" si="206">VLOOKUP(D553,$AB$10:$AE$16,2)</f>
        <v>1</v>
      </c>
      <c r="F553" s="49">
        <f t="shared" ref="F553:F563" si="207">CHOOSE(E553,$Y$10,$Y$11,$Y$12,$Y$13,$Y$14,$Y$15,$Y$16)</f>
        <v>1</v>
      </c>
      <c r="G553" s="69">
        <f t="shared" ref="G553:G563" si="208">IF(F553&gt;1,F553,$H$552)</f>
        <v>1</v>
      </c>
      <c r="H553" s="47"/>
      <c r="I553" s="50">
        <f t="shared" ref="I553:I563" si="209">CHOOSE(G553,0,$X$11,$X$12,$X$13,$X$14,$X$15,$X$16)</f>
        <v>0</v>
      </c>
      <c r="K553" s="52"/>
      <c r="L553" s="55">
        <v>1</v>
      </c>
      <c r="M553" s="52">
        <f t="shared" si="187"/>
        <v>0</v>
      </c>
      <c r="N553" s="58"/>
      <c r="O553" s="58"/>
      <c r="P553" s="58"/>
      <c r="Q553" s="58"/>
      <c r="AH553" s="319"/>
    </row>
    <row r="554" spans="1:141" ht="47.65" customHeight="1" outlineLevel="1">
      <c r="A554" s="202" t="s">
        <v>1047</v>
      </c>
      <c r="B554" s="176" t="s">
        <v>1917</v>
      </c>
      <c r="C554" s="42" t="s">
        <v>191</v>
      </c>
      <c r="D554" s="48" t="s">
        <v>778</v>
      </c>
      <c r="E554" s="47">
        <f t="shared" si="206"/>
        <v>1</v>
      </c>
      <c r="F554" s="49">
        <f t="shared" si="207"/>
        <v>1</v>
      </c>
      <c r="G554" s="69">
        <f t="shared" si="208"/>
        <v>1</v>
      </c>
      <c r="H554" s="47"/>
      <c r="I554" s="50">
        <f t="shared" si="209"/>
        <v>0</v>
      </c>
      <c r="K554" s="52"/>
      <c r="L554" s="55">
        <v>1</v>
      </c>
      <c r="M554" s="52">
        <f t="shared" si="187"/>
        <v>0</v>
      </c>
      <c r="N554" s="58"/>
      <c r="O554" s="58"/>
      <c r="P554" s="58"/>
      <c r="Q554" s="58"/>
      <c r="AH554" s="319"/>
    </row>
    <row r="555" spans="1:141" ht="47.65" customHeight="1" outlineLevel="1">
      <c r="A555" s="202" t="s">
        <v>1048</v>
      </c>
      <c r="B555" s="176" t="s">
        <v>1918</v>
      </c>
      <c r="C555" s="42" t="s">
        <v>191</v>
      </c>
      <c r="D555" s="48" t="s">
        <v>778</v>
      </c>
      <c r="E555" s="47">
        <f t="shared" si="206"/>
        <v>1</v>
      </c>
      <c r="F555" s="49">
        <f t="shared" si="207"/>
        <v>1</v>
      </c>
      <c r="G555" s="69">
        <f t="shared" si="208"/>
        <v>1</v>
      </c>
      <c r="H555" s="334"/>
      <c r="I555" s="50">
        <f t="shared" si="209"/>
        <v>0</v>
      </c>
      <c r="J555" s="337"/>
      <c r="K555" s="338"/>
      <c r="L555" s="55">
        <v>1</v>
      </c>
      <c r="M555" s="52">
        <f t="shared" si="187"/>
        <v>0</v>
      </c>
      <c r="N555" s="58"/>
      <c r="O555" s="58"/>
      <c r="P555" s="58"/>
      <c r="Q555" s="58"/>
      <c r="AH555" s="327"/>
    </row>
    <row r="556" spans="1:141" ht="65.25" customHeight="1" outlineLevel="1">
      <c r="A556" s="202" t="s">
        <v>1894</v>
      </c>
      <c r="B556" s="176" t="s">
        <v>1920</v>
      </c>
      <c r="C556" s="42" t="s">
        <v>724</v>
      </c>
      <c r="D556" s="48" t="s">
        <v>778</v>
      </c>
      <c r="E556" s="47">
        <f t="shared" si="206"/>
        <v>1</v>
      </c>
      <c r="F556" s="49">
        <f t="shared" si="207"/>
        <v>1</v>
      </c>
      <c r="G556" s="69">
        <f t="shared" si="208"/>
        <v>1</v>
      </c>
      <c r="H556" s="47"/>
      <c r="I556" s="50">
        <f t="shared" si="209"/>
        <v>0</v>
      </c>
      <c r="K556" s="52"/>
      <c r="L556" s="55">
        <v>1</v>
      </c>
      <c r="M556" s="52">
        <f t="shared" si="187"/>
        <v>0</v>
      </c>
      <c r="N556" s="58"/>
      <c r="O556" s="58"/>
      <c r="P556" s="58"/>
      <c r="Q556" s="58"/>
      <c r="AH556" s="319"/>
    </row>
    <row r="557" spans="1:141" ht="60" customHeight="1" outlineLevel="1">
      <c r="A557" s="202" t="s">
        <v>1895</v>
      </c>
      <c r="B557" s="176" t="s">
        <v>1134</v>
      </c>
      <c r="C557" s="42" t="s">
        <v>724</v>
      </c>
      <c r="D557" s="48" t="s">
        <v>778</v>
      </c>
      <c r="E557" s="47">
        <f t="shared" si="206"/>
        <v>1</v>
      </c>
      <c r="F557" s="49">
        <f t="shared" si="207"/>
        <v>1</v>
      </c>
      <c r="G557" s="69">
        <f t="shared" si="208"/>
        <v>1</v>
      </c>
      <c r="H557" s="47"/>
      <c r="I557" s="50">
        <f t="shared" si="209"/>
        <v>0</v>
      </c>
      <c r="K557" s="52"/>
      <c r="L557" s="55">
        <v>1</v>
      </c>
      <c r="M557" s="52">
        <f t="shared" si="187"/>
        <v>0</v>
      </c>
      <c r="N557" s="58"/>
      <c r="O557" s="58"/>
      <c r="P557" s="58"/>
      <c r="Q557" s="58"/>
      <c r="AH557" s="319"/>
    </row>
    <row r="558" spans="1:141" ht="34.5" customHeight="1" outlineLevel="1">
      <c r="A558" s="202" t="s">
        <v>1049</v>
      </c>
      <c r="B558" s="176" t="s">
        <v>1921</v>
      </c>
      <c r="C558" s="42" t="s">
        <v>724</v>
      </c>
      <c r="D558" s="48" t="s">
        <v>778</v>
      </c>
      <c r="E558" s="47">
        <f t="shared" si="206"/>
        <v>1</v>
      </c>
      <c r="F558" s="49">
        <f t="shared" si="207"/>
        <v>1</v>
      </c>
      <c r="G558" s="69">
        <f t="shared" si="208"/>
        <v>1</v>
      </c>
      <c r="H558" s="47"/>
      <c r="I558" s="50">
        <f t="shared" si="209"/>
        <v>0</v>
      </c>
      <c r="K558" s="52"/>
      <c r="L558" s="55">
        <v>1</v>
      </c>
      <c r="M558" s="52">
        <f t="shared" si="187"/>
        <v>0</v>
      </c>
      <c r="N558" s="58"/>
      <c r="O558" s="58"/>
      <c r="P558" s="58"/>
      <c r="Q558" s="58"/>
      <c r="AH558" s="319"/>
    </row>
    <row r="559" spans="1:141" ht="47.25" customHeight="1" outlineLevel="1">
      <c r="A559" s="202" t="s">
        <v>1050</v>
      </c>
      <c r="B559" s="176" t="s">
        <v>1925</v>
      </c>
      <c r="C559" s="42" t="s">
        <v>724</v>
      </c>
      <c r="D559" s="48" t="s">
        <v>778</v>
      </c>
      <c r="E559" s="47">
        <f t="shared" si="206"/>
        <v>1</v>
      </c>
      <c r="F559" s="49">
        <f t="shared" si="207"/>
        <v>1</v>
      </c>
      <c r="G559" s="69">
        <f t="shared" si="208"/>
        <v>1</v>
      </c>
      <c r="H559" s="47"/>
      <c r="I559" s="50">
        <f t="shared" si="209"/>
        <v>0</v>
      </c>
      <c r="K559" s="52"/>
      <c r="L559" s="55">
        <v>1</v>
      </c>
      <c r="M559" s="52">
        <f t="shared" si="187"/>
        <v>0</v>
      </c>
      <c r="N559" s="58"/>
      <c r="O559" s="58"/>
      <c r="P559" s="58"/>
      <c r="Q559" s="58"/>
      <c r="AH559" s="319"/>
    </row>
    <row r="560" spans="1:141" ht="34.5" customHeight="1" outlineLevel="1">
      <c r="A560" s="202" t="s">
        <v>1051</v>
      </c>
      <c r="B560" s="176" t="s">
        <v>1922</v>
      </c>
      <c r="C560" s="42" t="s">
        <v>724</v>
      </c>
      <c r="D560" s="48" t="s">
        <v>778</v>
      </c>
      <c r="E560" s="47">
        <f t="shared" si="206"/>
        <v>1</v>
      </c>
      <c r="F560" s="49">
        <f t="shared" si="207"/>
        <v>1</v>
      </c>
      <c r="G560" s="69">
        <f t="shared" si="208"/>
        <v>1</v>
      </c>
      <c r="H560" s="47"/>
      <c r="I560" s="50">
        <f t="shared" si="209"/>
        <v>0</v>
      </c>
      <c r="K560" s="52"/>
      <c r="L560" s="55">
        <v>1</v>
      </c>
      <c r="M560" s="52">
        <f t="shared" si="187"/>
        <v>0</v>
      </c>
      <c r="N560" s="58"/>
      <c r="O560" s="58"/>
      <c r="P560" s="58"/>
      <c r="Q560" s="58"/>
      <c r="AH560" s="319"/>
    </row>
    <row r="561" spans="1:141" ht="34.5" customHeight="1" outlineLevel="1">
      <c r="A561" s="202" t="s">
        <v>1052</v>
      </c>
      <c r="B561" s="176" t="s">
        <v>1923</v>
      </c>
      <c r="C561" s="42" t="s">
        <v>724</v>
      </c>
      <c r="D561" s="48" t="s">
        <v>778</v>
      </c>
      <c r="E561" s="47">
        <f t="shared" si="206"/>
        <v>1</v>
      </c>
      <c r="F561" s="49">
        <f t="shared" si="207"/>
        <v>1</v>
      </c>
      <c r="G561" s="69">
        <f t="shared" si="208"/>
        <v>1</v>
      </c>
      <c r="H561" s="334"/>
      <c r="I561" s="50">
        <f t="shared" si="209"/>
        <v>0</v>
      </c>
      <c r="J561" s="337"/>
      <c r="K561" s="338"/>
      <c r="L561" s="55">
        <v>1</v>
      </c>
      <c r="M561" s="52">
        <f t="shared" si="187"/>
        <v>0</v>
      </c>
      <c r="N561" s="58"/>
      <c r="O561" s="58"/>
      <c r="P561" s="58"/>
      <c r="Q561" s="58"/>
      <c r="AH561" s="327"/>
    </row>
    <row r="562" spans="1:141" ht="34.5" customHeight="1" outlineLevel="1">
      <c r="A562" s="202" t="s">
        <v>1900</v>
      </c>
      <c r="B562" s="176" t="s">
        <v>1924</v>
      </c>
      <c r="C562" s="42" t="s">
        <v>724</v>
      </c>
      <c r="D562" s="48" t="s">
        <v>778</v>
      </c>
      <c r="E562" s="47">
        <f t="shared" si="206"/>
        <v>1</v>
      </c>
      <c r="F562" s="49">
        <f t="shared" si="207"/>
        <v>1</v>
      </c>
      <c r="G562" s="69">
        <f t="shared" si="208"/>
        <v>1</v>
      </c>
      <c r="H562" s="47"/>
      <c r="I562" s="50">
        <f t="shared" si="209"/>
        <v>0</v>
      </c>
      <c r="K562" s="52"/>
      <c r="L562" s="55">
        <v>1</v>
      </c>
      <c r="M562" s="52">
        <f t="shared" si="187"/>
        <v>0</v>
      </c>
      <c r="N562" s="58"/>
      <c r="O562" s="58"/>
      <c r="P562" s="58"/>
      <c r="Q562" s="58"/>
      <c r="AH562" s="319"/>
    </row>
    <row r="563" spans="1:141" ht="47.65" customHeight="1" outlineLevel="1">
      <c r="A563" s="202" t="s">
        <v>1053</v>
      </c>
      <c r="B563" s="176" t="s">
        <v>2233</v>
      </c>
      <c r="C563" s="42" t="s">
        <v>724</v>
      </c>
      <c r="D563" s="48" t="s">
        <v>778</v>
      </c>
      <c r="E563" s="47">
        <f t="shared" si="206"/>
        <v>1</v>
      </c>
      <c r="F563" s="49">
        <f t="shared" si="207"/>
        <v>1</v>
      </c>
      <c r="G563" s="69">
        <f t="shared" si="208"/>
        <v>1</v>
      </c>
      <c r="H563" s="47"/>
      <c r="I563" s="50">
        <f t="shared" si="209"/>
        <v>0</v>
      </c>
      <c r="K563" s="52"/>
      <c r="L563" s="55">
        <v>1</v>
      </c>
      <c r="M563" s="52">
        <f t="shared" si="187"/>
        <v>0</v>
      </c>
      <c r="N563" s="58"/>
      <c r="O563" s="58"/>
      <c r="P563" s="58"/>
      <c r="Q563" s="58"/>
      <c r="AH563" s="319"/>
    </row>
    <row r="564" spans="1:141" s="412" customFormat="1" ht="26.85" customHeight="1">
      <c r="A564" s="418" t="s">
        <v>159</v>
      </c>
      <c r="B564" s="643" t="s">
        <v>498</v>
      </c>
      <c r="C564" s="643"/>
      <c r="D564" s="643"/>
      <c r="E564" s="643"/>
      <c r="F564" s="643"/>
      <c r="G564" s="643"/>
      <c r="H564" s="643"/>
      <c r="I564" s="643"/>
      <c r="J564" s="643"/>
      <c r="K564" s="643"/>
      <c r="L564" s="643"/>
      <c r="M564" s="643"/>
      <c r="N564" s="643"/>
      <c r="O564" s="643"/>
      <c r="P564" s="643"/>
      <c r="Q564" s="643"/>
      <c r="R564" s="643"/>
      <c r="S564" s="643"/>
      <c r="T564" s="643"/>
      <c r="U564" s="643"/>
      <c r="V564" s="643"/>
      <c r="W564" s="643"/>
      <c r="X564" s="643"/>
      <c r="Y564" s="643"/>
      <c r="Z564" s="643"/>
      <c r="AA564" s="643"/>
      <c r="AB564" s="643"/>
      <c r="AC564" s="643"/>
      <c r="AD564" s="643"/>
      <c r="AE564" s="643"/>
      <c r="AF564" s="643"/>
      <c r="AG564" s="643"/>
      <c r="AH564" s="643"/>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235"/>
      <c r="BE564" s="235"/>
      <c r="BF564" s="235"/>
      <c r="BG564" s="235"/>
      <c r="BH564" s="235"/>
      <c r="BI564" s="235"/>
      <c r="BJ564" s="235"/>
      <c r="BK564" s="235"/>
      <c r="BL564" s="235"/>
      <c r="BM564" s="235"/>
      <c r="BN564" s="235"/>
      <c r="BO564" s="235"/>
      <c r="BP564" s="235"/>
      <c r="BQ564" s="235"/>
      <c r="BR564" s="235"/>
      <c r="BS564" s="235"/>
      <c r="BT564" s="235"/>
      <c r="BU564" s="235"/>
      <c r="BV564" s="235"/>
      <c r="BW564" s="235"/>
      <c r="BX564" s="235"/>
      <c r="BY564" s="235"/>
      <c r="BZ564" s="235"/>
      <c r="CA564" s="235"/>
      <c r="CB564" s="235"/>
      <c r="CC564" s="235"/>
      <c r="CD564" s="235"/>
      <c r="CE564" s="235"/>
      <c r="CF564" s="235"/>
      <c r="CG564" s="235"/>
      <c r="CH564" s="235"/>
      <c r="CI564" s="235"/>
      <c r="CJ564" s="235"/>
      <c r="CK564" s="235"/>
      <c r="CL564" s="235"/>
      <c r="CM564" s="235"/>
      <c r="CN564" s="235"/>
      <c r="CO564" s="235"/>
      <c r="CP564" s="235"/>
      <c r="CQ564" s="235"/>
      <c r="CR564" s="235"/>
      <c r="CS564" s="235"/>
      <c r="CT564" s="235"/>
      <c r="CU564" s="235"/>
      <c r="CV564" s="235"/>
      <c r="CW564" s="235"/>
      <c r="CX564" s="235"/>
      <c r="CY564" s="235"/>
      <c r="CZ564" s="235"/>
      <c r="DA564" s="235"/>
      <c r="DB564" s="235"/>
      <c r="DC564" s="235"/>
      <c r="DD564" s="235"/>
      <c r="DE564" s="235"/>
      <c r="DF564" s="235"/>
      <c r="DG564" s="235"/>
      <c r="DH564" s="235"/>
      <c r="DI564" s="235"/>
      <c r="DJ564" s="235"/>
      <c r="DK564" s="235"/>
      <c r="DL564" s="235"/>
      <c r="DM564" s="235"/>
      <c r="DN564" s="235"/>
      <c r="DO564" s="235"/>
      <c r="DP564" s="235"/>
      <c r="DQ564" s="235"/>
      <c r="DR564" s="235"/>
      <c r="DS564" s="235"/>
      <c r="DT564" s="235"/>
      <c r="DU564" s="235"/>
      <c r="DV564" s="235"/>
      <c r="DW564" s="235"/>
      <c r="DX564" s="235"/>
      <c r="DY564" s="235"/>
      <c r="DZ564" s="235"/>
      <c r="EA564" s="235"/>
      <c r="EB564" s="235"/>
      <c r="EC564" s="235"/>
      <c r="ED564" s="235"/>
      <c r="EE564" s="235"/>
      <c r="EF564" s="235"/>
      <c r="EG564" s="235"/>
      <c r="EH564" s="235"/>
      <c r="EI564" s="235"/>
      <c r="EJ564" s="235"/>
      <c r="EK564" s="235"/>
    </row>
    <row r="565" spans="1:141" s="412" customFormat="1" ht="26.85" customHeight="1">
      <c r="A565" s="418" t="s">
        <v>160</v>
      </c>
      <c r="B565" s="643" t="s">
        <v>110</v>
      </c>
      <c r="C565" s="643"/>
      <c r="D565" s="643"/>
      <c r="E565" s="643"/>
      <c r="F565" s="643"/>
      <c r="G565" s="643"/>
      <c r="H565" s="643"/>
      <c r="I565" s="643"/>
      <c r="J565" s="643"/>
      <c r="K565" s="643"/>
      <c r="L565" s="643"/>
      <c r="M565" s="643"/>
      <c r="N565" s="643"/>
      <c r="O565" s="643"/>
      <c r="P565" s="643"/>
      <c r="Q565" s="643"/>
      <c r="R565" s="643"/>
      <c r="S565" s="643"/>
      <c r="T565" s="643"/>
      <c r="U565" s="643"/>
      <c r="V565" s="643"/>
      <c r="W565" s="643"/>
      <c r="X565" s="643"/>
      <c r="Y565" s="643"/>
      <c r="Z565" s="643"/>
      <c r="AA565" s="643"/>
      <c r="AB565" s="643"/>
      <c r="AC565" s="643"/>
      <c r="AD565" s="643"/>
      <c r="AE565" s="643"/>
      <c r="AF565" s="643"/>
      <c r="AG565" s="643"/>
      <c r="AH565" s="643"/>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35"/>
      <c r="BL565" s="235"/>
      <c r="BM565" s="235"/>
      <c r="BN565" s="235"/>
      <c r="BO565" s="235"/>
      <c r="BP565" s="235"/>
      <c r="BQ565" s="235"/>
      <c r="BR565" s="235"/>
      <c r="BS565" s="235"/>
      <c r="BT565" s="235"/>
      <c r="BU565" s="235"/>
      <c r="BV565" s="235"/>
      <c r="BW565" s="235"/>
      <c r="BX565" s="235"/>
      <c r="BY565" s="235"/>
      <c r="BZ565" s="235"/>
      <c r="CA565" s="235"/>
      <c r="CB565" s="235"/>
      <c r="CC565" s="235"/>
      <c r="CD565" s="235"/>
      <c r="CE565" s="235"/>
      <c r="CF565" s="235"/>
      <c r="CG565" s="235"/>
      <c r="CH565" s="235"/>
      <c r="CI565" s="235"/>
      <c r="CJ565" s="235"/>
      <c r="CK565" s="235"/>
      <c r="CL565" s="235"/>
      <c r="CM565" s="235"/>
      <c r="CN565" s="235"/>
      <c r="CO565" s="235"/>
      <c r="CP565" s="235"/>
      <c r="CQ565" s="235"/>
      <c r="CR565" s="235"/>
      <c r="CS565" s="235"/>
      <c r="CT565" s="235"/>
      <c r="CU565" s="235"/>
      <c r="CV565" s="235"/>
      <c r="CW565" s="235"/>
      <c r="CX565" s="235"/>
      <c r="CY565" s="235"/>
      <c r="CZ565" s="235"/>
      <c r="DA565" s="235"/>
      <c r="DB565" s="235"/>
      <c r="DC565" s="235"/>
      <c r="DD565" s="235"/>
      <c r="DE565" s="235"/>
      <c r="DF565" s="235"/>
      <c r="DG565" s="235"/>
      <c r="DH565" s="235"/>
      <c r="DI565" s="235"/>
      <c r="DJ565" s="235"/>
      <c r="DK565" s="235"/>
      <c r="DL565" s="235"/>
      <c r="DM565" s="235"/>
      <c r="DN565" s="235"/>
      <c r="DO565" s="235"/>
      <c r="DP565" s="235"/>
      <c r="DQ565" s="235"/>
      <c r="DR565" s="235"/>
      <c r="DS565" s="235"/>
      <c r="DT565" s="235"/>
      <c r="DU565" s="235"/>
      <c r="DV565" s="235"/>
      <c r="DW565" s="235"/>
      <c r="DX565" s="235"/>
      <c r="DY565" s="235"/>
      <c r="DZ565" s="235"/>
      <c r="EA565" s="235"/>
      <c r="EB565" s="235"/>
      <c r="EC565" s="235"/>
      <c r="ED565" s="235"/>
      <c r="EE565" s="235"/>
      <c r="EF565" s="235"/>
      <c r="EG565" s="235"/>
      <c r="EH565" s="235"/>
      <c r="EI565" s="235"/>
      <c r="EJ565" s="235"/>
      <c r="EK565" s="235"/>
    </row>
    <row r="566" spans="1:141" ht="64.5" customHeight="1">
      <c r="A566" s="203" t="s">
        <v>793</v>
      </c>
      <c r="B566" s="644" t="s">
        <v>1926</v>
      </c>
      <c r="C566" s="653"/>
      <c r="D566" s="178" t="s">
        <v>894</v>
      </c>
      <c r="E566" s="205">
        <f>VLOOKUP(D566,$AF$10:$AG$16,2)</f>
        <v>1</v>
      </c>
      <c r="F566" s="206">
        <f>IF(E566&gt;1,0,ROUNDDOWN(AVERAGE(F567:F568),0))</f>
        <v>1</v>
      </c>
      <c r="G566" s="206"/>
      <c r="H566" s="205">
        <f>MAX(E566:F566)</f>
        <v>1</v>
      </c>
      <c r="I566" s="207">
        <f>CHOOSE(H566,0,$X$11,$X$12,$X$13,$X$14,$X$15,$X$16)</f>
        <v>0</v>
      </c>
      <c r="J566" s="208">
        <f>1/10</f>
        <v>0.1</v>
      </c>
      <c r="K566" s="209">
        <f>I566*J566</f>
        <v>0</v>
      </c>
      <c r="L566" s="210"/>
      <c r="M566" s="209"/>
      <c r="N566" s="58"/>
      <c r="O566" s="58"/>
      <c r="P566" s="58"/>
      <c r="Q566" s="58"/>
      <c r="AH566" s="318"/>
    </row>
    <row r="567" spans="1:141" ht="34.5" customHeight="1" outlineLevel="1">
      <c r="A567" s="202" t="s">
        <v>1054</v>
      </c>
      <c r="B567" s="176" t="s">
        <v>1135</v>
      </c>
      <c r="C567" s="43" t="s">
        <v>160</v>
      </c>
      <c r="D567" s="48" t="s">
        <v>778</v>
      </c>
      <c r="E567" s="47">
        <f>VLOOKUP(D567,$AB$10:$AE$16,2)</f>
        <v>1</v>
      </c>
      <c r="F567" s="49">
        <f>CHOOSE(E567,$Y$10,$Y$11,$Y$12,$Y$13,$Y$14,$Y$15,$Y$16)</f>
        <v>1</v>
      </c>
      <c r="G567" s="69">
        <f>IF(F567&gt;1,F567,$H$566)</f>
        <v>1</v>
      </c>
      <c r="H567" s="47"/>
      <c r="I567" s="50">
        <f>CHOOSE(G567,0,$X$11,$X$12,$X$13,$X$14,$X$15,$X$16)</f>
        <v>0</v>
      </c>
      <c r="K567" s="52"/>
      <c r="L567" s="55">
        <v>1</v>
      </c>
      <c r="M567" s="52">
        <f t="shared" si="187"/>
        <v>0</v>
      </c>
      <c r="N567" s="58"/>
      <c r="O567" s="58"/>
      <c r="P567" s="58"/>
      <c r="Q567" s="58"/>
      <c r="AH567" s="319"/>
    </row>
    <row r="568" spans="1:141" ht="60" customHeight="1" outlineLevel="1">
      <c r="A568" s="202" t="s">
        <v>1055</v>
      </c>
      <c r="B568" s="176" t="s">
        <v>1162</v>
      </c>
      <c r="C568" s="43" t="s">
        <v>160</v>
      </c>
      <c r="D568" s="48" t="s">
        <v>778</v>
      </c>
      <c r="E568" s="47">
        <f>VLOOKUP(D568,$AB$10:$AE$16,2)</f>
        <v>1</v>
      </c>
      <c r="F568" s="49">
        <f>CHOOSE(E568,$Y$10,$Y$11,$Y$12,$Y$13,$Y$14,$Y$15,$Y$16)</f>
        <v>1</v>
      </c>
      <c r="G568" s="69">
        <f>IF(F568&gt;1,F568,$H$566)</f>
        <v>1</v>
      </c>
      <c r="H568" s="47"/>
      <c r="I568" s="50">
        <f>CHOOSE(G568,0,$X$11,$X$12,$X$13,$X$14,$X$15,$X$16)</f>
        <v>0</v>
      </c>
      <c r="K568" s="52"/>
      <c r="L568" s="55">
        <v>1</v>
      </c>
      <c r="M568" s="52">
        <f t="shared" si="187"/>
        <v>0</v>
      </c>
      <c r="N568" s="58"/>
      <c r="O568" s="58"/>
      <c r="P568" s="58"/>
      <c r="Q568" s="58"/>
      <c r="AH568" s="319"/>
    </row>
    <row r="569" spans="1:141" s="235" customFormat="1" ht="26.85" customHeight="1">
      <c r="A569" s="418" t="s">
        <v>161</v>
      </c>
      <c r="B569" s="643" t="s">
        <v>727</v>
      </c>
      <c r="C569" s="643"/>
      <c r="D569" s="643"/>
      <c r="E569" s="643"/>
      <c r="F569" s="643"/>
      <c r="G569" s="643"/>
      <c r="H569" s="643"/>
      <c r="I569" s="643"/>
      <c r="J569" s="643"/>
      <c r="K569" s="643"/>
      <c r="L569" s="643"/>
      <c r="M569" s="643"/>
      <c r="N569" s="643"/>
      <c r="O569" s="643"/>
      <c r="P569" s="643"/>
      <c r="Q569" s="643"/>
      <c r="R569" s="643"/>
      <c r="S569" s="643"/>
      <c r="T569" s="643"/>
      <c r="U569" s="643"/>
      <c r="V569" s="643"/>
      <c r="W569" s="643"/>
      <c r="X569" s="643"/>
      <c r="Y569" s="643"/>
      <c r="Z569" s="643"/>
      <c r="AA569" s="643"/>
      <c r="AB569" s="643"/>
      <c r="AC569" s="643"/>
      <c r="AD569" s="643"/>
      <c r="AE569" s="643"/>
      <c r="AF569" s="643"/>
      <c r="AG569" s="643"/>
      <c r="AH569" s="643"/>
    </row>
    <row r="570" spans="1:141" ht="209.25" customHeight="1">
      <c r="A570" s="203" t="s">
        <v>794</v>
      </c>
      <c r="B570" s="644" t="s">
        <v>2000</v>
      </c>
      <c r="C570" s="653"/>
      <c r="D570" s="178" t="s">
        <v>894</v>
      </c>
      <c r="E570" s="205">
        <f>VLOOKUP(D570,$AF$10:$AG$16,2)</f>
        <v>1</v>
      </c>
      <c r="F570" s="206">
        <f>IF(E570&gt;1,0,ROUNDDOWN(AVERAGE(F571:F581),0))</f>
        <v>1</v>
      </c>
      <c r="G570" s="206"/>
      <c r="H570" s="205">
        <f>MAX(E570:F570)</f>
        <v>1</v>
      </c>
      <c r="I570" s="207">
        <f>CHOOSE(H570,0,$X$11,$X$12,$X$13,$X$14,$X$15,$X$16)</f>
        <v>0</v>
      </c>
      <c r="J570" s="208">
        <f>1/10</f>
        <v>0.1</v>
      </c>
      <c r="K570" s="209">
        <f>I570*J570</f>
        <v>0</v>
      </c>
      <c r="L570" s="210"/>
      <c r="M570" s="209"/>
      <c r="N570" s="58"/>
      <c r="O570" s="58"/>
      <c r="P570" s="58"/>
      <c r="Q570" s="58"/>
      <c r="AH570" s="318"/>
    </row>
    <row r="571" spans="1:141" ht="47.65" customHeight="1" outlineLevel="1">
      <c r="A571" s="202" t="s">
        <v>1056</v>
      </c>
      <c r="B571" s="176" t="s">
        <v>1136</v>
      </c>
      <c r="C571" s="43" t="s">
        <v>161</v>
      </c>
      <c r="D571" s="48" t="s">
        <v>778</v>
      </c>
      <c r="E571" s="47">
        <f t="shared" ref="E571:E581" si="210">VLOOKUP(D571,$AB$10:$AE$16,2)</f>
        <v>1</v>
      </c>
      <c r="F571" s="49">
        <f t="shared" ref="F571:F581" si="211">CHOOSE(E571,$Y$10,$Y$11,$Y$12,$Y$13,$Y$14,$Y$15,$Y$16)</f>
        <v>1</v>
      </c>
      <c r="G571" s="69">
        <f t="shared" ref="G571:G581" si="212">IF(F571&gt;1,F571,$H$570)</f>
        <v>1</v>
      </c>
      <c r="H571" s="47"/>
      <c r="I571" s="50">
        <f t="shared" ref="I571:I581" si="213">CHOOSE(G571,0,$X$11,$X$12,$X$13,$X$14,$X$15,$X$16)</f>
        <v>0</v>
      </c>
      <c r="K571" s="52"/>
      <c r="L571" s="55">
        <v>1</v>
      </c>
      <c r="M571" s="52">
        <f t="shared" ref="M571:M607" si="214">L571*I571</f>
        <v>0</v>
      </c>
      <c r="N571" s="58"/>
      <c r="O571" s="58"/>
      <c r="P571" s="58"/>
      <c r="Q571" s="58"/>
      <c r="AH571" s="319"/>
    </row>
    <row r="572" spans="1:141" ht="62.25" customHeight="1" outlineLevel="1">
      <c r="A572" s="202" t="s">
        <v>1901</v>
      </c>
      <c r="B572" s="176" t="s">
        <v>1929</v>
      </c>
      <c r="C572" s="43" t="s">
        <v>161</v>
      </c>
      <c r="D572" s="48" t="s">
        <v>778</v>
      </c>
      <c r="E572" s="47">
        <f t="shared" si="210"/>
        <v>1</v>
      </c>
      <c r="F572" s="49">
        <f t="shared" si="211"/>
        <v>1</v>
      </c>
      <c r="G572" s="69">
        <f t="shared" si="212"/>
        <v>1</v>
      </c>
      <c r="H572" s="47"/>
      <c r="I572" s="50">
        <f t="shared" si="213"/>
        <v>0</v>
      </c>
      <c r="K572" s="52"/>
      <c r="L572" s="55">
        <v>1</v>
      </c>
      <c r="M572" s="52">
        <f t="shared" si="214"/>
        <v>0</v>
      </c>
      <c r="N572" s="58"/>
      <c r="O572" s="58"/>
      <c r="P572" s="58"/>
      <c r="Q572" s="58"/>
      <c r="AH572" s="319"/>
    </row>
    <row r="573" spans="1:141" ht="53.25" customHeight="1" outlineLevel="1">
      <c r="A573" s="202" t="s">
        <v>1057</v>
      </c>
      <c r="B573" s="176" t="s">
        <v>1137</v>
      </c>
      <c r="C573" s="43" t="s">
        <v>161</v>
      </c>
      <c r="D573" s="48" t="s">
        <v>778</v>
      </c>
      <c r="E573" s="47">
        <f t="shared" si="210"/>
        <v>1</v>
      </c>
      <c r="F573" s="49">
        <f t="shared" si="211"/>
        <v>1</v>
      </c>
      <c r="G573" s="69">
        <f t="shared" si="212"/>
        <v>1</v>
      </c>
      <c r="H573" s="47"/>
      <c r="I573" s="50">
        <f t="shared" si="213"/>
        <v>0</v>
      </c>
      <c r="K573" s="52"/>
      <c r="L573" s="55">
        <v>1</v>
      </c>
      <c r="M573" s="52">
        <f t="shared" si="214"/>
        <v>0</v>
      </c>
      <c r="N573" s="58"/>
      <c r="O573" s="58"/>
      <c r="P573" s="58"/>
      <c r="Q573" s="58"/>
      <c r="AH573" s="319"/>
    </row>
    <row r="574" spans="1:141" ht="60" customHeight="1" outlineLevel="1">
      <c r="A574" s="202" t="s">
        <v>1058</v>
      </c>
      <c r="B574" s="176" t="s">
        <v>1138</v>
      </c>
      <c r="C574" s="43" t="s">
        <v>161</v>
      </c>
      <c r="D574" s="48" t="s">
        <v>778</v>
      </c>
      <c r="E574" s="47">
        <f t="shared" si="210"/>
        <v>1</v>
      </c>
      <c r="F574" s="49">
        <f t="shared" si="211"/>
        <v>1</v>
      </c>
      <c r="G574" s="69">
        <f t="shared" si="212"/>
        <v>1</v>
      </c>
      <c r="H574" s="47"/>
      <c r="I574" s="50">
        <f t="shared" si="213"/>
        <v>0</v>
      </c>
      <c r="K574" s="52"/>
      <c r="L574" s="55">
        <v>1</v>
      </c>
      <c r="M574" s="52">
        <f t="shared" si="214"/>
        <v>0</v>
      </c>
      <c r="N574" s="58"/>
      <c r="O574" s="58"/>
      <c r="P574" s="58"/>
      <c r="Q574" s="58"/>
      <c r="AH574" s="319"/>
    </row>
    <row r="575" spans="1:141" ht="47.65" customHeight="1" outlineLevel="1">
      <c r="A575" s="202" t="s">
        <v>1906</v>
      </c>
      <c r="B575" s="176" t="s">
        <v>1139</v>
      </c>
      <c r="C575" s="43" t="s">
        <v>161</v>
      </c>
      <c r="D575" s="48" t="s">
        <v>778</v>
      </c>
      <c r="E575" s="47">
        <f t="shared" si="210"/>
        <v>1</v>
      </c>
      <c r="F575" s="49">
        <f t="shared" si="211"/>
        <v>1</v>
      </c>
      <c r="G575" s="69">
        <f t="shared" si="212"/>
        <v>1</v>
      </c>
      <c r="H575" s="47"/>
      <c r="I575" s="50">
        <f t="shared" si="213"/>
        <v>0</v>
      </c>
      <c r="K575" s="52"/>
      <c r="L575" s="55">
        <v>1</v>
      </c>
      <c r="M575" s="52">
        <f t="shared" si="214"/>
        <v>0</v>
      </c>
      <c r="N575" s="58"/>
      <c r="O575" s="58"/>
      <c r="P575" s="58"/>
      <c r="Q575" s="58"/>
      <c r="AH575" s="319"/>
    </row>
    <row r="576" spans="1:141" ht="47.65" customHeight="1" outlineLevel="1">
      <c r="A576" s="202" t="s">
        <v>1059</v>
      </c>
      <c r="B576" s="176" t="s">
        <v>1140</v>
      </c>
      <c r="C576" s="43" t="s">
        <v>161</v>
      </c>
      <c r="D576" s="48" t="s">
        <v>778</v>
      </c>
      <c r="E576" s="47">
        <f t="shared" si="210"/>
        <v>1</v>
      </c>
      <c r="F576" s="49">
        <f t="shared" si="211"/>
        <v>1</v>
      </c>
      <c r="G576" s="69">
        <f t="shared" si="212"/>
        <v>1</v>
      </c>
      <c r="H576" s="47"/>
      <c r="I576" s="50">
        <f t="shared" si="213"/>
        <v>0</v>
      </c>
      <c r="K576" s="52"/>
      <c r="L576" s="55">
        <v>1</v>
      </c>
      <c r="M576" s="52">
        <f t="shared" si="214"/>
        <v>0</v>
      </c>
      <c r="N576" s="58"/>
      <c r="O576" s="58"/>
      <c r="P576" s="58"/>
      <c r="Q576" s="58"/>
      <c r="AH576" s="319"/>
    </row>
    <row r="577" spans="1:34" ht="34.5" customHeight="1" outlineLevel="1">
      <c r="A577" s="202" t="s">
        <v>1060</v>
      </c>
      <c r="B577" s="176" t="s">
        <v>1141</v>
      </c>
      <c r="C577" s="43" t="s">
        <v>161</v>
      </c>
      <c r="D577" s="48" t="s">
        <v>778</v>
      </c>
      <c r="E577" s="47">
        <f t="shared" si="210"/>
        <v>1</v>
      </c>
      <c r="F577" s="49">
        <f t="shared" si="211"/>
        <v>1</v>
      </c>
      <c r="G577" s="69">
        <f t="shared" si="212"/>
        <v>1</v>
      </c>
      <c r="H577" s="47"/>
      <c r="I577" s="50">
        <f t="shared" si="213"/>
        <v>0</v>
      </c>
      <c r="K577" s="52"/>
      <c r="L577" s="55">
        <v>1</v>
      </c>
      <c r="M577" s="52">
        <f t="shared" si="214"/>
        <v>0</v>
      </c>
      <c r="N577" s="58"/>
      <c r="O577" s="58"/>
      <c r="P577" s="58"/>
      <c r="Q577" s="58"/>
      <c r="AH577" s="319"/>
    </row>
    <row r="578" spans="1:34" ht="34.5" customHeight="1" outlineLevel="1">
      <c r="A578" s="202" t="s">
        <v>1061</v>
      </c>
      <c r="B578" s="176" t="s">
        <v>1142</v>
      </c>
      <c r="C578" s="43" t="s">
        <v>161</v>
      </c>
      <c r="D578" s="48" t="s">
        <v>778</v>
      </c>
      <c r="E578" s="47">
        <f t="shared" si="210"/>
        <v>1</v>
      </c>
      <c r="F578" s="49">
        <f t="shared" si="211"/>
        <v>1</v>
      </c>
      <c r="G578" s="69">
        <f t="shared" si="212"/>
        <v>1</v>
      </c>
      <c r="H578" s="47"/>
      <c r="I578" s="50">
        <f t="shared" si="213"/>
        <v>0</v>
      </c>
      <c r="K578" s="52"/>
      <c r="L578" s="55">
        <v>1</v>
      </c>
      <c r="M578" s="52">
        <f t="shared" si="214"/>
        <v>0</v>
      </c>
      <c r="N578" s="58"/>
      <c r="O578" s="58"/>
      <c r="P578" s="58"/>
      <c r="Q578" s="58"/>
      <c r="AH578" s="319"/>
    </row>
    <row r="579" spans="1:34" ht="34.5" customHeight="1" outlineLevel="1">
      <c r="A579" s="202" t="s">
        <v>1062</v>
      </c>
      <c r="B579" s="176" t="s">
        <v>1143</v>
      </c>
      <c r="C579" s="43" t="s">
        <v>161</v>
      </c>
      <c r="D579" s="48" t="s">
        <v>778</v>
      </c>
      <c r="E579" s="47">
        <f t="shared" si="210"/>
        <v>1</v>
      </c>
      <c r="F579" s="49">
        <f t="shared" si="211"/>
        <v>1</v>
      </c>
      <c r="G579" s="69">
        <f t="shared" si="212"/>
        <v>1</v>
      </c>
      <c r="H579" s="47"/>
      <c r="I579" s="50">
        <f t="shared" si="213"/>
        <v>0</v>
      </c>
      <c r="K579" s="52"/>
      <c r="L579" s="55">
        <v>1</v>
      </c>
      <c r="M579" s="52">
        <f t="shared" si="214"/>
        <v>0</v>
      </c>
      <c r="N579" s="58"/>
      <c r="O579" s="58"/>
      <c r="P579" s="58"/>
      <c r="Q579" s="58"/>
      <c r="AH579" s="319"/>
    </row>
    <row r="580" spans="1:34" ht="47.65" customHeight="1" outlineLevel="1">
      <c r="A580" s="202" t="s">
        <v>1063</v>
      </c>
      <c r="B580" s="176" t="s">
        <v>1930</v>
      </c>
      <c r="C580" s="43" t="s">
        <v>161</v>
      </c>
      <c r="D580" s="48" t="s">
        <v>778</v>
      </c>
      <c r="E580" s="47">
        <f t="shared" si="210"/>
        <v>1</v>
      </c>
      <c r="F580" s="49">
        <f t="shared" si="211"/>
        <v>1</v>
      </c>
      <c r="G580" s="69">
        <f t="shared" si="212"/>
        <v>1</v>
      </c>
      <c r="H580" s="47"/>
      <c r="I580" s="50">
        <f t="shared" si="213"/>
        <v>0</v>
      </c>
      <c r="K580" s="52"/>
      <c r="L580" s="55">
        <v>1</v>
      </c>
      <c r="M580" s="52">
        <f t="shared" si="214"/>
        <v>0</v>
      </c>
      <c r="N580" s="58"/>
      <c r="O580" s="58"/>
      <c r="P580" s="58"/>
      <c r="Q580" s="58"/>
      <c r="AH580" s="319"/>
    </row>
    <row r="581" spans="1:34" ht="47.65" customHeight="1" outlineLevel="1">
      <c r="A581" s="202" t="s">
        <v>1064</v>
      </c>
      <c r="B581" s="176" t="s">
        <v>1144</v>
      </c>
      <c r="C581" s="43" t="s">
        <v>161</v>
      </c>
      <c r="D581" s="48" t="s">
        <v>778</v>
      </c>
      <c r="E581" s="47">
        <f t="shared" si="210"/>
        <v>1</v>
      </c>
      <c r="F581" s="49">
        <f t="shared" si="211"/>
        <v>1</v>
      </c>
      <c r="G581" s="69">
        <f t="shared" si="212"/>
        <v>1</v>
      </c>
      <c r="H581" s="47"/>
      <c r="I581" s="50">
        <f t="shared" si="213"/>
        <v>0</v>
      </c>
      <c r="K581" s="52"/>
      <c r="L581" s="55">
        <v>1</v>
      </c>
      <c r="M581" s="52">
        <f t="shared" si="214"/>
        <v>0</v>
      </c>
      <c r="N581" s="58"/>
      <c r="O581" s="58"/>
      <c r="P581" s="58"/>
      <c r="Q581" s="58"/>
      <c r="AH581" s="319"/>
    </row>
    <row r="582" spans="1:34" ht="26.85" customHeight="1">
      <c r="A582" s="452" t="s">
        <v>162</v>
      </c>
      <c r="B582" s="643" t="s">
        <v>728</v>
      </c>
      <c r="C582" s="643"/>
      <c r="D582" s="643"/>
      <c r="E582" s="643"/>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643"/>
      <c r="AD582" s="643"/>
      <c r="AE582" s="643"/>
      <c r="AF582" s="643"/>
      <c r="AG582" s="643"/>
      <c r="AH582" s="643"/>
    </row>
    <row r="583" spans="1:34" ht="128.25" customHeight="1">
      <c r="A583" s="41" t="s">
        <v>795</v>
      </c>
      <c r="B583" s="644" t="s">
        <v>1931</v>
      </c>
      <c r="C583" s="653"/>
      <c r="D583" s="178" t="s">
        <v>894</v>
      </c>
      <c r="E583" s="205">
        <f>VLOOKUP(D583,$AF$10:$AG$16,2)</f>
        <v>1</v>
      </c>
      <c r="F583" s="206">
        <f>IF(E583&gt;1,0,ROUNDDOWN(AVERAGE(F584:F587),0))</f>
        <v>1</v>
      </c>
      <c r="G583" s="206"/>
      <c r="H583" s="205">
        <f>MAX(E583:F583)</f>
        <v>1</v>
      </c>
      <c r="I583" s="207">
        <f>CHOOSE(H583,0,$X$11,$X$12,$X$13,$X$14,$X$15,$X$16)</f>
        <v>0</v>
      </c>
      <c r="J583" s="208">
        <f>1/10</f>
        <v>0.1</v>
      </c>
      <c r="K583" s="209">
        <f>I583*J583</f>
        <v>0</v>
      </c>
      <c r="L583" s="210"/>
      <c r="M583" s="209"/>
      <c r="N583" s="58"/>
      <c r="O583" s="58"/>
      <c r="P583" s="58"/>
      <c r="Q583" s="58"/>
      <c r="AH583" s="318"/>
    </row>
    <row r="584" spans="1:34" ht="60" customHeight="1" outlineLevel="1">
      <c r="A584" s="202" t="s">
        <v>1065</v>
      </c>
      <c r="B584" s="176" t="s">
        <v>1145</v>
      </c>
      <c r="C584" s="43" t="s">
        <v>162</v>
      </c>
      <c r="D584" s="48" t="s">
        <v>778</v>
      </c>
      <c r="E584" s="47">
        <f>VLOOKUP(D584,$AB$10:$AE$16,2)</f>
        <v>1</v>
      </c>
      <c r="F584" s="49">
        <f>CHOOSE(E584,$Y$10,$Y$11,$Y$12,$Y$13,$Y$14,$Y$15,$Y$16)</f>
        <v>1</v>
      </c>
      <c r="G584" s="69">
        <f>IF(F584&gt;1,F584,$H$583)</f>
        <v>1</v>
      </c>
      <c r="H584" s="47"/>
      <c r="I584" s="50">
        <f>CHOOSE(G584,0,$X$11,$X$12,$X$13,$X$14,$X$15,$X$16)</f>
        <v>0</v>
      </c>
      <c r="K584" s="52"/>
      <c r="L584" s="55">
        <v>1</v>
      </c>
      <c r="M584" s="52">
        <f t="shared" si="214"/>
        <v>0</v>
      </c>
      <c r="N584" s="58"/>
      <c r="O584" s="58"/>
      <c r="P584" s="58"/>
      <c r="Q584" s="58"/>
      <c r="AH584" s="319"/>
    </row>
    <row r="585" spans="1:34" ht="34.5" customHeight="1" outlineLevel="1">
      <c r="A585" s="202" t="s">
        <v>1066</v>
      </c>
      <c r="B585" s="176" t="s">
        <v>1146</v>
      </c>
      <c r="C585" s="43" t="s">
        <v>162</v>
      </c>
      <c r="D585" s="48" t="s">
        <v>778</v>
      </c>
      <c r="E585" s="47">
        <f>VLOOKUP(D585,$AB$10:$AE$16,2)</f>
        <v>1</v>
      </c>
      <c r="F585" s="49">
        <f>CHOOSE(E585,$Y$10,$Y$11,$Y$12,$Y$13,$Y$14,$Y$15,$Y$16)</f>
        <v>1</v>
      </c>
      <c r="G585" s="69">
        <f>IF(F585&gt;1,F585,$H$583)</f>
        <v>1</v>
      </c>
      <c r="H585" s="47"/>
      <c r="I585" s="50">
        <f>CHOOSE(G585,0,$X$11,$X$12,$X$13,$X$14,$X$15,$X$16)</f>
        <v>0</v>
      </c>
      <c r="K585" s="52"/>
      <c r="L585" s="55">
        <v>1</v>
      </c>
      <c r="M585" s="52">
        <f t="shared" si="214"/>
        <v>0</v>
      </c>
      <c r="N585" s="58"/>
      <c r="O585" s="58"/>
      <c r="P585" s="58"/>
      <c r="Q585" s="58"/>
      <c r="AH585" s="319"/>
    </row>
    <row r="586" spans="1:34" ht="34.5" customHeight="1" outlineLevel="1">
      <c r="A586" s="202" t="s">
        <v>1947</v>
      </c>
      <c r="B586" s="176" t="s">
        <v>1147</v>
      </c>
      <c r="C586" s="43" t="s">
        <v>162</v>
      </c>
      <c r="D586" s="48" t="s">
        <v>778</v>
      </c>
      <c r="E586" s="47">
        <f>VLOOKUP(D586,$AB$10:$AE$16,2)</f>
        <v>1</v>
      </c>
      <c r="F586" s="49">
        <f>CHOOSE(E586,$Y$10,$Y$11,$Y$12,$Y$13,$Y$14,$Y$15,$Y$16)</f>
        <v>1</v>
      </c>
      <c r="G586" s="69">
        <f>IF(F586&gt;1,F586,$H$583)</f>
        <v>1</v>
      </c>
      <c r="H586" s="47"/>
      <c r="I586" s="50">
        <f>CHOOSE(G586,0,$X$11,$X$12,$X$13,$X$14,$X$15,$X$16)</f>
        <v>0</v>
      </c>
      <c r="K586" s="52"/>
      <c r="L586" s="55">
        <v>1</v>
      </c>
      <c r="M586" s="52">
        <f t="shared" si="214"/>
        <v>0</v>
      </c>
      <c r="N586" s="58"/>
      <c r="O586" s="58"/>
      <c r="P586" s="58"/>
      <c r="Q586" s="58"/>
      <c r="AH586" s="319"/>
    </row>
    <row r="587" spans="1:34" ht="47.25" customHeight="1" outlineLevel="1">
      <c r="A587" s="202" t="s">
        <v>1067</v>
      </c>
      <c r="B587" s="192" t="s">
        <v>1932</v>
      </c>
      <c r="C587" s="193" t="s">
        <v>162</v>
      </c>
      <c r="D587" s="48" t="s">
        <v>778</v>
      </c>
      <c r="E587" s="194">
        <f>VLOOKUP(D587,$AB$10:$AE$16,2)</f>
        <v>1</v>
      </c>
      <c r="F587" s="195">
        <f>CHOOSE(E587,$Y$10,$Y$11,$Y$12,$Y$13,$Y$14,$Y$15,$Y$16)</f>
        <v>1</v>
      </c>
      <c r="G587" s="195">
        <f>IF(F587&gt;1,F587,$H$583)</f>
        <v>1</v>
      </c>
      <c r="H587" s="194"/>
      <c r="I587" s="196">
        <f>CHOOSE(G587,0,$X$11,$X$12,$X$13,$X$14,$X$15,$X$16)</f>
        <v>0</v>
      </c>
      <c r="J587" s="197"/>
      <c r="K587" s="198"/>
      <c r="L587" s="199">
        <v>1</v>
      </c>
      <c r="M587" s="198">
        <f t="shared" si="214"/>
        <v>0</v>
      </c>
      <c r="N587" s="58"/>
      <c r="O587" s="58"/>
      <c r="P587" s="58"/>
      <c r="Q587" s="58"/>
      <c r="AH587" s="314"/>
    </row>
    <row r="588" spans="1:34" ht="26.85" customHeight="1">
      <c r="A588" s="451" t="s">
        <v>799</v>
      </c>
      <c r="B588" s="702" t="s">
        <v>226</v>
      </c>
      <c r="C588" s="702"/>
      <c r="D588" s="702"/>
      <c r="E588" s="702"/>
      <c r="F588" s="702"/>
      <c r="G588" s="702"/>
      <c r="H588" s="702"/>
      <c r="I588" s="702"/>
      <c r="J588" s="702"/>
      <c r="K588" s="702"/>
      <c r="L588" s="702"/>
      <c r="M588" s="702"/>
      <c r="N588" s="702"/>
      <c r="O588" s="702"/>
      <c r="P588" s="702"/>
      <c r="Q588" s="702"/>
      <c r="R588" s="702"/>
      <c r="S588" s="702"/>
      <c r="T588" s="702"/>
      <c r="U588" s="702"/>
      <c r="V588" s="702"/>
      <c r="W588" s="702"/>
      <c r="X588" s="702"/>
      <c r="Y588" s="702"/>
      <c r="Z588" s="702"/>
      <c r="AA588" s="702"/>
      <c r="AB588" s="702"/>
      <c r="AC588" s="702"/>
      <c r="AD588" s="702"/>
      <c r="AE588" s="702"/>
      <c r="AF588" s="702"/>
      <c r="AG588" s="702"/>
      <c r="AH588" s="702"/>
    </row>
    <row r="589" spans="1:34" ht="26.85" customHeight="1">
      <c r="A589" s="451" t="s">
        <v>204</v>
      </c>
      <c r="B589" s="643" t="s">
        <v>1148</v>
      </c>
      <c r="C589" s="643"/>
      <c r="D589" s="643"/>
      <c r="E589" s="643"/>
      <c r="F589" s="643"/>
      <c r="G589" s="643"/>
      <c r="H589" s="643"/>
      <c r="I589" s="643"/>
      <c r="J589" s="643"/>
      <c r="K589" s="643"/>
      <c r="L589" s="643"/>
      <c r="M589" s="643"/>
      <c r="N589" s="643"/>
      <c r="O589" s="643"/>
      <c r="P589" s="643"/>
      <c r="Q589" s="643"/>
      <c r="R589" s="643"/>
      <c r="S589" s="643"/>
      <c r="T589" s="643"/>
      <c r="U589" s="643"/>
      <c r="V589" s="643"/>
      <c r="W589" s="643"/>
      <c r="X589" s="643"/>
      <c r="Y589" s="643"/>
      <c r="Z589" s="643"/>
      <c r="AA589" s="643"/>
      <c r="AB589" s="643"/>
      <c r="AC589" s="643"/>
      <c r="AD589" s="643"/>
      <c r="AE589" s="643"/>
      <c r="AF589" s="643"/>
      <c r="AG589" s="643"/>
      <c r="AH589" s="643"/>
    </row>
    <row r="590" spans="1:34" ht="82.35" customHeight="1">
      <c r="A590" s="203" t="s">
        <v>796</v>
      </c>
      <c r="B590" s="644" t="s">
        <v>1933</v>
      </c>
      <c r="C590" s="653"/>
      <c r="D590" s="178" t="s">
        <v>894</v>
      </c>
      <c r="E590" s="205">
        <f>VLOOKUP(D590,$AF$10:$AG$16,2)</f>
        <v>1</v>
      </c>
      <c r="F590" s="206">
        <f>IF(E590&gt;1,0,ROUNDDOWN(AVERAGE(F591:F595),0))</f>
        <v>1</v>
      </c>
      <c r="G590" s="206"/>
      <c r="H590" s="205">
        <f t="shared" ref="H590:H595" si="215">MAX(E590:F590)</f>
        <v>1</v>
      </c>
      <c r="I590" s="207">
        <f>CHOOSE(H590,0,$X$11,$X$12,$X$13,$X$14,$X$15,$X$16)</f>
        <v>0</v>
      </c>
      <c r="J590" s="208">
        <f>1/6</f>
        <v>0.16666666666666666</v>
      </c>
      <c r="K590" s="209">
        <f>I590*J590</f>
        <v>0</v>
      </c>
      <c r="L590" s="210"/>
      <c r="M590" s="209"/>
      <c r="N590" s="58"/>
      <c r="O590" s="58"/>
      <c r="P590" s="58"/>
      <c r="Q590" s="58"/>
      <c r="AH590" s="318"/>
    </row>
    <row r="591" spans="1:34" ht="47.65" customHeight="1" outlineLevel="1">
      <c r="A591" s="202" t="s">
        <v>1068</v>
      </c>
      <c r="B591" s="176" t="s">
        <v>1934</v>
      </c>
      <c r="C591" s="43" t="s">
        <v>204</v>
      </c>
      <c r="D591" s="48" t="s">
        <v>778</v>
      </c>
      <c r="E591" s="47">
        <f>VLOOKUP(D591,$AB$10:$AE$16,2)</f>
        <v>1</v>
      </c>
      <c r="F591" s="49">
        <f>CHOOSE(E591,$Y$10,$Y$11,$Y$12,$Y$13,$Y$14,$Y$15,$Y$16)</f>
        <v>1</v>
      </c>
      <c r="G591" s="69">
        <f>IF(F591&gt;1,F591,$H$590)</f>
        <v>1</v>
      </c>
      <c r="H591" s="47">
        <f t="shared" si="215"/>
        <v>1</v>
      </c>
      <c r="I591" s="50">
        <f>CHOOSE(G591,0,$X$11,$X$12,$X$13,$X$14,$X$15,$X$16)</f>
        <v>0</v>
      </c>
      <c r="K591" s="52"/>
      <c r="L591" s="55">
        <v>1</v>
      </c>
      <c r="M591" s="52">
        <f t="shared" si="214"/>
        <v>0</v>
      </c>
      <c r="N591" s="58"/>
      <c r="O591" s="58"/>
      <c r="P591" s="58"/>
      <c r="Q591" s="58"/>
      <c r="AH591" s="319"/>
    </row>
    <row r="592" spans="1:34" ht="48.75" customHeight="1" outlineLevel="1">
      <c r="A592" s="202" t="s">
        <v>1069</v>
      </c>
      <c r="B592" s="176" t="s">
        <v>1935</v>
      </c>
      <c r="C592" s="43" t="s">
        <v>204</v>
      </c>
      <c r="D592" s="48" t="s">
        <v>778</v>
      </c>
      <c r="E592" s="47">
        <f>VLOOKUP(D592,$AB$10:$AE$16,2)</f>
        <v>1</v>
      </c>
      <c r="F592" s="49">
        <f>CHOOSE(E592,$Y$10,$Y$11,$Y$12,$Y$13,$Y$14,$Y$15,$Y$16)</f>
        <v>1</v>
      </c>
      <c r="G592" s="69">
        <f>IF(F592&gt;1,F592,$H$590)</f>
        <v>1</v>
      </c>
      <c r="H592" s="47">
        <f t="shared" si="215"/>
        <v>1</v>
      </c>
      <c r="I592" s="50">
        <f>CHOOSE(G592,0,$X$11,$X$12,$X$13,$X$14,$X$15,$X$16)</f>
        <v>0</v>
      </c>
      <c r="K592" s="52"/>
      <c r="L592" s="55">
        <v>1</v>
      </c>
      <c r="M592" s="52">
        <f t="shared" si="214"/>
        <v>0</v>
      </c>
      <c r="N592" s="58"/>
      <c r="O592" s="58"/>
      <c r="P592" s="58"/>
      <c r="Q592" s="58"/>
      <c r="AH592" s="319"/>
    </row>
    <row r="593" spans="1:34" ht="45" customHeight="1" outlineLevel="1">
      <c r="A593" s="202" t="s">
        <v>1070</v>
      </c>
      <c r="B593" s="176" t="s">
        <v>1936</v>
      </c>
      <c r="C593" s="43" t="s">
        <v>204</v>
      </c>
      <c r="D593" s="48" t="s">
        <v>778</v>
      </c>
      <c r="E593" s="47">
        <f>VLOOKUP(D593,$AB$10:$AE$16,2)</f>
        <v>1</v>
      </c>
      <c r="F593" s="49">
        <f>CHOOSE(E593,$Y$10,$Y$11,$Y$12,$Y$13,$Y$14,$Y$15,$Y$16)</f>
        <v>1</v>
      </c>
      <c r="G593" s="69">
        <f>IF(F593&gt;1,F593,$H$590)</f>
        <v>1</v>
      </c>
      <c r="H593" s="47">
        <f t="shared" si="215"/>
        <v>1</v>
      </c>
      <c r="I593" s="50">
        <f>CHOOSE(G593,0,$X$11,$X$12,$X$13,$X$14,$X$15,$X$16)</f>
        <v>0</v>
      </c>
      <c r="K593" s="52"/>
      <c r="L593" s="55">
        <v>1</v>
      </c>
      <c r="M593" s="52">
        <f t="shared" si="214"/>
        <v>0</v>
      </c>
      <c r="N593" s="58"/>
      <c r="O593" s="58"/>
      <c r="P593" s="58"/>
      <c r="Q593" s="58"/>
      <c r="AH593" s="319"/>
    </row>
    <row r="594" spans="1:34" ht="32.25" customHeight="1" outlineLevel="1">
      <c r="A594" s="202" t="s">
        <v>1071</v>
      </c>
      <c r="B594" s="192" t="s">
        <v>1937</v>
      </c>
      <c r="C594" s="193" t="s">
        <v>204</v>
      </c>
      <c r="D594" s="48" t="s">
        <v>778</v>
      </c>
      <c r="E594" s="194">
        <f>VLOOKUP(D594,$AB$10:$AE$16,2)</f>
        <v>1</v>
      </c>
      <c r="F594" s="195">
        <f>CHOOSE(E594,$Y$10,$Y$11,$Y$12,$Y$13,$Y$14,$Y$15,$Y$16)</f>
        <v>1</v>
      </c>
      <c r="G594" s="195">
        <f>IF(F594&gt;1,F594,$H$590)</f>
        <v>1</v>
      </c>
      <c r="H594" s="194">
        <f t="shared" si="215"/>
        <v>1</v>
      </c>
      <c r="I594" s="196">
        <f>CHOOSE(G594,0,$X$11,$X$12,$X$13,$X$14,$X$15,$X$16)</f>
        <v>0</v>
      </c>
      <c r="J594" s="197"/>
      <c r="K594" s="198"/>
      <c r="L594" s="199">
        <v>1</v>
      </c>
      <c r="M594" s="198">
        <f t="shared" si="214"/>
        <v>0</v>
      </c>
      <c r="N594" s="58"/>
      <c r="O594" s="58"/>
      <c r="P594" s="58"/>
      <c r="Q594" s="58"/>
      <c r="AH594" s="314"/>
    </row>
    <row r="595" spans="1:34" ht="45.75" customHeight="1" outlineLevel="1">
      <c r="A595" s="202" t="s">
        <v>1072</v>
      </c>
      <c r="B595" s="213" t="s">
        <v>1938</v>
      </c>
      <c r="C595" s="214" t="s">
        <v>204</v>
      </c>
      <c r="D595" s="48" t="s">
        <v>778</v>
      </c>
      <c r="E595" s="216">
        <f>VLOOKUP(D595,$AB$10:$AE$16,2)</f>
        <v>1</v>
      </c>
      <c r="F595" s="217">
        <f>CHOOSE(E595,$Y$10,$Y$11,$Y$12,$Y$13,$Y$14,$Y$15,$Y$16)</f>
        <v>1</v>
      </c>
      <c r="G595" s="217">
        <f>IF(F595&gt;1,F595,$H$590)</f>
        <v>1</v>
      </c>
      <c r="H595" s="216">
        <f t="shared" si="215"/>
        <v>1</v>
      </c>
      <c r="I595" s="218">
        <f>CHOOSE(G595,0,$X$11,$X$12,$X$13,$X$14,$X$15,$X$16)</f>
        <v>0</v>
      </c>
      <c r="J595" s="219"/>
      <c r="K595" s="220"/>
      <c r="L595" s="221">
        <v>1</v>
      </c>
      <c r="M595" s="220">
        <f t="shared" si="214"/>
        <v>0</v>
      </c>
      <c r="N595" s="222"/>
      <c r="O595" s="222"/>
      <c r="P595" s="222"/>
      <c r="Q595" s="222"/>
      <c r="R595" s="223"/>
      <c r="S595" s="223"/>
      <c r="T595" s="223"/>
      <c r="U595" s="223"/>
      <c r="V595" s="223"/>
      <c r="W595" s="223"/>
      <c r="X595" s="223"/>
      <c r="Y595" s="223"/>
      <c r="Z595" s="223"/>
      <c r="AA595" s="223"/>
      <c r="AB595" s="223"/>
      <c r="AC595" s="223"/>
      <c r="AD595" s="223"/>
      <c r="AE595" s="223"/>
      <c r="AF595" s="223"/>
      <c r="AG595" s="223"/>
      <c r="AH595" s="317"/>
    </row>
    <row r="596" spans="1:34" ht="26.85" customHeight="1">
      <c r="A596" s="212" t="s">
        <v>199</v>
      </c>
      <c r="B596" s="643" t="s">
        <v>636</v>
      </c>
      <c r="C596" s="643"/>
      <c r="D596" s="643"/>
      <c r="E596" s="643"/>
      <c r="F596" s="643"/>
      <c r="G596" s="643"/>
      <c r="H596" s="643"/>
      <c r="I596" s="643"/>
      <c r="J596" s="643"/>
      <c r="K596" s="643"/>
      <c r="L596" s="643"/>
      <c r="M596" s="643"/>
      <c r="N596" s="643"/>
      <c r="O596" s="643"/>
      <c r="P596" s="643"/>
      <c r="Q596" s="643"/>
      <c r="R596" s="643"/>
      <c r="S596" s="643"/>
      <c r="T596" s="643"/>
      <c r="U596" s="643"/>
      <c r="V596" s="643"/>
      <c r="W596" s="643"/>
      <c r="X596" s="643"/>
      <c r="Y596" s="643"/>
      <c r="Z596" s="643"/>
      <c r="AA596" s="643"/>
      <c r="AB596" s="643"/>
      <c r="AC596" s="643"/>
      <c r="AD596" s="643"/>
      <c r="AE596" s="643"/>
      <c r="AF596" s="643"/>
      <c r="AG596" s="643"/>
      <c r="AH596" s="643"/>
    </row>
    <row r="597" spans="1:34" ht="99.75" customHeight="1">
      <c r="A597" s="203" t="s">
        <v>797</v>
      </c>
      <c r="B597" s="644" t="s">
        <v>2234</v>
      </c>
      <c r="C597" s="653"/>
      <c r="D597" s="178" t="s">
        <v>894</v>
      </c>
      <c r="E597" s="205">
        <f>VLOOKUP(D597,$AF$10:$AG$16,2)</f>
        <v>1</v>
      </c>
      <c r="F597" s="206">
        <f>IF(E597&gt;1,0,ROUNDDOWN(AVERAGE(F598:F605),0))</f>
        <v>1</v>
      </c>
      <c r="G597" s="206"/>
      <c r="H597" s="205">
        <f t="shared" ref="H597:H617" si="216">MAX(E597:F597)</f>
        <v>1</v>
      </c>
      <c r="I597" s="207">
        <f>CHOOSE(H597,0,$X$11,$X$12,$X$13,$X$14,$X$15,$X$16)</f>
        <v>0</v>
      </c>
      <c r="J597" s="208">
        <f>1/6</f>
        <v>0.16666666666666666</v>
      </c>
      <c r="K597" s="209">
        <f>I597*J597</f>
        <v>0</v>
      </c>
      <c r="L597" s="210"/>
      <c r="M597" s="209"/>
      <c r="N597" s="58"/>
      <c r="O597" s="58"/>
      <c r="P597" s="58"/>
      <c r="Q597" s="58"/>
      <c r="AH597" s="318"/>
    </row>
    <row r="598" spans="1:34" ht="34.5" customHeight="1" outlineLevel="1">
      <c r="A598" s="202" t="s">
        <v>1073</v>
      </c>
      <c r="B598" s="176" t="s">
        <v>1939</v>
      </c>
      <c r="C598" s="43" t="s">
        <v>199</v>
      </c>
      <c r="D598" s="48" t="s">
        <v>778</v>
      </c>
      <c r="E598" s="47">
        <f t="shared" ref="E598:E605" si="217">VLOOKUP(D598,$AB$10:$AE$16,2)</f>
        <v>1</v>
      </c>
      <c r="F598" s="49">
        <f t="shared" ref="F598:F605" si="218">CHOOSE(E598,$Y$10,$Y$11,$Y$12,$Y$13,$Y$14,$Y$15,$Y$16)</f>
        <v>1</v>
      </c>
      <c r="G598" s="69">
        <f t="shared" ref="G598:G605" si="219">IF(F598&gt;1,F598,$H$597)</f>
        <v>1</v>
      </c>
      <c r="H598" s="47">
        <f t="shared" si="216"/>
        <v>1</v>
      </c>
      <c r="I598" s="50">
        <f t="shared" ref="I598:I605" si="220">CHOOSE(G598,0,$X$11,$X$12,$X$13,$X$14,$X$15,$X$16)</f>
        <v>0</v>
      </c>
      <c r="K598" s="52"/>
      <c r="L598" s="55">
        <v>1</v>
      </c>
      <c r="M598" s="52">
        <f t="shared" si="214"/>
        <v>0</v>
      </c>
      <c r="N598" s="58"/>
      <c r="O598" s="58"/>
      <c r="P598" s="58"/>
      <c r="Q598" s="58"/>
      <c r="AH598" s="319"/>
    </row>
    <row r="599" spans="1:34" ht="30" customHeight="1" outlineLevel="1">
      <c r="A599" s="202" t="s">
        <v>1074</v>
      </c>
      <c r="B599" s="176" t="s">
        <v>2235</v>
      </c>
      <c r="C599" s="43" t="s">
        <v>199</v>
      </c>
      <c r="D599" s="48" t="s">
        <v>778</v>
      </c>
      <c r="E599" s="47">
        <f t="shared" si="217"/>
        <v>1</v>
      </c>
      <c r="F599" s="49">
        <f t="shared" si="218"/>
        <v>1</v>
      </c>
      <c r="G599" s="69">
        <f t="shared" si="219"/>
        <v>1</v>
      </c>
      <c r="H599" s="47">
        <f t="shared" si="216"/>
        <v>1</v>
      </c>
      <c r="I599" s="50">
        <f t="shared" si="220"/>
        <v>0</v>
      </c>
      <c r="K599" s="52"/>
      <c r="L599" s="55">
        <v>1</v>
      </c>
      <c r="M599" s="52">
        <f t="shared" si="214"/>
        <v>0</v>
      </c>
      <c r="N599" s="58"/>
      <c r="O599" s="58"/>
      <c r="P599" s="58"/>
      <c r="Q599" s="58"/>
      <c r="AH599" s="319"/>
    </row>
    <row r="600" spans="1:34" ht="34.5" customHeight="1" outlineLevel="1">
      <c r="A600" s="202" t="s">
        <v>1075</v>
      </c>
      <c r="B600" s="176" t="s">
        <v>2236</v>
      </c>
      <c r="C600" s="43" t="s">
        <v>199</v>
      </c>
      <c r="D600" s="48" t="s">
        <v>778</v>
      </c>
      <c r="E600" s="47">
        <f t="shared" si="217"/>
        <v>1</v>
      </c>
      <c r="F600" s="49">
        <f t="shared" si="218"/>
        <v>1</v>
      </c>
      <c r="G600" s="69">
        <f t="shared" si="219"/>
        <v>1</v>
      </c>
      <c r="H600" s="47">
        <f t="shared" si="216"/>
        <v>1</v>
      </c>
      <c r="I600" s="50">
        <f t="shared" si="220"/>
        <v>0</v>
      </c>
      <c r="K600" s="52"/>
      <c r="L600" s="55">
        <v>1</v>
      </c>
      <c r="M600" s="52">
        <f t="shared" si="214"/>
        <v>0</v>
      </c>
      <c r="N600" s="58"/>
      <c r="O600" s="58"/>
      <c r="P600" s="58"/>
      <c r="Q600" s="58"/>
      <c r="AH600" s="319"/>
    </row>
    <row r="601" spans="1:34" ht="45.75" customHeight="1" outlineLevel="1">
      <c r="A601" s="202" t="s">
        <v>1076</v>
      </c>
      <c r="B601" s="176" t="s">
        <v>2237</v>
      </c>
      <c r="C601" s="43" t="s">
        <v>199</v>
      </c>
      <c r="D601" s="48" t="s">
        <v>778</v>
      </c>
      <c r="E601" s="47">
        <f t="shared" si="217"/>
        <v>1</v>
      </c>
      <c r="F601" s="49">
        <f t="shared" si="218"/>
        <v>1</v>
      </c>
      <c r="G601" s="69">
        <f t="shared" si="219"/>
        <v>1</v>
      </c>
      <c r="H601" s="47">
        <f t="shared" si="216"/>
        <v>1</v>
      </c>
      <c r="I601" s="50">
        <f t="shared" si="220"/>
        <v>0</v>
      </c>
      <c r="K601" s="52"/>
      <c r="L601" s="55">
        <v>1</v>
      </c>
      <c r="M601" s="52">
        <f t="shared" si="214"/>
        <v>0</v>
      </c>
      <c r="N601" s="58"/>
      <c r="O601" s="58"/>
      <c r="P601" s="58"/>
      <c r="Q601" s="58"/>
      <c r="AH601" s="319"/>
    </row>
    <row r="602" spans="1:34" ht="47.25" customHeight="1" outlineLevel="1">
      <c r="A602" s="202" t="s">
        <v>1077</v>
      </c>
      <c r="B602" s="176" t="s">
        <v>2238</v>
      </c>
      <c r="C602" s="43" t="s">
        <v>199</v>
      </c>
      <c r="D602" s="48" t="s">
        <v>778</v>
      </c>
      <c r="E602" s="47">
        <f t="shared" si="217"/>
        <v>1</v>
      </c>
      <c r="F602" s="49">
        <f t="shared" si="218"/>
        <v>1</v>
      </c>
      <c r="G602" s="69">
        <f t="shared" si="219"/>
        <v>1</v>
      </c>
      <c r="H602" s="47">
        <f t="shared" si="216"/>
        <v>1</v>
      </c>
      <c r="I602" s="50">
        <f t="shared" si="220"/>
        <v>0</v>
      </c>
      <c r="K602" s="52"/>
      <c r="L602" s="55">
        <v>1</v>
      </c>
      <c r="M602" s="52">
        <f t="shared" si="214"/>
        <v>0</v>
      </c>
      <c r="N602" s="58"/>
      <c r="O602" s="58"/>
      <c r="P602" s="58"/>
      <c r="Q602" s="58"/>
      <c r="AH602" s="319"/>
    </row>
    <row r="603" spans="1:34" ht="36.75" customHeight="1" outlineLevel="1">
      <c r="A603" s="202" t="s">
        <v>1078</v>
      </c>
      <c r="B603" s="176" t="s">
        <v>2241</v>
      </c>
      <c r="C603" s="43" t="s">
        <v>199</v>
      </c>
      <c r="D603" s="48" t="s">
        <v>778</v>
      </c>
      <c r="E603" s="47">
        <f t="shared" si="217"/>
        <v>1</v>
      </c>
      <c r="F603" s="49">
        <f t="shared" si="218"/>
        <v>1</v>
      </c>
      <c r="G603" s="69">
        <f t="shared" si="219"/>
        <v>1</v>
      </c>
      <c r="H603" s="47">
        <f t="shared" si="216"/>
        <v>1</v>
      </c>
      <c r="I603" s="50">
        <f t="shared" si="220"/>
        <v>0</v>
      </c>
      <c r="K603" s="52"/>
      <c r="L603" s="55">
        <v>1</v>
      </c>
      <c r="M603" s="52">
        <f t="shared" si="214"/>
        <v>0</v>
      </c>
      <c r="N603" s="58"/>
      <c r="O603" s="58"/>
      <c r="P603" s="58"/>
      <c r="Q603" s="58"/>
      <c r="AH603" s="319"/>
    </row>
    <row r="604" spans="1:34" ht="47.65" customHeight="1" outlineLevel="1">
      <c r="A604" s="202" t="s">
        <v>1079</v>
      </c>
      <c r="B604" s="176" t="s">
        <v>2239</v>
      </c>
      <c r="C604" s="43" t="s">
        <v>199</v>
      </c>
      <c r="D604" s="48" t="s">
        <v>778</v>
      </c>
      <c r="E604" s="47">
        <f t="shared" si="217"/>
        <v>1</v>
      </c>
      <c r="F604" s="49">
        <f t="shared" si="218"/>
        <v>1</v>
      </c>
      <c r="G604" s="69">
        <f t="shared" si="219"/>
        <v>1</v>
      </c>
      <c r="H604" s="47">
        <f t="shared" si="216"/>
        <v>1</v>
      </c>
      <c r="I604" s="50">
        <f t="shared" si="220"/>
        <v>0</v>
      </c>
      <c r="K604" s="52"/>
      <c r="L604" s="55">
        <v>1</v>
      </c>
      <c r="M604" s="52">
        <f t="shared" si="214"/>
        <v>0</v>
      </c>
      <c r="N604" s="58"/>
      <c r="O604" s="58"/>
      <c r="P604" s="58"/>
      <c r="Q604" s="58"/>
      <c r="AH604" s="319"/>
    </row>
    <row r="605" spans="1:34" ht="47.65" customHeight="1" outlineLevel="1">
      <c r="A605" s="202" t="s">
        <v>1080</v>
      </c>
      <c r="B605" s="176" t="s">
        <v>2240</v>
      </c>
      <c r="C605" s="43" t="s">
        <v>199</v>
      </c>
      <c r="D605" s="48" t="s">
        <v>778</v>
      </c>
      <c r="E605" s="47">
        <f t="shared" si="217"/>
        <v>1</v>
      </c>
      <c r="F605" s="49">
        <f t="shared" si="218"/>
        <v>1</v>
      </c>
      <c r="G605" s="69">
        <f t="shared" si="219"/>
        <v>1</v>
      </c>
      <c r="H605" s="47">
        <f t="shared" si="216"/>
        <v>1</v>
      </c>
      <c r="I605" s="50">
        <f t="shared" si="220"/>
        <v>0</v>
      </c>
      <c r="K605" s="52"/>
      <c r="L605" s="55">
        <v>1</v>
      </c>
      <c r="M605" s="52">
        <f t="shared" si="214"/>
        <v>0</v>
      </c>
      <c r="N605" s="58"/>
      <c r="O605" s="58"/>
      <c r="P605" s="58"/>
      <c r="Q605" s="58"/>
      <c r="AH605" s="319"/>
    </row>
    <row r="606" spans="1:34" ht="114.75" customHeight="1">
      <c r="A606" s="41" t="s">
        <v>798</v>
      </c>
      <c r="B606" s="647" t="s">
        <v>1160</v>
      </c>
      <c r="C606" s="648"/>
      <c r="D606" s="178" t="s">
        <v>894</v>
      </c>
      <c r="E606" s="47">
        <f>VLOOKUP(D606,$AF$10:$AG$16,2)</f>
        <v>1</v>
      </c>
      <c r="F606" s="49">
        <f>IF(E606&gt;1,0,ROUNDDOWN(AVERAGE(F607:F609),0))</f>
        <v>1</v>
      </c>
      <c r="G606" s="69"/>
      <c r="H606" s="47">
        <f t="shared" si="216"/>
        <v>1</v>
      </c>
      <c r="I606" s="50">
        <f>CHOOSE(H606,0,$X$11,$X$12,$X$13,$X$14,$X$15,$X$16)</f>
        <v>0</v>
      </c>
      <c r="J606" s="57">
        <f>1/6</f>
        <v>0.16666666666666666</v>
      </c>
      <c r="K606" s="52">
        <f>I606*J606</f>
        <v>0</v>
      </c>
      <c r="M606" s="52"/>
      <c r="N606" s="58"/>
      <c r="O606" s="58"/>
      <c r="P606" s="58"/>
      <c r="Q606" s="58"/>
      <c r="AH606" s="319"/>
    </row>
    <row r="607" spans="1:34" ht="59.25" customHeight="1" outlineLevel="1">
      <c r="A607" s="202" t="s">
        <v>1949</v>
      </c>
      <c r="B607" s="176" t="s">
        <v>1943</v>
      </c>
      <c r="C607" s="43" t="s">
        <v>199</v>
      </c>
      <c r="D607" s="48" t="s">
        <v>778</v>
      </c>
      <c r="E607" s="47">
        <f>VLOOKUP(D607,$AB$10:$AE$16,2)</f>
        <v>1</v>
      </c>
      <c r="F607" s="49">
        <f>CHOOSE(E607,$Y$10,$Y$11,$Y$12,$Y$13,$Y$14,$Y$15,$Y$16)</f>
        <v>1</v>
      </c>
      <c r="G607" s="69">
        <f>IF(F607&gt;1,F607,$H$606)</f>
        <v>1</v>
      </c>
      <c r="H607" s="47">
        <f t="shared" si="216"/>
        <v>1</v>
      </c>
      <c r="I607" s="50">
        <f>CHOOSE(G607,0,$X$11,$X$12,$X$13,$X$14,$X$15,$X$16)</f>
        <v>0</v>
      </c>
      <c r="K607" s="52"/>
      <c r="L607" s="55">
        <v>1</v>
      </c>
      <c r="M607" s="52">
        <f t="shared" si="214"/>
        <v>0</v>
      </c>
      <c r="N607" s="58"/>
      <c r="O607" s="58"/>
      <c r="P607" s="58"/>
      <c r="Q607" s="58"/>
      <c r="AH607" s="319"/>
    </row>
    <row r="608" spans="1:34" ht="47.65" customHeight="1" outlineLevel="1">
      <c r="A608" s="202" t="s">
        <v>1081</v>
      </c>
      <c r="B608" s="176" t="s">
        <v>1942</v>
      </c>
      <c r="C608" s="43" t="s">
        <v>199</v>
      </c>
      <c r="D608" s="48" t="s">
        <v>778</v>
      </c>
      <c r="E608" s="47">
        <f>VLOOKUP(D608,$AB$10:$AE$16,2)</f>
        <v>1</v>
      </c>
      <c r="F608" s="49">
        <f>CHOOSE(E608,$Y$10,$Y$11,$Y$12,$Y$13,$Y$14,$Y$15,$Y$16)</f>
        <v>1</v>
      </c>
      <c r="G608" s="69">
        <f>IF(F608&gt;1,F608,$H$606)</f>
        <v>1</v>
      </c>
      <c r="H608" s="47">
        <f t="shared" si="216"/>
        <v>1</v>
      </c>
      <c r="I608" s="50">
        <f>CHOOSE(G608,0,$X$11,$X$12,$X$13,$X$14,$X$15,$X$16)</f>
        <v>0</v>
      </c>
      <c r="K608" s="52"/>
      <c r="L608" s="55">
        <v>1</v>
      </c>
      <c r="M608" s="52">
        <f t="shared" ref="M608:M617" si="221">L608*I608</f>
        <v>0</v>
      </c>
      <c r="N608" s="58"/>
      <c r="O608" s="58"/>
      <c r="P608" s="58"/>
      <c r="Q608" s="58"/>
      <c r="AH608" s="319"/>
    </row>
    <row r="609" spans="1:34" ht="47.65" customHeight="1" outlineLevel="1">
      <c r="A609" s="202" t="s">
        <v>1082</v>
      </c>
      <c r="B609" s="192" t="s">
        <v>1941</v>
      </c>
      <c r="C609" s="193" t="s">
        <v>199</v>
      </c>
      <c r="D609" s="48" t="s">
        <v>778</v>
      </c>
      <c r="E609" s="194">
        <f>VLOOKUP(D609,$AB$10:$AE$16,2)</f>
        <v>1</v>
      </c>
      <c r="F609" s="195">
        <f>CHOOSE(E609,$Y$10,$Y$11,$Y$12,$Y$13,$Y$14,$Y$15,$Y$16)</f>
        <v>1</v>
      </c>
      <c r="G609" s="195">
        <f>IF(F609&gt;1,F609,$H$606)</f>
        <v>1</v>
      </c>
      <c r="H609" s="194">
        <f t="shared" si="216"/>
        <v>1</v>
      </c>
      <c r="I609" s="196">
        <f>CHOOSE(G609,0,$X$11,$X$12,$X$13,$X$14,$X$15,$X$16)</f>
        <v>0</v>
      </c>
      <c r="J609" s="197"/>
      <c r="K609" s="198"/>
      <c r="L609" s="199">
        <v>1</v>
      </c>
      <c r="M609" s="198">
        <f t="shared" si="221"/>
        <v>0</v>
      </c>
      <c r="N609" s="58"/>
      <c r="O609" s="58"/>
      <c r="P609" s="58"/>
      <c r="Q609" s="58"/>
      <c r="AH609" s="314"/>
    </row>
    <row r="610" spans="1:34" ht="26.85" customHeight="1">
      <c r="A610" s="418" t="s">
        <v>205</v>
      </c>
      <c r="B610" s="643" t="s">
        <v>713</v>
      </c>
      <c r="C610" s="643"/>
      <c r="D610" s="643"/>
      <c r="E610" s="643"/>
      <c r="F610" s="643"/>
      <c r="G610" s="643"/>
      <c r="H610" s="643"/>
      <c r="I610" s="643"/>
      <c r="J610" s="643"/>
      <c r="K610" s="643"/>
      <c r="L610" s="643"/>
      <c r="M610" s="643"/>
      <c r="N610" s="643"/>
      <c r="O610" s="643"/>
      <c r="P610" s="643"/>
      <c r="Q610" s="643"/>
      <c r="R610" s="643"/>
      <c r="S610" s="643"/>
      <c r="T610" s="643"/>
      <c r="U610" s="643"/>
      <c r="V610" s="643"/>
      <c r="W610" s="643"/>
      <c r="X610" s="643"/>
      <c r="Y610" s="643"/>
      <c r="Z610" s="643"/>
      <c r="AA610" s="643"/>
      <c r="AB610" s="643"/>
      <c r="AC610" s="643"/>
      <c r="AD610" s="643"/>
      <c r="AE610" s="643"/>
      <c r="AF610" s="643"/>
      <c r="AG610" s="643"/>
      <c r="AH610" s="643"/>
    </row>
    <row r="611" spans="1:34" ht="40.35" customHeight="1">
      <c r="A611" s="203" t="s">
        <v>804</v>
      </c>
      <c r="B611" s="644" t="s">
        <v>1208</v>
      </c>
      <c r="C611" s="653"/>
      <c r="D611" s="178" t="s">
        <v>894</v>
      </c>
      <c r="E611" s="205">
        <f>VLOOKUP(D611,$AF$10:$AG$16,2)</f>
        <v>1</v>
      </c>
      <c r="F611" s="206">
        <f>IF(E611&gt;1,0,ROUNDDOWN(AVERAGE(F612:F614),0))</f>
        <v>1</v>
      </c>
      <c r="G611" s="206"/>
      <c r="H611" s="205">
        <f t="shared" si="216"/>
        <v>1</v>
      </c>
      <c r="I611" s="207">
        <f>CHOOSE(H611,0,$X$11,$X$12,$X$13,$X$14,$X$15,$X$16)</f>
        <v>0</v>
      </c>
      <c r="J611" s="208">
        <f>1/6</f>
        <v>0.16666666666666666</v>
      </c>
      <c r="K611" s="209">
        <f>I611*J611</f>
        <v>0</v>
      </c>
      <c r="L611" s="210"/>
      <c r="M611" s="209"/>
      <c r="N611" s="58"/>
      <c r="O611" s="58"/>
      <c r="P611" s="58"/>
      <c r="Q611" s="58"/>
      <c r="AH611" s="318"/>
    </row>
    <row r="612" spans="1:34" ht="36.75" customHeight="1" outlineLevel="1">
      <c r="A612" s="202" t="s">
        <v>1083</v>
      </c>
      <c r="B612" s="176" t="s">
        <v>1210</v>
      </c>
      <c r="C612" s="43" t="s">
        <v>205</v>
      </c>
      <c r="D612" s="48" t="s">
        <v>778</v>
      </c>
      <c r="E612" s="47">
        <f>VLOOKUP(D612,$AB$10:$AE$16,2)</f>
        <v>1</v>
      </c>
      <c r="F612" s="49">
        <f>CHOOSE(E612,$Y$10,$Y$11,$Y$12,$Y$13,$Y$14,$Y$15,$Y$16)</f>
        <v>1</v>
      </c>
      <c r="G612" s="69">
        <f>IF(F612&gt;1,F612,$H$611)</f>
        <v>1</v>
      </c>
      <c r="H612" s="47">
        <f t="shared" si="216"/>
        <v>1</v>
      </c>
      <c r="I612" s="50">
        <f>CHOOSE(G612,0,$X$11,$X$12,$X$13,$X$14,$X$15,$X$16)</f>
        <v>0</v>
      </c>
      <c r="K612" s="52"/>
      <c r="L612" s="55">
        <v>1</v>
      </c>
      <c r="M612" s="52">
        <f t="shared" si="221"/>
        <v>0</v>
      </c>
      <c r="N612" s="58"/>
      <c r="O612" s="58"/>
      <c r="P612" s="58"/>
      <c r="Q612" s="58"/>
      <c r="AH612" s="319"/>
    </row>
    <row r="613" spans="1:34" ht="48.75" customHeight="1" outlineLevel="1">
      <c r="A613" s="202" t="s">
        <v>1950</v>
      </c>
      <c r="B613" s="176" t="s">
        <v>1209</v>
      </c>
      <c r="C613" s="43" t="s">
        <v>205</v>
      </c>
      <c r="D613" s="48" t="s">
        <v>778</v>
      </c>
      <c r="E613" s="47">
        <f>VLOOKUP(D613,$AB$10:$AE$16,2)</f>
        <v>1</v>
      </c>
      <c r="F613" s="49">
        <f>CHOOSE(E613,$Y$10,$Y$11,$Y$12,$Y$13,$Y$14,$Y$15,$Y$16)</f>
        <v>1</v>
      </c>
      <c r="G613" s="69">
        <f>IF(F613&gt;1,F613,$H$611)</f>
        <v>1</v>
      </c>
      <c r="H613" s="47">
        <f t="shared" si="216"/>
        <v>1</v>
      </c>
      <c r="I613" s="50">
        <f>CHOOSE(G613,0,$X$11,$X$12,$X$13,$X$14,$X$15,$X$16)</f>
        <v>0</v>
      </c>
      <c r="K613" s="52"/>
      <c r="L613" s="55">
        <v>1</v>
      </c>
      <c r="M613" s="52">
        <f t="shared" si="221"/>
        <v>0</v>
      </c>
      <c r="N613" s="58"/>
      <c r="O613" s="58"/>
      <c r="P613" s="58"/>
      <c r="Q613" s="58"/>
      <c r="AH613" s="319"/>
    </row>
    <row r="614" spans="1:34" ht="48" customHeight="1" outlineLevel="1">
      <c r="A614" s="202" t="s">
        <v>1084</v>
      </c>
      <c r="B614" s="176" t="s">
        <v>2132</v>
      </c>
      <c r="C614" s="43" t="s">
        <v>205</v>
      </c>
      <c r="D614" s="48" t="s">
        <v>778</v>
      </c>
      <c r="E614" s="47">
        <f>VLOOKUP(D614,$AB$10:$AE$16,2)</f>
        <v>1</v>
      </c>
      <c r="F614" s="49">
        <f>CHOOSE(E614,$Y$10,$Y$11,$Y$12,$Y$13,$Y$14,$Y$15,$Y$16)</f>
        <v>1</v>
      </c>
      <c r="G614" s="69">
        <f>IF(F614&gt;1,F614,$H$611)</f>
        <v>1</v>
      </c>
      <c r="H614" s="47">
        <f t="shared" si="216"/>
        <v>1</v>
      </c>
      <c r="I614" s="50">
        <f>CHOOSE(G614,0,$X$11,$X$12,$X$13,$X$14,$X$15,$X$16)</f>
        <v>0</v>
      </c>
      <c r="K614" s="52"/>
      <c r="L614" s="55">
        <v>1</v>
      </c>
      <c r="M614" s="52">
        <f t="shared" si="221"/>
        <v>0</v>
      </c>
      <c r="N614" s="58"/>
      <c r="O614" s="58"/>
      <c r="P614" s="58"/>
      <c r="Q614" s="58"/>
      <c r="AH614" s="319"/>
    </row>
    <row r="615" spans="1:34" ht="65.25" customHeight="1">
      <c r="A615" s="41" t="s">
        <v>805</v>
      </c>
      <c r="B615" s="647" t="s">
        <v>1940</v>
      </c>
      <c r="C615" s="648"/>
      <c r="D615" s="178" t="s">
        <v>894</v>
      </c>
      <c r="E615" s="47">
        <f>VLOOKUP(D615,$AF$10:$AG$16,2)</f>
        <v>1</v>
      </c>
      <c r="F615" s="49">
        <f>IF(E615&gt;1,0,ROUNDDOWN(AVERAGE(F616:F617),0))</f>
        <v>1</v>
      </c>
      <c r="G615" s="69"/>
      <c r="H615" s="47">
        <f t="shared" si="216"/>
        <v>1</v>
      </c>
      <c r="I615" s="50">
        <f>CHOOSE(H615,0,$X$11,$X$12,$X$13,$X$14,$X$15,$X$16)</f>
        <v>0</v>
      </c>
      <c r="J615" s="57">
        <f>1/6</f>
        <v>0.16666666666666666</v>
      </c>
      <c r="K615" s="52">
        <f>I615*J615</f>
        <v>0</v>
      </c>
      <c r="M615" s="52"/>
      <c r="N615" s="58"/>
      <c r="O615" s="58"/>
      <c r="P615" s="58"/>
      <c r="Q615" s="58"/>
      <c r="AH615" s="319"/>
    </row>
    <row r="616" spans="1:34" ht="49.5" customHeight="1" outlineLevel="1">
      <c r="A616" s="202" t="s">
        <v>1085</v>
      </c>
      <c r="B616" s="176" t="s">
        <v>2133</v>
      </c>
      <c r="C616" s="43" t="s">
        <v>205</v>
      </c>
      <c r="D616" s="48" t="s">
        <v>778</v>
      </c>
      <c r="E616" s="47">
        <f>VLOOKUP(D616,$AB$10:$AE$16,2)</f>
        <v>1</v>
      </c>
      <c r="F616" s="49">
        <f>CHOOSE(E616,$Y$10,$Y$11,$Y$12,$Y$13,$Y$14,$Y$15,$Y$16)</f>
        <v>1</v>
      </c>
      <c r="G616" s="69">
        <f>IF(F616&gt;1,F616,$H$615)</f>
        <v>1</v>
      </c>
      <c r="H616" s="47">
        <f t="shared" si="216"/>
        <v>1</v>
      </c>
      <c r="I616" s="50">
        <f>CHOOSE(G616,0,$X$11,$X$12,$X$13,$X$14,$X$15,$X$16)</f>
        <v>0</v>
      </c>
      <c r="K616" s="52"/>
      <c r="L616" s="55">
        <v>1</v>
      </c>
      <c r="M616" s="52">
        <f t="shared" si="221"/>
        <v>0</v>
      </c>
      <c r="N616" s="58"/>
      <c r="O616" s="58"/>
      <c r="P616" s="58"/>
      <c r="Q616" s="58"/>
      <c r="AH616" s="319"/>
    </row>
    <row r="617" spans="1:34" ht="45" customHeight="1" outlineLevel="1">
      <c r="A617" s="202" t="s">
        <v>1086</v>
      </c>
      <c r="B617" s="192" t="s">
        <v>2134</v>
      </c>
      <c r="C617" s="193" t="s">
        <v>205</v>
      </c>
      <c r="D617" s="48" t="s">
        <v>778</v>
      </c>
      <c r="E617" s="194">
        <f>VLOOKUP(D617,$AB$10:$AE$16,2)</f>
        <v>1</v>
      </c>
      <c r="F617" s="195">
        <f>CHOOSE(E617,$Y$10,$Y$11,$Y$12,$Y$13,$Y$14,$Y$15,$Y$16)</f>
        <v>1</v>
      </c>
      <c r="G617" s="195">
        <f>IF(F617&gt;1,F617,$H$615)</f>
        <v>1</v>
      </c>
      <c r="H617" s="194">
        <f t="shared" si="216"/>
        <v>1</v>
      </c>
      <c r="I617" s="196">
        <f>CHOOSE(G617,0,$X$11,$X$12,$X$13,$X$14,$X$15,$X$16)</f>
        <v>0</v>
      </c>
      <c r="J617" s="197"/>
      <c r="K617" s="198"/>
      <c r="L617" s="199">
        <v>1</v>
      </c>
      <c r="M617" s="198">
        <f t="shared" si="221"/>
        <v>0</v>
      </c>
      <c r="N617" s="58"/>
      <c r="O617" s="58"/>
      <c r="P617" s="58"/>
      <c r="Q617" s="58"/>
      <c r="AH617" s="314"/>
    </row>
    <row r="618" spans="1:34" ht="65.25" customHeight="1">
      <c r="A618" s="41" t="s">
        <v>1951</v>
      </c>
      <c r="B618" s="647" t="s">
        <v>1211</v>
      </c>
      <c r="C618" s="648"/>
      <c r="D618" s="178" t="s">
        <v>894</v>
      </c>
      <c r="E618" s="47">
        <f>VLOOKUP(D618,$AF$10:$AG$16,2)</f>
        <v>1</v>
      </c>
      <c r="F618" s="49">
        <f>IF(E618&gt;1,0,ROUNDDOWN(AVERAGE(F619:F621),0))</f>
        <v>1</v>
      </c>
      <c r="G618" s="69"/>
      <c r="H618" s="47">
        <f>MAX(E618:F618)</f>
        <v>1</v>
      </c>
      <c r="I618" s="50">
        <f>CHOOSE(H618,0,$X$11,$X$12,$X$13,$X$14,$X$15,$X$16)</f>
        <v>0</v>
      </c>
      <c r="J618" s="57">
        <f>1/6</f>
        <v>0.16666666666666666</v>
      </c>
      <c r="K618" s="52">
        <f>I618*J618</f>
        <v>0</v>
      </c>
      <c r="M618" s="52"/>
      <c r="N618" s="58"/>
      <c r="O618" s="58"/>
      <c r="P618" s="58"/>
      <c r="Q618" s="58"/>
      <c r="AH618" s="319"/>
    </row>
    <row r="619" spans="1:34" ht="45" customHeight="1" outlineLevel="1">
      <c r="A619" s="488" t="s">
        <v>1087</v>
      </c>
      <c r="B619" s="405" t="s">
        <v>1969</v>
      </c>
      <c r="C619" s="489" t="s">
        <v>205</v>
      </c>
      <c r="D619" s="398" t="s">
        <v>778</v>
      </c>
      <c r="E619" s="334">
        <f>VLOOKUP(D619,$AB$10:$AE$16,2)</f>
        <v>1</v>
      </c>
      <c r="F619" s="335">
        <f>CHOOSE(E619,$Y$10,$Y$11,$Y$12,$Y$13,$Y$14,$Y$15,$Y$16)</f>
        <v>1</v>
      </c>
      <c r="G619" s="335">
        <f>IF(F619&gt;1,F619,$H$615)</f>
        <v>1</v>
      </c>
      <c r="H619" s="334">
        <f t="shared" ref="H619" si="222">MAX(E619:F619)</f>
        <v>1</v>
      </c>
      <c r="I619" s="336">
        <f>CHOOSE(G619,0,$X$11,$X$12,$X$13,$X$14,$X$15,$X$16)</f>
        <v>0</v>
      </c>
      <c r="J619" s="337"/>
      <c r="K619" s="338"/>
      <c r="L619" s="339">
        <v>1</v>
      </c>
      <c r="M619" s="338">
        <f t="shared" ref="M619" si="223">L619*I619</f>
        <v>0</v>
      </c>
      <c r="N619" s="58"/>
      <c r="O619" s="58"/>
      <c r="P619" s="58"/>
      <c r="Q619" s="58"/>
      <c r="AH619" s="314"/>
    </row>
    <row r="620" spans="1:34" ht="70.900000000000006" customHeight="1">
      <c r="B620" s="224"/>
      <c r="C620" s="225"/>
      <c r="D620" s="226"/>
      <c r="E620" s="226"/>
      <c r="F620" s="226"/>
      <c r="G620" s="226"/>
      <c r="H620" s="226"/>
      <c r="I620" s="226"/>
      <c r="J620" s="227"/>
      <c r="K620" s="53"/>
      <c r="L620" s="228"/>
      <c r="M620" s="229"/>
      <c r="R620" s="53"/>
      <c r="S620" s="53"/>
      <c r="T620" s="53"/>
      <c r="U620" s="53"/>
      <c r="V620" s="53"/>
      <c r="W620" s="53"/>
      <c r="X620" s="53"/>
      <c r="Y620" s="53"/>
      <c r="Z620" s="53"/>
      <c r="AA620" s="53"/>
      <c r="AB620" s="53"/>
      <c r="AC620" s="53"/>
      <c r="AD620" s="53"/>
      <c r="AE620" s="53"/>
      <c r="AF620" s="53"/>
      <c r="AG620" s="53"/>
      <c r="AH620" s="226"/>
    </row>
    <row r="621" spans="1:34" ht="70.900000000000006" customHeight="1">
      <c r="B621" s="224"/>
      <c r="C621" s="225"/>
      <c r="D621" s="226"/>
      <c r="E621" s="226"/>
      <c r="F621" s="226"/>
      <c r="G621" s="226"/>
      <c r="H621" s="226"/>
      <c r="I621" s="226"/>
      <c r="J621" s="227"/>
      <c r="K621" s="53"/>
      <c r="L621" s="228"/>
      <c r="M621" s="229"/>
      <c r="R621" s="53"/>
      <c r="S621" s="53"/>
      <c r="T621" s="53"/>
      <c r="U621" s="53"/>
      <c r="V621" s="53"/>
      <c r="W621" s="53"/>
      <c r="X621" s="53"/>
      <c r="Y621" s="53"/>
      <c r="Z621" s="53"/>
      <c r="AA621" s="53"/>
      <c r="AB621" s="53"/>
      <c r="AC621" s="53"/>
      <c r="AD621" s="53"/>
      <c r="AE621" s="53"/>
      <c r="AF621" s="53"/>
      <c r="AG621" s="53"/>
      <c r="AH621" s="226"/>
    </row>
    <row r="622" spans="1:34" ht="70.900000000000006" customHeight="1">
      <c r="B622" s="224"/>
      <c r="C622" s="225"/>
      <c r="D622" s="226"/>
      <c r="E622" s="226"/>
      <c r="F622" s="226"/>
      <c r="G622" s="226"/>
      <c r="H622" s="226"/>
      <c r="I622" s="226"/>
      <c r="J622" s="227"/>
      <c r="K622" s="53"/>
      <c r="L622" s="228"/>
      <c r="M622" s="229"/>
      <c r="R622" s="53"/>
      <c r="S622" s="53"/>
      <c r="T622" s="53"/>
      <c r="U622" s="53"/>
      <c r="V622" s="53"/>
      <c r="W622" s="53"/>
      <c r="X622" s="53"/>
      <c r="Y622" s="53"/>
      <c r="Z622" s="53"/>
      <c r="AA622" s="53"/>
      <c r="AB622" s="53"/>
      <c r="AC622" s="53"/>
      <c r="AD622" s="53"/>
      <c r="AE622" s="53"/>
      <c r="AF622" s="53"/>
      <c r="AG622" s="53"/>
      <c r="AH622" s="226"/>
    </row>
    <row r="623" spans="1:34" ht="70.900000000000006" customHeight="1">
      <c r="B623" s="224"/>
      <c r="C623" s="225"/>
      <c r="D623" s="226"/>
      <c r="E623" s="226"/>
      <c r="F623" s="226"/>
      <c r="G623" s="226"/>
      <c r="H623" s="226"/>
      <c r="I623" s="226"/>
      <c r="J623" s="227"/>
      <c r="K623" s="53"/>
      <c r="L623" s="228"/>
      <c r="M623" s="229"/>
      <c r="R623" s="53"/>
      <c r="S623" s="53"/>
      <c r="T623" s="53"/>
      <c r="U623" s="53"/>
      <c r="V623" s="53"/>
      <c r="W623" s="53"/>
      <c r="X623" s="53"/>
      <c r="Y623" s="53"/>
      <c r="Z623" s="53"/>
      <c r="AA623" s="53"/>
      <c r="AB623" s="53"/>
      <c r="AC623" s="53"/>
      <c r="AD623" s="53"/>
      <c r="AE623" s="53"/>
      <c r="AF623" s="53"/>
      <c r="AG623" s="53"/>
      <c r="AH623" s="226"/>
    </row>
    <row r="624" spans="1:34" ht="70.900000000000006" customHeight="1">
      <c r="B624" s="224"/>
      <c r="C624" s="225"/>
      <c r="D624" s="226"/>
      <c r="E624" s="226"/>
      <c r="F624" s="226"/>
      <c r="G624" s="226"/>
      <c r="H624" s="226"/>
      <c r="I624" s="226"/>
      <c r="J624" s="227"/>
      <c r="K624" s="53"/>
      <c r="L624" s="228"/>
      <c r="M624" s="229"/>
      <c r="R624" s="53"/>
      <c r="S624" s="53"/>
      <c r="T624" s="53"/>
      <c r="U624" s="53"/>
      <c r="V624" s="53"/>
      <c r="W624" s="53"/>
      <c r="X624" s="53"/>
      <c r="Y624" s="53"/>
      <c r="Z624" s="53"/>
      <c r="AA624" s="53"/>
      <c r="AB624" s="53"/>
      <c r="AC624" s="53"/>
      <c r="AD624" s="53"/>
      <c r="AE624" s="53"/>
      <c r="AF624" s="53"/>
      <c r="AG624" s="53"/>
      <c r="AH624" s="226"/>
    </row>
    <row r="625" spans="2:34" ht="70.900000000000006" customHeight="1">
      <c r="B625" s="224"/>
      <c r="C625" s="225"/>
      <c r="D625" s="226"/>
      <c r="E625" s="226"/>
      <c r="F625" s="226"/>
      <c r="G625" s="226"/>
      <c r="H625" s="226"/>
      <c r="I625" s="226"/>
      <c r="J625" s="227"/>
      <c r="K625" s="53"/>
      <c r="L625" s="228"/>
      <c r="M625" s="229"/>
      <c r="R625" s="53"/>
      <c r="S625" s="53"/>
      <c r="T625" s="53"/>
      <c r="U625" s="53"/>
      <c r="V625" s="53"/>
      <c r="W625" s="53"/>
      <c r="X625" s="53"/>
      <c r="Y625" s="53"/>
      <c r="Z625" s="53"/>
      <c r="AA625" s="53"/>
      <c r="AB625" s="53"/>
      <c r="AC625" s="53"/>
      <c r="AD625" s="53"/>
      <c r="AE625" s="53"/>
      <c r="AF625" s="53"/>
      <c r="AG625" s="53"/>
      <c r="AH625" s="226"/>
    </row>
    <row r="626" spans="2:34" ht="70.900000000000006" customHeight="1">
      <c r="B626" s="224"/>
      <c r="C626" s="225"/>
      <c r="D626" s="226"/>
      <c r="E626" s="226"/>
      <c r="F626" s="226"/>
      <c r="G626" s="226"/>
      <c r="H626" s="226"/>
      <c r="I626" s="226"/>
      <c r="J626" s="227"/>
      <c r="K626" s="53"/>
      <c r="L626" s="228"/>
      <c r="M626" s="229"/>
      <c r="R626" s="53"/>
      <c r="S626" s="53"/>
      <c r="T626" s="53"/>
      <c r="U626" s="53"/>
      <c r="V626" s="53"/>
      <c r="W626" s="53"/>
      <c r="X626" s="53"/>
      <c r="Y626" s="53"/>
      <c r="Z626" s="53"/>
      <c r="AA626" s="53"/>
      <c r="AB626" s="53"/>
      <c r="AC626" s="53"/>
      <c r="AD626" s="53"/>
      <c r="AE626" s="53"/>
      <c r="AF626" s="53"/>
      <c r="AG626" s="53"/>
      <c r="AH626" s="226"/>
    </row>
    <row r="627" spans="2:34" ht="70.900000000000006" customHeight="1">
      <c r="B627" s="224"/>
      <c r="C627" s="225"/>
      <c r="D627" s="226"/>
      <c r="E627" s="226"/>
      <c r="F627" s="226"/>
      <c r="G627" s="226"/>
      <c r="H627" s="226"/>
      <c r="I627" s="226"/>
      <c r="J627" s="227"/>
      <c r="K627" s="53"/>
      <c r="L627" s="228"/>
      <c r="M627" s="229"/>
      <c r="R627" s="53"/>
      <c r="S627" s="53"/>
      <c r="T627" s="53"/>
      <c r="U627" s="53"/>
      <c r="V627" s="53"/>
      <c r="W627" s="53"/>
      <c r="X627" s="53"/>
      <c r="Y627" s="53"/>
      <c r="Z627" s="53"/>
      <c r="AA627" s="53"/>
      <c r="AB627" s="53"/>
      <c r="AC627" s="53"/>
      <c r="AD627" s="53"/>
      <c r="AE627" s="53"/>
      <c r="AF627" s="53"/>
      <c r="AG627" s="53"/>
      <c r="AH627" s="226"/>
    </row>
    <row r="628" spans="2:34" ht="70.900000000000006" customHeight="1">
      <c r="B628" s="224"/>
      <c r="C628" s="225"/>
      <c r="D628" s="226"/>
      <c r="E628" s="226"/>
      <c r="F628" s="226"/>
      <c r="G628" s="226"/>
      <c r="H628" s="226"/>
      <c r="I628" s="226"/>
      <c r="J628" s="227"/>
      <c r="K628" s="53"/>
      <c r="L628" s="228"/>
      <c r="M628" s="229"/>
      <c r="R628" s="53"/>
      <c r="S628" s="53"/>
      <c r="T628" s="53"/>
      <c r="U628" s="53"/>
      <c r="V628" s="53"/>
      <c r="W628" s="53"/>
      <c r="X628" s="53"/>
      <c r="Y628" s="53"/>
      <c r="Z628" s="53"/>
      <c r="AA628" s="53"/>
      <c r="AB628" s="53"/>
      <c r="AC628" s="53"/>
      <c r="AD628" s="53"/>
      <c r="AE628" s="53"/>
      <c r="AF628" s="53"/>
      <c r="AG628" s="53"/>
      <c r="AH628" s="226"/>
    </row>
    <row r="629" spans="2:34" ht="70.900000000000006" customHeight="1">
      <c r="B629" s="224"/>
      <c r="C629" s="225"/>
      <c r="D629" s="226"/>
      <c r="E629" s="226"/>
      <c r="F629" s="226"/>
      <c r="G629" s="226"/>
      <c r="H629" s="226"/>
      <c r="I629" s="226"/>
      <c r="J629" s="227"/>
      <c r="K629" s="53"/>
      <c r="L629" s="228"/>
      <c r="M629" s="229"/>
      <c r="R629" s="53"/>
      <c r="S629" s="53"/>
      <c r="T629" s="53"/>
      <c r="U629" s="53"/>
      <c r="V629" s="53"/>
      <c r="W629" s="53"/>
      <c r="X629" s="53"/>
      <c r="Y629" s="53"/>
      <c r="Z629" s="53"/>
      <c r="AA629" s="53"/>
      <c r="AB629" s="53"/>
      <c r="AC629" s="53"/>
      <c r="AD629" s="53"/>
      <c r="AE629" s="53"/>
      <c r="AF629" s="53"/>
      <c r="AG629" s="53"/>
      <c r="AH629" s="226"/>
    </row>
    <row r="630" spans="2:34" ht="70.900000000000006" customHeight="1">
      <c r="B630" s="224"/>
      <c r="C630" s="225"/>
      <c r="D630" s="226"/>
      <c r="E630" s="226"/>
      <c r="F630" s="226"/>
      <c r="G630" s="226"/>
      <c r="H630" s="226"/>
      <c r="I630" s="226"/>
      <c r="J630" s="227"/>
      <c r="K630" s="53"/>
      <c r="L630" s="228"/>
      <c r="M630" s="229"/>
      <c r="R630" s="53"/>
      <c r="S630" s="53"/>
      <c r="T630" s="53"/>
      <c r="U630" s="53"/>
      <c r="V630" s="53"/>
      <c r="W630" s="53"/>
      <c r="X630" s="53"/>
      <c r="Y630" s="53"/>
      <c r="Z630" s="53"/>
      <c r="AA630" s="53"/>
      <c r="AB630" s="53"/>
      <c r="AC630" s="53"/>
      <c r="AD630" s="53"/>
      <c r="AE630" s="53"/>
      <c r="AF630" s="53"/>
      <c r="AG630" s="53"/>
      <c r="AH630" s="226"/>
    </row>
    <row r="631" spans="2:34" ht="70.900000000000006" customHeight="1">
      <c r="B631" s="224"/>
      <c r="C631" s="225"/>
      <c r="D631" s="226"/>
      <c r="E631" s="226"/>
      <c r="F631" s="226"/>
      <c r="G631" s="226"/>
      <c r="H631" s="226"/>
      <c r="I631" s="226"/>
      <c r="J631" s="227"/>
      <c r="K631" s="53"/>
      <c r="L631" s="228"/>
      <c r="M631" s="229"/>
      <c r="R631" s="53"/>
      <c r="S631" s="53"/>
      <c r="T631" s="53"/>
      <c r="U631" s="53"/>
      <c r="V631" s="53"/>
      <c r="W631" s="53"/>
      <c r="X631" s="53"/>
      <c r="Y631" s="53"/>
      <c r="Z631" s="53"/>
      <c r="AA631" s="53"/>
      <c r="AB631" s="53"/>
      <c r="AC631" s="53"/>
      <c r="AD631" s="53"/>
      <c r="AE631" s="53"/>
      <c r="AF631" s="53"/>
      <c r="AG631" s="53"/>
      <c r="AH631" s="226"/>
    </row>
    <row r="632" spans="2:34" ht="70.900000000000006" customHeight="1">
      <c r="B632" s="224"/>
      <c r="C632" s="225"/>
      <c r="D632" s="226"/>
      <c r="E632" s="226"/>
      <c r="F632" s="226"/>
      <c r="G632" s="226"/>
      <c r="H632" s="226"/>
      <c r="I632" s="226"/>
      <c r="J632" s="227"/>
      <c r="K632" s="53"/>
      <c r="L632" s="228"/>
      <c r="M632" s="229"/>
      <c r="R632" s="53"/>
      <c r="S632" s="53"/>
      <c r="T632" s="53"/>
      <c r="U632" s="53"/>
      <c r="V632" s="53"/>
      <c r="W632" s="53"/>
      <c r="X632" s="53"/>
      <c r="Y632" s="53"/>
      <c r="Z632" s="53"/>
      <c r="AA632" s="53"/>
      <c r="AB632" s="53"/>
      <c r="AC632" s="53"/>
      <c r="AD632" s="53"/>
      <c r="AE632" s="53"/>
      <c r="AF632" s="53"/>
      <c r="AG632" s="53"/>
      <c r="AH632" s="226"/>
    </row>
    <row r="633" spans="2:34" ht="70.900000000000006" customHeight="1">
      <c r="B633" s="224"/>
      <c r="C633" s="225"/>
      <c r="D633" s="226"/>
      <c r="E633" s="226"/>
      <c r="F633" s="226"/>
      <c r="G633" s="226"/>
      <c r="H633" s="226"/>
      <c r="I633" s="226"/>
      <c r="J633" s="227"/>
      <c r="K633" s="53"/>
      <c r="L633" s="228"/>
      <c r="M633" s="229"/>
      <c r="R633" s="53"/>
      <c r="S633" s="53"/>
      <c r="T633" s="53"/>
      <c r="U633" s="53"/>
      <c r="V633" s="53"/>
      <c r="W633" s="53"/>
      <c r="X633" s="53"/>
      <c r="Y633" s="53"/>
      <c r="Z633" s="53"/>
      <c r="AA633" s="53"/>
      <c r="AB633" s="53"/>
      <c r="AC633" s="53"/>
      <c r="AD633" s="53"/>
      <c r="AE633" s="53"/>
      <c r="AF633" s="53"/>
      <c r="AG633" s="53"/>
      <c r="AH633" s="226"/>
    </row>
    <row r="634" spans="2:34" ht="70.900000000000006" customHeight="1">
      <c r="B634" s="224"/>
      <c r="C634" s="225"/>
      <c r="D634" s="226"/>
      <c r="E634" s="226"/>
      <c r="F634" s="226"/>
      <c r="G634" s="226"/>
      <c r="H634" s="226"/>
      <c r="I634" s="226"/>
      <c r="J634" s="227"/>
      <c r="K634" s="53"/>
      <c r="L634" s="228"/>
      <c r="M634" s="229"/>
      <c r="R634" s="53"/>
      <c r="S634" s="53"/>
      <c r="T634" s="53"/>
      <c r="U634" s="53"/>
      <c r="V634" s="53"/>
      <c r="W634" s="53"/>
      <c r="X634" s="53"/>
      <c r="Y634" s="53"/>
      <c r="Z634" s="53"/>
      <c r="AA634" s="53"/>
      <c r="AB634" s="53"/>
      <c r="AC634" s="53"/>
      <c r="AD634" s="53"/>
      <c r="AE634" s="53"/>
      <c r="AF634" s="53"/>
      <c r="AG634" s="53"/>
      <c r="AH634" s="226"/>
    </row>
    <row r="635" spans="2:34" ht="70.900000000000006" customHeight="1">
      <c r="B635" s="224"/>
      <c r="C635" s="225"/>
      <c r="D635" s="226"/>
      <c r="E635" s="226"/>
      <c r="F635" s="226"/>
      <c r="G635" s="226"/>
      <c r="H635" s="226"/>
      <c r="I635" s="226"/>
      <c r="J635" s="227"/>
      <c r="K635" s="53"/>
      <c r="L635" s="228"/>
      <c r="M635" s="229"/>
      <c r="R635" s="53"/>
      <c r="S635" s="53"/>
      <c r="T635" s="53"/>
      <c r="U635" s="53"/>
      <c r="V635" s="53"/>
      <c r="W635" s="53"/>
      <c r="X635" s="53"/>
      <c r="Y635" s="53"/>
      <c r="Z635" s="53"/>
      <c r="AA635" s="53"/>
      <c r="AB635" s="53"/>
      <c r="AC635" s="53"/>
      <c r="AD635" s="53"/>
      <c r="AE635" s="53"/>
      <c r="AF635" s="53"/>
      <c r="AG635" s="53"/>
      <c r="AH635" s="226"/>
    </row>
    <row r="636" spans="2:34" ht="70.900000000000006" customHeight="1">
      <c r="B636" s="224"/>
      <c r="C636" s="225"/>
      <c r="D636" s="226"/>
      <c r="E636" s="226"/>
      <c r="F636" s="226"/>
      <c r="G636" s="226"/>
      <c r="H636" s="226"/>
      <c r="I636" s="226"/>
      <c r="J636" s="227"/>
      <c r="K636" s="53"/>
      <c r="L636" s="228"/>
      <c r="M636" s="229"/>
      <c r="R636" s="53"/>
      <c r="S636" s="53"/>
      <c r="T636" s="53"/>
      <c r="U636" s="53"/>
      <c r="V636" s="53"/>
      <c r="W636" s="53"/>
      <c r="X636" s="53"/>
      <c r="Y636" s="53"/>
      <c r="Z636" s="53"/>
      <c r="AA636" s="53"/>
      <c r="AB636" s="53"/>
      <c r="AC636" s="53"/>
      <c r="AD636" s="53"/>
      <c r="AE636" s="53"/>
      <c r="AF636" s="53"/>
      <c r="AG636" s="53"/>
      <c r="AH636" s="226"/>
    </row>
    <row r="637" spans="2:34" ht="70.900000000000006" customHeight="1">
      <c r="B637" s="224"/>
      <c r="C637" s="225"/>
      <c r="D637" s="226"/>
      <c r="E637" s="226"/>
      <c r="F637" s="226"/>
      <c r="G637" s="226"/>
      <c r="H637" s="226"/>
      <c r="I637" s="226"/>
      <c r="J637" s="227"/>
      <c r="K637" s="53"/>
      <c r="L637" s="228"/>
      <c r="M637" s="229"/>
      <c r="R637" s="53"/>
      <c r="S637" s="53"/>
      <c r="T637" s="53"/>
      <c r="U637" s="53"/>
      <c r="V637" s="53"/>
      <c r="W637" s="53"/>
      <c r="X637" s="53"/>
      <c r="Y637" s="53"/>
      <c r="Z637" s="53"/>
      <c r="AA637" s="53"/>
      <c r="AB637" s="53"/>
      <c r="AC637" s="53"/>
      <c r="AD637" s="53"/>
      <c r="AE637" s="53"/>
      <c r="AF637" s="53"/>
      <c r="AG637" s="53"/>
      <c r="AH637" s="226"/>
    </row>
    <row r="638" spans="2:34" ht="70.900000000000006" customHeight="1">
      <c r="B638" s="224"/>
      <c r="C638" s="225"/>
      <c r="D638" s="226"/>
      <c r="E638" s="226"/>
      <c r="F638" s="226"/>
      <c r="G638" s="226"/>
      <c r="H638" s="226"/>
      <c r="I638" s="226"/>
      <c r="J638" s="227"/>
      <c r="K638" s="53"/>
      <c r="L638" s="228"/>
      <c r="M638" s="229"/>
      <c r="R638" s="53"/>
      <c r="S638" s="53"/>
      <c r="T638" s="53"/>
      <c r="U638" s="53"/>
      <c r="V638" s="53"/>
      <c r="W638" s="53"/>
      <c r="X638" s="53"/>
      <c r="Y638" s="53"/>
      <c r="Z638" s="53"/>
      <c r="AA638" s="53"/>
      <c r="AB638" s="53"/>
      <c r="AC638" s="53"/>
      <c r="AD638" s="53"/>
      <c r="AE638" s="53"/>
      <c r="AF638" s="53"/>
      <c r="AG638" s="53"/>
      <c r="AH638" s="226"/>
    </row>
    <row r="639" spans="2:34" ht="70.900000000000006" customHeight="1">
      <c r="B639" s="224"/>
      <c r="C639" s="225"/>
      <c r="D639" s="226"/>
      <c r="E639" s="226"/>
      <c r="F639" s="226"/>
      <c r="G639" s="226"/>
      <c r="H639" s="226"/>
      <c r="I639" s="226"/>
      <c r="J639" s="227"/>
      <c r="K639" s="53"/>
      <c r="L639" s="228"/>
      <c r="M639" s="229"/>
      <c r="R639" s="53"/>
      <c r="S639" s="53"/>
      <c r="T639" s="53"/>
      <c r="U639" s="53"/>
      <c r="V639" s="53"/>
      <c r="W639" s="53"/>
      <c r="X639" s="53"/>
      <c r="Y639" s="53"/>
      <c r="Z639" s="53"/>
      <c r="AA639" s="53"/>
      <c r="AB639" s="53"/>
      <c r="AC639" s="53"/>
      <c r="AD639" s="53"/>
      <c r="AE639" s="53"/>
      <c r="AF639" s="53"/>
      <c r="AG639" s="53"/>
      <c r="AH639" s="226"/>
    </row>
    <row r="640" spans="2:34" ht="70.900000000000006" customHeight="1">
      <c r="B640" s="224"/>
      <c r="C640" s="225"/>
      <c r="D640" s="226"/>
      <c r="E640" s="226"/>
      <c r="F640" s="226"/>
      <c r="G640" s="226"/>
      <c r="H640" s="226"/>
      <c r="I640" s="226"/>
      <c r="J640" s="227"/>
      <c r="K640" s="53"/>
      <c r="L640" s="228"/>
      <c r="M640" s="229"/>
      <c r="R640" s="53"/>
      <c r="S640" s="53"/>
      <c r="T640" s="53"/>
      <c r="U640" s="53"/>
      <c r="V640" s="53"/>
      <c r="W640" s="53"/>
      <c r="X640" s="53"/>
      <c r="Y640" s="53"/>
      <c r="Z640" s="53"/>
      <c r="AA640" s="53"/>
      <c r="AB640" s="53"/>
      <c r="AC640" s="53"/>
      <c r="AD640" s="53"/>
      <c r="AE640" s="53"/>
      <c r="AF640" s="53"/>
      <c r="AG640" s="53"/>
      <c r="AH640" s="226"/>
    </row>
    <row r="641" spans="2:34" ht="70.900000000000006" customHeight="1">
      <c r="B641" s="224"/>
      <c r="C641" s="225"/>
      <c r="D641" s="226"/>
      <c r="E641" s="226"/>
      <c r="F641" s="226"/>
      <c r="G641" s="226"/>
      <c r="H641" s="226"/>
      <c r="I641" s="226"/>
      <c r="J641" s="227"/>
      <c r="K641" s="53"/>
      <c r="L641" s="228"/>
      <c r="M641" s="229"/>
      <c r="R641" s="53"/>
      <c r="S641" s="53"/>
      <c r="T641" s="53"/>
      <c r="U641" s="53"/>
      <c r="V641" s="53"/>
      <c r="W641" s="53"/>
      <c r="X641" s="53"/>
      <c r="Y641" s="53"/>
      <c r="Z641" s="53"/>
      <c r="AA641" s="53"/>
      <c r="AB641" s="53"/>
      <c r="AC641" s="53"/>
      <c r="AD641" s="53"/>
      <c r="AE641" s="53"/>
      <c r="AF641" s="53"/>
      <c r="AG641" s="53"/>
      <c r="AH641" s="226"/>
    </row>
    <row r="642" spans="2:34" ht="70.900000000000006" customHeight="1">
      <c r="B642" s="224"/>
      <c r="C642" s="225"/>
      <c r="D642" s="226"/>
      <c r="E642" s="226"/>
      <c r="F642" s="226"/>
      <c r="G642" s="226"/>
      <c r="H642" s="226"/>
      <c r="I642" s="226"/>
      <c r="J642" s="227"/>
      <c r="K642" s="53"/>
      <c r="L642" s="228"/>
      <c r="M642" s="229"/>
      <c r="R642" s="53"/>
      <c r="S642" s="53"/>
      <c r="T642" s="53"/>
      <c r="U642" s="53"/>
      <c r="V642" s="53"/>
      <c r="W642" s="53"/>
      <c r="X642" s="53"/>
      <c r="Y642" s="53"/>
      <c r="Z642" s="53"/>
      <c r="AA642" s="53"/>
      <c r="AB642" s="53"/>
      <c r="AC642" s="53"/>
      <c r="AD642" s="53"/>
      <c r="AE642" s="53"/>
      <c r="AF642" s="53"/>
      <c r="AG642" s="53"/>
      <c r="AH642" s="226"/>
    </row>
    <row r="643" spans="2:34" ht="70.900000000000006" customHeight="1">
      <c r="B643" s="224"/>
      <c r="C643" s="225"/>
      <c r="D643" s="226"/>
      <c r="E643" s="226"/>
      <c r="F643" s="226"/>
      <c r="G643" s="226"/>
      <c r="H643" s="226"/>
      <c r="I643" s="226"/>
      <c r="J643" s="227"/>
      <c r="K643" s="53"/>
      <c r="L643" s="228"/>
      <c r="M643" s="229"/>
      <c r="R643" s="53"/>
      <c r="S643" s="53"/>
      <c r="T643" s="53"/>
      <c r="U643" s="53"/>
      <c r="V643" s="53"/>
      <c r="W643" s="53"/>
      <c r="X643" s="53"/>
      <c r="Y643" s="53"/>
      <c r="Z643" s="53"/>
      <c r="AA643" s="53"/>
      <c r="AB643" s="53"/>
      <c r="AC643" s="53"/>
      <c r="AD643" s="53"/>
      <c r="AE643" s="53"/>
      <c r="AF643" s="53"/>
      <c r="AG643" s="53"/>
      <c r="AH643" s="226"/>
    </row>
    <row r="644" spans="2:34" ht="70.900000000000006" customHeight="1">
      <c r="B644" s="224"/>
      <c r="C644" s="225"/>
      <c r="D644" s="226"/>
      <c r="E644" s="226"/>
      <c r="F644" s="226"/>
      <c r="G644" s="226"/>
      <c r="H644" s="226"/>
      <c r="I644" s="226"/>
      <c r="J644" s="227"/>
      <c r="K644" s="53"/>
      <c r="L644" s="228"/>
      <c r="M644" s="229"/>
      <c r="R644" s="53"/>
      <c r="S644" s="53"/>
      <c r="T644" s="53"/>
      <c r="U644" s="53"/>
      <c r="V644" s="53"/>
      <c r="W644" s="53"/>
      <c r="X644" s="53"/>
      <c r="Y644" s="53"/>
      <c r="Z644" s="53"/>
      <c r="AA644" s="53"/>
      <c r="AB644" s="53"/>
      <c r="AC644" s="53"/>
      <c r="AD644" s="53"/>
      <c r="AE644" s="53"/>
      <c r="AF644" s="53"/>
      <c r="AG644" s="53"/>
      <c r="AH644" s="226"/>
    </row>
    <row r="645" spans="2:34" ht="70.900000000000006" customHeight="1">
      <c r="B645" s="224"/>
      <c r="C645" s="225"/>
      <c r="D645" s="226"/>
      <c r="E645" s="226"/>
      <c r="F645" s="226"/>
      <c r="G645" s="226"/>
      <c r="H645" s="226"/>
      <c r="I645" s="226"/>
      <c r="J645" s="227"/>
      <c r="K645" s="53"/>
      <c r="L645" s="228"/>
      <c r="M645" s="229"/>
      <c r="R645" s="53"/>
      <c r="S645" s="53"/>
      <c r="T645" s="53"/>
      <c r="U645" s="53"/>
      <c r="V645" s="53"/>
      <c r="W645" s="53"/>
      <c r="X645" s="53"/>
      <c r="Y645" s="53"/>
      <c r="Z645" s="53"/>
      <c r="AA645" s="53"/>
      <c r="AB645" s="53"/>
      <c r="AC645" s="53"/>
      <c r="AD645" s="53"/>
      <c r="AE645" s="53"/>
      <c r="AF645" s="53"/>
      <c r="AG645" s="53"/>
      <c r="AH645" s="226"/>
    </row>
    <row r="646" spans="2:34" ht="70.900000000000006" customHeight="1">
      <c r="B646" s="224"/>
      <c r="C646" s="225"/>
      <c r="D646" s="226"/>
      <c r="E646" s="226"/>
      <c r="F646" s="226"/>
      <c r="G646" s="226"/>
      <c r="H646" s="226"/>
      <c r="I646" s="226"/>
      <c r="J646" s="227"/>
      <c r="K646" s="53"/>
      <c r="L646" s="228"/>
      <c r="M646" s="229"/>
      <c r="R646" s="53"/>
      <c r="S646" s="53"/>
      <c r="T646" s="53"/>
      <c r="U646" s="53"/>
      <c r="V646" s="53"/>
      <c r="W646" s="53"/>
      <c r="X646" s="53"/>
      <c r="Y646" s="53"/>
      <c r="Z646" s="53"/>
      <c r="AA646" s="53"/>
      <c r="AB646" s="53"/>
      <c r="AC646" s="53"/>
      <c r="AD646" s="53"/>
      <c r="AE646" s="53"/>
      <c r="AF646" s="53"/>
      <c r="AG646" s="53"/>
      <c r="AH646" s="226"/>
    </row>
    <row r="647" spans="2:34" ht="70.900000000000006" customHeight="1">
      <c r="B647" s="224"/>
      <c r="C647" s="225"/>
      <c r="D647" s="226"/>
      <c r="E647" s="226"/>
      <c r="F647" s="226"/>
      <c r="G647" s="226"/>
      <c r="H647" s="226"/>
      <c r="I647" s="226"/>
      <c r="J647" s="227"/>
      <c r="K647" s="53"/>
      <c r="L647" s="228"/>
      <c r="M647" s="229"/>
      <c r="R647" s="53"/>
      <c r="S647" s="53"/>
      <c r="T647" s="53"/>
      <c r="U647" s="53"/>
      <c r="V647" s="53"/>
      <c r="W647" s="53"/>
      <c r="X647" s="53"/>
      <c r="Y647" s="53"/>
      <c r="Z647" s="53"/>
      <c r="AA647" s="53"/>
      <c r="AB647" s="53"/>
      <c r="AC647" s="53"/>
      <c r="AD647" s="53"/>
      <c r="AE647" s="53"/>
      <c r="AF647" s="53"/>
      <c r="AG647" s="53"/>
      <c r="AH647" s="226"/>
    </row>
    <row r="648" spans="2:34" ht="70.900000000000006" customHeight="1">
      <c r="B648" s="224"/>
      <c r="C648" s="225"/>
      <c r="D648" s="226"/>
      <c r="E648" s="226"/>
      <c r="F648" s="226"/>
      <c r="G648" s="226"/>
      <c r="H648" s="226"/>
      <c r="I648" s="226"/>
      <c r="J648" s="227"/>
      <c r="K648" s="53"/>
      <c r="L648" s="228"/>
      <c r="M648" s="229"/>
      <c r="R648" s="53"/>
      <c r="S648" s="53"/>
      <c r="T648" s="53"/>
      <c r="U648" s="53"/>
      <c r="V648" s="53"/>
      <c r="W648" s="53"/>
      <c r="X648" s="53"/>
      <c r="Y648" s="53"/>
      <c r="Z648" s="53"/>
      <c r="AA648" s="53"/>
      <c r="AB648" s="53"/>
      <c r="AC648" s="53"/>
      <c r="AD648" s="53"/>
      <c r="AE648" s="53"/>
      <c r="AF648" s="53"/>
      <c r="AG648" s="53"/>
      <c r="AH648" s="226"/>
    </row>
    <row r="649" spans="2:34" ht="70.900000000000006" customHeight="1">
      <c r="B649" s="224"/>
      <c r="C649" s="225"/>
      <c r="D649" s="226"/>
      <c r="E649" s="226"/>
      <c r="F649" s="226"/>
      <c r="G649" s="226"/>
      <c r="H649" s="226"/>
      <c r="I649" s="226"/>
      <c r="J649" s="227"/>
      <c r="K649" s="53"/>
      <c r="L649" s="228"/>
      <c r="M649" s="229"/>
      <c r="R649" s="53"/>
      <c r="S649" s="53"/>
      <c r="T649" s="53"/>
      <c r="U649" s="53"/>
      <c r="V649" s="53"/>
      <c r="W649" s="53"/>
      <c r="X649" s="53"/>
      <c r="Y649" s="53"/>
      <c r="Z649" s="53"/>
      <c r="AA649" s="53"/>
      <c r="AB649" s="53"/>
      <c r="AC649" s="53"/>
      <c r="AD649" s="53"/>
      <c r="AE649" s="53"/>
      <c r="AF649" s="53"/>
      <c r="AG649" s="53"/>
      <c r="AH649" s="226"/>
    </row>
    <row r="650" spans="2:34" ht="70.900000000000006" customHeight="1">
      <c r="B650" s="224"/>
      <c r="C650" s="225"/>
      <c r="D650" s="226"/>
      <c r="E650" s="226"/>
      <c r="F650" s="226"/>
      <c r="G650" s="226"/>
      <c r="H650" s="226"/>
      <c r="I650" s="226"/>
      <c r="J650" s="227"/>
      <c r="K650" s="53"/>
      <c r="L650" s="228"/>
      <c r="M650" s="229"/>
      <c r="R650" s="53"/>
      <c r="S650" s="53"/>
      <c r="T650" s="53"/>
      <c r="U650" s="53"/>
      <c r="V650" s="53"/>
      <c r="W650" s="53"/>
      <c r="X650" s="53"/>
      <c r="Y650" s="53"/>
      <c r="Z650" s="53"/>
      <c r="AA650" s="53"/>
      <c r="AB650" s="53"/>
      <c r="AC650" s="53"/>
      <c r="AD650" s="53"/>
      <c r="AE650" s="53"/>
      <c r="AF650" s="53"/>
      <c r="AG650" s="53"/>
      <c r="AH650" s="226"/>
    </row>
    <row r="651" spans="2:34" ht="70.900000000000006" customHeight="1">
      <c r="B651" s="224"/>
      <c r="C651" s="225"/>
      <c r="D651" s="226"/>
      <c r="E651" s="226"/>
      <c r="F651" s="226"/>
      <c r="G651" s="226"/>
      <c r="H651" s="226"/>
      <c r="I651" s="226"/>
      <c r="J651" s="227"/>
      <c r="K651" s="53"/>
      <c r="L651" s="228"/>
      <c r="M651" s="229"/>
      <c r="R651" s="53"/>
      <c r="S651" s="53"/>
      <c r="T651" s="53"/>
      <c r="U651" s="53"/>
      <c r="V651" s="53"/>
      <c r="W651" s="53"/>
      <c r="X651" s="53"/>
      <c r="Y651" s="53"/>
      <c r="Z651" s="53"/>
      <c r="AA651" s="53"/>
      <c r="AB651" s="53"/>
      <c r="AC651" s="53"/>
      <c r="AD651" s="53"/>
      <c r="AE651" s="53"/>
      <c r="AF651" s="53"/>
      <c r="AG651" s="53"/>
      <c r="AH651" s="226"/>
    </row>
    <row r="652" spans="2:34" ht="70.900000000000006" customHeight="1">
      <c r="B652" s="224"/>
      <c r="C652" s="225"/>
      <c r="D652" s="226"/>
      <c r="E652" s="226"/>
      <c r="F652" s="226"/>
      <c r="G652" s="226"/>
      <c r="H652" s="226"/>
      <c r="I652" s="226"/>
      <c r="J652" s="227"/>
      <c r="K652" s="53"/>
      <c r="L652" s="228"/>
      <c r="M652" s="229"/>
      <c r="R652" s="53"/>
      <c r="S652" s="53"/>
      <c r="T652" s="53"/>
      <c r="U652" s="53"/>
      <c r="V652" s="53"/>
      <c r="W652" s="53"/>
      <c r="X652" s="53"/>
      <c r="Y652" s="53"/>
      <c r="Z652" s="53"/>
      <c r="AA652" s="53"/>
      <c r="AB652" s="53"/>
      <c r="AC652" s="53"/>
      <c r="AD652" s="53"/>
      <c r="AE652" s="53"/>
      <c r="AF652" s="53"/>
      <c r="AG652" s="53"/>
      <c r="AH652" s="226"/>
    </row>
    <row r="653" spans="2:34" ht="70.900000000000006" customHeight="1">
      <c r="B653" s="224"/>
      <c r="C653" s="225"/>
      <c r="D653" s="226"/>
      <c r="E653" s="226"/>
      <c r="F653" s="226"/>
      <c r="G653" s="226"/>
      <c r="H653" s="226"/>
      <c r="I653" s="226"/>
      <c r="J653" s="227"/>
      <c r="K653" s="53"/>
      <c r="L653" s="228"/>
      <c r="M653" s="229"/>
      <c r="R653" s="53"/>
      <c r="S653" s="53"/>
      <c r="T653" s="53"/>
      <c r="U653" s="53"/>
      <c r="V653" s="53"/>
      <c r="W653" s="53"/>
      <c r="X653" s="53"/>
      <c r="Y653" s="53"/>
      <c r="Z653" s="53"/>
      <c r="AA653" s="53"/>
      <c r="AB653" s="53"/>
      <c r="AC653" s="53"/>
      <c r="AD653" s="53"/>
      <c r="AE653" s="53"/>
      <c r="AF653" s="53"/>
      <c r="AG653" s="53"/>
      <c r="AH653" s="226"/>
    </row>
    <row r="654" spans="2:34" ht="70.900000000000006" customHeight="1">
      <c r="B654" s="224"/>
      <c r="C654" s="225"/>
      <c r="D654" s="226"/>
      <c r="E654" s="226"/>
      <c r="F654" s="226"/>
      <c r="G654" s="226"/>
      <c r="H654" s="226"/>
      <c r="I654" s="226"/>
      <c r="J654" s="227"/>
      <c r="K654" s="53"/>
      <c r="L654" s="228"/>
      <c r="M654" s="229"/>
      <c r="R654" s="53"/>
      <c r="S654" s="53"/>
      <c r="T654" s="53"/>
      <c r="U654" s="53"/>
      <c r="V654" s="53"/>
      <c r="W654" s="53"/>
      <c r="X654" s="53"/>
      <c r="Y654" s="53"/>
      <c r="Z654" s="53"/>
      <c r="AA654" s="53"/>
      <c r="AB654" s="53"/>
      <c r="AC654" s="53"/>
      <c r="AD654" s="53"/>
      <c r="AE654" s="53"/>
      <c r="AF654" s="53"/>
      <c r="AG654" s="53"/>
      <c r="AH654" s="226"/>
    </row>
    <row r="655" spans="2:34" ht="70.900000000000006" customHeight="1">
      <c r="B655" s="224"/>
      <c r="C655" s="225"/>
      <c r="D655" s="226"/>
      <c r="E655" s="226"/>
      <c r="F655" s="226"/>
      <c r="G655" s="226"/>
      <c r="H655" s="226"/>
      <c r="I655" s="226"/>
      <c r="J655" s="227"/>
      <c r="K655" s="53"/>
      <c r="L655" s="228"/>
      <c r="M655" s="229"/>
      <c r="R655" s="53"/>
      <c r="S655" s="53"/>
      <c r="T655" s="53"/>
      <c r="U655" s="53"/>
      <c r="V655" s="53"/>
      <c r="W655" s="53"/>
      <c r="X655" s="53"/>
      <c r="Y655" s="53"/>
      <c r="Z655" s="53"/>
      <c r="AA655" s="53"/>
      <c r="AB655" s="53"/>
      <c r="AC655" s="53"/>
      <c r="AD655" s="53"/>
      <c r="AE655" s="53"/>
      <c r="AF655" s="53"/>
      <c r="AG655" s="53"/>
      <c r="AH655" s="226"/>
    </row>
    <row r="656" spans="2:34" ht="70.900000000000006" customHeight="1">
      <c r="B656" s="224"/>
      <c r="C656" s="225"/>
      <c r="D656" s="226"/>
      <c r="E656" s="226"/>
      <c r="F656" s="226"/>
      <c r="G656" s="226"/>
      <c r="H656" s="226"/>
      <c r="I656" s="226"/>
      <c r="J656" s="227"/>
      <c r="K656" s="53"/>
      <c r="L656" s="228"/>
      <c r="M656" s="229"/>
      <c r="R656" s="53"/>
      <c r="S656" s="53"/>
      <c r="T656" s="53"/>
      <c r="U656" s="53"/>
      <c r="V656" s="53"/>
      <c r="W656" s="53"/>
      <c r="X656" s="53"/>
      <c r="Y656" s="53"/>
      <c r="Z656" s="53"/>
      <c r="AA656" s="53"/>
      <c r="AB656" s="53"/>
      <c r="AC656" s="53"/>
      <c r="AD656" s="53"/>
      <c r="AE656" s="53"/>
      <c r="AF656" s="53"/>
      <c r="AG656" s="53"/>
      <c r="AH656" s="226"/>
    </row>
    <row r="657" spans="2:34" ht="70.900000000000006" customHeight="1">
      <c r="B657" s="224"/>
      <c r="C657" s="225"/>
      <c r="D657" s="226"/>
      <c r="E657" s="226"/>
      <c r="F657" s="226"/>
      <c r="G657" s="226"/>
      <c r="H657" s="226"/>
      <c r="I657" s="226"/>
      <c r="J657" s="227"/>
      <c r="K657" s="53"/>
      <c r="L657" s="228"/>
      <c r="M657" s="229"/>
      <c r="R657" s="53"/>
      <c r="S657" s="53"/>
      <c r="T657" s="53"/>
      <c r="U657" s="53"/>
      <c r="V657" s="53"/>
      <c r="W657" s="53"/>
      <c r="X657" s="53"/>
      <c r="Y657" s="53"/>
      <c r="Z657" s="53"/>
      <c r="AA657" s="53"/>
      <c r="AB657" s="53"/>
      <c r="AC657" s="53"/>
      <c r="AD657" s="53"/>
      <c r="AE657" s="53"/>
      <c r="AF657" s="53"/>
      <c r="AG657" s="53"/>
      <c r="AH657" s="226"/>
    </row>
    <row r="658" spans="2:34" ht="70.900000000000006" customHeight="1">
      <c r="B658" s="224"/>
      <c r="C658" s="225"/>
      <c r="D658" s="226"/>
      <c r="E658" s="226"/>
      <c r="F658" s="226"/>
      <c r="G658" s="226"/>
      <c r="H658" s="226"/>
      <c r="I658" s="226"/>
      <c r="J658" s="227"/>
      <c r="K658" s="53"/>
      <c r="L658" s="228"/>
      <c r="M658" s="229"/>
      <c r="R658" s="53"/>
      <c r="S658" s="53"/>
      <c r="T658" s="53"/>
      <c r="U658" s="53"/>
      <c r="V658" s="53"/>
      <c r="W658" s="53"/>
      <c r="X658" s="53"/>
      <c r="Y658" s="53"/>
      <c r="Z658" s="53"/>
      <c r="AA658" s="53"/>
      <c r="AB658" s="53"/>
      <c r="AC658" s="53"/>
      <c r="AD658" s="53"/>
      <c r="AE658" s="53"/>
      <c r="AF658" s="53"/>
      <c r="AG658" s="53"/>
      <c r="AH658" s="226"/>
    </row>
    <row r="659" spans="2:34" ht="70.900000000000006" customHeight="1">
      <c r="B659" s="224"/>
      <c r="C659" s="225"/>
      <c r="D659" s="226"/>
      <c r="E659" s="226"/>
      <c r="F659" s="226"/>
      <c r="G659" s="226"/>
      <c r="H659" s="226"/>
      <c r="I659" s="226"/>
      <c r="J659" s="227"/>
      <c r="K659" s="53"/>
      <c r="L659" s="228"/>
      <c r="M659" s="229"/>
      <c r="R659" s="53"/>
      <c r="S659" s="53"/>
      <c r="T659" s="53"/>
      <c r="U659" s="53"/>
      <c r="V659" s="53"/>
      <c r="W659" s="53"/>
      <c r="X659" s="53"/>
      <c r="Y659" s="53"/>
      <c r="Z659" s="53"/>
      <c r="AA659" s="53"/>
      <c r="AB659" s="53"/>
      <c r="AC659" s="53"/>
      <c r="AD659" s="53"/>
      <c r="AE659" s="53"/>
      <c r="AF659" s="53"/>
      <c r="AG659" s="53"/>
      <c r="AH659" s="226"/>
    </row>
    <row r="660" spans="2:34" ht="70.900000000000006" customHeight="1">
      <c r="B660" s="224"/>
      <c r="C660" s="225"/>
      <c r="D660" s="226"/>
      <c r="E660" s="226"/>
      <c r="F660" s="226"/>
      <c r="G660" s="226"/>
      <c r="H660" s="226"/>
      <c r="I660" s="226"/>
      <c r="J660" s="227"/>
      <c r="K660" s="53"/>
      <c r="L660" s="228"/>
      <c r="M660" s="229"/>
      <c r="R660" s="53"/>
      <c r="S660" s="53"/>
      <c r="T660" s="53"/>
      <c r="U660" s="53"/>
      <c r="V660" s="53"/>
      <c r="W660" s="53"/>
      <c r="X660" s="53"/>
      <c r="Y660" s="53"/>
      <c r="Z660" s="53"/>
      <c r="AA660" s="53"/>
      <c r="AB660" s="53"/>
      <c r="AC660" s="53"/>
      <c r="AD660" s="53"/>
      <c r="AE660" s="53"/>
      <c r="AF660" s="53"/>
      <c r="AG660" s="53"/>
      <c r="AH660" s="226"/>
    </row>
    <row r="661" spans="2:34" ht="70.900000000000006" customHeight="1">
      <c r="B661" s="224"/>
      <c r="C661" s="225"/>
      <c r="D661" s="226"/>
      <c r="E661" s="226"/>
      <c r="F661" s="226"/>
      <c r="G661" s="226"/>
      <c r="H661" s="226"/>
      <c r="I661" s="226"/>
      <c r="J661" s="227"/>
      <c r="K661" s="53"/>
      <c r="L661" s="228"/>
      <c r="M661" s="229"/>
      <c r="R661" s="53"/>
      <c r="S661" s="53"/>
      <c r="T661" s="53"/>
      <c r="U661" s="53"/>
      <c r="V661" s="53"/>
      <c r="W661" s="53"/>
      <c r="X661" s="53"/>
      <c r="Y661" s="53"/>
      <c r="Z661" s="53"/>
      <c r="AA661" s="53"/>
      <c r="AB661" s="53"/>
      <c r="AC661" s="53"/>
      <c r="AD661" s="53"/>
      <c r="AE661" s="53"/>
      <c r="AF661" s="53"/>
      <c r="AG661" s="53"/>
      <c r="AH661" s="226"/>
    </row>
    <row r="662" spans="2:34" ht="70.900000000000006" customHeight="1">
      <c r="B662" s="224"/>
      <c r="C662" s="225"/>
      <c r="D662" s="226"/>
      <c r="E662" s="226"/>
      <c r="F662" s="226"/>
      <c r="G662" s="226"/>
      <c r="H662" s="226"/>
      <c r="I662" s="226"/>
      <c r="J662" s="227"/>
      <c r="K662" s="53"/>
      <c r="L662" s="228"/>
      <c r="M662" s="229"/>
      <c r="R662" s="53"/>
      <c r="S662" s="53"/>
      <c r="T662" s="53"/>
      <c r="U662" s="53"/>
      <c r="V662" s="53"/>
      <c r="W662" s="53"/>
      <c r="X662" s="53"/>
      <c r="Y662" s="53"/>
      <c r="Z662" s="53"/>
      <c r="AA662" s="53"/>
      <c r="AB662" s="53"/>
      <c r="AC662" s="53"/>
      <c r="AD662" s="53"/>
      <c r="AE662" s="53"/>
      <c r="AF662" s="53"/>
      <c r="AG662" s="53"/>
      <c r="AH662" s="226"/>
    </row>
    <row r="663" spans="2:34" ht="70.900000000000006" customHeight="1">
      <c r="B663" s="224"/>
      <c r="C663" s="225"/>
      <c r="D663" s="226"/>
      <c r="E663" s="226"/>
      <c r="F663" s="226"/>
      <c r="G663" s="226"/>
      <c r="H663" s="226"/>
      <c r="I663" s="226"/>
      <c r="J663" s="227"/>
      <c r="K663" s="53"/>
      <c r="L663" s="228"/>
      <c r="M663" s="229"/>
      <c r="R663" s="53"/>
      <c r="S663" s="53"/>
      <c r="T663" s="53"/>
      <c r="U663" s="53"/>
      <c r="V663" s="53"/>
      <c r="W663" s="53"/>
      <c r="X663" s="53"/>
      <c r="Y663" s="53"/>
      <c r="Z663" s="53"/>
      <c r="AA663" s="53"/>
      <c r="AB663" s="53"/>
      <c r="AC663" s="53"/>
      <c r="AD663" s="53"/>
      <c r="AE663" s="53"/>
      <c r="AF663" s="53"/>
      <c r="AG663" s="53"/>
      <c r="AH663" s="226"/>
    </row>
    <row r="664" spans="2:34" ht="70.900000000000006" customHeight="1">
      <c r="B664" s="224"/>
      <c r="C664" s="225"/>
      <c r="D664" s="226"/>
      <c r="E664" s="226"/>
      <c r="F664" s="226"/>
      <c r="G664" s="226"/>
      <c r="H664" s="226"/>
      <c r="I664" s="226"/>
      <c r="J664" s="227"/>
      <c r="K664" s="53"/>
      <c r="L664" s="228"/>
      <c r="M664" s="229"/>
      <c r="R664" s="53"/>
      <c r="S664" s="53"/>
      <c r="T664" s="53"/>
      <c r="U664" s="53"/>
      <c r="V664" s="53"/>
      <c r="W664" s="53"/>
      <c r="X664" s="53"/>
      <c r="Y664" s="53"/>
      <c r="Z664" s="53"/>
      <c r="AA664" s="53"/>
      <c r="AB664" s="53"/>
      <c r="AC664" s="53"/>
      <c r="AD664" s="53"/>
      <c r="AE664" s="53"/>
      <c r="AF664" s="53"/>
      <c r="AG664" s="53"/>
      <c r="AH664" s="226"/>
    </row>
    <row r="665" spans="2:34" ht="70.900000000000006" customHeight="1">
      <c r="B665" s="224"/>
      <c r="C665" s="225"/>
      <c r="D665" s="226"/>
      <c r="E665" s="226"/>
      <c r="F665" s="226"/>
      <c r="G665" s="226"/>
      <c r="H665" s="226"/>
      <c r="I665" s="226"/>
      <c r="J665" s="227"/>
      <c r="K665" s="53"/>
      <c r="L665" s="228"/>
      <c r="M665" s="229"/>
      <c r="R665" s="53"/>
      <c r="S665" s="53"/>
      <c r="T665" s="53"/>
      <c r="U665" s="53"/>
      <c r="V665" s="53"/>
      <c r="W665" s="53"/>
      <c r="X665" s="53"/>
      <c r="Y665" s="53"/>
      <c r="Z665" s="53"/>
      <c r="AA665" s="53"/>
      <c r="AB665" s="53"/>
      <c r="AC665" s="53"/>
      <c r="AD665" s="53"/>
      <c r="AE665" s="53"/>
      <c r="AF665" s="53"/>
      <c r="AG665" s="53"/>
      <c r="AH665" s="226"/>
    </row>
    <row r="666" spans="2:34" ht="70.900000000000006" customHeight="1">
      <c r="B666" s="224"/>
      <c r="C666" s="225"/>
      <c r="D666" s="226"/>
      <c r="E666" s="226"/>
      <c r="F666" s="226"/>
      <c r="G666" s="226"/>
      <c r="H666" s="226"/>
      <c r="I666" s="226"/>
      <c r="J666" s="227"/>
      <c r="K666" s="53"/>
      <c r="L666" s="228"/>
      <c r="M666" s="229"/>
      <c r="R666" s="53"/>
      <c r="S666" s="53"/>
      <c r="T666" s="53"/>
      <c r="U666" s="53"/>
      <c r="V666" s="53"/>
      <c r="W666" s="53"/>
      <c r="X666" s="53"/>
      <c r="Y666" s="53"/>
      <c r="Z666" s="53"/>
      <c r="AA666" s="53"/>
      <c r="AB666" s="53"/>
      <c r="AC666" s="53"/>
      <c r="AD666" s="53"/>
      <c r="AE666" s="53"/>
      <c r="AF666" s="53"/>
      <c r="AG666" s="53"/>
      <c r="AH666" s="226"/>
    </row>
    <row r="667" spans="2:34" ht="70.900000000000006" customHeight="1">
      <c r="B667" s="224"/>
      <c r="C667" s="225"/>
      <c r="D667" s="226"/>
      <c r="E667" s="226"/>
      <c r="F667" s="226"/>
      <c r="G667" s="226"/>
      <c r="H667" s="226"/>
      <c r="I667" s="226"/>
      <c r="J667" s="227"/>
      <c r="K667" s="53"/>
      <c r="L667" s="228"/>
      <c r="M667" s="229"/>
      <c r="R667" s="53"/>
      <c r="S667" s="53"/>
      <c r="T667" s="53"/>
      <c r="U667" s="53"/>
      <c r="V667" s="53"/>
      <c r="W667" s="53"/>
      <c r="X667" s="53"/>
      <c r="Y667" s="53"/>
      <c r="Z667" s="53"/>
      <c r="AA667" s="53"/>
      <c r="AB667" s="53"/>
      <c r="AC667" s="53"/>
      <c r="AD667" s="53"/>
      <c r="AE667" s="53"/>
      <c r="AF667" s="53"/>
      <c r="AG667" s="53"/>
      <c r="AH667" s="226"/>
    </row>
    <row r="668" spans="2:34" ht="70.900000000000006" customHeight="1">
      <c r="B668" s="224"/>
      <c r="C668" s="225"/>
      <c r="D668" s="226"/>
      <c r="E668" s="226"/>
      <c r="F668" s="226"/>
      <c r="G668" s="226"/>
      <c r="H668" s="226"/>
      <c r="I668" s="226"/>
      <c r="J668" s="227"/>
      <c r="K668" s="53"/>
      <c r="L668" s="228"/>
      <c r="M668" s="229"/>
      <c r="R668" s="53"/>
      <c r="S668" s="53"/>
      <c r="T668" s="53"/>
      <c r="U668" s="53"/>
      <c r="V668" s="53"/>
      <c r="W668" s="53"/>
      <c r="X668" s="53"/>
      <c r="Y668" s="53"/>
      <c r="Z668" s="53"/>
      <c r="AA668" s="53"/>
      <c r="AB668" s="53"/>
      <c r="AC668" s="53"/>
      <c r="AD668" s="53"/>
      <c r="AE668" s="53"/>
      <c r="AF668" s="53"/>
      <c r="AG668" s="53"/>
      <c r="AH668" s="226"/>
    </row>
    <row r="669" spans="2:34" ht="70.900000000000006" customHeight="1">
      <c r="B669" s="224"/>
      <c r="C669" s="225"/>
      <c r="D669" s="226"/>
      <c r="E669" s="226"/>
      <c r="F669" s="226"/>
      <c r="G669" s="226"/>
      <c r="H669" s="226"/>
      <c r="I669" s="226"/>
      <c r="J669" s="227"/>
      <c r="K669" s="53"/>
      <c r="L669" s="228"/>
      <c r="M669" s="229"/>
      <c r="R669" s="53"/>
      <c r="S669" s="53"/>
      <c r="T669" s="53"/>
      <c r="U669" s="53"/>
      <c r="V669" s="53"/>
      <c r="W669" s="53"/>
      <c r="X669" s="53"/>
      <c r="Y669" s="53"/>
      <c r="Z669" s="53"/>
      <c r="AA669" s="53"/>
      <c r="AB669" s="53"/>
      <c r="AC669" s="53"/>
      <c r="AD669" s="53"/>
      <c r="AE669" s="53"/>
      <c r="AF669" s="53"/>
      <c r="AG669" s="53"/>
      <c r="AH669" s="226"/>
    </row>
    <row r="670" spans="2:34" ht="70.900000000000006" customHeight="1">
      <c r="B670" s="224"/>
      <c r="C670" s="225"/>
      <c r="D670" s="226"/>
      <c r="E670" s="226"/>
      <c r="F670" s="226"/>
      <c r="G670" s="226"/>
      <c r="H670" s="226"/>
      <c r="I670" s="226"/>
      <c r="J670" s="227"/>
      <c r="K670" s="53"/>
      <c r="L670" s="228"/>
      <c r="M670" s="229"/>
      <c r="R670" s="53"/>
      <c r="S670" s="53"/>
      <c r="T670" s="53"/>
      <c r="U670" s="53"/>
      <c r="V670" s="53"/>
      <c r="W670" s="53"/>
      <c r="X670" s="53"/>
      <c r="Y670" s="53"/>
      <c r="Z670" s="53"/>
      <c r="AA670" s="53"/>
      <c r="AB670" s="53"/>
      <c r="AC670" s="53"/>
      <c r="AD670" s="53"/>
      <c r="AE670" s="53"/>
      <c r="AF670" s="53"/>
      <c r="AG670" s="53"/>
      <c r="AH670" s="226"/>
    </row>
    <row r="671" spans="2:34" ht="70.900000000000006" customHeight="1">
      <c r="B671" s="224"/>
      <c r="C671" s="225"/>
      <c r="D671" s="226"/>
      <c r="E671" s="226"/>
      <c r="F671" s="226"/>
      <c r="G671" s="226"/>
      <c r="H671" s="226"/>
      <c r="I671" s="226"/>
      <c r="J671" s="227"/>
      <c r="K671" s="53"/>
      <c r="L671" s="228"/>
      <c r="M671" s="229"/>
      <c r="R671" s="53"/>
      <c r="S671" s="53"/>
      <c r="T671" s="53"/>
      <c r="U671" s="53"/>
      <c r="V671" s="53"/>
      <c r="W671" s="53"/>
      <c r="X671" s="53"/>
      <c r="Y671" s="53"/>
      <c r="Z671" s="53"/>
      <c r="AA671" s="53"/>
      <c r="AB671" s="53"/>
      <c r="AC671" s="53"/>
      <c r="AD671" s="53"/>
      <c r="AE671" s="53"/>
      <c r="AF671" s="53"/>
      <c r="AG671" s="53"/>
      <c r="AH671" s="226"/>
    </row>
    <row r="672" spans="2:34" ht="70.900000000000006" customHeight="1">
      <c r="B672" s="224"/>
      <c r="C672" s="225"/>
      <c r="D672" s="226"/>
      <c r="E672" s="226"/>
      <c r="F672" s="226"/>
      <c r="G672" s="226"/>
      <c r="H672" s="226"/>
      <c r="I672" s="226"/>
      <c r="J672" s="227"/>
      <c r="K672" s="53"/>
      <c r="L672" s="228"/>
      <c r="M672" s="229"/>
      <c r="R672" s="53"/>
      <c r="S672" s="53"/>
      <c r="T672" s="53"/>
      <c r="U672" s="53"/>
      <c r="V672" s="53"/>
      <c r="W672" s="53"/>
      <c r="X672" s="53"/>
      <c r="Y672" s="53"/>
      <c r="Z672" s="53"/>
      <c r="AA672" s="53"/>
      <c r="AB672" s="53"/>
      <c r="AC672" s="53"/>
      <c r="AD672" s="53"/>
      <c r="AE672" s="53"/>
      <c r="AF672" s="53"/>
      <c r="AG672" s="53"/>
      <c r="AH672" s="226"/>
    </row>
    <row r="673" spans="2:34" ht="70.900000000000006" customHeight="1">
      <c r="B673" s="224"/>
      <c r="C673" s="225"/>
      <c r="D673" s="226"/>
      <c r="E673" s="226"/>
      <c r="F673" s="226"/>
      <c r="G673" s="226"/>
      <c r="H673" s="226"/>
      <c r="I673" s="226"/>
      <c r="J673" s="227"/>
      <c r="K673" s="53"/>
      <c r="L673" s="228"/>
      <c r="M673" s="229"/>
      <c r="R673" s="53"/>
      <c r="S673" s="53"/>
      <c r="T673" s="53"/>
      <c r="U673" s="53"/>
      <c r="V673" s="53"/>
      <c r="W673" s="53"/>
      <c r="X673" s="53"/>
      <c r="Y673" s="53"/>
      <c r="Z673" s="53"/>
      <c r="AA673" s="53"/>
      <c r="AB673" s="53"/>
      <c r="AC673" s="53"/>
      <c r="AD673" s="53"/>
      <c r="AE673" s="53"/>
      <c r="AF673" s="53"/>
      <c r="AG673" s="53"/>
      <c r="AH673" s="226"/>
    </row>
    <row r="674" spans="2:34" ht="70.900000000000006" customHeight="1">
      <c r="B674" s="224"/>
      <c r="C674" s="225"/>
      <c r="D674" s="226"/>
      <c r="E674" s="226"/>
      <c r="F674" s="226"/>
      <c r="G674" s="226"/>
      <c r="H674" s="226"/>
      <c r="I674" s="226"/>
      <c r="J674" s="227"/>
      <c r="K674" s="53"/>
      <c r="L674" s="228"/>
      <c r="M674" s="229"/>
      <c r="R674" s="53"/>
      <c r="S674" s="53"/>
      <c r="T674" s="53"/>
      <c r="U674" s="53"/>
      <c r="V674" s="53"/>
      <c r="W674" s="53"/>
      <c r="X674" s="53"/>
      <c r="Y674" s="53"/>
      <c r="Z674" s="53"/>
      <c r="AA674" s="53"/>
      <c r="AB674" s="53"/>
      <c r="AC674" s="53"/>
      <c r="AD674" s="53"/>
      <c r="AE674" s="53"/>
      <c r="AF674" s="53"/>
      <c r="AG674" s="53"/>
      <c r="AH674" s="226"/>
    </row>
    <row r="675" spans="2:34" ht="70.900000000000006" customHeight="1">
      <c r="B675" s="224"/>
      <c r="C675" s="225"/>
      <c r="D675" s="226"/>
      <c r="E675" s="226"/>
      <c r="F675" s="226"/>
      <c r="G675" s="226"/>
      <c r="H675" s="226"/>
      <c r="I675" s="226"/>
      <c r="J675" s="227"/>
      <c r="K675" s="53"/>
      <c r="L675" s="228"/>
      <c r="M675" s="229"/>
      <c r="R675" s="53"/>
      <c r="S675" s="53"/>
      <c r="T675" s="53"/>
      <c r="U675" s="53"/>
      <c r="V675" s="53"/>
      <c r="W675" s="53"/>
      <c r="X675" s="53"/>
      <c r="Y675" s="53"/>
      <c r="Z675" s="53"/>
      <c r="AA675" s="53"/>
      <c r="AB675" s="53"/>
      <c r="AC675" s="53"/>
      <c r="AD675" s="53"/>
      <c r="AE675" s="53"/>
      <c r="AF675" s="53"/>
      <c r="AG675" s="53"/>
      <c r="AH675" s="226"/>
    </row>
    <row r="676" spans="2:34" ht="70.900000000000006" customHeight="1">
      <c r="B676" s="224"/>
      <c r="C676" s="225"/>
      <c r="D676" s="226"/>
      <c r="E676" s="226"/>
      <c r="F676" s="226"/>
      <c r="G676" s="226"/>
      <c r="H676" s="226"/>
      <c r="I676" s="226"/>
      <c r="J676" s="227"/>
      <c r="K676" s="53"/>
      <c r="L676" s="228"/>
      <c r="M676" s="229"/>
      <c r="R676" s="53"/>
      <c r="S676" s="53"/>
      <c r="T676" s="53"/>
      <c r="U676" s="53"/>
      <c r="V676" s="53"/>
      <c r="W676" s="53"/>
      <c r="X676" s="53"/>
      <c r="Y676" s="53"/>
      <c r="Z676" s="53"/>
      <c r="AA676" s="53"/>
      <c r="AB676" s="53"/>
      <c r="AC676" s="53"/>
      <c r="AD676" s="53"/>
      <c r="AE676" s="53"/>
      <c r="AF676" s="53"/>
      <c r="AG676" s="53"/>
      <c r="AH676" s="226"/>
    </row>
    <row r="677" spans="2:34" ht="70.900000000000006" customHeight="1">
      <c r="B677" s="224"/>
      <c r="C677" s="225"/>
      <c r="D677" s="226"/>
      <c r="E677" s="226"/>
      <c r="F677" s="226"/>
      <c r="G677" s="226"/>
      <c r="H677" s="226"/>
      <c r="I677" s="226"/>
      <c r="J677" s="227"/>
      <c r="K677" s="53"/>
      <c r="L677" s="228"/>
      <c r="M677" s="229"/>
      <c r="R677" s="53"/>
      <c r="S677" s="53"/>
      <c r="T677" s="53"/>
      <c r="U677" s="53"/>
      <c r="V677" s="53"/>
      <c r="W677" s="53"/>
      <c r="X677" s="53"/>
      <c r="Y677" s="53"/>
      <c r="Z677" s="53"/>
      <c r="AA677" s="53"/>
      <c r="AB677" s="53"/>
      <c r="AC677" s="53"/>
      <c r="AD677" s="53"/>
      <c r="AE677" s="53"/>
      <c r="AF677" s="53"/>
      <c r="AG677" s="53"/>
      <c r="AH677" s="226"/>
    </row>
    <row r="678" spans="2:34" ht="70.900000000000006" customHeight="1">
      <c r="B678" s="224"/>
      <c r="C678" s="225"/>
      <c r="D678" s="226"/>
      <c r="E678" s="226"/>
      <c r="F678" s="226"/>
      <c r="G678" s="226"/>
      <c r="H678" s="226"/>
      <c r="I678" s="226"/>
      <c r="J678" s="227"/>
      <c r="K678" s="53"/>
      <c r="L678" s="228"/>
      <c r="M678" s="229"/>
      <c r="R678" s="53"/>
      <c r="S678" s="53"/>
      <c r="T678" s="53"/>
      <c r="U678" s="53"/>
      <c r="V678" s="53"/>
      <c r="W678" s="53"/>
      <c r="X678" s="53"/>
      <c r="Y678" s="53"/>
      <c r="Z678" s="53"/>
      <c r="AA678" s="53"/>
      <c r="AB678" s="53"/>
      <c r="AC678" s="53"/>
      <c r="AD678" s="53"/>
      <c r="AE678" s="53"/>
      <c r="AF678" s="53"/>
      <c r="AG678" s="53"/>
      <c r="AH678" s="226"/>
    </row>
    <row r="679" spans="2:34" ht="70.900000000000006" customHeight="1">
      <c r="B679" s="224"/>
      <c r="C679" s="225"/>
      <c r="D679" s="226"/>
      <c r="E679" s="226"/>
      <c r="F679" s="226"/>
      <c r="G679" s="226"/>
      <c r="H679" s="226"/>
      <c r="I679" s="226"/>
      <c r="J679" s="227"/>
      <c r="K679" s="53"/>
      <c r="L679" s="228"/>
      <c r="M679" s="229"/>
      <c r="R679" s="53"/>
      <c r="S679" s="53"/>
      <c r="T679" s="53"/>
      <c r="U679" s="53"/>
      <c r="V679" s="53"/>
      <c r="W679" s="53"/>
      <c r="X679" s="53"/>
      <c r="Y679" s="53"/>
      <c r="Z679" s="53"/>
      <c r="AA679" s="53"/>
      <c r="AB679" s="53"/>
      <c r="AC679" s="53"/>
      <c r="AD679" s="53"/>
      <c r="AE679" s="53"/>
      <c r="AF679" s="53"/>
      <c r="AG679" s="53"/>
      <c r="AH679" s="226"/>
    </row>
    <row r="680" spans="2:34" ht="70.900000000000006" customHeight="1">
      <c r="B680" s="224"/>
      <c r="C680" s="225"/>
      <c r="D680" s="226"/>
      <c r="E680" s="226"/>
      <c r="F680" s="226"/>
      <c r="G680" s="226"/>
      <c r="H680" s="226"/>
      <c r="I680" s="226"/>
      <c r="J680" s="227"/>
      <c r="K680" s="53"/>
      <c r="L680" s="228"/>
      <c r="M680" s="229"/>
      <c r="R680" s="53"/>
      <c r="S680" s="53"/>
      <c r="T680" s="53"/>
      <c r="U680" s="53"/>
      <c r="V680" s="53"/>
      <c r="W680" s="53"/>
      <c r="X680" s="53"/>
      <c r="Y680" s="53"/>
      <c r="Z680" s="53"/>
      <c r="AA680" s="53"/>
      <c r="AB680" s="53"/>
      <c r="AC680" s="53"/>
      <c r="AD680" s="53"/>
      <c r="AE680" s="53"/>
      <c r="AF680" s="53"/>
      <c r="AG680" s="53"/>
      <c r="AH680" s="226"/>
    </row>
    <row r="681" spans="2:34" ht="70.900000000000006" customHeight="1">
      <c r="B681" s="224"/>
      <c r="C681" s="225"/>
      <c r="D681" s="226"/>
      <c r="E681" s="226"/>
      <c r="F681" s="226"/>
      <c r="G681" s="226"/>
      <c r="H681" s="226"/>
      <c r="I681" s="226"/>
      <c r="J681" s="227"/>
      <c r="K681" s="53"/>
      <c r="L681" s="228"/>
      <c r="M681" s="229"/>
      <c r="R681" s="53"/>
      <c r="S681" s="53"/>
      <c r="T681" s="53"/>
      <c r="U681" s="53"/>
      <c r="V681" s="53"/>
      <c r="W681" s="53"/>
      <c r="X681" s="53"/>
      <c r="Y681" s="53"/>
      <c r="Z681" s="53"/>
      <c r="AA681" s="53"/>
      <c r="AB681" s="53"/>
      <c r="AC681" s="53"/>
      <c r="AD681" s="53"/>
      <c r="AE681" s="53"/>
      <c r="AF681" s="53"/>
      <c r="AG681" s="53"/>
      <c r="AH681" s="226"/>
    </row>
    <row r="682" spans="2:34" ht="70.900000000000006" customHeight="1">
      <c r="B682" s="224"/>
      <c r="C682" s="225"/>
      <c r="D682" s="226"/>
      <c r="E682" s="226"/>
      <c r="F682" s="226"/>
      <c r="G682" s="226"/>
      <c r="H682" s="226"/>
      <c r="I682" s="226"/>
      <c r="J682" s="227"/>
      <c r="K682" s="53"/>
      <c r="L682" s="228"/>
      <c r="M682" s="229"/>
      <c r="R682" s="53"/>
      <c r="S682" s="53"/>
      <c r="T682" s="53"/>
      <c r="U682" s="53"/>
      <c r="V682" s="53"/>
      <c r="W682" s="53"/>
      <c r="X682" s="53"/>
      <c r="Y682" s="53"/>
      <c r="Z682" s="53"/>
      <c r="AA682" s="53"/>
      <c r="AB682" s="53"/>
      <c r="AC682" s="53"/>
      <c r="AD682" s="53"/>
      <c r="AE682" s="53"/>
      <c r="AF682" s="53"/>
      <c r="AG682" s="53"/>
      <c r="AH682" s="226"/>
    </row>
    <row r="683" spans="2:34" ht="70.900000000000006" customHeight="1">
      <c r="B683" s="224"/>
      <c r="C683" s="225"/>
      <c r="D683" s="226"/>
      <c r="E683" s="226"/>
      <c r="F683" s="226"/>
      <c r="G683" s="226"/>
      <c r="H683" s="226"/>
      <c r="I683" s="226"/>
      <c r="J683" s="227"/>
      <c r="K683" s="53"/>
      <c r="L683" s="228"/>
      <c r="M683" s="229"/>
      <c r="R683" s="53"/>
      <c r="S683" s="53"/>
      <c r="T683" s="53"/>
      <c r="U683" s="53"/>
      <c r="V683" s="53"/>
      <c r="W683" s="53"/>
      <c r="X683" s="53"/>
      <c r="Y683" s="53"/>
      <c r="Z683" s="53"/>
      <c r="AA683" s="53"/>
      <c r="AB683" s="53"/>
      <c r="AC683" s="53"/>
      <c r="AD683" s="53"/>
      <c r="AE683" s="53"/>
      <c r="AF683" s="53"/>
      <c r="AG683" s="53"/>
      <c r="AH683" s="226"/>
    </row>
    <row r="684" spans="2:34" ht="70.900000000000006" customHeight="1">
      <c r="B684" s="224"/>
      <c r="C684" s="225"/>
      <c r="D684" s="226"/>
      <c r="E684" s="226"/>
      <c r="F684" s="226"/>
      <c r="G684" s="226"/>
      <c r="H684" s="226"/>
      <c r="I684" s="226"/>
      <c r="J684" s="227"/>
      <c r="K684" s="53"/>
      <c r="L684" s="228"/>
      <c r="M684" s="229"/>
      <c r="R684" s="53"/>
      <c r="S684" s="53"/>
      <c r="T684" s="53"/>
      <c r="U684" s="53"/>
      <c r="V684" s="53"/>
      <c r="W684" s="53"/>
      <c r="X684" s="53"/>
      <c r="Y684" s="53"/>
      <c r="Z684" s="53"/>
      <c r="AA684" s="53"/>
      <c r="AB684" s="53"/>
      <c r="AC684" s="53"/>
      <c r="AD684" s="53"/>
      <c r="AE684" s="53"/>
      <c r="AF684" s="53"/>
      <c r="AG684" s="53"/>
      <c r="AH684" s="226"/>
    </row>
    <row r="685" spans="2:34" ht="70.900000000000006" customHeight="1">
      <c r="B685" s="224"/>
      <c r="C685" s="225"/>
      <c r="D685" s="226"/>
      <c r="E685" s="226"/>
      <c r="F685" s="226"/>
      <c r="G685" s="226"/>
      <c r="H685" s="226"/>
      <c r="I685" s="226"/>
      <c r="J685" s="227"/>
      <c r="K685" s="53"/>
      <c r="L685" s="228"/>
      <c r="M685" s="229"/>
      <c r="R685" s="53"/>
      <c r="S685" s="53"/>
      <c r="T685" s="53"/>
      <c r="U685" s="53"/>
      <c r="V685" s="53"/>
      <c r="W685" s="53"/>
      <c r="X685" s="53"/>
      <c r="Y685" s="53"/>
      <c r="Z685" s="53"/>
      <c r="AA685" s="53"/>
      <c r="AB685" s="53"/>
      <c r="AC685" s="53"/>
      <c r="AD685" s="53"/>
      <c r="AE685" s="53"/>
      <c r="AF685" s="53"/>
      <c r="AG685" s="53"/>
      <c r="AH685" s="226"/>
    </row>
    <row r="686" spans="2:34" ht="70.900000000000006" customHeight="1">
      <c r="B686" s="224"/>
      <c r="C686" s="225"/>
      <c r="D686" s="226"/>
      <c r="E686" s="226"/>
      <c r="F686" s="226"/>
      <c r="G686" s="226"/>
      <c r="H686" s="226"/>
      <c r="I686" s="226"/>
      <c r="J686" s="227"/>
      <c r="K686" s="53"/>
      <c r="L686" s="228"/>
      <c r="M686" s="229"/>
      <c r="R686" s="53"/>
      <c r="S686" s="53"/>
      <c r="T686" s="53"/>
      <c r="U686" s="53"/>
      <c r="V686" s="53"/>
      <c r="W686" s="53"/>
      <c r="X686" s="53"/>
      <c r="Y686" s="53"/>
      <c r="Z686" s="53"/>
      <c r="AA686" s="53"/>
      <c r="AB686" s="53"/>
      <c r="AC686" s="53"/>
      <c r="AD686" s="53"/>
      <c r="AE686" s="53"/>
      <c r="AF686" s="53"/>
      <c r="AG686" s="53"/>
      <c r="AH686" s="226"/>
    </row>
    <row r="687" spans="2:34" ht="70.900000000000006" customHeight="1">
      <c r="B687" s="224"/>
      <c r="C687" s="225"/>
      <c r="D687" s="226"/>
      <c r="E687" s="226"/>
      <c r="F687" s="226"/>
      <c r="G687" s="226"/>
      <c r="H687" s="226"/>
      <c r="I687" s="226"/>
      <c r="J687" s="227"/>
      <c r="K687" s="53"/>
      <c r="L687" s="228"/>
      <c r="M687" s="229"/>
      <c r="R687" s="53"/>
      <c r="S687" s="53"/>
      <c r="T687" s="53"/>
      <c r="U687" s="53"/>
      <c r="V687" s="53"/>
      <c r="W687" s="53"/>
      <c r="X687" s="53"/>
      <c r="Y687" s="53"/>
      <c r="Z687" s="53"/>
      <c r="AA687" s="53"/>
      <c r="AB687" s="53"/>
      <c r="AC687" s="53"/>
      <c r="AD687" s="53"/>
      <c r="AE687" s="53"/>
      <c r="AF687" s="53"/>
      <c r="AG687" s="53"/>
      <c r="AH687" s="226"/>
    </row>
    <row r="688" spans="2:34" ht="70.900000000000006" customHeight="1">
      <c r="B688" s="224"/>
      <c r="C688" s="225"/>
      <c r="D688" s="226"/>
      <c r="E688" s="226"/>
      <c r="F688" s="226"/>
      <c r="G688" s="226"/>
      <c r="H688" s="226"/>
      <c r="I688" s="226"/>
      <c r="J688" s="227"/>
      <c r="K688" s="53"/>
      <c r="L688" s="228"/>
      <c r="M688" s="229"/>
      <c r="R688" s="53"/>
      <c r="S688" s="53"/>
      <c r="T688" s="53"/>
      <c r="U688" s="53"/>
      <c r="V688" s="53"/>
      <c r="W688" s="53"/>
      <c r="X688" s="53"/>
      <c r="Y688" s="53"/>
      <c r="Z688" s="53"/>
      <c r="AA688" s="53"/>
      <c r="AB688" s="53"/>
      <c r="AC688" s="53"/>
      <c r="AD688" s="53"/>
      <c r="AE688" s="53"/>
      <c r="AF688" s="53"/>
      <c r="AG688" s="53"/>
      <c r="AH688" s="226"/>
    </row>
    <row r="689" spans="2:34" ht="70.900000000000006" customHeight="1">
      <c r="B689" s="224"/>
      <c r="C689" s="225"/>
      <c r="D689" s="226"/>
      <c r="E689" s="226"/>
      <c r="F689" s="226"/>
      <c r="G689" s="226"/>
      <c r="H689" s="226"/>
      <c r="I689" s="226"/>
      <c r="J689" s="227"/>
      <c r="K689" s="53"/>
      <c r="L689" s="228"/>
      <c r="M689" s="229"/>
      <c r="R689" s="53"/>
      <c r="S689" s="53"/>
      <c r="T689" s="53"/>
      <c r="U689" s="53"/>
      <c r="V689" s="53"/>
      <c r="W689" s="53"/>
      <c r="X689" s="53"/>
      <c r="Y689" s="53"/>
      <c r="Z689" s="53"/>
      <c r="AA689" s="53"/>
      <c r="AB689" s="53"/>
      <c r="AC689" s="53"/>
      <c r="AD689" s="53"/>
      <c r="AE689" s="53"/>
      <c r="AF689" s="53"/>
      <c r="AG689" s="53"/>
      <c r="AH689" s="226"/>
    </row>
    <row r="690" spans="2:34" ht="70.900000000000006" customHeight="1">
      <c r="B690" s="224"/>
      <c r="C690" s="225"/>
      <c r="D690" s="226"/>
      <c r="E690" s="226"/>
      <c r="F690" s="226"/>
      <c r="G690" s="226"/>
      <c r="H690" s="226"/>
      <c r="I690" s="226"/>
      <c r="J690" s="227"/>
      <c r="K690" s="53"/>
      <c r="L690" s="228"/>
      <c r="M690" s="229"/>
      <c r="R690" s="53"/>
      <c r="S690" s="53"/>
      <c r="T690" s="53"/>
      <c r="U690" s="53"/>
      <c r="V690" s="53"/>
      <c r="W690" s="53"/>
      <c r="X690" s="53"/>
      <c r="Y690" s="53"/>
      <c r="Z690" s="53"/>
      <c r="AA690" s="53"/>
      <c r="AB690" s="53"/>
      <c r="AC690" s="53"/>
      <c r="AD690" s="53"/>
      <c r="AE690" s="53"/>
      <c r="AF690" s="53"/>
      <c r="AG690" s="53"/>
      <c r="AH690" s="226"/>
    </row>
    <row r="691" spans="2:34" ht="70.900000000000006" customHeight="1">
      <c r="B691" s="224"/>
      <c r="C691" s="225"/>
      <c r="D691" s="226"/>
      <c r="E691" s="226"/>
      <c r="F691" s="226"/>
      <c r="G691" s="226"/>
      <c r="H691" s="226"/>
      <c r="I691" s="226"/>
      <c r="J691" s="227"/>
      <c r="K691" s="53"/>
      <c r="L691" s="228"/>
      <c r="M691" s="229"/>
      <c r="R691" s="53"/>
      <c r="S691" s="53"/>
      <c r="T691" s="53"/>
      <c r="U691" s="53"/>
      <c r="V691" s="53"/>
      <c r="W691" s="53"/>
      <c r="X691" s="53"/>
      <c r="Y691" s="53"/>
      <c r="Z691" s="53"/>
      <c r="AA691" s="53"/>
      <c r="AB691" s="53"/>
      <c r="AC691" s="53"/>
      <c r="AD691" s="53"/>
      <c r="AE691" s="53"/>
      <c r="AF691" s="53"/>
      <c r="AG691" s="53"/>
      <c r="AH691" s="226"/>
    </row>
    <row r="692" spans="2:34" ht="70.900000000000006" customHeight="1">
      <c r="B692" s="224"/>
      <c r="C692" s="225"/>
      <c r="D692" s="226"/>
      <c r="E692" s="226"/>
      <c r="F692" s="226"/>
      <c r="G692" s="226"/>
      <c r="H692" s="226"/>
      <c r="I692" s="226"/>
      <c r="J692" s="227"/>
      <c r="K692" s="53"/>
      <c r="L692" s="228"/>
      <c r="M692" s="229"/>
      <c r="R692" s="53"/>
      <c r="S692" s="53"/>
      <c r="T692" s="53"/>
      <c r="U692" s="53"/>
      <c r="V692" s="53"/>
      <c r="W692" s="53"/>
      <c r="X692" s="53"/>
      <c r="Y692" s="53"/>
      <c r="Z692" s="53"/>
      <c r="AA692" s="53"/>
      <c r="AB692" s="53"/>
      <c r="AC692" s="53"/>
      <c r="AD692" s="53"/>
      <c r="AE692" s="53"/>
      <c r="AF692" s="53"/>
      <c r="AG692" s="53"/>
      <c r="AH692" s="226"/>
    </row>
    <row r="693" spans="2:34" ht="70.900000000000006" customHeight="1">
      <c r="B693" s="224"/>
      <c r="C693" s="225"/>
      <c r="D693" s="226"/>
      <c r="E693" s="226"/>
      <c r="F693" s="226"/>
      <c r="G693" s="226"/>
      <c r="H693" s="226"/>
      <c r="I693" s="226"/>
      <c r="J693" s="227"/>
      <c r="K693" s="53"/>
      <c r="L693" s="228"/>
      <c r="M693" s="229"/>
      <c r="R693" s="53"/>
      <c r="S693" s="53"/>
      <c r="T693" s="53"/>
      <c r="U693" s="53"/>
      <c r="V693" s="53"/>
      <c r="W693" s="53"/>
      <c r="X693" s="53"/>
      <c r="Y693" s="53"/>
      <c r="Z693" s="53"/>
      <c r="AA693" s="53"/>
      <c r="AB693" s="53"/>
      <c r="AC693" s="53"/>
      <c r="AD693" s="53"/>
      <c r="AE693" s="53"/>
      <c r="AF693" s="53"/>
      <c r="AG693" s="53"/>
      <c r="AH693" s="226"/>
    </row>
    <row r="694" spans="2:34" ht="70.900000000000006" customHeight="1">
      <c r="B694" s="224"/>
      <c r="C694" s="225"/>
      <c r="D694" s="226"/>
      <c r="E694" s="226"/>
      <c r="F694" s="226"/>
      <c r="G694" s="226"/>
      <c r="H694" s="226"/>
      <c r="I694" s="226"/>
      <c r="J694" s="227"/>
      <c r="K694" s="53"/>
      <c r="L694" s="228"/>
      <c r="M694" s="229"/>
      <c r="R694" s="53"/>
      <c r="S694" s="53"/>
      <c r="T694" s="53"/>
      <c r="U694" s="53"/>
      <c r="V694" s="53"/>
      <c r="W694" s="53"/>
      <c r="X694" s="53"/>
      <c r="Y694" s="53"/>
      <c r="Z694" s="53"/>
      <c r="AA694" s="53"/>
      <c r="AB694" s="53"/>
      <c r="AC694" s="53"/>
      <c r="AD694" s="53"/>
      <c r="AE694" s="53"/>
      <c r="AF694" s="53"/>
      <c r="AG694" s="53"/>
      <c r="AH694" s="226"/>
    </row>
    <row r="695" spans="2:34" ht="70.900000000000006" customHeight="1">
      <c r="B695" s="224"/>
      <c r="C695" s="225"/>
      <c r="D695" s="226"/>
      <c r="E695" s="226"/>
      <c r="F695" s="226"/>
      <c r="G695" s="226"/>
      <c r="H695" s="226"/>
      <c r="I695" s="226"/>
      <c r="J695" s="227"/>
      <c r="K695" s="53"/>
      <c r="L695" s="228"/>
      <c r="M695" s="229"/>
      <c r="R695" s="53"/>
      <c r="S695" s="53"/>
      <c r="T695" s="53"/>
      <c r="U695" s="53"/>
      <c r="V695" s="53"/>
      <c r="W695" s="53"/>
      <c r="X695" s="53"/>
      <c r="Y695" s="53"/>
      <c r="Z695" s="53"/>
      <c r="AA695" s="53"/>
      <c r="AB695" s="53"/>
      <c r="AC695" s="53"/>
      <c r="AD695" s="53"/>
      <c r="AE695" s="53"/>
      <c r="AF695" s="53"/>
      <c r="AG695" s="53"/>
      <c r="AH695" s="226"/>
    </row>
    <row r="696" spans="2:34" ht="70.900000000000006" customHeight="1">
      <c r="B696" s="224"/>
      <c r="C696" s="225"/>
      <c r="D696" s="226"/>
      <c r="E696" s="226"/>
      <c r="F696" s="226"/>
      <c r="G696" s="226"/>
      <c r="H696" s="226"/>
      <c r="I696" s="226"/>
      <c r="J696" s="227"/>
      <c r="K696" s="53"/>
      <c r="L696" s="228"/>
      <c r="M696" s="229"/>
      <c r="R696" s="53"/>
      <c r="S696" s="53"/>
      <c r="T696" s="53"/>
      <c r="U696" s="53"/>
      <c r="V696" s="53"/>
      <c r="W696" s="53"/>
      <c r="X696" s="53"/>
      <c r="Y696" s="53"/>
      <c r="Z696" s="53"/>
      <c r="AA696" s="53"/>
      <c r="AB696" s="53"/>
      <c r="AC696" s="53"/>
      <c r="AD696" s="53"/>
      <c r="AE696" s="53"/>
      <c r="AF696" s="53"/>
      <c r="AG696" s="53"/>
      <c r="AH696" s="226"/>
    </row>
    <row r="697" spans="2:34" ht="70.900000000000006" customHeight="1">
      <c r="B697" s="224"/>
      <c r="C697" s="225"/>
      <c r="D697" s="226"/>
      <c r="E697" s="226"/>
      <c r="F697" s="226"/>
      <c r="G697" s="226"/>
      <c r="H697" s="226"/>
      <c r="I697" s="226"/>
      <c r="J697" s="227"/>
      <c r="K697" s="53"/>
      <c r="L697" s="228"/>
      <c r="M697" s="229"/>
      <c r="R697" s="53"/>
      <c r="S697" s="53"/>
      <c r="T697" s="53"/>
      <c r="U697" s="53"/>
      <c r="V697" s="53"/>
      <c r="W697" s="53"/>
      <c r="X697" s="53"/>
      <c r="Y697" s="53"/>
      <c r="Z697" s="53"/>
      <c r="AA697" s="53"/>
      <c r="AB697" s="53"/>
      <c r="AC697" s="53"/>
      <c r="AD697" s="53"/>
      <c r="AE697" s="53"/>
      <c r="AF697" s="53"/>
      <c r="AG697" s="53"/>
      <c r="AH697" s="226"/>
    </row>
    <row r="698" spans="2:34" ht="70.900000000000006" customHeight="1">
      <c r="B698" s="224"/>
      <c r="C698" s="225"/>
      <c r="D698" s="226"/>
      <c r="E698" s="226"/>
      <c r="F698" s="226"/>
      <c r="G698" s="226"/>
      <c r="H698" s="226"/>
      <c r="I698" s="226"/>
      <c r="J698" s="227"/>
      <c r="K698" s="53"/>
      <c r="L698" s="228"/>
      <c r="M698" s="229"/>
      <c r="R698" s="53"/>
      <c r="S698" s="53"/>
      <c r="T698" s="53"/>
      <c r="U698" s="53"/>
      <c r="V698" s="53"/>
      <c r="W698" s="53"/>
      <c r="X698" s="53"/>
      <c r="Y698" s="53"/>
      <c r="Z698" s="53"/>
      <c r="AA698" s="53"/>
      <c r="AB698" s="53"/>
      <c r="AC698" s="53"/>
      <c r="AD698" s="53"/>
      <c r="AE698" s="53"/>
      <c r="AF698" s="53"/>
      <c r="AG698" s="53"/>
      <c r="AH698" s="226"/>
    </row>
    <row r="699" spans="2:34" ht="70.900000000000006" customHeight="1">
      <c r="B699" s="224"/>
      <c r="C699" s="225"/>
      <c r="D699" s="226"/>
      <c r="E699" s="226"/>
      <c r="F699" s="226"/>
      <c r="G699" s="226"/>
      <c r="H699" s="226"/>
      <c r="I699" s="226"/>
      <c r="J699" s="227"/>
      <c r="K699" s="53"/>
      <c r="L699" s="228"/>
      <c r="M699" s="229"/>
      <c r="R699" s="53"/>
      <c r="S699" s="53"/>
      <c r="T699" s="53"/>
      <c r="U699" s="53"/>
      <c r="V699" s="53"/>
      <c r="W699" s="53"/>
      <c r="X699" s="53"/>
      <c r="Y699" s="53"/>
      <c r="Z699" s="53"/>
      <c r="AA699" s="53"/>
      <c r="AB699" s="53"/>
      <c r="AC699" s="53"/>
      <c r="AD699" s="53"/>
      <c r="AE699" s="53"/>
      <c r="AF699" s="53"/>
      <c r="AG699" s="53"/>
      <c r="AH699" s="226"/>
    </row>
    <row r="700" spans="2:34" ht="70.900000000000006" customHeight="1">
      <c r="B700" s="224"/>
      <c r="C700" s="225"/>
      <c r="D700" s="226"/>
      <c r="E700" s="226"/>
      <c r="F700" s="226"/>
      <c r="G700" s="226"/>
      <c r="H700" s="226"/>
      <c r="I700" s="226"/>
      <c r="J700" s="227"/>
      <c r="K700" s="53"/>
      <c r="L700" s="228"/>
      <c r="M700" s="229"/>
      <c r="R700" s="53"/>
      <c r="S700" s="53"/>
      <c r="T700" s="53"/>
      <c r="U700" s="53"/>
      <c r="V700" s="53"/>
      <c r="W700" s="53"/>
      <c r="X700" s="53"/>
      <c r="Y700" s="53"/>
      <c r="Z700" s="53"/>
      <c r="AA700" s="53"/>
      <c r="AB700" s="53"/>
      <c r="AC700" s="53"/>
      <c r="AD700" s="53"/>
      <c r="AE700" s="53"/>
      <c r="AF700" s="53"/>
      <c r="AG700" s="53"/>
      <c r="AH700" s="226"/>
    </row>
    <row r="701" spans="2:34" ht="70.900000000000006" customHeight="1">
      <c r="B701" s="224"/>
      <c r="C701" s="225"/>
      <c r="D701" s="226"/>
      <c r="E701" s="226"/>
      <c r="F701" s="226"/>
      <c r="G701" s="226"/>
      <c r="H701" s="226"/>
      <c r="I701" s="226"/>
      <c r="J701" s="227"/>
      <c r="K701" s="53"/>
      <c r="L701" s="228"/>
      <c r="M701" s="229"/>
      <c r="R701" s="53"/>
      <c r="S701" s="53"/>
      <c r="T701" s="53"/>
      <c r="U701" s="53"/>
      <c r="V701" s="53"/>
      <c r="W701" s="53"/>
      <c r="X701" s="53"/>
      <c r="Y701" s="53"/>
      <c r="Z701" s="53"/>
      <c r="AA701" s="53"/>
      <c r="AB701" s="53"/>
      <c r="AC701" s="53"/>
      <c r="AD701" s="53"/>
      <c r="AE701" s="53"/>
      <c r="AF701" s="53"/>
      <c r="AG701" s="53"/>
      <c r="AH701" s="226"/>
    </row>
    <row r="702" spans="2:34" ht="70.900000000000006" customHeight="1">
      <c r="B702" s="224"/>
      <c r="C702" s="225"/>
      <c r="D702" s="226"/>
      <c r="E702" s="226"/>
      <c r="F702" s="226"/>
      <c r="G702" s="226"/>
      <c r="H702" s="226"/>
      <c r="I702" s="226"/>
      <c r="J702" s="227"/>
      <c r="K702" s="53"/>
      <c r="L702" s="228"/>
      <c r="M702" s="229"/>
      <c r="R702" s="53"/>
      <c r="S702" s="53"/>
      <c r="T702" s="53"/>
      <c r="U702" s="53"/>
      <c r="V702" s="53"/>
      <c r="W702" s="53"/>
      <c r="X702" s="53"/>
      <c r="Y702" s="53"/>
      <c r="Z702" s="53"/>
      <c r="AA702" s="53"/>
      <c r="AB702" s="53"/>
      <c r="AC702" s="53"/>
      <c r="AD702" s="53"/>
      <c r="AE702" s="53"/>
      <c r="AF702" s="53"/>
      <c r="AG702" s="53"/>
      <c r="AH702" s="226"/>
    </row>
    <row r="703" spans="2:34" ht="70.900000000000006" customHeight="1">
      <c r="B703" s="224"/>
      <c r="C703" s="225"/>
      <c r="D703" s="226"/>
      <c r="E703" s="226"/>
      <c r="F703" s="226"/>
      <c r="G703" s="226"/>
      <c r="H703" s="226"/>
      <c r="I703" s="226"/>
      <c r="J703" s="227"/>
      <c r="K703" s="53"/>
      <c r="L703" s="228"/>
      <c r="M703" s="229"/>
      <c r="R703" s="53"/>
      <c r="S703" s="53"/>
      <c r="T703" s="53"/>
      <c r="U703" s="53"/>
      <c r="V703" s="53"/>
      <c r="W703" s="53"/>
      <c r="X703" s="53"/>
      <c r="Y703" s="53"/>
      <c r="Z703" s="53"/>
      <c r="AA703" s="53"/>
      <c r="AB703" s="53"/>
      <c r="AC703" s="53"/>
      <c r="AD703" s="53"/>
      <c r="AE703" s="53"/>
      <c r="AF703" s="53"/>
      <c r="AG703" s="53"/>
      <c r="AH703" s="226"/>
    </row>
    <row r="704" spans="2:34" ht="70.900000000000006" customHeight="1">
      <c r="B704" s="224"/>
      <c r="C704" s="225"/>
      <c r="D704" s="226"/>
      <c r="E704" s="226"/>
      <c r="F704" s="226"/>
      <c r="G704" s="226"/>
      <c r="H704" s="226"/>
      <c r="I704" s="226"/>
      <c r="J704" s="227"/>
      <c r="K704" s="53"/>
      <c r="L704" s="228"/>
      <c r="M704" s="229"/>
      <c r="R704" s="53"/>
      <c r="S704" s="53"/>
      <c r="T704" s="53"/>
      <c r="U704" s="53"/>
      <c r="V704" s="53"/>
      <c r="W704" s="53"/>
      <c r="X704" s="53"/>
      <c r="Y704" s="53"/>
      <c r="Z704" s="53"/>
      <c r="AA704" s="53"/>
      <c r="AB704" s="53"/>
      <c r="AC704" s="53"/>
      <c r="AD704" s="53"/>
      <c r="AE704" s="53"/>
      <c r="AF704" s="53"/>
      <c r="AG704" s="53"/>
      <c r="AH704" s="226"/>
    </row>
    <row r="705" spans="2:34" ht="70.900000000000006" customHeight="1">
      <c r="B705" s="224"/>
      <c r="C705" s="225"/>
      <c r="D705" s="226"/>
      <c r="E705" s="226"/>
      <c r="F705" s="226"/>
      <c r="G705" s="226"/>
      <c r="H705" s="226"/>
      <c r="I705" s="226"/>
      <c r="J705" s="227"/>
      <c r="K705" s="53"/>
      <c r="L705" s="228"/>
      <c r="M705" s="229"/>
      <c r="R705" s="53"/>
      <c r="S705" s="53"/>
      <c r="T705" s="53"/>
      <c r="U705" s="53"/>
      <c r="V705" s="53"/>
      <c r="W705" s="53"/>
      <c r="X705" s="53"/>
      <c r="Y705" s="53"/>
      <c r="Z705" s="53"/>
      <c r="AA705" s="53"/>
      <c r="AB705" s="53"/>
      <c r="AC705" s="53"/>
      <c r="AD705" s="53"/>
      <c r="AE705" s="53"/>
      <c r="AF705" s="53"/>
      <c r="AG705" s="53"/>
      <c r="AH705" s="226"/>
    </row>
    <row r="706" spans="2:34" ht="70.900000000000006" customHeight="1">
      <c r="B706" s="224"/>
      <c r="C706" s="225"/>
      <c r="D706" s="226"/>
      <c r="E706" s="226"/>
      <c r="F706" s="226"/>
      <c r="G706" s="226"/>
      <c r="H706" s="226"/>
      <c r="I706" s="226"/>
      <c r="J706" s="227"/>
      <c r="K706" s="53"/>
      <c r="L706" s="228"/>
      <c r="M706" s="229"/>
      <c r="R706" s="53"/>
      <c r="S706" s="53"/>
      <c r="T706" s="53"/>
      <c r="U706" s="53"/>
      <c r="V706" s="53"/>
      <c r="W706" s="53"/>
      <c r="X706" s="53"/>
      <c r="Y706" s="53"/>
      <c r="Z706" s="53"/>
      <c r="AA706" s="53"/>
      <c r="AB706" s="53"/>
      <c r="AC706" s="53"/>
      <c r="AD706" s="53"/>
      <c r="AE706" s="53"/>
      <c r="AF706" s="53"/>
      <c r="AG706" s="53"/>
      <c r="AH706" s="226"/>
    </row>
    <row r="707" spans="2:34" ht="70.900000000000006" customHeight="1">
      <c r="B707" s="224"/>
      <c r="C707" s="225"/>
      <c r="D707" s="226"/>
      <c r="E707" s="226"/>
      <c r="F707" s="226"/>
      <c r="G707" s="226"/>
      <c r="H707" s="226"/>
      <c r="I707" s="226"/>
      <c r="J707" s="227"/>
      <c r="K707" s="53"/>
      <c r="L707" s="228"/>
      <c r="M707" s="229"/>
      <c r="R707" s="53"/>
      <c r="S707" s="53"/>
      <c r="T707" s="53"/>
      <c r="U707" s="53"/>
      <c r="V707" s="53"/>
      <c r="W707" s="53"/>
      <c r="X707" s="53"/>
      <c r="Y707" s="53"/>
      <c r="Z707" s="53"/>
      <c r="AA707" s="53"/>
      <c r="AB707" s="53"/>
      <c r="AC707" s="53"/>
      <c r="AD707" s="53"/>
      <c r="AE707" s="53"/>
      <c r="AF707" s="53"/>
      <c r="AG707" s="53"/>
      <c r="AH707" s="226"/>
    </row>
    <row r="708" spans="2:34" ht="70.900000000000006" customHeight="1">
      <c r="B708" s="224"/>
      <c r="C708" s="225"/>
      <c r="D708" s="226"/>
      <c r="E708" s="226"/>
      <c r="F708" s="226"/>
      <c r="G708" s="226"/>
      <c r="H708" s="226"/>
      <c r="I708" s="226"/>
      <c r="J708" s="227"/>
      <c r="K708" s="53"/>
      <c r="L708" s="228"/>
      <c r="M708" s="229"/>
      <c r="R708" s="53"/>
      <c r="S708" s="53"/>
      <c r="T708" s="53"/>
      <c r="U708" s="53"/>
      <c r="V708" s="53"/>
      <c r="W708" s="53"/>
      <c r="X708" s="53"/>
      <c r="Y708" s="53"/>
      <c r="Z708" s="53"/>
      <c r="AA708" s="53"/>
      <c r="AB708" s="53"/>
      <c r="AC708" s="53"/>
      <c r="AD708" s="53"/>
      <c r="AE708" s="53"/>
      <c r="AF708" s="53"/>
      <c r="AG708" s="53"/>
      <c r="AH708" s="226"/>
    </row>
    <row r="709" spans="2:34" ht="70.900000000000006" customHeight="1">
      <c r="B709" s="224"/>
      <c r="C709" s="225"/>
      <c r="D709" s="226"/>
      <c r="E709" s="226"/>
      <c r="F709" s="226"/>
      <c r="G709" s="226"/>
      <c r="H709" s="226"/>
      <c r="I709" s="226"/>
      <c r="J709" s="227"/>
      <c r="K709" s="53"/>
      <c r="L709" s="228"/>
      <c r="M709" s="229"/>
      <c r="R709" s="53"/>
      <c r="S709" s="53"/>
      <c r="T709" s="53"/>
      <c r="U709" s="53"/>
      <c r="V709" s="53"/>
      <c r="W709" s="53"/>
      <c r="X709" s="53"/>
      <c r="Y709" s="53"/>
      <c r="Z709" s="53"/>
      <c r="AA709" s="53"/>
      <c r="AB709" s="53"/>
      <c r="AC709" s="53"/>
      <c r="AD709" s="53"/>
      <c r="AE709" s="53"/>
      <c r="AF709" s="53"/>
      <c r="AG709" s="53"/>
      <c r="AH709" s="226"/>
    </row>
    <row r="710" spans="2:34" ht="70.900000000000006" customHeight="1">
      <c r="B710" s="224"/>
      <c r="C710" s="225"/>
      <c r="D710" s="226"/>
      <c r="E710" s="226"/>
      <c r="F710" s="226"/>
      <c r="G710" s="226"/>
      <c r="H710" s="226"/>
      <c r="I710" s="226"/>
      <c r="J710" s="227"/>
      <c r="K710" s="53"/>
      <c r="L710" s="228"/>
      <c r="M710" s="229"/>
      <c r="R710" s="53"/>
      <c r="S710" s="53"/>
      <c r="T710" s="53"/>
      <c r="U710" s="53"/>
      <c r="V710" s="53"/>
      <c r="W710" s="53"/>
      <c r="X710" s="53"/>
      <c r="Y710" s="53"/>
      <c r="Z710" s="53"/>
      <c r="AA710" s="53"/>
      <c r="AB710" s="53"/>
      <c r="AC710" s="53"/>
      <c r="AD710" s="53"/>
      <c r="AE710" s="53"/>
      <c r="AF710" s="53"/>
      <c r="AG710" s="53"/>
      <c r="AH710" s="226"/>
    </row>
    <row r="711" spans="2:34" ht="70.900000000000006" customHeight="1">
      <c r="B711" s="224"/>
      <c r="C711" s="225"/>
      <c r="D711" s="226"/>
      <c r="E711" s="226"/>
      <c r="F711" s="226"/>
      <c r="G711" s="226"/>
      <c r="H711" s="226"/>
      <c r="I711" s="226"/>
      <c r="J711" s="227"/>
      <c r="K711" s="53"/>
      <c r="L711" s="228"/>
      <c r="M711" s="229"/>
      <c r="R711" s="53"/>
      <c r="S711" s="53"/>
      <c r="T711" s="53"/>
      <c r="U711" s="53"/>
      <c r="V711" s="53"/>
      <c r="W711" s="53"/>
      <c r="X711" s="53"/>
      <c r="Y711" s="53"/>
      <c r="Z711" s="53"/>
      <c r="AA711" s="53"/>
      <c r="AB711" s="53"/>
      <c r="AC711" s="53"/>
      <c r="AD711" s="53"/>
      <c r="AE711" s="53"/>
      <c r="AF711" s="53"/>
      <c r="AG711" s="53"/>
      <c r="AH711" s="226"/>
    </row>
    <row r="712" spans="2:34" ht="70.900000000000006" customHeight="1">
      <c r="B712" s="224"/>
      <c r="C712" s="225"/>
      <c r="D712" s="226"/>
      <c r="E712" s="226"/>
      <c r="F712" s="226"/>
      <c r="G712" s="226"/>
      <c r="H712" s="226"/>
      <c r="I712" s="226"/>
      <c r="J712" s="227"/>
      <c r="K712" s="53"/>
      <c r="L712" s="228"/>
      <c r="M712" s="229"/>
      <c r="R712" s="53"/>
      <c r="S712" s="53"/>
      <c r="T712" s="53"/>
      <c r="U712" s="53"/>
      <c r="V712" s="53"/>
      <c r="W712" s="53"/>
      <c r="X712" s="53"/>
      <c r="Y712" s="53"/>
      <c r="Z712" s="53"/>
      <c r="AA712" s="53"/>
      <c r="AB712" s="53"/>
      <c r="AC712" s="53"/>
      <c r="AD712" s="53"/>
      <c r="AE712" s="53"/>
      <c r="AF712" s="53"/>
      <c r="AG712" s="53"/>
      <c r="AH712" s="226"/>
    </row>
    <row r="713" spans="2:34" ht="70.900000000000006" customHeight="1">
      <c r="B713" s="224"/>
      <c r="C713" s="225"/>
      <c r="D713" s="226"/>
      <c r="E713" s="226"/>
      <c r="F713" s="226"/>
      <c r="G713" s="226"/>
      <c r="H713" s="226"/>
      <c r="I713" s="226"/>
      <c r="J713" s="227"/>
      <c r="K713" s="53"/>
      <c r="L713" s="228"/>
      <c r="M713" s="229"/>
      <c r="R713" s="53"/>
      <c r="S713" s="53"/>
      <c r="T713" s="53"/>
      <c r="U713" s="53"/>
      <c r="V713" s="53"/>
      <c r="W713" s="53"/>
      <c r="X713" s="53"/>
      <c r="Y713" s="53"/>
      <c r="Z713" s="53"/>
      <c r="AA713" s="53"/>
      <c r="AB713" s="53"/>
      <c r="AC713" s="53"/>
      <c r="AD713" s="53"/>
      <c r="AE713" s="53"/>
      <c r="AF713" s="53"/>
      <c r="AG713" s="53"/>
      <c r="AH713" s="226"/>
    </row>
    <row r="714" spans="2:34" ht="70.900000000000006" customHeight="1">
      <c r="B714" s="224"/>
      <c r="C714" s="225"/>
      <c r="D714" s="226"/>
      <c r="E714" s="226"/>
      <c r="F714" s="226"/>
      <c r="G714" s="226"/>
      <c r="H714" s="226"/>
      <c r="I714" s="226"/>
      <c r="J714" s="227"/>
      <c r="K714" s="53"/>
      <c r="L714" s="228"/>
      <c r="M714" s="229"/>
      <c r="R714" s="53"/>
      <c r="S714" s="53"/>
      <c r="T714" s="53"/>
      <c r="U714" s="53"/>
      <c r="V714" s="53"/>
      <c r="W714" s="53"/>
      <c r="X714" s="53"/>
      <c r="Y714" s="53"/>
      <c r="Z714" s="53"/>
      <c r="AA714" s="53"/>
      <c r="AB714" s="53"/>
      <c r="AC714" s="53"/>
      <c r="AD714" s="53"/>
      <c r="AE714" s="53"/>
      <c r="AF714" s="53"/>
      <c r="AG714" s="53"/>
      <c r="AH714" s="226"/>
    </row>
    <row r="715" spans="2:34" ht="70.900000000000006" customHeight="1">
      <c r="B715" s="224"/>
      <c r="C715" s="225"/>
      <c r="D715" s="226"/>
      <c r="E715" s="226"/>
      <c r="F715" s="226"/>
      <c r="G715" s="226"/>
      <c r="H715" s="226"/>
      <c r="I715" s="226"/>
      <c r="J715" s="227"/>
      <c r="K715" s="53"/>
      <c r="L715" s="228"/>
      <c r="M715" s="229"/>
      <c r="R715" s="53"/>
      <c r="S715" s="53"/>
      <c r="T715" s="53"/>
      <c r="U715" s="53"/>
      <c r="V715" s="53"/>
      <c r="W715" s="53"/>
      <c r="X715" s="53"/>
      <c r="Y715" s="53"/>
      <c r="Z715" s="53"/>
      <c r="AA715" s="53"/>
      <c r="AB715" s="53"/>
      <c r="AC715" s="53"/>
      <c r="AD715" s="53"/>
      <c r="AE715" s="53"/>
      <c r="AF715" s="53"/>
      <c r="AG715" s="53"/>
      <c r="AH715" s="226"/>
    </row>
    <row r="716" spans="2:34" ht="70.900000000000006" customHeight="1">
      <c r="B716" s="224"/>
      <c r="C716" s="225"/>
      <c r="D716" s="226"/>
      <c r="E716" s="226"/>
      <c r="F716" s="226"/>
      <c r="G716" s="226"/>
      <c r="H716" s="226"/>
      <c r="I716" s="226"/>
      <c r="J716" s="227"/>
      <c r="K716" s="53"/>
      <c r="L716" s="228"/>
      <c r="M716" s="229"/>
      <c r="R716" s="53"/>
      <c r="S716" s="53"/>
      <c r="T716" s="53"/>
      <c r="U716" s="53"/>
      <c r="V716" s="53"/>
      <c r="W716" s="53"/>
      <c r="X716" s="53"/>
      <c r="Y716" s="53"/>
      <c r="Z716" s="53"/>
      <c r="AA716" s="53"/>
      <c r="AB716" s="53"/>
      <c r="AC716" s="53"/>
      <c r="AD716" s="53"/>
      <c r="AE716" s="53"/>
      <c r="AF716" s="53"/>
      <c r="AG716" s="53"/>
      <c r="AH716" s="226"/>
    </row>
    <row r="717" spans="2:34" ht="70.900000000000006" customHeight="1">
      <c r="B717" s="224"/>
      <c r="C717" s="225"/>
      <c r="D717" s="226"/>
      <c r="E717" s="226"/>
      <c r="F717" s="226"/>
      <c r="G717" s="226"/>
      <c r="H717" s="226"/>
      <c r="I717" s="226"/>
      <c r="J717" s="227"/>
      <c r="K717" s="53"/>
      <c r="L717" s="228"/>
      <c r="M717" s="229"/>
      <c r="R717" s="53"/>
      <c r="S717" s="53"/>
      <c r="T717" s="53"/>
      <c r="U717" s="53"/>
      <c r="V717" s="53"/>
      <c r="W717" s="53"/>
      <c r="X717" s="53"/>
      <c r="Y717" s="53"/>
      <c r="Z717" s="53"/>
      <c r="AA717" s="53"/>
      <c r="AB717" s="53"/>
      <c r="AC717" s="53"/>
      <c r="AD717" s="53"/>
      <c r="AE717" s="53"/>
      <c r="AF717" s="53"/>
      <c r="AG717" s="53"/>
      <c r="AH717" s="226"/>
    </row>
    <row r="718" spans="2:34" ht="70.900000000000006" customHeight="1">
      <c r="B718" s="224"/>
      <c r="C718" s="225"/>
      <c r="D718" s="226"/>
      <c r="E718" s="226"/>
      <c r="F718" s="226"/>
      <c r="G718" s="226"/>
      <c r="H718" s="226"/>
      <c r="I718" s="226"/>
      <c r="J718" s="227"/>
      <c r="K718" s="53"/>
      <c r="L718" s="228"/>
      <c r="M718" s="229"/>
      <c r="R718" s="53"/>
      <c r="S718" s="53"/>
      <c r="T718" s="53"/>
      <c r="U718" s="53"/>
      <c r="V718" s="53"/>
      <c r="W718" s="53"/>
      <c r="X718" s="53"/>
      <c r="Y718" s="53"/>
      <c r="Z718" s="53"/>
      <c r="AA718" s="53"/>
      <c r="AB718" s="53"/>
      <c r="AC718" s="53"/>
      <c r="AD718" s="53"/>
      <c r="AE718" s="53"/>
      <c r="AF718" s="53"/>
      <c r="AG718" s="53"/>
      <c r="AH718" s="226"/>
    </row>
    <row r="719" spans="2:34" ht="70.900000000000006" customHeight="1">
      <c r="B719" s="224"/>
      <c r="C719" s="225"/>
      <c r="D719" s="226"/>
      <c r="E719" s="226"/>
      <c r="F719" s="226"/>
      <c r="G719" s="226"/>
      <c r="H719" s="226"/>
      <c r="I719" s="226"/>
      <c r="J719" s="227"/>
      <c r="K719" s="53"/>
      <c r="L719" s="228"/>
      <c r="M719" s="229"/>
      <c r="R719" s="53"/>
      <c r="S719" s="53"/>
      <c r="T719" s="53"/>
      <c r="U719" s="53"/>
      <c r="V719" s="53"/>
      <c r="W719" s="53"/>
      <c r="X719" s="53"/>
      <c r="Y719" s="53"/>
      <c r="Z719" s="53"/>
      <c r="AA719" s="53"/>
      <c r="AB719" s="53"/>
      <c r="AC719" s="53"/>
      <c r="AD719" s="53"/>
      <c r="AE719" s="53"/>
      <c r="AF719" s="53"/>
      <c r="AG719" s="53"/>
      <c r="AH719" s="226"/>
    </row>
    <row r="720" spans="2:34" ht="70.900000000000006" customHeight="1">
      <c r="B720" s="224"/>
      <c r="C720" s="225"/>
      <c r="D720" s="226"/>
      <c r="E720" s="226"/>
      <c r="F720" s="226"/>
      <c r="G720" s="226"/>
      <c r="H720" s="226"/>
      <c r="I720" s="226"/>
      <c r="J720" s="227"/>
      <c r="K720" s="53"/>
      <c r="L720" s="228"/>
      <c r="M720" s="229"/>
      <c r="R720" s="53"/>
      <c r="S720" s="53"/>
      <c r="T720" s="53"/>
      <c r="U720" s="53"/>
      <c r="V720" s="53"/>
      <c r="W720" s="53"/>
      <c r="X720" s="53"/>
      <c r="Y720" s="53"/>
      <c r="Z720" s="53"/>
      <c r="AA720" s="53"/>
      <c r="AB720" s="53"/>
      <c r="AC720" s="53"/>
      <c r="AD720" s="53"/>
      <c r="AE720" s="53"/>
      <c r="AF720" s="53"/>
      <c r="AG720" s="53"/>
      <c r="AH720" s="226"/>
    </row>
    <row r="721" spans="2:34" ht="70.900000000000006" customHeight="1">
      <c r="B721" s="224"/>
      <c r="C721" s="225"/>
      <c r="D721" s="226"/>
      <c r="E721" s="226"/>
      <c r="F721" s="226"/>
      <c r="G721" s="226"/>
      <c r="H721" s="226"/>
      <c r="I721" s="226"/>
      <c r="J721" s="227"/>
      <c r="K721" s="53"/>
      <c r="L721" s="228"/>
      <c r="M721" s="229"/>
      <c r="R721" s="53"/>
      <c r="S721" s="53"/>
      <c r="T721" s="53"/>
      <c r="U721" s="53"/>
      <c r="V721" s="53"/>
      <c r="W721" s="53"/>
      <c r="X721" s="53"/>
      <c r="Y721" s="53"/>
      <c r="Z721" s="53"/>
      <c r="AA721" s="53"/>
      <c r="AB721" s="53"/>
      <c r="AC721" s="53"/>
      <c r="AD721" s="53"/>
      <c r="AE721" s="53"/>
      <c r="AF721" s="53"/>
      <c r="AG721" s="53"/>
      <c r="AH721" s="226"/>
    </row>
    <row r="722" spans="2:34" ht="70.900000000000006" customHeight="1">
      <c r="B722" s="224"/>
      <c r="C722" s="225"/>
      <c r="D722" s="226"/>
      <c r="E722" s="226"/>
      <c r="F722" s="226"/>
      <c r="G722" s="226"/>
      <c r="H722" s="226"/>
      <c r="I722" s="226"/>
      <c r="J722" s="227"/>
      <c r="K722" s="53"/>
      <c r="L722" s="228"/>
      <c r="M722" s="229"/>
      <c r="R722" s="53"/>
      <c r="S722" s="53"/>
      <c r="T722" s="53"/>
      <c r="U722" s="53"/>
      <c r="V722" s="53"/>
      <c r="W722" s="53"/>
      <c r="X722" s="53"/>
      <c r="Y722" s="53"/>
      <c r="Z722" s="53"/>
      <c r="AA722" s="53"/>
      <c r="AB722" s="53"/>
      <c r="AC722" s="53"/>
      <c r="AD722" s="53"/>
      <c r="AE722" s="53"/>
      <c r="AF722" s="53"/>
      <c r="AG722" s="53"/>
      <c r="AH722" s="226"/>
    </row>
    <row r="723" spans="2:34" ht="70.900000000000006" customHeight="1">
      <c r="B723" s="224"/>
      <c r="C723" s="225"/>
      <c r="D723" s="226"/>
      <c r="E723" s="226"/>
      <c r="F723" s="226"/>
      <c r="G723" s="226"/>
      <c r="H723" s="226"/>
      <c r="I723" s="226"/>
      <c r="J723" s="227"/>
      <c r="K723" s="53"/>
      <c r="L723" s="228"/>
      <c r="M723" s="229"/>
      <c r="R723" s="53"/>
      <c r="S723" s="53"/>
      <c r="T723" s="53"/>
      <c r="U723" s="53"/>
      <c r="V723" s="53"/>
      <c r="W723" s="53"/>
      <c r="X723" s="53"/>
      <c r="Y723" s="53"/>
      <c r="Z723" s="53"/>
      <c r="AA723" s="53"/>
      <c r="AB723" s="53"/>
      <c r="AC723" s="53"/>
      <c r="AD723" s="53"/>
      <c r="AE723" s="53"/>
      <c r="AF723" s="53"/>
      <c r="AG723" s="53"/>
      <c r="AH723" s="226"/>
    </row>
    <row r="724" spans="2:34" ht="70.900000000000006" customHeight="1">
      <c r="B724" s="224"/>
      <c r="C724" s="225"/>
      <c r="D724" s="226"/>
      <c r="E724" s="226"/>
      <c r="F724" s="226"/>
      <c r="G724" s="226"/>
      <c r="H724" s="226"/>
      <c r="I724" s="226"/>
      <c r="J724" s="227"/>
      <c r="K724" s="53"/>
      <c r="L724" s="228"/>
      <c r="M724" s="229"/>
      <c r="R724" s="53"/>
      <c r="S724" s="53"/>
      <c r="T724" s="53"/>
      <c r="U724" s="53"/>
      <c r="V724" s="53"/>
      <c r="W724" s="53"/>
      <c r="X724" s="53"/>
      <c r="Y724" s="53"/>
      <c r="Z724" s="53"/>
      <c r="AA724" s="53"/>
      <c r="AB724" s="53"/>
      <c r="AC724" s="53"/>
      <c r="AD724" s="53"/>
      <c r="AE724" s="53"/>
      <c r="AF724" s="53"/>
      <c r="AG724" s="53"/>
      <c r="AH724" s="226"/>
    </row>
    <row r="725" spans="2:34" ht="70.900000000000006" customHeight="1">
      <c r="B725" s="224"/>
      <c r="C725" s="225"/>
      <c r="D725" s="226"/>
      <c r="E725" s="226"/>
      <c r="F725" s="226"/>
      <c r="G725" s="226"/>
      <c r="H725" s="226"/>
      <c r="I725" s="226"/>
      <c r="J725" s="227"/>
      <c r="K725" s="53"/>
      <c r="L725" s="228"/>
      <c r="M725" s="229"/>
      <c r="R725" s="53"/>
      <c r="S725" s="53"/>
      <c r="T725" s="53"/>
      <c r="U725" s="53"/>
      <c r="V725" s="53"/>
      <c r="W725" s="53"/>
      <c r="X725" s="53"/>
      <c r="Y725" s="53"/>
      <c r="Z725" s="53"/>
      <c r="AA725" s="53"/>
      <c r="AB725" s="53"/>
      <c r="AC725" s="53"/>
      <c r="AD725" s="53"/>
      <c r="AE725" s="53"/>
      <c r="AF725" s="53"/>
      <c r="AG725" s="53"/>
      <c r="AH725" s="226"/>
    </row>
    <row r="726" spans="2:34" ht="70.900000000000006" customHeight="1">
      <c r="B726" s="224"/>
      <c r="C726" s="225"/>
      <c r="D726" s="226"/>
      <c r="E726" s="226"/>
      <c r="F726" s="226"/>
      <c r="G726" s="226"/>
      <c r="H726" s="226"/>
      <c r="I726" s="226"/>
      <c r="J726" s="227"/>
      <c r="K726" s="53"/>
      <c r="L726" s="228"/>
      <c r="M726" s="229"/>
      <c r="R726" s="53"/>
      <c r="S726" s="53"/>
      <c r="T726" s="53"/>
      <c r="U726" s="53"/>
      <c r="V726" s="53"/>
      <c r="W726" s="53"/>
      <c r="X726" s="53"/>
      <c r="Y726" s="53"/>
      <c r="Z726" s="53"/>
      <c r="AA726" s="53"/>
      <c r="AB726" s="53"/>
      <c r="AC726" s="53"/>
      <c r="AD726" s="53"/>
      <c r="AE726" s="53"/>
      <c r="AF726" s="53"/>
      <c r="AG726" s="53"/>
      <c r="AH726" s="226"/>
    </row>
    <row r="727" spans="2:34" ht="70.900000000000006" customHeight="1">
      <c r="B727" s="224"/>
      <c r="C727" s="225"/>
      <c r="D727" s="226"/>
      <c r="E727" s="226"/>
      <c r="F727" s="226"/>
      <c r="G727" s="226"/>
      <c r="H727" s="226"/>
      <c r="I727" s="226"/>
      <c r="J727" s="227"/>
      <c r="K727" s="53"/>
      <c r="L727" s="228"/>
      <c r="M727" s="229"/>
      <c r="R727" s="53"/>
      <c r="S727" s="53"/>
      <c r="T727" s="53"/>
      <c r="U727" s="53"/>
      <c r="V727" s="53"/>
      <c r="W727" s="53"/>
      <c r="X727" s="53"/>
      <c r="Y727" s="53"/>
      <c r="Z727" s="53"/>
      <c r="AA727" s="53"/>
      <c r="AB727" s="53"/>
      <c r="AC727" s="53"/>
      <c r="AD727" s="53"/>
      <c r="AE727" s="53"/>
      <c r="AF727" s="53"/>
      <c r="AG727" s="53"/>
      <c r="AH727" s="226"/>
    </row>
    <row r="728" spans="2:34" ht="70.900000000000006" customHeight="1">
      <c r="B728" s="224"/>
      <c r="C728" s="225"/>
      <c r="D728" s="226"/>
      <c r="E728" s="226"/>
      <c r="F728" s="226"/>
      <c r="G728" s="226"/>
      <c r="H728" s="226"/>
      <c r="I728" s="226"/>
      <c r="J728" s="227"/>
      <c r="K728" s="53"/>
      <c r="L728" s="228"/>
      <c r="M728" s="229"/>
      <c r="R728" s="53"/>
      <c r="S728" s="53"/>
      <c r="T728" s="53"/>
      <c r="U728" s="53"/>
      <c r="V728" s="53"/>
      <c r="W728" s="53"/>
      <c r="X728" s="53"/>
      <c r="Y728" s="53"/>
      <c r="Z728" s="53"/>
      <c r="AA728" s="53"/>
      <c r="AB728" s="53"/>
      <c r="AC728" s="53"/>
      <c r="AD728" s="53"/>
      <c r="AE728" s="53"/>
      <c r="AF728" s="53"/>
      <c r="AG728" s="53"/>
      <c r="AH728" s="226"/>
    </row>
    <row r="729" spans="2:34" ht="70.900000000000006" customHeight="1">
      <c r="B729" s="224"/>
      <c r="C729" s="225"/>
      <c r="D729" s="226"/>
      <c r="E729" s="226"/>
      <c r="F729" s="226"/>
      <c r="G729" s="226"/>
      <c r="H729" s="226"/>
      <c r="I729" s="226"/>
      <c r="J729" s="227"/>
      <c r="K729" s="53"/>
      <c r="L729" s="228"/>
      <c r="M729" s="229"/>
      <c r="R729" s="53"/>
      <c r="S729" s="53"/>
      <c r="T729" s="53"/>
      <c r="U729" s="53"/>
      <c r="V729" s="53"/>
      <c r="W729" s="53"/>
      <c r="X729" s="53"/>
      <c r="Y729" s="53"/>
      <c r="Z729" s="53"/>
      <c r="AA729" s="53"/>
      <c r="AB729" s="53"/>
      <c r="AC729" s="53"/>
      <c r="AD729" s="53"/>
      <c r="AE729" s="53"/>
      <c r="AF729" s="53"/>
      <c r="AG729" s="53"/>
      <c r="AH729" s="226"/>
    </row>
    <row r="730" spans="2:34" ht="70.900000000000006" customHeight="1">
      <c r="B730" s="224"/>
      <c r="C730" s="225"/>
      <c r="D730" s="226"/>
      <c r="E730" s="226"/>
      <c r="F730" s="226"/>
      <c r="G730" s="226"/>
      <c r="H730" s="226"/>
      <c r="I730" s="226"/>
      <c r="J730" s="227"/>
      <c r="K730" s="53"/>
      <c r="L730" s="228"/>
      <c r="M730" s="229"/>
      <c r="R730" s="53"/>
      <c r="S730" s="53"/>
      <c r="T730" s="53"/>
      <c r="U730" s="53"/>
      <c r="V730" s="53"/>
      <c r="W730" s="53"/>
      <c r="X730" s="53"/>
      <c r="Y730" s="53"/>
      <c r="Z730" s="53"/>
      <c r="AA730" s="53"/>
      <c r="AB730" s="53"/>
      <c r="AC730" s="53"/>
      <c r="AD730" s="53"/>
      <c r="AE730" s="53"/>
      <c r="AF730" s="53"/>
      <c r="AG730" s="53"/>
      <c r="AH730" s="226"/>
    </row>
    <row r="731" spans="2:34" ht="70.900000000000006" customHeight="1">
      <c r="B731" s="224"/>
      <c r="C731" s="225"/>
      <c r="D731" s="226"/>
      <c r="E731" s="226"/>
      <c r="F731" s="226"/>
      <c r="G731" s="226"/>
      <c r="H731" s="226"/>
      <c r="I731" s="226"/>
      <c r="J731" s="227"/>
      <c r="K731" s="53"/>
      <c r="L731" s="228"/>
      <c r="M731" s="229"/>
      <c r="R731" s="53"/>
      <c r="S731" s="53"/>
      <c r="T731" s="53"/>
      <c r="U731" s="53"/>
      <c r="V731" s="53"/>
      <c r="W731" s="53"/>
      <c r="X731" s="53"/>
      <c r="Y731" s="53"/>
      <c r="Z731" s="53"/>
      <c r="AA731" s="53"/>
      <c r="AB731" s="53"/>
      <c r="AC731" s="53"/>
      <c r="AD731" s="53"/>
      <c r="AE731" s="53"/>
      <c r="AF731" s="53"/>
      <c r="AG731" s="53"/>
      <c r="AH731" s="226"/>
    </row>
    <row r="732" spans="2:34" ht="70.900000000000006" customHeight="1">
      <c r="B732" s="224"/>
      <c r="C732" s="225"/>
      <c r="D732" s="226"/>
      <c r="E732" s="226"/>
      <c r="F732" s="226"/>
      <c r="G732" s="226"/>
      <c r="H732" s="226"/>
      <c r="I732" s="226"/>
      <c r="J732" s="227"/>
      <c r="K732" s="53"/>
      <c r="L732" s="228"/>
      <c r="M732" s="229"/>
      <c r="R732" s="53"/>
      <c r="S732" s="53"/>
      <c r="T732" s="53"/>
      <c r="U732" s="53"/>
      <c r="V732" s="53"/>
      <c r="W732" s="53"/>
      <c r="X732" s="53"/>
      <c r="Y732" s="53"/>
      <c r="Z732" s="53"/>
      <c r="AA732" s="53"/>
      <c r="AB732" s="53"/>
      <c r="AC732" s="53"/>
      <c r="AD732" s="53"/>
      <c r="AE732" s="53"/>
      <c r="AF732" s="53"/>
      <c r="AG732" s="53"/>
      <c r="AH732" s="226"/>
    </row>
    <row r="733" spans="2:34" ht="70.900000000000006" customHeight="1">
      <c r="B733" s="224"/>
      <c r="C733" s="225"/>
      <c r="D733" s="226"/>
      <c r="E733" s="226"/>
      <c r="F733" s="226"/>
      <c r="G733" s="226"/>
      <c r="H733" s="226"/>
      <c r="I733" s="226"/>
      <c r="J733" s="227"/>
      <c r="K733" s="53"/>
      <c r="L733" s="228"/>
      <c r="M733" s="229"/>
      <c r="R733" s="53"/>
      <c r="S733" s="53"/>
      <c r="T733" s="53"/>
      <c r="U733" s="53"/>
      <c r="V733" s="53"/>
      <c r="W733" s="53"/>
      <c r="X733" s="53"/>
      <c r="Y733" s="53"/>
      <c r="Z733" s="53"/>
      <c r="AA733" s="53"/>
      <c r="AB733" s="53"/>
      <c r="AC733" s="53"/>
      <c r="AD733" s="53"/>
      <c r="AE733" s="53"/>
      <c r="AF733" s="53"/>
      <c r="AG733" s="53"/>
      <c r="AH733" s="226"/>
    </row>
    <row r="734" spans="2:34" ht="70.900000000000006" customHeight="1">
      <c r="B734" s="224"/>
      <c r="C734" s="225"/>
      <c r="D734" s="226"/>
      <c r="E734" s="226"/>
      <c r="F734" s="226"/>
      <c r="G734" s="226"/>
      <c r="H734" s="226"/>
      <c r="I734" s="226"/>
      <c r="J734" s="227"/>
      <c r="K734" s="53"/>
      <c r="L734" s="228"/>
      <c r="M734" s="229"/>
      <c r="R734" s="53"/>
      <c r="S734" s="53"/>
      <c r="T734" s="53"/>
      <c r="U734" s="53"/>
      <c r="V734" s="53"/>
      <c r="W734" s="53"/>
      <c r="X734" s="53"/>
      <c r="Y734" s="53"/>
      <c r="Z734" s="53"/>
      <c r="AA734" s="53"/>
      <c r="AB734" s="53"/>
      <c r="AC734" s="53"/>
      <c r="AD734" s="53"/>
      <c r="AE734" s="53"/>
      <c r="AF734" s="53"/>
      <c r="AG734" s="53"/>
      <c r="AH734" s="226"/>
    </row>
    <row r="735" spans="2:34" ht="70.900000000000006" customHeight="1">
      <c r="B735" s="224"/>
      <c r="C735" s="225"/>
      <c r="D735" s="226"/>
      <c r="E735" s="226"/>
      <c r="F735" s="226"/>
      <c r="G735" s="226"/>
      <c r="H735" s="226"/>
      <c r="I735" s="226"/>
      <c r="J735" s="227"/>
      <c r="K735" s="53"/>
      <c r="L735" s="228"/>
      <c r="M735" s="229"/>
      <c r="R735" s="53"/>
      <c r="S735" s="53"/>
      <c r="T735" s="53"/>
      <c r="U735" s="53"/>
      <c r="V735" s="53"/>
      <c r="W735" s="53"/>
      <c r="X735" s="53"/>
      <c r="Y735" s="53"/>
      <c r="Z735" s="53"/>
      <c r="AA735" s="53"/>
      <c r="AB735" s="53"/>
      <c r="AC735" s="53"/>
      <c r="AD735" s="53"/>
      <c r="AE735" s="53"/>
      <c r="AF735" s="53"/>
      <c r="AG735" s="53"/>
      <c r="AH735" s="226"/>
    </row>
    <row r="736" spans="2:34" ht="70.900000000000006" customHeight="1">
      <c r="B736" s="224"/>
      <c r="C736" s="225"/>
      <c r="D736" s="226"/>
      <c r="E736" s="226"/>
      <c r="F736" s="226"/>
      <c r="G736" s="226"/>
      <c r="H736" s="226"/>
      <c r="I736" s="226"/>
      <c r="J736" s="227"/>
      <c r="K736" s="53"/>
      <c r="L736" s="228"/>
      <c r="M736" s="229"/>
      <c r="R736" s="53"/>
      <c r="S736" s="53"/>
      <c r="T736" s="53"/>
      <c r="U736" s="53"/>
      <c r="V736" s="53"/>
      <c r="W736" s="53"/>
      <c r="X736" s="53"/>
      <c r="Y736" s="53"/>
      <c r="Z736" s="53"/>
      <c r="AA736" s="53"/>
      <c r="AB736" s="53"/>
      <c r="AC736" s="53"/>
      <c r="AD736" s="53"/>
      <c r="AE736" s="53"/>
      <c r="AF736" s="53"/>
      <c r="AG736" s="53"/>
      <c r="AH736" s="226"/>
    </row>
    <row r="737" spans="2:34" ht="70.900000000000006" customHeight="1">
      <c r="B737" s="224"/>
      <c r="C737" s="225"/>
      <c r="D737" s="226"/>
      <c r="E737" s="226"/>
      <c r="F737" s="226"/>
      <c r="G737" s="226"/>
      <c r="H737" s="226"/>
      <c r="I737" s="226"/>
      <c r="J737" s="227"/>
      <c r="K737" s="53"/>
      <c r="L737" s="228"/>
      <c r="M737" s="229"/>
      <c r="R737" s="53"/>
      <c r="S737" s="53"/>
      <c r="T737" s="53"/>
      <c r="U737" s="53"/>
      <c r="V737" s="53"/>
      <c r="W737" s="53"/>
      <c r="X737" s="53"/>
      <c r="Y737" s="53"/>
      <c r="Z737" s="53"/>
      <c r="AA737" s="53"/>
      <c r="AB737" s="53"/>
      <c r="AC737" s="53"/>
      <c r="AD737" s="53"/>
      <c r="AE737" s="53"/>
      <c r="AF737" s="53"/>
      <c r="AG737" s="53"/>
      <c r="AH737" s="226"/>
    </row>
    <row r="738" spans="2:34" ht="70.900000000000006" customHeight="1">
      <c r="B738" s="224"/>
      <c r="C738" s="225"/>
      <c r="D738" s="226"/>
      <c r="E738" s="226"/>
      <c r="F738" s="226"/>
      <c r="G738" s="226"/>
      <c r="H738" s="226"/>
      <c r="I738" s="226"/>
      <c r="J738" s="227"/>
      <c r="K738" s="53"/>
      <c r="L738" s="228"/>
      <c r="M738" s="229"/>
      <c r="R738" s="53"/>
      <c r="S738" s="53"/>
      <c r="T738" s="53"/>
      <c r="U738" s="53"/>
      <c r="V738" s="53"/>
      <c r="W738" s="53"/>
      <c r="X738" s="53"/>
      <c r="Y738" s="53"/>
      <c r="Z738" s="53"/>
      <c r="AA738" s="53"/>
      <c r="AB738" s="53"/>
      <c r="AC738" s="53"/>
      <c r="AD738" s="53"/>
      <c r="AE738" s="53"/>
      <c r="AF738" s="53"/>
      <c r="AG738" s="53"/>
      <c r="AH738" s="226"/>
    </row>
    <row r="739" spans="2:34" ht="70.900000000000006" customHeight="1">
      <c r="B739" s="224"/>
      <c r="C739" s="225"/>
      <c r="D739" s="226"/>
      <c r="E739" s="226"/>
      <c r="F739" s="226"/>
      <c r="G739" s="226"/>
      <c r="H739" s="226"/>
      <c r="I739" s="226"/>
      <c r="J739" s="227"/>
      <c r="K739" s="53"/>
      <c r="L739" s="228"/>
      <c r="M739" s="229"/>
      <c r="R739" s="53"/>
      <c r="S739" s="53"/>
      <c r="T739" s="53"/>
      <c r="U739" s="53"/>
      <c r="V739" s="53"/>
      <c r="W739" s="53"/>
      <c r="X739" s="53"/>
      <c r="Y739" s="53"/>
      <c r="Z739" s="53"/>
      <c r="AA739" s="53"/>
      <c r="AB739" s="53"/>
      <c r="AC739" s="53"/>
      <c r="AD739" s="53"/>
      <c r="AE739" s="53"/>
      <c r="AF739" s="53"/>
      <c r="AG739" s="53"/>
      <c r="AH739" s="226"/>
    </row>
    <row r="740" spans="2:34" ht="70.900000000000006" customHeight="1">
      <c r="B740" s="224"/>
      <c r="C740" s="225"/>
      <c r="D740" s="226"/>
      <c r="E740" s="226"/>
      <c r="F740" s="226"/>
      <c r="G740" s="226"/>
      <c r="H740" s="226"/>
      <c r="I740" s="226"/>
      <c r="J740" s="227"/>
      <c r="K740" s="53"/>
      <c r="L740" s="228"/>
      <c r="M740" s="229"/>
      <c r="R740" s="53"/>
      <c r="S740" s="53"/>
      <c r="T740" s="53"/>
      <c r="U740" s="53"/>
      <c r="V740" s="53"/>
      <c r="W740" s="53"/>
      <c r="X740" s="53"/>
      <c r="Y740" s="53"/>
      <c r="Z740" s="53"/>
      <c r="AA740" s="53"/>
      <c r="AB740" s="53"/>
      <c r="AC740" s="53"/>
      <c r="AD740" s="53"/>
      <c r="AE740" s="53"/>
      <c r="AF740" s="53"/>
      <c r="AG740" s="53"/>
      <c r="AH740" s="226"/>
    </row>
    <row r="741" spans="2:34" ht="70.900000000000006" customHeight="1">
      <c r="B741" s="224"/>
      <c r="C741" s="225"/>
      <c r="D741" s="226"/>
      <c r="E741" s="226"/>
      <c r="F741" s="226"/>
      <c r="G741" s="226"/>
      <c r="H741" s="226"/>
      <c r="I741" s="226"/>
      <c r="J741" s="227"/>
      <c r="K741" s="53"/>
      <c r="L741" s="228"/>
      <c r="M741" s="229"/>
      <c r="R741" s="53"/>
      <c r="S741" s="53"/>
      <c r="T741" s="53"/>
      <c r="U741" s="53"/>
      <c r="V741" s="53"/>
      <c r="W741" s="53"/>
      <c r="X741" s="53"/>
      <c r="Y741" s="53"/>
      <c r="Z741" s="53"/>
      <c r="AA741" s="53"/>
      <c r="AB741" s="53"/>
      <c r="AC741" s="53"/>
      <c r="AD741" s="53"/>
      <c r="AE741" s="53"/>
      <c r="AF741" s="53"/>
      <c r="AG741" s="53"/>
      <c r="AH741" s="226"/>
    </row>
    <row r="742" spans="2:34" ht="70.900000000000006" customHeight="1">
      <c r="B742" s="224"/>
      <c r="C742" s="225"/>
      <c r="D742" s="226"/>
      <c r="E742" s="226"/>
      <c r="F742" s="226"/>
      <c r="G742" s="226"/>
      <c r="H742" s="226"/>
      <c r="I742" s="226"/>
      <c r="J742" s="227"/>
      <c r="K742" s="53"/>
      <c r="L742" s="228"/>
      <c r="M742" s="229"/>
      <c r="R742" s="53"/>
      <c r="S742" s="53"/>
      <c r="T742" s="53"/>
      <c r="U742" s="53"/>
      <c r="V742" s="53"/>
      <c r="W742" s="53"/>
      <c r="X742" s="53"/>
      <c r="Y742" s="53"/>
      <c r="Z742" s="53"/>
      <c r="AA742" s="53"/>
      <c r="AB742" s="53"/>
      <c r="AC742" s="53"/>
      <c r="AD742" s="53"/>
      <c r="AE742" s="53"/>
      <c r="AF742" s="53"/>
      <c r="AG742" s="53"/>
      <c r="AH742" s="226"/>
    </row>
    <row r="743" spans="2:34" ht="70.900000000000006" customHeight="1">
      <c r="B743" s="224"/>
      <c r="C743" s="225"/>
      <c r="D743" s="226"/>
      <c r="E743" s="226"/>
      <c r="F743" s="226"/>
      <c r="G743" s="226"/>
      <c r="H743" s="226"/>
      <c r="I743" s="226"/>
      <c r="J743" s="227"/>
      <c r="K743" s="53"/>
      <c r="L743" s="228"/>
      <c r="M743" s="229"/>
      <c r="R743" s="53"/>
      <c r="S743" s="53"/>
      <c r="T743" s="53"/>
      <c r="U743" s="53"/>
      <c r="V743" s="53"/>
      <c r="W743" s="53"/>
      <c r="X743" s="53"/>
      <c r="Y743" s="53"/>
      <c r="Z743" s="53"/>
      <c r="AA743" s="53"/>
      <c r="AB743" s="53"/>
      <c r="AC743" s="53"/>
      <c r="AD743" s="53"/>
      <c r="AE743" s="53"/>
      <c r="AF743" s="53"/>
      <c r="AG743" s="53"/>
      <c r="AH743" s="226"/>
    </row>
    <row r="744" spans="2:34" ht="70.900000000000006" customHeight="1">
      <c r="B744" s="224"/>
      <c r="C744" s="225"/>
      <c r="D744" s="226"/>
      <c r="E744" s="226"/>
      <c r="F744" s="226"/>
      <c r="G744" s="226"/>
      <c r="H744" s="226"/>
      <c r="I744" s="226"/>
      <c r="J744" s="227"/>
      <c r="K744" s="53"/>
      <c r="L744" s="228"/>
      <c r="M744" s="229"/>
      <c r="R744" s="53"/>
      <c r="S744" s="53"/>
      <c r="T744" s="53"/>
      <c r="U744" s="53"/>
      <c r="V744" s="53"/>
      <c r="W744" s="53"/>
      <c r="X744" s="53"/>
      <c r="Y744" s="53"/>
      <c r="Z744" s="53"/>
      <c r="AA744" s="53"/>
      <c r="AB744" s="53"/>
      <c r="AC744" s="53"/>
      <c r="AD744" s="53"/>
      <c r="AE744" s="53"/>
      <c r="AF744" s="53"/>
      <c r="AG744" s="53"/>
      <c r="AH744" s="226"/>
    </row>
    <row r="745" spans="2:34" ht="70.900000000000006" customHeight="1">
      <c r="B745" s="224"/>
      <c r="C745" s="225"/>
      <c r="D745" s="226"/>
      <c r="E745" s="226"/>
      <c r="F745" s="226"/>
      <c r="G745" s="226"/>
      <c r="H745" s="226"/>
      <c r="I745" s="226"/>
      <c r="J745" s="227"/>
      <c r="K745" s="53"/>
      <c r="L745" s="228"/>
      <c r="M745" s="229"/>
      <c r="R745" s="53"/>
      <c r="S745" s="53"/>
      <c r="T745" s="53"/>
      <c r="U745" s="53"/>
      <c r="V745" s="53"/>
      <c r="W745" s="53"/>
      <c r="X745" s="53"/>
      <c r="Y745" s="53"/>
      <c r="Z745" s="53"/>
      <c r="AA745" s="53"/>
      <c r="AB745" s="53"/>
      <c r="AC745" s="53"/>
      <c r="AD745" s="53"/>
      <c r="AE745" s="53"/>
      <c r="AF745" s="53"/>
      <c r="AG745" s="53"/>
      <c r="AH745" s="226"/>
    </row>
    <row r="746" spans="2:34" ht="70.900000000000006" customHeight="1">
      <c r="B746" s="224"/>
      <c r="C746" s="225"/>
      <c r="D746" s="226"/>
      <c r="E746" s="226"/>
      <c r="F746" s="226"/>
      <c r="G746" s="226"/>
      <c r="H746" s="226"/>
      <c r="I746" s="226"/>
      <c r="J746" s="227"/>
      <c r="K746" s="53"/>
      <c r="L746" s="228"/>
      <c r="M746" s="229"/>
      <c r="R746" s="53"/>
      <c r="S746" s="53"/>
      <c r="T746" s="53"/>
      <c r="U746" s="53"/>
      <c r="V746" s="53"/>
      <c r="W746" s="53"/>
      <c r="X746" s="53"/>
      <c r="Y746" s="53"/>
      <c r="Z746" s="53"/>
      <c r="AA746" s="53"/>
      <c r="AB746" s="53"/>
      <c r="AC746" s="53"/>
      <c r="AD746" s="53"/>
      <c r="AE746" s="53"/>
      <c r="AF746" s="53"/>
      <c r="AG746" s="53"/>
      <c r="AH746" s="226"/>
    </row>
    <row r="747" spans="2:34" ht="70.900000000000006" customHeight="1">
      <c r="B747" s="224"/>
      <c r="C747" s="225"/>
      <c r="D747" s="226"/>
      <c r="E747" s="226"/>
      <c r="F747" s="226"/>
      <c r="G747" s="226"/>
      <c r="H747" s="226"/>
      <c r="I747" s="226"/>
      <c r="J747" s="227"/>
      <c r="K747" s="53"/>
      <c r="L747" s="228"/>
      <c r="M747" s="229"/>
      <c r="R747" s="53"/>
      <c r="S747" s="53"/>
      <c r="T747" s="53"/>
      <c r="U747" s="53"/>
      <c r="V747" s="53"/>
      <c r="W747" s="53"/>
      <c r="X747" s="53"/>
      <c r="Y747" s="53"/>
      <c r="Z747" s="53"/>
      <c r="AA747" s="53"/>
      <c r="AB747" s="53"/>
      <c r="AC747" s="53"/>
      <c r="AD747" s="53"/>
      <c r="AE747" s="53"/>
      <c r="AF747" s="53"/>
      <c r="AG747" s="53"/>
      <c r="AH747" s="226"/>
    </row>
    <row r="748" spans="2:34" ht="70.900000000000006" customHeight="1">
      <c r="B748" s="224"/>
      <c r="C748" s="225"/>
      <c r="D748" s="226"/>
      <c r="E748" s="226"/>
      <c r="F748" s="226"/>
      <c r="G748" s="226"/>
      <c r="H748" s="226"/>
      <c r="I748" s="226"/>
      <c r="J748" s="227"/>
      <c r="K748" s="53"/>
      <c r="L748" s="228"/>
      <c r="M748" s="229"/>
      <c r="R748" s="53"/>
      <c r="S748" s="53"/>
      <c r="T748" s="53"/>
      <c r="U748" s="53"/>
      <c r="V748" s="53"/>
      <c r="W748" s="53"/>
      <c r="X748" s="53"/>
      <c r="Y748" s="53"/>
      <c r="Z748" s="53"/>
      <c r="AA748" s="53"/>
      <c r="AB748" s="53"/>
      <c r="AC748" s="53"/>
      <c r="AD748" s="53"/>
      <c r="AE748" s="53"/>
      <c r="AF748" s="53"/>
      <c r="AG748" s="53"/>
      <c r="AH748" s="226"/>
    </row>
    <row r="749" spans="2:34" ht="70.900000000000006" customHeight="1">
      <c r="B749" s="224"/>
      <c r="C749" s="225"/>
      <c r="D749" s="226"/>
      <c r="E749" s="226"/>
      <c r="F749" s="226"/>
      <c r="G749" s="226"/>
      <c r="H749" s="226"/>
      <c r="I749" s="226"/>
      <c r="J749" s="227"/>
      <c r="K749" s="53"/>
      <c r="L749" s="228"/>
      <c r="M749" s="229"/>
      <c r="R749" s="53"/>
      <c r="S749" s="53"/>
      <c r="T749" s="53"/>
      <c r="U749" s="53"/>
      <c r="V749" s="53"/>
      <c r="W749" s="53"/>
      <c r="X749" s="53"/>
      <c r="Y749" s="53"/>
      <c r="Z749" s="53"/>
      <c r="AA749" s="53"/>
      <c r="AB749" s="53"/>
      <c r="AC749" s="53"/>
      <c r="AD749" s="53"/>
      <c r="AE749" s="53"/>
      <c r="AF749" s="53"/>
      <c r="AG749" s="53"/>
      <c r="AH749" s="226"/>
    </row>
    <row r="750" spans="2:34" ht="70.900000000000006" customHeight="1">
      <c r="B750" s="224"/>
      <c r="C750" s="225"/>
      <c r="D750" s="226"/>
      <c r="E750" s="226"/>
      <c r="F750" s="226"/>
      <c r="G750" s="226"/>
      <c r="H750" s="226"/>
      <c r="I750" s="226"/>
      <c r="J750" s="227"/>
      <c r="K750" s="53"/>
      <c r="L750" s="228"/>
      <c r="M750" s="229"/>
      <c r="R750" s="53"/>
      <c r="S750" s="53"/>
      <c r="T750" s="53"/>
      <c r="U750" s="53"/>
      <c r="V750" s="53"/>
      <c r="W750" s="53"/>
      <c r="X750" s="53"/>
      <c r="Y750" s="53"/>
      <c r="Z750" s="53"/>
      <c r="AA750" s="53"/>
      <c r="AB750" s="53"/>
      <c r="AC750" s="53"/>
      <c r="AD750" s="53"/>
      <c r="AE750" s="53"/>
      <c r="AF750" s="53"/>
      <c r="AG750" s="53"/>
      <c r="AH750" s="226"/>
    </row>
    <row r="751" spans="2:34" ht="70.900000000000006" customHeight="1">
      <c r="B751" s="224"/>
      <c r="C751" s="225"/>
      <c r="D751" s="226"/>
      <c r="E751" s="226"/>
      <c r="F751" s="226"/>
      <c r="G751" s="226"/>
      <c r="H751" s="226"/>
      <c r="I751" s="226"/>
      <c r="J751" s="227"/>
      <c r="K751" s="53"/>
      <c r="L751" s="228"/>
      <c r="M751" s="229"/>
      <c r="R751" s="53"/>
      <c r="S751" s="53"/>
      <c r="T751" s="53"/>
      <c r="U751" s="53"/>
      <c r="V751" s="53"/>
      <c r="W751" s="53"/>
      <c r="X751" s="53"/>
      <c r="Y751" s="53"/>
      <c r="Z751" s="53"/>
      <c r="AA751" s="53"/>
      <c r="AB751" s="53"/>
      <c r="AC751" s="53"/>
      <c r="AD751" s="53"/>
      <c r="AE751" s="53"/>
      <c r="AF751" s="53"/>
      <c r="AG751" s="53"/>
      <c r="AH751" s="226"/>
    </row>
    <row r="752" spans="2:34" ht="70.900000000000006" customHeight="1">
      <c r="B752" s="224"/>
      <c r="C752" s="225"/>
      <c r="D752" s="226"/>
      <c r="E752" s="226"/>
      <c r="F752" s="226"/>
      <c r="G752" s="226"/>
      <c r="H752" s="226"/>
      <c r="I752" s="226"/>
      <c r="J752" s="227"/>
      <c r="K752" s="53"/>
      <c r="L752" s="228"/>
      <c r="M752" s="229"/>
      <c r="R752" s="53"/>
      <c r="S752" s="53"/>
      <c r="T752" s="53"/>
      <c r="U752" s="53"/>
      <c r="V752" s="53"/>
      <c r="W752" s="53"/>
      <c r="X752" s="53"/>
      <c r="Y752" s="53"/>
      <c r="Z752" s="53"/>
      <c r="AA752" s="53"/>
      <c r="AB752" s="53"/>
      <c r="AC752" s="53"/>
      <c r="AD752" s="53"/>
      <c r="AE752" s="53"/>
      <c r="AF752" s="53"/>
      <c r="AG752" s="53"/>
      <c r="AH752" s="226"/>
    </row>
    <row r="753" spans="2:34" ht="70.900000000000006" customHeight="1">
      <c r="B753" s="224"/>
      <c r="C753" s="225"/>
      <c r="D753" s="226"/>
      <c r="E753" s="226"/>
      <c r="F753" s="226"/>
      <c r="G753" s="226"/>
      <c r="H753" s="226"/>
      <c r="I753" s="226"/>
      <c r="J753" s="227"/>
      <c r="K753" s="53"/>
      <c r="L753" s="228"/>
      <c r="M753" s="229"/>
      <c r="R753" s="53"/>
      <c r="S753" s="53"/>
      <c r="T753" s="53"/>
      <c r="U753" s="53"/>
      <c r="V753" s="53"/>
      <c r="W753" s="53"/>
      <c r="X753" s="53"/>
      <c r="Y753" s="53"/>
      <c r="Z753" s="53"/>
      <c r="AA753" s="53"/>
      <c r="AB753" s="53"/>
      <c r="AC753" s="53"/>
      <c r="AD753" s="53"/>
      <c r="AE753" s="53"/>
      <c r="AF753" s="53"/>
      <c r="AG753" s="53"/>
      <c r="AH753" s="226"/>
    </row>
    <row r="754" spans="2:34" ht="70.900000000000006" customHeight="1">
      <c r="B754" s="224"/>
      <c r="C754" s="225"/>
      <c r="D754" s="226"/>
      <c r="E754" s="226"/>
      <c r="F754" s="226"/>
      <c r="G754" s="226"/>
      <c r="H754" s="226"/>
      <c r="I754" s="226"/>
      <c r="J754" s="227"/>
      <c r="K754" s="53"/>
      <c r="L754" s="228"/>
      <c r="M754" s="229"/>
      <c r="R754" s="53"/>
      <c r="S754" s="53"/>
      <c r="T754" s="53"/>
      <c r="U754" s="53"/>
      <c r="V754" s="53"/>
      <c r="W754" s="53"/>
      <c r="X754" s="53"/>
      <c r="Y754" s="53"/>
      <c r="Z754" s="53"/>
      <c r="AA754" s="53"/>
      <c r="AB754" s="53"/>
      <c r="AC754" s="53"/>
      <c r="AD754" s="53"/>
      <c r="AE754" s="53"/>
      <c r="AF754" s="53"/>
      <c r="AG754" s="53"/>
      <c r="AH754" s="226"/>
    </row>
    <row r="755" spans="2:34" ht="70.900000000000006" customHeight="1">
      <c r="B755" s="224"/>
      <c r="C755" s="225"/>
      <c r="D755" s="226"/>
      <c r="E755" s="226"/>
      <c r="F755" s="226"/>
      <c r="G755" s="226"/>
      <c r="H755" s="226"/>
      <c r="I755" s="226"/>
      <c r="J755" s="227"/>
      <c r="K755" s="53"/>
      <c r="L755" s="228"/>
      <c r="M755" s="229"/>
      <c r="R755" s="53"/>
      <c r="S755" s="53"/>
      <c r="T755" s="53"/>
      <c r="U755" s="53"/>
      <c r="V755" s="53"/>
      <c r="W755" s="53"/>
      <c r="X755" s="53"/>
      <c r="Y755" s="53"/>
      <c r="Z755" s="53"/>
      <c r="AA755" s="53"/>
      <c r="AB755" s="53"/>
      <c r="AC755" s="53"/>
      <c r="AD755" s="53"/>
      <c r="AE755" s="53"/>
      <c r="AF755" s="53"/>
      <c r="AG755" s="53"/>
      <c r="AH755" s="226"/>
    </row>
    <row r="756" spans="2:34" ht="70.900000000000006" customHeight="1">
      <c r="B756" s="224"/>
      <c r="C756" s="225"/>
      <c r="D756" s="226"/>
      <c r="E756" s="226"/>
      <c r="F756" s="226"/>
      <c r="G756" s="226"/>
      <c r="H756" s="226"/>
      <c r="I756" s="226"/>
      <c r="J756" s="227"/>
      <c r="K756" s="53"/>
      <c r="L756" s="228"/>
      <c r="M756" s="229"/>
      <c r="R756" s="53"/>
      <c r="S756" s="53"/>
      <c r="T756" s="53"/>
      <c r="U756" s="53"/>
      <c r="V756" s="53"/>
      <c r="W756" s="53"/>
      <c r="X756" s="53"/>
      <c r="Y756" s="53"/>
      <c r="Z756" s="53"/>
      <c r="AA756" s="53"/>
      <c r="AB756" s="53"/>
      <c r="AC756" s="53"/>
      <c r="AD756" s="53"/>
      <c r="AE756" s="53"/>
      <c r="AF756" s="53"/>
      <c r="AG756" s="53"/>
      <c r="AH756" s="226"/>
    </row>
    <row r="757" spans="2:34" ht="70.900000000000006" customHeight="1">
      <c r="B757" s="224"/>
      <c r="C757" s="225"/>
      <c r="D757" s="226"/>
      <c r="E757" s="226"/>
      <c r="F757" s="226"/>
      <c r="G757" s="226"/>
      <c r="H757" s="226"/>
      <c r="I757" s="226"/>
      <c r="J757" s="227"/>
      <c r="K757" s="53"/>
      <c r="L757" s="228"/>
      <c r="M757" s="229"/>
      <c r="R757" s="53"/>
      <c r="S757" s="53"/>
      <c r="T757" s="53"/>
      <c r="U757" s="53"/>
      <c r="V757" s="53"/>
      <c r="W757" s="53"/>
      <c r="X757" s="53"/>
      <c r="Y757" s="53"/>
      <c r="Z757" s="53"/>
      <c r="AA757" s="53"/>
      <c r="AB757" s="53"/>
      <c r="AC757" s="53"/>
      <c r="AD757" s="53"/>
      <c r="AE757" s="53"/>
      <c r="AF757" s="53"/>
      <c r="AG757" s="53"/>
      <c r="AH757" s="226"/>
    </row>
    <row r="758" spans="2:34" ht="70.900000000000006" customHeight="1">
      <c r="B758" s="224"/>
      <c r="C758" s="225"/>
      <c r="D758" s="226"/>
      <c r="E758" s="226"/>
      <c r="F758" s="226"/>
      <c r="G758" s="226"/>
      <c r="H758" s="226"/>
      <c r="I758" s="226"/>
      <c r="J758" s="227"/>
      <c r="K758" s="53"/>
      <c r="L758" s="228"/>
      <c r="M758" s="229"/>
      <c r="R758" s="53"/>
      <c r="S758" s="53"/>
      <c r="T758" s="53"/>
      <c r="U758" s="53"/>
      <c r="V758" s="53"/>
      <c r="W758" s="53"/>
      <c r="X758" s="53"/>
      <c r="Y758" s="53"/>
      <c r="Z758" s="53"/>
      <c r="AA758" s="53"/>
      <c r="AB758" s="53"/>
      <c r="AC758" s="53"/>
      <c r="AD758" s="53"/>
      <c r="AE758" s="53"/>
      <c r="AF758" s="53"/>
      <c r="AG758" s="53"/>
      <c r="AH758" s="226"/>
    </row>
    <row r="759" spans="2:34" ht="70.900000000000006" customHeight="1">
      <c r="B759" s="224"/>
      <c r="C759" s="225"/>
      <c r="D759" s="226"/>
      <c r="E759" s="226"/>
      <c r="F759" s="226"/>
      <c r="G759" s="226"/>
      <c r="H759" s="226"/>
      <c r="I759" s="226"/>
      <c r="J759" s="227"/>
      <c r="K759" s="53"/>
      <c r="L759" s="228"/>
      <c r="M759" s="229"/>
      <c r="R759" s="53"/>
      <c r="S759" s="53"/>
      <c r="T759" s="53"/>
      <c r="U759" s="53"/>
      <c r="V759" s="53"/>
      <c r="W759" s="53"/>
      <c r="X759" s="53"/>
      <c r="Y759" s="53"/>
      <c r="Z759" s="53"/>
      <c r="AA759" s="53"/>
      <c r="AB759" s="53"/>
      <c r="AC759" s="53"/>
      <c r="AD759" s="53"/>
      <c r="AE759" s="53"/>
      <c r="AF759" s="53"/>
      <c r="AG759" s="53"/>
      <c r="AH759" s="226"/>
    </row>
    <row r="760" spans="2:34" ht="70.900000000000006" customHeight="1">
      <c r="B760" s="224"/>
      <c r="C760" s="225"/>
      <c r="D760" s="226"/>
      <c r="E760" s="226"/>
      <c r="F760" s="226"/>
      <c r="G760" s="226"/>
      <c r="H760" s="226"/>
      <c r="I760" s="226"/>
      <c r="J760" s="227"/>
      <c r="K760" s="53"/>
      <c r="L760" s="228"/>
      <c r="M760" s="229"/>
      <c r="R760" s="53"/>
      <c r="S760" s="53"/>
      <c r="T760" s="53"/>
      <c r="U760" s="53"/>
      <c r="V760" s="53"/>
      <c r="W760" s="53"/>
      <c r="X760" s="53"/>
      <c r="Y760" s="53"/>
      <c r="Z760" s="53"/>
      <c r="AA760" s="53"/>
      <c r="AB760" s="53"/>
      <c r="AC760" s="53"/>
      <c r="AD760" s="53"/>
      <c r="AE760" s="53"/>
      <c r="AF760" s="53"/>
      <c r="AG760" s="53"/>
      <c r="AH760" s="226"/>
    </row>
    <row r="761" spans="2:34" ht="70.900000000000006" customHeight="1">
      <c r="B761" s="224"/>
      <c r="C761" s="225"/>
      <c r="D761" s="226"/>
      <c r="E761" s="226"/>
      <c r="F761" s="226"/>
      <c r="G761" s="226"/>
      <c r="H761" s="226"/>
      <c r="I761" s="226"/>
      <c r="J761" s="227"/>
      <c r="K761" s="53"/>
      <c r="L761" s="228"/>
      <c r="M761" s="229"/>
      <c r="R761" s="53"/>
      <c r="S761" s="53"/>
      <c r="T761" s="53"/>
      <c r="U761" s="53"/>
      <c r="V761" s="53"/>
      <c r="W761" s="53"/>
      <c r="X761" s="53"/>
      <c r="Y761" s="53"/>
      <c r="Z761" s="53"/>
      <c r="AA761" s="53"/>
      <c r="AB761" s="53"/>
      <c r="AC761" s="53"/>
      <c r="AD761" s="53"/>
      <c r="AE761" s="53"/>
      <c r="AF761" s="53"/>
      <c r="AG761" s="53"/>
      <c r="AH761" s="226"/>
    </row>
    <row r="762" spans="2:34" ht="70.900000000000006" customHeight="1">
      <c r="B762" s="224"/>
      <c r="C762" s="225"/>
      <c r="D762" s="226"/>
      <c r="E762" s="226"/>
      <c r="F762" s="226"/>
      <c r="G762" s="226"/>
      <c r="H762" s="226"/>
      <c r="I762" s="226"/>
      <c r="J762" s="227"/>
      <c r="K762" s="53"/>
      <c r="L762" s="228"/>
      <c r="M762" s="229"/>
      <c r="R762" s="53"/>
      <c r="S762" s="53"/>
      <c r="T762" s="53"/>
      <c r="U762" s="53"/>
      <c r="V762" s="53"/>
      <c r="W762" s="53"/>
      <c r="X762" s="53"/>
      <c r="Y762" s="53"/>
      <c r="Z762" s="53"/>
      <c r="AA762" s="53"/>
      <c r="AB762" s="53"/>
      <c r="AC762" s="53"/>
      <c r="AD762" s="53"/>
      <c r="AE762" s="53"/>
      <c r="AF762" s="53"/>
      <c r="AG762" s="53"/>
      <c r="AH762" s="226"/>
    </row>
    <row r="763" spans="2:34" ht="70.900000000000006" customHeight="1">
      <c r="B763" s="224"/>
      <c r="C763" s="225"/>
      <c r="D763" s="226"/>
      <c r="E763" s="226"/>
      <c r="F763" s="226"/>
      <c r="G763" s="226"/>
      <c r="H763" s="226"/>
      <c r="I763" s="226"/>
      <c r="J763" s="227"/>
      <c r="K763" s="53"/>
      <c r="L763" s="228"/>
      <c r="M763" s="229"/>
      <c r="R763" s="53"/>
      <c r="S763" s="53"/>
      <c r="T763" s="53"/>
      <c r="U763" s="53"/>
      <c r="V763" s="53"/>
      <c r="W763" s="53"/>
      <c r="X763" s="53"/>
      <c r="Y763" s="53"/>
      <c r="Z763" s="53"/>
      <c r="AA763" s="53"/>
      <c r="AB763" s="53"/>
      <c r="AC763" s="53"/>
      <c r="AD763" s="53"/>
      <c r="AE763" s="53"/>
      <c r="AF763" s="53"/>
      <c r="AG763" s="53"/>
      <c r="AH763" s="226"/>
    </row>
    <row r="764" spans="2:34" ht="70.900000000000006" customHeight="1">
      <c r="B764" s="224"/>
      <c r="C764" s="225"/>
      <c r="D764" s="226"/>
      <c r="E764" s="226"/>
      <c r="F764" s="226"/>
      <c r="G764" s="226"/>
      <c r="H764" s="226"/>
      <c r="I764" s="226"/>
      <c r="J764" s="227"/>
      <c r="K764" s="53"/>
      <c r="L764" s="228"/>
      <c r="M764" s="229"/>
      <c r="R764" s="53"/>
      <c r="S764" s="53"/>
      <c r="T764" s="53"/>
      <c r="U764" s="53"/>
      <c r="V764" s="53"/>
      <c r="W764" s="53"/>
      <c r="X764" s="53"/>
      <c r="Y764" s="53"/>
      <c r="Z764" s="53"/>
      <c r="AA764" s="53"/>
      <c r="AB764" s="53"/>
      <c r="AC764" s="53"/>
      <c r="AD764" s="53"/>
      <c r="AE764" s="53"/>
      <c r="AF764" s="53"/>
      <c r="AG764" s="53"/>
      <c r="AH764" s="226"/>
    </row>
    <row r="765" spans="2:34" ht="70.900000000000006" customHeight="1">
      <c r="B765" s="224"/>
      <c r="C765" s="225"/>
      <c r="D765" s="226"/>
      <c r="E765" s="226"/>
      <c r="F765" s="226"/>
      <c r="G765" s="226"/>
      <c r="H765" s="226"/>
      <c r="I765" s="226"/>
      <c r="J765" s="227"/>
      <c r="K765" s="53"/>
      <c r="L765" s="228"/>
      <c r="M765" s="229"/>
      <c r="R765" s="53"/>
      <c r="S765" s="53"/>
      <c r="T765" s="53"/>
      <c r="U765" s="53"/>
      <c r="V765" s="53"/>
      <c r="W765" s="53"/>
      <c r="X765" s="53"/>
      <c r="Y765" s="53"/>
      <c r="Z765" s="53"/>
      <c r="AA765" s="53"/>
      <c r="AB765" s="53"/>
      <c r="AC765" s="53"/>
      <c r="AD765" s="53"/>
      <c r="AE765" s="53"/>
      <c r="AF765" s="53"/>
      <c r="AG765" s="53"/>
      <c r="AH765" s="226"/>
    </row>
    <row r="766" spans="2:34" ht="70.900000000000006" customHeight="1">
      <c r="B766" s="224"/>
      <c r="C766" s="225"/>
      <c r="D766" s="226"/>
      <c r="E766" s="226"/>
      <c r="F766" s="226"/>
      <c r="G766" s="226"/>
      <c r="H766" s="226"/>
      <c r="I766" s="226"/>
      <c r="J766" s="227"/>
      <c r="K766" s="53"/>
      <c r="L766" s="228"/>
      <c r="M766" s="229"/>
      <c r="R766" s="53"/>
      <c r="S766" s="53"/>
      <c r="T766" s="53"/>
      <c r="U766" s="53"/>
      <c r="V766" s="53"/>
      <c r="W766" s="53"/>
      <c r="X766" s="53"/>
      <c r="Y766" s="53"/>
      <c r="Z766" s="53"/>
      <c r="AA766" s="53"/>
      <c r="AB766" s="53"/>
      <c r="AC766" s="53"/>
      <c r="AD766" s="53"/>
      <c r="AE766" s="53"/>
      <c r="AF766" s="53"/>
      <c r="AG766" s="53"/>
      <c r="AH766" s="226"/>
    </row>
    <row r="767" spans="2:34" ht="70.900000000000006" customHeight="1">
      <c r="B767" s="224"/>
      <c r="C767" s="225"/>
      <c r="D767" s="226"/>
      <c r="E767" s="226"/>
      <c r="F767" s="226"/>
      <c r="G767" s="226"/>
      <c r="H767" s="226"/>
      <c r="I767" s="226"/>
      <c r="J767" s="227"/>
      <c r="K767" s="53"/>
      <c r="L767" s="228"/>
      <c r="M767" s="229"/>
      <c r="R767" s="53"/>
      <c r="S767" s="53"/>
      <c r="T767" s="53"/>
      <c r="U767" s="53"/>
      <c r="V767" s="53"/>
      <c r="W767" s="53"/>
      <c r="X767" s="53"/>
      <c r="Y767" s="53"/>
      <c r="Z767" s="53"/>
      <c r="AA767" s="53"/>
      <c r="AB767" s="53"/>
      <c r="AC767" s="53"/>
      <c r="AD767" s="53"/>
      <c r="AE767" s="53"/>
      <c r="AF767" s="53"/>
      <c r="AG767" s="53"/>
      <c r="AH767" s="226"/>
    </row>
    <row r="768" spans="2:34" ht="70.900000000000006" customHeight="1">
      <c r="B768" s="224"/>
      <c r="C768" s="225"/>
      <c r="D768" s="226"/>
      <c r="E768" s="226"/>
      <c r="F768" s="226"/>
      <c r="G768" s="226"/>
      <c r="H768" s="226"/>
      <c r="I768" s="226"/>
      <c r="J768" s="227"/>
      <c r="K768" s="53"/>
      <c r="L768" s="228"/>
      <c r="M768" s="229"/>
      <c r="R768" s="53"/>
      <c r="S768" s="53"/>
      <c r="T768" s="53"/>
      <c r="U768" s="53"/>
      <c r="V768" s="53"/>
      <c r="W768" s="53"/>
      <c r="X768" s="53"/>
      <c r="Y768" s="53"/>
      <c r="Z768" s="53"/>
      <c r="AA768" s="53"/>
      <c r="AB768" s="53"/>
      <c r="AC768" s="53"/>
      <c r="AD768" s="53"/>
      <c r="AE768" s="53"/>
      <c r="AF768" s="53"/>
      <c r="AG768" s="53"/>
      <c r="AH768" s="226"/>
    </row>
    <row r="769" spans="2:34" ht="70.900000000000006" customHeight="1">
      <c r="B769" s="224"/>
      <c r="C769" s="225"/>
      <c r="D769" s="226"/>
      <c r="E769" s="226"/>
      <c r="F769" s="226"/>
      <c r="G769" s="226"/>
      <c r="H769" s="226"/>
      <c r="I769" s="226"/>
      <c r="J769" s="227"/>
      <c r="K769" s="53"/>
      <c r="L769" s="228"/>
      <c r="M769" s="229"/>
      <c r="R769" s="53"/>
      <c r="S769" s="53"/>
      <c r="T769" s="53"/>
      <c r="U769" s="53"/>
      <c r="V769" s="53"/>
      <c r="W769" s="53"/>
      <c r="X769" s="53"/>
      <c r="Y769" s="53"/>
      <c r="Z769" s="53"/>
      <c r="AA769" s="53"/>
      <c r="AB769" s="53"/>
      <c r="AC769" s="53"/>
      <c r="AD769" s="53"/>
      <c r="AE769" s="53"/>
      <c r="AF769" s="53"/>
      <c r="AG769" s="53"/>
      <c r="AH769" s="226"/>
    </row>
    <row r="770" spans="2:34" ht="70.900000000000006" customHeight="1">
      <c r="B770" s="224"/>
      <c r="C770" s="225"/>
      <c r="D770" s="226"/>
      <c r="E770" s="226"/>
      <c r="F770" s="226"/>
      <c r="G770" s="226"/>
      <c r="H770" s="226"/>
      <c r="I770" s="226"/>
      <c r="J770" s="227"/>
      <c r="K770" s="53"/>
      <c r="L770" s="228"/>
      <c r="M770" s="229"/>
      <c r="R770" s="53"/>
      <c r="S770" s="53"/>
      <c r="T770" s="53"/>
      <c r="U770" s="53"/>
      <c r="V770" s="53"/>
      <c r="W770" s="53"/>
      <c r="X770" s="53"/>
      <c r="Y770" s="53"/>
      <c r="Z770" s="53"/>
      <c r="AA770" s="53"/>
      <c r="AB770" s="53"/>
      <c r="AC770" s="53"/>
      <c r="AD770" s="53"/>
      <c r="AE770" s="53"/>
      <c r="AF770" s="53"/>
      <c r="AG770" s="53"/>
      <c r="AH770" s="226"/>
    </row>
    <row r="771" spans="2:34" ht="70.900000000000006" customHeight="1">
      <c r="B771" s="224"/>
      <c r="C771" s="225"/>
      <c r="D771" s="226"/>
      <c r="E771" s="226"/>
      <c r="F771" s="226"/>
      <c r="G771" s="226"/>
      <c r="H771" s="226"/>
      <c r="I771" s="226"/>
      <c r="J771" s="227"/>
      <c r="K771" s="53"/>
      <c r="L771" s="228"/>
      <c r="M771" s="229"/>
      <c r="R771" s="53"/>
      <c r="S771" s="53"/>
      <c r="T771" s="53"/>
      <c r="U771" s="53"/>
      <c r="V771" s="53"/>
      <c r="W771" s="53"/>
      <c r="X771" s="53"/>
      <c r="Y771" s="53"/>
      <c r="Z771" s="53"/>
      <c r="AA771" s="53"/>
      <c r="AB771" s="53"/>
      <c r="AC771" s="53"/>
      <c r="AD771" s="53"/>
      <c r="AE771" s="53"/>
      <c r="AF771" s="53"/>
      <c r="AG771" s="53"/>
      <c r="AH771" s="226"/>
    </row>
    <row r="772" spans="2:34" ht="70.900000000000006" customHeight="1">
      <c r="B772" s="224"/>
      <c r="C772" s="225"/>
      <c r="D772" s="226"/>
      <c r="E772" s="226"/>
      <c r="F772" s="226"/>
      <c r="G772" s="226"/>
      <c r="H772" s="226"/>
      <c r="I772" s="226"/>
      <c r="J772" s="227"/>
      <c r="K772" s="53"/>
      <c r="L772" s="228"/>
      <c r="M772" s="229"/>
      <c r="R772" s="53"/>
      <c r="S772" s="53"/>
      <c r="T772" s="53"/>
      <c r="U772" s="53"/>
      <c r="V772" s="53"/>
      <c r="W772" s="53"/>
      <c r="X772" s="53"/>
      <c r="Y772" s="53"/>
      <c r="Z772" s="53"/>
      <c r="AA772" s="53"/>
      <c r="AB772" s="53"/>
      <c r="AC772" s="53"/>
      <c r="AD772" s="53"/>
      <c r="AE772" s="53"/>
      <c r="AF772" s="53"/>
      <c r="AG772" s="53"/>
      <c r="AH772" s="226"/>
    </row>
    <row r="773" spans="2:34" ht="70.900000000000006" customHeight="1">
      <c r="B773" s="224"/>
      <c r="C773" s="225"/>
      <c r="D773" s="226"/>
      <c r="E773" s="226"/>
      <c r="F773" s="226"/>
      <c r="G773" s="226"/>
      <c r="H773" s="226"/>
      <c r="I773" s="226"/>
      <c r="J773" s="227"/>
      <c r="K773" s="53"/>
      <c r="L773" s="228"/>
      <c r="M773" s="229"/>
      <c r="R773" s="53"/>
      <c r="S773" s="53"/>
      <c r="T773" s="53"/>
      <c r="U773" s="53"/>
      <c r="V773" s="53"/>
      <c r="W773" s="53"/>
      <c r="X773" s="53"/>
      <c r="Y773" s="53"/>
      <c r="Z773" s="53"/>
      <c r="AA773" s="53"/>
      <c r="AB773" s="53"/>
      <c r="AC773" s="53"/>
      <c r="AD773" s="53"/>
      <c r="AE773" s="53"/>
      <c r="AF773" s="53"/>
      <c r="AG773" s="53"/>
      <c r="AH773" s="226"/>
    </row>
    <row r="774" spans="2:34" ht="70.900000000000006" customHeight="1">
      <c r="B774" s="224"/>
      <c r="C774" s="225"/>
      <c r="D774" s="226"/>
      <c r="E774" s="226"/>
      <c r="F774" s="226"/>
      <c r="G774" s="226"/>
      <c r="H774" s="226"/>
      <c r="I774" s="226"/>
      <c r="J774" s="227"/>
      <c r="K774" s="53"/>
      <c r="L774" s="228"/>
      <c r="M774" s="229"/>
      <c r="R774" s="53"/>
      <c r="S774" s="53"/>
      <c r="T774" s="53"/>
      <c r="U774" s="53"/>
      <c r="V774" s="53"/>
      <c r="W774" s="53"/>
      <c r="X774" s="53"/>
      <c r="Y774" s="53"/>
      <c r="Z774" s="53"/>
      <c r="AA774" s="53"/>
      <c r="AB774" s="53"/>
      <c r="AC774" s="53"/>
      <c r="AD774" s="53"/>
      <c r="AE774" s="53"/>
      <c r="AF774" s="53"/>
      <c r="AG774" s="53"/>
      <c r="AH774" s="226"/>
    </row>
    <row r="775" spans="2:34" ht="70.900000000000006" customHeight="1">
      <c r="B775" s="224"/>
      <c r="C775" s="225"/>
      <c r="D775" s="226"/>
      <c r="E775" s="226"/>
      <c r="F775" s="226"/>
      <c r="G775" s="226"/>
      <c r="H775" s="226"/>
      <c r="I775" s="226"/>
      <c r="J775" s="227"/>
      <c r="K775" s="53"/>
      <c r="L775" s="228"/>
      <c r="M775" s="229"/>
      <c r="R775" s="53"/>
      <c r="S775" s="53"/>
      <c r="T775" s="53"/>
      <c r="U775" s="53"/>
      <c r="V775" s="53"/>
      <c r="W775" s="53"/>
      <c r="X775" s="53"/>
      <c r="Y775" s="53"/>
      <c r="Z775" s="53"/>
      <c r="AA775" s="53"/>
      <c r="AB775" s="53"/>
      <c r="AC775" s="53"/>
      <c r="AD775" s="53"/>
      <c r="AE775" s="53"/>
      <c r="AF775" s="53"/>
      <c r="AG775" s="53"/>
      <c r="AH775" s="226"/>
    </row>
    <row r="776" spans="2:34" ht="70.900000000000006" customHeight="1">
      <c r="B776" s="224"/>
      <c r="C776" s="225"/>
      <c r="D776" s="226"/>
      <c r="E776" s="226"/>
      <c r="F776" s="226"/>
      <c r="G776" s="226"/>
      <c r="H776" s="226"/>
      <c r="I776" s="226"/>
      <c r="J776" s="227"/>
      <c r="K776" s="53"/>
      <c r="L776" s="228"/>
      <c r="M776" s="229"/>
      <c r="R776" s="53"/>
      <c r="S776" s="53"/>
      <c r="T776" s="53"/>
      <c r="U776" s="53"/>
      <c r="V776" s="53"/>
      <c r="W776" s="53"/>
      <c r="X776" s="53"/>
      <c r="Y776" s="53"/>
      <c r="Z776" s="53"/>
      <c r="AA776" s="53"/>
      <c r="AB776" s="53"/>
      <c r="AC776" s="53"/>
      <c r="AD776" s="53"/>
      <c r="AE776" s="53"/>
      <c r="AF776" s="53"/>
      <c r="AG776" s="53"/>
      <c r="AH776" s="226"/>
    </row>
    <row r="777" spans="2:34" ht="70.900000000000006" customHeight="1">
      <c r="B777" s="224"/>
      <c r="C777" s="225"/>
      <c r="D777" s="226"/>
      <c r="E777" s="226"/>
      <c r="F777" s="226"/>
      <c r="G777" s="226"/>
      <c r="H777" s="226"/>
      <c r="I777" s="226"/>
      <c r="J777" s="227"/>
      <c r="K777" s="53"/>
      <c r="L777" s="228"/>
      <c r="M777" s="229"/>
      <c r="R777" s="53"/>
      <c r="S777" s="53"/>
      <c r="T777" s="53"/>
      <c r="U777" s="53"/>
      <c r="V777" s="53"/>
      <c r="W777" s="53"/>
      <c r="X777" s="53"/>
      <c r="Y777" s="53"/>
      <c r="Z777" s="53"/>
      <c r="AA777" s="53"/>
      <c r="AB777" s="53"/>
      <c r="AC777" s="53"/>
      <c r="AD777" s="53"/>
      <c r="AE777" s="53"/>
      <c r="AF777" s="53"/>
      <c r="AG777" s="53"/>
      <c r="AH777" s="226"/>
    </row>
    <row r="778" spans="2:34" ht="70.900000000000006" customHeight="1">
      <c r="B778" s="224"/>
      <c r="C778" s="225"/>
      <c r="D778" s="226"/>
      <c r="E778" s="226"/>
      <c r="F778" s="226"/>
      <c r="G778" s="226"/>
      <c r="H778" s="226"/>
      <c r="I778" s="226"/>
      <c r="J778" s="227"/>
      <c r="K778" s="53"/>
      <c r="L778" s="228"/>
      <c r="M778" s="229"/>
      <c r="R778" s="53"/>
      <c r="S778" s="53"/>
      <c r="T778" s="53"/>
      <c r="U778" s="53"/>
      <c r="V778" s="53"/>
      <c r="W778" s="53"/>
      <c r="X778" s="53"/>
      <c r="Y778" s="53"/>
      <c r="Z778" s="53"/>
      <c r="AA778" s="53"/>
      <c r="AB778" s="53"/>
      <c r="AC778" s="53"/>
      <c r="AD778" s="53"/>
      <c r="AE778" s="53"/>
      <c r="AF778" s="53"/>
      <c r="AG778" s="53"/>
      <c r="AH778" s="226"/>
    </row>
    <row r="779" spans="2:34" ht="70.900000000000006" customHeight="1">
      <c r="B779" s="224"/>
      <c r="C779" s="225"/>
      <c r="D779" s="226"/>
      <c r="E779" s="226"/>
      <c r="F779" s="226"/>
      <c r="G779" s="226"/>
      <c r="H779" s="226"/>
      <c r="I779" s="226"/>
      <c r="J779" s="227"/>
      <c r="K779" s="53"/>
      <c r="L779" s="228"/>
      <c r="M779" s="229"/>
      <c r="R779" s="53"/>
      <c r="S779" s="53"/>
      <c r="T779" s="53"/>
      <c r="U779" s="53"/>
      <c r="V779" s="53"/>
      <c r="W779" s="53"/>
      <c r="X779" s="53"/>
      <c r="Y779" s="53"/>
      <c r="Z779" s="53"/>
      <c r="AA779" s="53"/>
      <c r="AB779" s="53"/>
      <c r="AC779" s="53"/>
      <c r="AD779" s="53"/>
      <c r="AE779" s="53"/>
      <c r="AF779" s="53"/>
      <c r="AG779" s="53"/>
      <c r="AH779" s="226"/>
    </row>
    <row r="780" spans="2:34" ht="70.900000000000006" customHeight="1">
      <c r="B780" s="224"/>
      <c r="C780" s="225"/>
      <c r="D780" s="226"/>
      <c r="E780" s="226"/>
      <c r="F780" s="226"/>
      <c r="G780" s="226"/>
      <c r="H780" s="226"/>
      <c r="I780" s="226"/>
      <c r="J780" s="227"/>
      <c r="K780" s="53"/>
      <c r="L780" s="228"/>
      <c r="M780" s="229"/>
      <c r="R780" s="53"/>
      <c r="S780" s="53"/>
      <c r="T780" s="53"/>
      <c r="U780" s="53"/>
      <c r="V780" s="53"/>
      <c r="W780" s="53"/>
      <c r="X780" s="53"/>
      <c r="Y780" s="53"/>
      <c r="Z780" s="53"/>
      <c r="AA780" s="53"/>
      <c r="AB780" s="53"/>
      <c r="AC780" s="53"/>
      <c r="AD780" s="53"/>
      <c r="AE780" s="53"/>
      <c r="AF780" s="53"/>
      <c r="AG780" s="53"/>
      <c r="AH780" s="226"/>
    </row>
    <row r="781" spans="2:34" ht="70.900000000000006" customHeight="1">
      <c r="B781" s="224"/>
      <c r="C781" s="225"/>
      <c r="D781" s="226"/>
      <c r="E781" s="226"/>
      <c r="F781" s="226"/>
      <c r="G781" s="226"/>
      <c r="H781" s="226"/>
      <c r="I781" s="226"/>
      <c r="J781" s="227"/>
      <c r="K781" s="53"/>
      <c r="L781" s="228"/>
      <c r="M781" s="229"/>
      <c r="R781" s="53"/>
      <c r="S781" s="53"/>
      <c r="T781" s="53"/>
      <c r="U781" s="53"/>
      <c r="V781" s="53"/>
      <c r="W781" s="53"/>
      <c r="X781" s="53"/>
      <c r="Y781" s="53"/>
      <c r="Z781" s="53"/>
      <c r="AA781" s="53"/>
      <c r="AB781" s="53"/>
      <c r="AC781" s="53"/>
      <c r="AD781" s="53"/>
      <c r="AE781" s="53"/>
      <c r="AF781" s="53"/>
      <c r="AG781" s="53"/>
      <c r="AH781" s="226"/>
    </row>
    <row r="782" spans="2:34" ht="70.900000000000006" customHeight="1">
      <c r="B782" s="224"/>
      <c r="C782" s="225"/>
      <c r="D782" s="226"/>
      <c r="E782" s="226"/>
      <c r="F782" s="226"/>
      <c r="G782" s="226"/>
      <c r="H782" s="226"/>
      <c r="I782" s="226"/>
      <c r="J782" s="227"/>
      <c r="K782" s="53"/>
      <c r="L782" s="228"/>
      <c r="M782" s="229"/>
      <c r="R782" s="53"/>
      <c r="S782" s="53"/>
      <c r="T782" s="53"/>
      <c r="U782" s="53"/>
      <c r="V782" s="53"/>
      <c r="W782" s="53"/>
      <c r="X782" s="53"/>
      <c r="Y782" s="53"/>
      <c r="Z782" s="53"/>
      <c r="AA782" s="53"/>
      <c r="AB782" s="53"/>
      <c r="AC782" s="53"/>
      <c r="AD782" s="53"/>
      <c r="AE782" s="53"/>
      <c r="AF782" s="53"/>
      <c r="AG782" s="53"/>
      <c r="AH782" s="226"/>
    </row>
    <row r="783" spans="2:34" ht="70.900000000000006" customHeight="1">
      <c r="B783" s="224"/>
      <c r="C783" s="225"/>
      <c r="D783" s="226"/>
      <c r="E783" s="226"/>
      <c r="F783" s="226"/>
      <c r="G783" s="226"/>
      <c r="H783" s="226"/>
      <c r="I783" s="226"/>
      <c r="J783" s="227"/>
      <c r="K783" s="53"/>
      <c r="L783" s="228"/>
      <c r="M783" s="229"/>
      <c r="R783" s="53"/>
      <c r="S783" s="53"/>
      <c r="T783" s="53"/>
      <c r="U783" s="53"/>
      <c r="V783" s="53"/>
      <c r="W783" s="53"/>
      <c r="X783" s="53"/>
      <c r="Y783" s="53"/>
      <c r="Z783" s="53"/>
      <c r="AA783" s="53"/>
      <c r="AB783" s="53"/>
      <c r="AC783" s="53"/>
      <c r="AD783" s="53"/>
      <c r="AE783" s="53"/>
      <c r="AF783" s="53"/>
      <c r="AG783" s="53"/>
      <c r="AH783" s="226"/>
    </row>
    <row r="784" spans="2:34" ht="70.900000000000006" customHeight="1">
      <c r="B784" s="224"/>
      <c r="C784" s="225"/>
      <c r="D784" s="226"/>
      <c r="E784" s="226"/>
      <c r="F784" s="226"/>
      <c r="G784" s="226"/>
      <c r="H784" s="226"/>
      <c r="I784" s="226"/>
      <c r="J784" s="227"/>
      <c r="K784" s="53"/>
      <c r="L784" s="228"/>
      <c r="M784" s="229"/>
      <c r="R784" s="53"/>
      <c r="S784" s="53"/>
      <c r="T784" s="53"/>
      <c r="U784" s="53"/>
      <c r="V784" s="53"/>
      <c r="W784" s="53"/>
      <c r="X784" s="53"/>
      <c r="Y784" s="53"/>
      <c r="Z784" s="53"/>
      <c r="AA784" s="53"/>
      <c r="AB784" s="53"/>
      <c r="AC784" s="53"/>
      <c r="AD784" s="53"/>
      <c r="AE784" s="53"/>
      <c r="AF784" s="53"/>
      <c r="AG784" s="53"/>
      <c r="AH784" s="226"/>
    </row>
    <row r="785" spans="2:34" ht="70.900000000000006" customHeight="1">
      <c r="B785" s="224"/>
      <c r="C785" s="225"/>
      <c r="D785" s="226"/>
      <c r="E785" s="226"/>
      <c r="F785" s="226"/>
      <c r="G785" s="226"/>
      <c r="H785" s="226"/>
      <c r="I785" s="226"/>
      <c r="J785" s="227"/>
      <c r="K785" s="53"/>
      <c r="L785" s="228"/>
      <c r="M785" s="229"/>
      <c r="R785" s="53"/>
      <c r="S785" s="53"/>
      <c r="T785" s="53"/>
      <c r="U785" s="53"/>
      <c r="V785" s="53"/>
      <c r="W785" s="53"/>
      <c r="X785" s="53"/>
      <c r="Y785" s="53"/>
      <c r="Z785" s="53"/>
      <c r="AA785" s="53"/>
      <c r="AB785" s="53"/>
      <c r="AC785" s="53"/>
      <c r="AD785" s="53"/>
      <c r="AE785" s="53"/>
      <c r="AF785" s="53"/>
      <c r="AG785" s="53"/>
      <c r="AH785" s="226"/>
    </row>
    <row r="786" spans="2:34" ht="70.900000000000006" customHeight="1">
      <c r="B786" s="224"/>
      <c r="C786" s="225"/>
      <c r="D786" s="226"/>
      <c r="E786" s="226"/>
      <c r="F786" s="226"/>
      <c r="G786" s="226"/>
      <c r="H786" s="226"/>
      <c r="I786" s="226"/>
      <c r="J786" s="227"/>
      <c r="K786" s="53"/>
      <c r="L786" s="228"/>
      <c r="M786" s="229"/>
      <c r="R786" s="53"/>
      <c r="S786" s="53"/>
      <c r="T786" s="53"/>
      <c r="U786" s="53"/>
      <c r="V786" s="53"/>
      <c r="W786" s="53"/>
      <c r="X786" s="53"/>
      <c r="Y786" s="53"/>
      <c r="Z786" s="53"/>
      <c r="AA786" s="53"/>
      <c r="AB786" s="53"/>
      <c r="AC786" s="53"/>
      <c r="AD786" s="53"/>
      <c r="AE786" s="53"/>
      <c r="AF786" s="53"/>
      <c r="AG786" s="53"/>
      <c r="AH786" s="226"/>
    </row>
    <row r="787" spans="2:34" ht="70.900000000000006" customHeight="1">
      <c r="B787" s="224"/>
      <c r="C787" s="225"/>
      <c r="D787" s="226"/>
      <c r="E787" s="226"/>
      <c r="F787" s="226"/>
      <c r="G787" s="226"/>
      <c r="H787" s="226"/>
      <c r="I787" s="226"/>
      <c r="J787" s="227"/>
      <c r="K787" s="53"/>
      <c r="L787" s="228"/>
      <c r="M787" s="229"/>
      <c r="R787" s="53"/>
      <c r="S787" s="53"/>
      <c r="T787" s="53"/>
      <c r="U787" s="53"/>
      <c r="V787" s="53"/>
      <c r="W787" s="53"/>
      <c r="X787" s="53"/>
      <c r="Y787" s="53"/>
      <c r="Z787" s="53"/>
      <c r="AA787" s="53"/>
      <c r="AB787" s="53"/>
      <c r="AC787" s="53"/>
      <c r="AD787" s="53"/>
      <c r="AE787" s="53"/>
      <c r="AF787" s="53"/>
      <c r="AG787" s="53"/>
      <c r="AH787" s="226"/>
    </row>
    <row r="788" spans="2:34" ht="70.900000000000006" customHeight="1">
      <c r="B788" s="224"/>
      <c r="C788" s="225"/>
      <c r="D788" s="226"/>
      <c r="E788" s="226"/>
      <c r="F788" s="226"/>
      <c r="G788" s="226"/>
      <c r="H788" s="226"/>
      <c r="I788" s="226"/>
      <c r="J788" s="227"/>
      <c r="K788" s="53"/>
      <c r="L788" s="228"/>
      <c r="M788" s="229"/>
      <c r="R788" s="53"/>
      <c r="S788" s="53"/>
      <c r="T788" s="53"/>
      <c r="U788" s="53"/>
      <c r="V788" s="53"/>
      <c r="W788" s="53"/>
      <c r="X788" s="53"/>
      <c r="Y788" s="53"/>
      <c r="Z788" s="53"/>
      <c r="AA788" s="53"/>
      <c r="AB788" s="53"/>
      <c r="AC788" s="53"/>
      <c r="AD788" s="53"/>
      <c r="AE788" s="53"/>
      <c r="AF788" s="53"/>
      <c r="AG788" s="53"/>
      <c r="AH788" s="226"/>
    </row>
    <row r="789" spans="2:34" ht="70.900000000000006" customHeight="1">
      <c r="B789" s="224"/>
      <c r="C789" s="225"/>
      <c r="D789" s="226"/>
      <c r="E789" s="226"/>
      <c r="F789" s="226"/>
      <c r="G789" s="226"/>
      <c r="H789" s="226"/>
      <c r="I789" s="226"/>
      <c r="J789" s="227"/>
      <c r="K789" s="53"/>
      <c r="L789" s="228"/>
      <c r="M789" s="229"/>
      <c r="R789" s="53"/>
      <c r="S789" s="53"/>
      <c r="T789" s="53"/>
      <c r="U789" s="53"/>
      <c r="V789" s="53"/>
      <c r="W789" s="53"/>
      <c r="X789" s="53"/>
      <c r="Y789" s="53"/>
      <c r="Z789" s="53"/>
      <c r="AA789" s="53"/>
      <c r="AB789" s="53"/>
      <c r="AC789" s="53"/>
      <c r="AD789" s="53"/>
      <c r="AE789" s="53"/>
      <c r="AF789" s="53"/>
      <c r="AG789" s="53"/>
      <c r="AH789" s="226"/>
    </row>
    <row r="790" spans="2:34" ht="70.900000000000006" customHeight="1">
      <c r="B790" s="224"/>
      <c r="C790" s="225"/>
      <c r="D790" s="226"/>
      <c r="E790" s="226"/>
      <c r="F790" s="226"/>
      <c r="G790" s="226"/>
      <c r="H790" s="226"/>
      <c r="I790" s="226"/>
      <c r="J790" s="227"/>
      <c r="K790" s="53"/>
      <c r="L790" s="228"/>
      <c r="M790" s="229"/>
      <c r="R790" s="53"/>
      <c r="S790" s="53"/>
      <c r="T790" s="53"/>
      <c r="U790" s="53"/>
      <c r="V790" s="53"/>
      <c r="W790" s="53"/>
      <c r="X790" s="53"/>
      <c r="Y790" s="53"/>
      <c r="Z790" s="53"/>
      <c r="AA790" s="53"/>
      <c r="AB790" s="53"/>
      <c r="AC790" s="53"/>
      <c r="AD790" s="53"/>
      <c r="AE790" s="53"/>
      <c r="AF790" s="53"/>
      <c r="AG790" s="53"/>
      <c r="AH790" s="226"/>
    </row>
    <row r="791" spans="2:34" ht="70.900000000000006" customHeight="1">
      <c r="B791" s="224"/>
      <c r="C791" s="225"/>
      <c r="D791" s="226"/>
      <c r="E791" s="226"/>
      <c r="F791" s="226"/>
      <c r="G791" s="226"/>
      <c r="H791" s="226"/>
      <c r="I791" s="226"/>
      <c r="J791" s="227"/>
      <c r="K791" s="53"/>
      <c r="L791" s="228"/>
      <c r="M791" s="229"/>
      <c r="R791" s="53"/>
      <c r="S791" s="53"/>
      <c r="T791" s="53"/>
      <c r="U791" s="53"/>
      <c r="V791" s="53"/>
      <c r="W791" s="53"/>
      <c r="X791" s="53"/>
      <c r="Y791" s="53"/>
      <c r="Z791" s="53"/>
      <c r="AA791" s="53"/>
      <c r="AB791" s="53"/>
      <c r="AC791" s="53"/>
      <c r="AD791" s="53"/>
      <c r="AE791" s="53"/>
      <c r="AF791" s="53"/>
      <c r="AG791" s="53"/>
      <c r="AH791" s="226"/>
    </row>
    <row r="792" spans="2:34" ht="70.900000000000006" customHeight="1">
      <c r="B792" s="224"/>
      <c r="C792" s="225"/>
      <c r="D792" s="226"/>
      <c r="E792" s="226"/>
      <c r="F792" s="226"/>
      <c r="G792" s="226"/>
      <c r="H792" s="226"/>
      <c r="I792" s="226"/>
      <c r="J792" s="227"/>
      <c r="K792" s="53"/>
      <c r="L792" s="228"/>
      <c r="M792" s="229"/>
      <c r="R792" s="53"/>
      <c r="S792" s="53"/>
      <c r="T792" s="53"/>
      <c r="U792" s="53"/>
      <c r="V792" s="53"/>
      <c r="W792" s="53"/>
      <c r="X792" s="53"/>
      <c r="Y792" s="53"/>
      <c r="Z792" s="53"/>
      <c r="AA792" s="53"/>
      <c r="AB792" s="53"/>
      <c r="AC792" s="53"/>
      <c r="AD792" s="53"/>
      <c r="AE792" s="53"/>
      <c r="AF792" s="53"/>
      <c r="AG792" s="53"/>
      <c r="AH792" s="226"/>
    </row>
    <row r="793" spans="2:34" ht="70.900000000000006" customHeight="1">
      <c r="B793" s="224"/>
      <c r="C793" s="225"/>
      <c r="D793" s="226"/>
      <c r="E793" s="226"/>
      <c r="F793" s="226"/>
      <c r="G793" s="226"/>
      <c r="H793" s="226"/>
      <c r="I793" s="226"/>
      <c r="J793" s="227"/>
      <c r="K793" s="53"/>
      <c r="L793" s="228"/>
      <c r="M793" s="229"/>
      <c r="R793" s="53"/>
      <c r="S793" s="53"/>
      <c r="T793" s="53"/>
      <c r="U793" s="53"/>
      <c r="V793" s="53"/>
      <c r="W793" s="53"/>
      <c r="X793" s="53"/>
      <c r="Y793" s="53"/>
      <c r="Z793" s="53"/>
      <c r="AA793" s="53"/>
      <c r="AB793" s="53"/>
      <c r="AC793" s="53"/>
      <c r="AD793" s="53"/>
      <c r="AE793" s="53"/>
      <c r="AF793" s="53"/>
      <c r="AG793" s="53"/>
      <c r="AH793" s="226"/>
    </row>
    <row r="794" spans="2:34" ht="70.900000000000006" customHeight="1">
      <c r="B794" s="224"/>
      <c r="C794" s="225"/>
      <c r="D794" s="226"/>
      <c r="E794" s="226"/>
      <c r="F794" s="226"/>
      <c r="G794" s="226"/>
      <c r="H794" s="226"/>
      <c r="I794" s="226"/>
      <c r="J794" s="227"/>
      <c r="K794" s="53"/>
      <c r="L794" s="228"/>
      <c r="M794" s="229"/>
      <c r="R794" s="53"/>
      <c r="S794" s="53"/>
      <c r="T794" s="53"/>
      <c r="U794" s="53"/>
      <c r="V794" s="53"/>
      <c r="W794" s="53"/>
      <c r="X794" s="53"/>
      <c r="Y794" s="53"/>
      <c r="Z794" s="53"/>
      <c r="AA794" s="53"/>
      <c r="AB794" s="53"/>
      <c r="AC794" s="53"/>
      <c r="AD794" s="53"/>
      <c r="AE794" s="53"/>
      <c r="AF794" s="53"/>
      <c r="AG794" s="53"/>
      <c r="AH794" s="226"/>
    </row>
    <row r="795" spans="2:34" ht="70.900000000000006" customHeight="1">
      <c r="B795" s="224"/>
      <c r="C795" s="225"/>
      <c r="D795" s="226"/>
      <c r="E795" s="226"/>
      <c r="F795" s="226"/>
      <c r="G795" s="226"/>
      <c r="H795" s="226"/>
      <c r="I795" s="226"/>
      <c r="J795" s="227"/>
      <c r="K795" s="53"/>
      <c r="L795" s="228"/>
      <c r="M795" s="229"/>
      <c r="R795" s="53"/>
      <c r="S795" s="53"/>
      <c r="T795" s="53"/>
      <c r="U795" s="53"/>
      <c r="V795" s="53"/>
      <c r="W795" s="53"/>
      <c r="X795" s="53"/>
      <c r="Y795" s="53"/>
      <c r="Z795" s="53"/>
      <c r="AA795" s="53"/>
      <c r="AB795" s="53"/>
      <c r="AC795" s="53"/>
      <c r="AD795" s="53"/>
      <c r="AE795" s="53"/>
      <c r="AF795" s="53"/>
      <c r="AG795" s="53"/>
      <c r="AH795" s="226"/>
    </row>
    <row r="796" spans="2:34" ht="70.900000000000006" customHeight="1">
      <c r="B796" s="224"/>
      <c r="C796" s="225"/>
      <c r="D796" s="226"/>
      <c r="E796" s="226"/>
      <c r="F796" s="226"/>
      <c r="G796" s="226"/>
      <c r="H796" s="226"/>
      <c r="I796" s="226"/>
      <c r="J796" s="227"/>
      <c r="K796" s="53"/>
      <c r="L796" s="228"/>
      <c r="M796" s="229"/>
      <c r="R796" s="53"/>
      <c r="S796" s="53"/>
      <c r="T796" s="53"/>
      <c r="U796" s="53"/>
      <c r="V796" s="53"/>
      <c r="W796" s="53"/>
      <c r="X796" s="53"/>
      <c r="Y796" s="53"/>
      <c r="Z796" s="53"/>
      <c r="AA796" s="53"/>
      <c r="AB796" s="53"/>
      <c r="AC796" s="53"/>
      <c r="AD796" s="53"/>
      <c r="AE796" s="53"/>
      <c r="AF796" s="53"/>
      <c r="AG796" s="53"/>
      <c r="AH796" s="226"/>
    </row>
    <row r="797" spans="2:34" ht="70.900000000000006" customHeight="1">
      <c r="B797" s="224"/>
      <c r="C797" s="225"/>
      <c r="D797" s="226"/>
      <c r="E797" s="226"/>
      <c r="F797" s="226"/>
      <c r="G797" s="226"/>
      <c r="H797" s="226"/>
      <c r="I797" s="226"/>
      <c r="J797" s="227"/>
      <c r="K797" s="53"/>
      <c r="L797" s="228"/>
      <c r="M797" s="229"/>
      <c r="R797" s="53"/>
      <c r="S797" s="53"/>
      <c r="T797" s="53"/>
      <c r="U797" s="53"/>
      <c r="V797" s="53"/>
      <c r="W797" s="53"/>
      <c r="X797" s="53"/>
      <c r="Y797" s="53"/>
      <c r="Z797" s="53"/>
      <c r="AA797" s="53"/>
      <c r="AB797" s="53"/>
      <c r="AC797" s="53"/>
      <c r="AD797" s="53"/>
      <c r="AE797" s="53"/>
      <c r="AF797" s="53"/>
      <c r="AG797" s="53"/>
      <c r="AH797" s="226"/>
    </row>
    <row r="798" spans="2:34" ht="70.900000000000006" customHeight="1">
      <c r="B798" s="224"/>
      <c r="C798" s="225"/>
      <c r="D798" s="226"/>
      <c r="E798" s="226"/>
      <c r="F798" s="226"/>
      <c r="G798" s="226"/>
      <c r="H798" s="226"/>
      <c r="I798" s="226"/>
      <c r="J798" s="227"/>
      <c r="K798" s="53"/>
      <c r="L798" s="228"/>
      <c r="M798" s="229"/>
      <c r="R798" s="53"/>
      <c r="S798" s="53"/>
      <c r="T798" s="53"/>
      <c r="U798" s="53"/>
      <c r="V798" s="53"/>
      <c r="W798" s="53"/>
      <c r="X798" s="53"/>
      <c r="Y798" s="53"/>
      <c r="Z798" s="53"/>
      <c r="AA798" s="53"/>
      <c r="AB798" s="53"/>
      <c r="AC798" s="53"/>
      <c r="AD798" s="53"/>
      <c r="AE798" s="53"/>
      <c r="AF798" s="53"/>
      <c r="AG798" s="53"/>
      <c r="AH798" s="226"/>
    </row>
    <row r="799" spans="2:34" ht="70.900000000000006" customHeight="1">
      <c r="B799" s="224"/>
      <c r="C799" s="225"/>
      <c r="D799" s="226"/>
      <c r="E799" s="226"/>
      <c r="F799" s="226"/>
      <c r="G799" s="226"/>
      <c r="H799" s="226"/>
      <c r="I799" s="226"/>
      <c r="J799" s="227"/>
      <c r="K799" s="53"/>
      <c r="L799" s="228"/>
      <c r="M799" s="229"/>
      <c r="R799" s="53"/>
      <c r="S799" s="53"/>
      <c r="T799" s="53"/>
      <c r="U799" s="53"/>
      <c r="V799" s="53"/>
      <c r="W799" s="53"/>
      <c r="X799" s="53"/>
      <c r="Y799" s="53"/>
      <c r="Z799" s="53"/>
      <c r="AA799" s="53"/>
      <c r="AB799" s="53"/>
      <c r="AC799" s="53"/>
      <c r="AD799" s="53"/>
      <c r="AE799" s="53"/>
      <c r="AF799" s="53"/>
      <c r="AG799" s="53"/>
      <c r="AH799" s="226"/>
    </row>
    <row r="800" spans="2:34" ht="70.900000000000006" customHeight="1">
      <c r="B800" s="224"/>
      <c r="C800" s="225"/>
      <c r="D800" s="226"/>
      <c r="E800" s="226"/>
      <c r="F800" s="226"/>
      <c r="G800" s="226"/>
      <c r="H800" s="226"/>
      <c r="I800" s="226"/>
      <c r="J800" s="227"/>
      <c r="K800" s="53"/>
      <c r="L800" s="228"/>
      <c r="M800" s="229"/>
      <c r="R800" s="53"/>
      <c r="S800" s="53"/>
      <c r="T800" s="53"/>
      <c r="U800" s="53"/>
      <c r="V800" s="53"/>
      <c r="W800" s="53"/>
      <c r="X800" s="53"/>
      <c r="Y800" s="53"/>
      <c r="Z800" s="53"/>
      <c r="AA800" s="53"/>
      <c r="AB800" s="53"/>
      <c r="AC800" s="53"/>
      <c r="AD800" s="53"/>
      <c r="AE800" s="53"/>
      <c r="AF800" s="53"/>
      <c r="AG800" s="53"/>
      <c r="AH800" s="226"/>
    </row>
    <row r="801" spans="2:34" ht="70.900000000000006" customHeight="1">
      <c r="B801" s="224"/>
      <c r="C801" s="225"/>
      <c r="D801" s="226"/>
      <c r="E801" s="226"/>
      <c r="F801" s="226"/>
      <c r="G801" s="226"/>
      <c r="H801" s="226"/>
      <c r="I801" s="226"/>
      <c r="J801" s="227"/>
      <c r="K801" s="53"/>
      <c r="L801" s="228"/>
      <c r="M801" s="229"/>
      <c r="R801" s="53"/>
      <c r="S801" s="53"/>
      <c r="T801" s="53"/>
      <c r="U801" s="53"/>
      <c r="V801" s="53"/>
      <c r="W801" s="53"/>
      <c r="X801" s="53"/>
      <c r="Y801" s="53"/>
      <c r="Z801" s="53"/>
      <c r="AA801" s="53"/>
      <c r="AB801" s="53"/>
      <c r="AC801" s="53"/>
      <c r="AD801" s="53"/>
      <c r="AE801" s="53"/>
      <c r="AF801" s="53"/>
      <c r="AG801" s="53"/>
      <c r="AH801" s="226"/>
    </row>
    <row r="802" spans="2:34" ht="70.900000000000006" customHeight="1">
      <c r="B802" s="224"/>
      <c r="C802" s="225"/>
      <c r="D802" s="226"/>
      <c r="E802" s="226"/>
      <c r="F802" s="226"/>
      <c r="G802" s="226"/>
      <c r="H802" s="226"/>
      <c r="I802" s="226"/>
      <c r="J802" s="227"/>
      <c r="K802" s="53"/>
      <c r="L802" s="228"/>
      <c r="M802" s="229"/>
      <c r="R802" s="53"/>
      <c r="S802" s="53"/>
      <c r="T802" s="53"/>
      <c r="U802" s="53"/>
      <c r="V802" s="53"/>
      <c r="W802" s="53"/>
      <c r="X802" s="53"/>
      <c r="Y802" s="53"/>
      <c r="Z802" s="53"/>
      <c r="AA802" s="53"/>
      <c r="AB802" s="53"/>
      <c r="AC802" s="53"/>
      <c r="AD802" s="53"/>
      <c r="AE802" s="53"/>
      <c r="AF802" s="53"/>
      <c r="AG802" s="53"/>
      <c r="AH802" s="226"/>
    </row>
    <row r="803" spans="2:34" ht="70.900000000000006" customHeight="1">
      <c r="B803" s="224"/>
      <c r="C803" s="225"/>
      <c r="D803" s="226"/>
      <c r="E803" s="226"/>
      <c r="F803" s="226"/>
      <c r="G803" s="226"/>
      <c r="H803" s="226"/>
      <c r="I803" s="226"/>
      <c r="J803" s="227"/>
      <c r="K803" s="53"/>
      <c r="L803" s="228"/>
      <c r="M803" s="229"/>
      <c r="R803" s="53"/>
      <c r="S803" s="53"/>
      <c r="T803" s="53"/>
      <c r="U803" s="53"/>
      <c r="V803" s="53"/>
      <c r="W803" s="53"/>
      <c r="X803" s="53"/>
      <c r="Y803" s="53"/>
      <c r="Z803" s="53"/>
      <c r="AA803" s="53"/>
      <c r="AB803" s="53"/>
      <c r="AC803" s="53"/>
      <c r="AD803" s="53"/>
      <c r="AE803" s="53"/>
      <c r="AF803" s="53"/>
      <c r="AG803" s="53"/>
      <c r="AH803" s="226"/>
    </row>
    <row r="804" spans="2:34" ht="70.900000000000006" customHeight="1">
      <c r="B804" s="224"/>
      <c r="C804" s="225"/>
      <c r="D804" s="226"/>
      <c r="E804" s="226"/>
      <c r="F804" s="226"/>
      <c r="G804" s="226"/>
      <c r="H804" s="226"/>
      <c r="I804" s="226"/>
      <c r="J804" s="227"/>
      <c r="K804" s="53"/>
      <c r="L804" s="228"/>
      <c r="M804" s="229"/>
      <c r="R804" s="53"/>
      <c r="S804" s="53"/>
      <c r="T804" s="53"/>
      <c r="U804" s="53"/>
      <c r="V804" s="53"/>
      <c r="W804" s="53"/>
      <c r="X804" s="53"/>
      <c r="Y804" s="53"/>
      <c r="Z804" s="53"/>
      <c r="AA804" s="53"/>
      <c r="AB804" s="53"/>
      <c r="AC804" s="53"/>
      <c r="AD804" s="53"/>
      <c r="AE804" s="53"/>
      <c r="AF804" s="53"/>
      <c r="AG804" s="53"/>
      <c r="AH804" s="226"/>
    </row>
    <row r="805" spans="2:34" ht="70.900000000000006" customHeight="1">
      <c r="B805" s="224"/>
      <c r="C805" s="225"/>
      <c r="D805" s="226"/>
      <c r="E805" s="226"/>
      <c r="F805" s="226"/>
      <c r="G805" s="226"/>
      <c r="H805" s="226"/>
      <c r="I805" s="226"/>
      <c r="J805" s="227"/>
      <c r="K805" s="53"/>
      <c r="L805" s="228"/>
      <c r="M805" s="229"/>
      <c r="R805" s="53"/>
      <c r="S805" s="53"/>
      <c r="T805" s="53"/>
      <c r="U805" s="53"/>
      <c r="V805" s="53"/>
      <c r="W805" s="53"/>
      <c r="X805" s="53"/>
      <c r="Y805" s="53"/>
      <c r="Z805" s="53"/>
      <c r="AA805" s="53"/>
      <c r="AB805" s="53"/>
      <c r="AC805" s="53"/>
      <c r="AD805" s="53"/>
      <c r="AE805" s="53"/>
      <c r="AF805" s="53"/>
      <c r="AG805" s="53"/>
      <c r="AH805" s="226"/>
    </row>
    <row r="806" spans="2:34" ht="70.900000000000006" customHeight="1">
      <c r="B806" s="224"/>
      <c r="C806" s="225"/>
      <c r="D806" s="226"/>
      <c r="E806" s="226"/>
      <c r="F806" s="226"/>
      <c r="G806" s="226"/>
      <c r="H806" s="226"/>
      <c r="I806" s="226"/>
      <c r="J806" s="227"/>
      <c r="K806" s="53"/>
      <c r="L806" s="228"/>
      <c r="M806" s="229"/>
      <c r="R806" s="53"/>
      <c r="S806" s="53"/>
      <c r="T806" s="53"/>
      <c r="U806" s="53"/>
      <c r="V806" s="53"/>
      <c r="W806" s="53"/>
      <c r="X806" s="53"/>
      <c r="Y806" s="53"/>
      <c r="Z806" s="53"/>
      <c r="AA806" s="53"/>
      <c r="AB806" s="53"/>
      <c r="AC806" s="53"/>
      <c r="AD806" s="53"/>
      <c r="AE806" s="53"/>
      <c r="AF806" s="53"/>
      <c r="AG806" s="53"/>
      <c r="AH806" s="226"/>
    </row>
    <row r="807" spans="2:34" ht="70.900000000000006" customHeight="1">
      <c r="B807" s="224"/>
      <c r="C807" s="225"/>
      <c r="D807" s="226"/>
      <c r="E807" s="226"/>
      <c r="F807" s="226"/>
      <c r="G807" s="226"/>
      <c r="H807" s="226"/>
      <c r="I807" s="226"/>
      <c r="J807" s="227"/>
      <c r="K807" s="53"/>
      <c r="L807" s="228"/>
      <c r="M807" s="229"/>
      <c r="R807" s="53"/>
      <c r="S807" s="53"/>
      <c r="T807" s="53"/>
      <c r="U807" s="53"/>
      <c r="V807" s="53"/>
      <c r="W807" s="53"/>
      <c r="X807" s="53"/>
      <c r="Y807" s="53"/>
      <c r="Z807" s="53"/>
      <c r="AA807" s="53"/>
      <c r="AB807" s="53"/>
      <c r="AC807" s="53"/>
      <c r="AD807" s="53"/>
      <c r="AE807" s="53"/>
      <c r="AF807" s="53"/>
      <c r="AG807" s="53"/>
      <c r="AH807" s="226"/>
    </row>
    <row r="808" spans="2:34" ht="70.900000000000006" customHeight="1">
      <c r="B808" s="224"/>
      <c r="C808" s="225"/>
      <c r="D808" s="226"/>
      <c r="E808" s="226"/>
      <c r="F808" s="226"/>
      <c r="G808" s="226"/>
      <c r="H808" s="226"/>
      <c r="I808" s="226"/>
      <c r="J808" s="227"/>
      <c r="K808" s="53"/>
      <c r="L808" s="228"/>
      <c r="M808" s="229"/>
      <c r="R808" s="53"/>
      <c r="S808" s="53"/>
      <c r="T808" s="53"/>
      <c r="U808" s="53"/>
      <c r="V808" s="53"/>
      <c r="W808" s="53"/>
      <c r="X808" s="53"/>
      <c r="Y808" s="53"/>
      <c r="Z808" s="53"/>
      <c r="AA808" s="53"/>
      <c r="AB808" s="53"/>
      <c r="AC808" s="53"/>
      <c r="AD808" s="53"/>
      <c r="AE808" s="53"/>
      <c r="AF808" s="53"/>
      <c r="AG808" s="53"/>
      <c r="AH808" s="226"/>
    </row>
    <row r="809" spans="2:34" ht="70.900000000000006" customHeight="1">
      <c r="B809" s="224"/>
      <c r="C809" s="225"/>
      <c r="D809" s="226"/>
      <c r="E809" s="226"/>
      <c r="F809" s="226"/>
      <c r="G809" s="226"/>
      <c r="H809" s="226"/>
      <c r="I809" s="226"/>
      <c r="J809" s="227"/>
      <c r="K809" s="53"/>
      <c r="L809" s="228"/>
      <c r="M809" s="229"/>
      <c r="R809" s="53"/>
      <c r="S809" s="53"/>
      <c r="T809" s="53"/>
      <c r="U809" s="53"/>
      <c r="V809" s="53"/>
      <c r="W809" s="53"/>
      <c r="X809" s="53"/>
      <c r="Y809" s="53"/>
      <c r="Z809" s="53"/>
      <c r="AA809" s="53"/>
      <c r="AB809" s="53"/>
      <c r="AC809" s="53"/>
      <c r="AD809" s="53"/>
      <c r="AE809" s="53"/>
      <c r="AF809" s="53"/>
      <c r="AG809" s="53"/>
      <c r="AH809" s="226"/>
    </row>
    <row r="810" spans="2:34" ht="70.900000000000006" customHeight="1">
      <c r="B810" s="224"/>
      <c r="C810" s="225"/>
      <c r="D810" s="226"/>
      <c r="E810" s="226"/>
      <c r="F810" s="226"/>
      <c r="G810" s="226"/>
      <c r="H810" s="226"/>
      <c r="I810" s="226"/>
      <c r="J810" s="227"/>
      <c r="K810" s="53"/>
      <c r="L810" s="228"/>
      <c r="M810" s="229"/>
      <c r="R810" s="53"/>
      <c r="S810" s="53"/>
      <c r="T810" s="53"/>
      <c r="U810" s="53"/>
      <c r="V810" s="53"/>
      <c r="W810" s="53"/>
      <c r="X810" s="53"/>
      <c r="Y810" s="53"/>
      <c r="Z810" s="53"/>
      <c r="AA810" s="53"/>
      <c r="AB810" s="53"/>
      <c r="AC810" s="53"/>
      <c r="AD810" s="53"/>
      <c r="AE810" s="53"/>
      <c r="AF810" s="53"/>
      <c r="AG810" s="53"/>
      <c r="AH810" s="226"/>
    </row>
    <row r="811" spans="2:34" ht="70.900000000000006" customHeight="1">
      <c r="B811" s="224"/>
      <c r="C811" s="225"/>
      <c r="D811" s="226"/>
      <c r="E811" s="226"/>
      <c r="F811" s="226"/>
      <c r="G811" s="226"/>
      <c r="H811" s="226"/>
      <c r="I811" s="226"/>
      <c r="J811" s="227"/>
      <c r="K811" s="53"/>
      <c r="L811" s="228"/>
      <c r="M811" s="229"/>
      <c r="R811" s="53"/>
      <c r="S811" s="53"/>
      <c r="T811" s="53"/>
      <c r="U811" s="53"/>
      <c r="V811" s="53"/>
      <c r="W811" s="53"/>
      <c r="X811" s="53"/>
      <c r="Y811" s="53"/>
      <c r="Z811" s="53"/>
      <c r="AA811" s="53"/>
      <c r="AB811" s="53"/>
      <c r="AC811" s="53"/>
      <c r="AD811" s="53"/>
      <c r="AE811" s="53"/>
      <c r="AF811" s="53"/>
      <c r="AG811" s="53"/>
      <c r="AH811" s="226"/>
    </row>
    <row r="812" spans="2:34" ht="70.900000000000006" customHeight="1">
      <c r="B812" s="224"/>
      <c r="C812" s="225"/>
      <c r="D812" s="226"/>
      <c r="E812" s="226"/>
      <c r="F812" s="226"/>
      <c r="G812" s="226"/>
      <c r="H812" s="226"/>
      <c r="I812" s="226"/>
      <c r="J812" s="227"/>
      <c r="K812" s="53"/>
      <c r="L812" s="228"/>
      <c r="M812" s="229"/>
      <c r="R812" s="53"/>
      <c r="S812" s="53"/>
      <c r="T812" s="53"/>
      <c r="U812" s="53"/>
      <c r="V812" s="53"/>
      <c r="W812" s="53"/>
      <c r="X812" s="53"/>
      <c r="Y812" s="53"/>
      <c r="Z812" s="53"/>
      <c r="AA812" s="53"/>
      <c r="AB812" s="53"/>
      <c r="AC812" s="53"/>
      <c r="AD812" s="53"/>
      <c r="AE812" s="53"/>
      <c r="AF812" s="53"/>
      <c r="AG812" s="53"/>
      <c r="AH812" s="226"/>
    </row>
    <row r="813" spans="2:34" ht="70.900000000000006" customHeight="1">
      <c r="B813" s="224"/>
      <c r="C813" s="225"/>
      <c r="D813" s="226"/>
      <c r="E813" s="226"/>
      <c r="F813" s="226"/>
      <c r="G813" s="226"/>
      <c r="H813" s="226"/>
      <c r="I813" s="226"/>
      <c r="J813" s="227"/>
      <c r="K813" s="53"/>
      <c r="L813" s="228"/>
      <c r="M813" s="229"/>
      <c r="R813" s="53"/>
      <c r="S813" s="53"/>
      <c r="T813" s="53"/>
      <c r="U813" s="53"/>
      <c r="V813" s="53"/>
      <c r="W813" s="53"/>
      <c r="X813" s="53"/>
      <c r="Y813" s="53"/>
      <c r="Z813" s="53"/>
      <c r="AA813" s="53"/>
      <c r="AB813" s="53"/>
      <c r="AC813" s="53"/>
      <c r="AD813" s="53"/>
      <c r="AE813" s="53"/>
      <c r="AF813" s="53"/>
      <c r="AG813" s="53"/>
      <c r="AH813" s="226"/>
    </row>
    <row r="814" spans="2:34" ht="70.900000000000006" customHeight="1">
      <c r="B814" s="224"/>
      <c r="C814" s="225"/>
      <c r="D814" s="226"/>
      <c r="E814" s="226"/>
      <c r="F814" s="226"/>
      <c r="G814" s="226"/>
      <c r="H814" s="226"/>
      <c r="I814" s="226"/>
      <c r="J814" s="227"/>
      <c r="K814" s="53"/>
      <c r="L814" s="228"/>
      <c r="M814" s="229"/>
      <c r="R814" s="53"/>
      <c r="S814" s="53"/>
      <c r="T814" s="53"/>
      <c r="U814" s="53"/>
      <c r="V814" s="53"/>
      <c r="W814" s="53"/>
      <c r="X814" s="53"/>
      <c r="Y814" s="53"/>
      <c r="Z814" s="53"/>
      <c r="AA814" s="53"/>
      <c r="AB814" s="53"/>
      <c r="AC814" s="53"/>
      <c r="AD814" s="53"/>
      <c r="AE814" s="53"/>
      <c r="AF814" s="53"/>
      <c r="AG814" s="53"/>
      <c r="AH814" s="226"/>
    </row>
    <row r="815" spans="2:34" ht="70.900000000000006" customHeight="1">
      <c r="B815" s="224"/>
      <c r="C815" s="225"/>
      <c r="D815" s="226"/>
      <c r="E815" s="226"/>
      <c r="F815" s="226"/>
      <c r="G815" s="226"/>
      <c r="H815" s="226"/>
      <c r="I815" s="226"/>
      <c r="J815" s="227"/>
      <c r="K815" s="53"/>
      <c r="L815" s="228"/>
      <c r="M815" s="229"/>
      <c r="R815" s="53"/>
      <c r="S815" s="53"/>
      <c r="T815" s="53"/>
      <c r="U815" s="53"/>
      <c r="V815" s="53"/>
      <c r="W815" s="53"/>
      <c r="X815" s="53"/>
      <c r="Y815" s="53"/>
      <c r="Z815" s="53"/>
      <c r="AA815" s="53"/>
      <c r="AB815" s="53"/>
      <c r="AC815" s="53"/>
      <c r="AD815" s="53"/>
      <c r="AE815" s="53"/>
      <c r="AF815" s="53"/>
      <c r="AG815" s="53"/>
      <c r="AH815" s="226"/>
    </row>
    <row r="816" spans="2:34" ht="70.900000000000006" customHeight="1">
      <c r="B816" s="224"/>
      <c r="C816" s="225"/>
      <c r="D816" s="226"/>
      <c r="E816" s="226"/>
      <c r="F816" s="226"/>
      <c r="G816" s="226"/>
      <c r="H816" s="226"/>
      <c r="I816" s="226"/>
      <c r="J816" s="227"/>
      <c r="K816" s="53"/>
      <c r="L816" s="228"/>
      <c r="M816" s="229"/>
      <c r="R816" s="53"/>
      <c r="S816" s="53"/>
      <c r="T816" s="53"/>
      <c r="U816" s="53"/>
      <c r="V816" s="53"/>
      <c r="W816" s="53"/>
      <c r="X816" s="53"/>
      <c r="Y816" s="53"/>
      <c r="Z816" s="53"/>
      <c r="AA816" s="53"/>
      <c r="AB816" s="53"/>
      <c r="AC816" s="53"/>
      <c r="AD816" s="53"/>
      <c r="AE816" s="53"/>
      <c r="AF816" s="53"/>
      <c r="AG816" s="53"/>
      <c r="AH816" s="226"/>
    </row>
    <row r="817" spans="2:34" ht="70.900000000000006" customHeight="1">
      <c r="B817" s="224"/>
      <c r="C817" s="225"/>
      <c r="D817" s="226"/>
      <c r="E817" s="226"/>
      <c r="F817" s="226"/>
      <c r="G817" s="226"/>
      <c r="H817" s="226"/>
      <c r="I817" s="226"/>
      <c r="J817" s="227"/>
      <c r="K817" s="53"/>
      <c r="L817" s="228"/>
      <c r="M817" s="229"/>
      <c r="R817" s="53"/>
      <c r="S817" s="53"/>
      <c r="T817" s="53"/>
      <c r="U817" s="53"/>
      <c r="V817" s="53"/>
      <c r="W817" s="53"/>
      <c r="X817" s="53"/>
      <c r="Y817" s="53"/>
      <c r="Z817" s="53"/>
      <c r="AA817" s="53"/>
      <c r="AB817" s="53"/>
      <c r="AC817" s="53"/>
      <c r="AD817" s="53"/>
      <c r="AE817" s="53"/>
      <c r="AF817" s="53"/>
      <c r="AG817" s="53"/>
      <c r="AH817" s="226"/>
    </row>
    <row r="818" spans="2:34" ht="70.900000000000006" customHeight="1">
      <c r="B818" s="224"/>
      <c r="C818" s="225"/>
      <c r="D818" s="226"/>
      <c r="E818" s="226"/>
      <c r="F818" s="226"/>
      <c r="G818" s="226"/>
      <c r="H818" s="226"/>
      <c r="I818" s="226"/>
      <c r="J818" s="227"/>
      <c r="K818" s="53"/>
      <c r="L818" s="228"/>
      <c r="M818" s="229"/>
      <c r="R818" s="53"/>
      <c r="S818" s="53"/>
      <c r="T818" s="53"/>
      <c r="U818" s="53"/>
      <c r="V818" s="53"/>
      <c r="W818" s="53"/>
      <c r="X818" s="53"/>
      <c r="Y818" s="53"/>
      <c r="Z818" s="53"/>
      <c r="AA818" s="53"/>
      <c r="AB818" s="53"/>
      <c r="AC818" s="53"/>
      <c r="AD818" s="53"/>
      <c r="AE818" s="53"/>
      <c r="AF818" s="53"/>
      <c r="AG818" s="53"/>
      <c r="AH818" s="226"/>
    </row>
    <row r="819" spans="2:34" ht="70.900000000000006" customHeight="1">
      <c r="B819" s="224"/>
      <c r="C819" s="225"/>
      <c r="D819" s="226"/>
      <c r="E819" s="226"/>
      <c r="F819" s="226"/>
      <c r="G819" s="226"/>
      <c r="H819" s="226"/>
      <c r="I819" s="226"/>
      <c r="J819" s="227"/>
      <c r="K819" s="53"/>
      <c r="L819" s="228"/>
      <c r="M819" s="229"/>
      <c r="R819" s="53"/>
      <c r="S819" s="53"/>
      <c r="T819" s="53"/>
      <c r="U819" s="53"/>
      <c r="V819" s="53"/>
      <c r="W819" s="53"/>
      <c r="X819" s="53"/>
      <c r="Y819" s="53"/>
      <c r="Z819" s="53"/>
      <c r="AA819" s="53"/>
      <c r="AB819" s="53"/>
      <c r="AC819" s="53"/>
      <c r="AD819" s="53"/>
      <c r="AE819" s="53"/>
      <c r="AF819" s="53"/>
      <c r="AG819" s="53"/>
      <c r="AH819" s="226"/>
    </row>
    <row r="820" spans="2:34" ht="70.900000000000006" customHeight="1">
      <c r="B820" s="224"/>
      <c r="C820" s="225"/>
      <c r="D820" s="226"/>
      <c r="E820" s="226"/>
      <c r="F820" s="226"/>
      <c r="G820" s="226"/>
      <c r="H820" s="226"/>
      <c r="I820" s="226"/>
      <c r="J820" s="227"/>
      <c r="K820" s="53"/>
      <c r="L820" s="228"/>
      <c r="M820" s="229"/>
      <c r="R820" s="53"/>
      <c r="S820" s="53"/>
      <c r="T820" s="53"/>
      <c r="U820" s="53"/>
      <c r="V820" s="53"/>
      <c r="W820" s="53"/>
      <c r="X820" s="53"/>
      <c r="Y820" s="53"/>
      <c r="Z820" s="53"/>
      <c r="AA820" s="53"/>
      <c r="AB820" s="53"/>
      <c r="AC820" s="53"/>
      <c r="AD820" s="53"/>
      <c r="AE820" s="53"/>
      <c r="AF820" s="53"/>
      <c r="AG820" s="53"/>
      <c r="AH820" s="226"/>
    </row>
    <row r="821" spans="2:34" ht="70.900000000000006" customHeight="1">
      <c r="B821" s="224"/>
      <c r="C821" s="225"/>
      <c r="D821" s="226"/>
      <c r="E821" s="226"/>
      <c r="F821" s="226"/>
      <c r="G821" s="226"/>
      <c r="H821" s="226"/>
      <c r="I821" s="226"/>
      <c r="J821" s="227"/>
      <c r="K821" s="53"/>
      <c r="L821" s="228"/>
      <c r="M821" s="229"/>
      <c r="R821" s="53"/>
      <c r="S821" s="53"/>
      <c r="T821" s="53"/>
      <c r="U821" s="53"/>
      <c r="V821" s="53"/>
      <c r="W821" s="53"/>
      <c r="X821" s="53"/>
      <c r="Y821" s="53"/>
      <c r="Z821" s="53"/>
      <c r="AA821" s="53"/>
      <c r="AB821" s="53"/>
      <c r="AC821" s="53"/>
      <c r="AD821" s="53"/>
      <c r="AE821" s="53"/>
      <c r="AF821" s="53"/>
      <c r="AG821" s="53"/>
      <c r="AH821" s="226"/>
    </row>
    <row r="822" spans="2:34" ht="70.900000000000006" customHeight="1">
      <c r="B822" s="224"/>
      <c r="C822" s="225"/>
      <c r="D822" s="226"/>
      <c r="E822" s="226"/>
      <c r="F822" s="226"/>
      <c r="G822" s="226"/>
      <c r="H822" s="226"/>
      <c r="I822" s="226"/>
      <c r="J822" s="227"/>
      <c r="K822" s="53"/>
      <c r="L822" s="228"/>
      <c r="M822" s="229"/>
      <c r="R822" s="53"/>
      <c r="S822" s="53"/>
      <c r="T822" s="53"/>
      <c r="U822" s="53"/>
      <c r="V822" s="53"/>
      <c r="W822" s="53"/>
      <c r="X822" s="53"/>
      <c r="Y822" s="53"/>
      <c r="Z822" s="53"/>
      <c r="AA822" s="53"/>
      <c r="AB822" s="53"/>
      <c r="AC822" s="53"/>
      <c r="AD822" s="53"/>
      <c r="AE822" s="53"/>
      <c r="AF822" s="53"/>
      <c r="AG822" s="53"/>
      <c r="AH822" s="226"/>
    </row>
    <row r="823" spans="2:34" ht="70.900000000000006" customHeight="1">
      <c r="B823" s="224"/>
      <c r="C823" s="225"/>
      <c r="D823" s="226"/>
      <c r="E823" s="226"/>
      <c r="F823" s="226"/>
      <c r="G823" s="226"/>
      <c r="H823" s="226"/>
      <c r="I823" s="226"/>
      <c r="J823" s="227"/>
      <c r="K823" s="53"/>
      <c r="L823" s="228"/>
      <c r="M823" s="229"/>
      <c r="R823" s="53"/>
      <c r="S823" s="53"/>
      <c r="T823" s="53"/>
      <c r="U823" s="53"/>
      <c r="V823" s="53"/>
      <c r="W823" s="53"/>
      <c r="X823" s="53"/>
      <c r="Y823" s="53"/>
      <c r="Z823" s="53"/>
      <c r="AA823" s="53"/>
      <c r="AB823" s="53"/>
      <c r="AC823" s="53"/>
      <c r="AD823" s="53"/>
      <c r="AE823" s="53"/>
      <c r="AF823" s="53"/>
      <c r="AG823" s="53"/>
      <c r="AH823" s="226"/>
    </row>
    <row r="824" spans="2:34" ht="70.900000000000006" customHeight="1">
      <c r="B824" s="224"/>
      <c r="C824" s="225"/>
      <c r="D824" s="226"/>
      <c r="E824" s="226"/>
      <c r="F824" s="226"/>
      <c r="G824" s="226"/>
      <c r="H824" s="226"/>
      <c r="I824" s="226"/>
      <c r="J824" s="227"/>
      <c r="K824" s="53"/>
      <c r="L824" s="228"/>
      <c r="M824" s="229"/>
      <c r="R824" s="53"/>
      <c r="S824" s="53"/>
      <c r="T824" s="53"/>
      <c r="U824" s="53"/>
      <c r="V824" s="53"/>
      <c r="W824" s="53"/>
      <c r="X824" s="53"/>
      <c r="Y824" s="53"/>
      <c r="Z824" s="53"/>
      <c r="AA824" s="53"/>
      <c r="AB824" s="53"/>
      <c r="AC824" s="53"/>
      <c r="AD824" s="53"/>
      <c r="AE824" s="53"/>
      <c r="AF824" s="53"/>
      <c r="AG824" s="53"/>
      <c r="AH824" s="226"/>
    </row>
    <row r="825" spans="2:34" ht="70.900000000000006" customHeight="1">
      <c r="B825" s="224"/>
      <c r="C825" s="225"/>
      <c r="D825" s="226"/>
      <c r="E825" s="226"/>
      <c r="F825" s="226"/>
      <c r="G825" s="226"/>
      <c r="H825" s="226"/>
      <c r="I825" s="226"/>
      <c r="J825" s="227"/>
      <c r="K825" s="53"/>
      <c r="L825" s="228"/>
      <c r="M825" s="229"/>
      <c r="R825" s="53"/>
      <c r="S825" s="53"/>
      <c r="T825" s="53"/>
      <c r="U825" s="53"/>
      <c r="V825" s="53"/>
      <c r="W825" s="53"/>
      <c r="X825" s="53"/>
      <c r="Y825" s="53"/>
      <c r="Z825" s="53"/>
      <c r="AA825" s="53"/>
      <c r="AB825" s="53"/>
      <c r="AC825" s="53"/>
      <c r="AD825" s="53"/>
      <c r="AE825" s="53"/>
      <c r="AF825" s="53"/>
      <c r="AG825" s="53"/>
      <c r="AH825" s="226"/>
    </row>
    <row r="826" spans="2:34" ht="70.900000000000006" customHeight="1">
      <c r="B826" s="224"/>
      <c r="C826" s="225"/>
      <c r="D826" s="226"/>
      <c r="E826" s="226"/>
      <c r="F826" s="226"/>
      <c r="G826" s="226"/>
      <c r="H826" s="226"/>
      <c r="I826" s="226"/>
      <c r="J826" s="227"/>
      <c r="K826" s="53"/>
      <c r="L826" s="228"/>
      <c r="M826" s="229"/>
      <c r="R826" s="53"/>
      <c r="S826" s="53"/>
      <c r="T826" s="53"/>
      <c r="U826" s="53"/>
      <c r="V826" s="53"/>
      <c r="W826" s="53"/>
      <c r="X826" s="53"/>
      <c r="Y826" s="53"/>
      <c r="Z826" s="53"/>
      <c r="AA826" s="53"/>
      <c r="AB826" s="53"/>
      <c r="AC826" s="53"/>
      <c r="AD826" s="53"/>
      <c r="AE826" s="53"/>
      <c r="AF826" s="53"/>
      <c r="AG826" s="53"/>
      <c r="AH826" s="226"/>
    </row>
    <row r="827" spans="2:34" ht="70.900000000000006" customHeight="1">
      <c r="B827" s="224"/>
      <c r="C827" s="225"/>
      <c r="D827" s="226"/>
      <c r="E827" s="226"/>
      <c r="F827" s="226"/>
      <c r="G827" s="226"/>
      <c r="H827" s="226"/>
      <c r="I827" s="226"/>
      <c r="J827" s="227"/>
      <c r="K827" s="53"/>
      <c r="L827" s="228"/>
      <c r="M827" s="229"/>
      <c r="R827" s="53"/>
      <c r="S827" s="53"/>
      <c r="T827" s="53"/>
      <c r="U827" s="53"/>
      <c r="V827" s="53"/>
      <c r="W827" s="53"/>
      <c r="X827" s="53"/>
      <c r="Y827" s="53"/>
      <c r="Z827" s="53"/>
      <c r="AA827" s="53"/>
      <c r="AB827" s="53"/>
      <c r="AC827" s="53"/>
      <c r="AD827" s="53"/>
      <c r="AE827" s="53"/>
      <c r="AF827" s="53"/>
      <c r="AG827" s="53"/>
      <c r="AH827" s="226"/>
    </row>
    <row r="828" spans="2:34" ht="70.900000000000006" customHeight="1">
      <c r="B828" s="224"/>
      <c r="C828" s="225"/>
      <c r="D828" s="226"/>
      <c r="E828" s="226"/>
      <c r="F828" s="226"/>
      <c r="G828" s="226"/>
      <c r="H828" s="226"/>
      <c r="I828" s="226"/>
      <c r="J828" s="227"/>
      <c r="K828" s="53"/>
      <c r="L828" s="228"/>
      <c r="M828" s="229"/>
      <c r="R828" s="53"/>
      <c r="S828" s="53"/>
      <c r="T828" s="53"/>
      <c r="U828" s="53"/>
      <c r="V828" s="53"/>
      <c r="W828" s="53"/>
      <c r="X828" s="53"/>
      <c r="Y828" s="53"/>
      <c r="Z828" s="53"/>
      <c r="AA828" s="53"/>
      <c r="AB828" s="53"/>
      <c r="AC828" s="53"/>
      <c r="AD828" s="53"/>
      <c r="AE828" s="53"/>
      <c r="AF828" s="53"/>
      <c r="AG828" s="53"/>
      <c r="AH828" s="226"/>
    </row>
    <row r="829" spans="2:34" ht="70.900000000000006" customHeight="1">
      <c r="B829" s="224"/>
      <c r="C829" s="225"/>
      <c r="D829" s="226"/>
      <c r="E829" s="226"/>
      <c r="F829" s="226"/>
      <c r="G829" s="226"/>
      <c r="H829" s="226"/>
      <c r="I829" s="226"/>
      <c r="J829" s="227"/>
      <c r="K829" s="53"/>
      <c r="L829" s="228"/>
      <c r="M829" s="229"/>
      <c r="R829" s="53"/>
      <c r="S829" s="53"/>
      <c r="T829" s="53"/>
      <c r="U829" s="53"/>
      <c r="V829" s="53"/>
      <c r="W829" s="53"/>
      <c r="X829" s="53"/>
      <c r="Y829" s="53"/>
      <c r="Z829" s="53"/>
      <c r="AA829" s="53"/>
      <c r="AB829" s="53"/>
      <c r="AC829" s="53"/>
      <c r="AD829" s="53"/>
      <c r="AE829" s="53"/>
      <c r="AF829" s="53"/>
      <c r="AG829" s="53"/>
      <c r="AH829" s="226"/>
    </row>
    <row r="830" spans="2:34" ht="70.900000000000006" customHeight="1">
      <c r="B830" s="224"/>
      <c r="C830" s="225"/>
      <c r="D830" s="226"/>
      <c r="E830" s="226"/>
      <c r="F830" s="226"/>
      <c r="G830" s="226"/>
      <c r="H830" s="226"/>
      <c r="I830" s="226"/>
      <c r="J830" s="227"/>
      <c r="K830" s="53"/>
      <c r="L830" s="228"/>
      <c r="M830" s="229"/>
      <c r="R830" s="53"/>
      <c r="S830" s="53"/>
      <c r="T830" s="53"/>
      <c r="U830" s="53"/>
      <c r="V830" s="53"/>
      <c r="W830" s="53"/>
      <c r="X830" s="53"/>
      <c r="Y830" s="53"/>
      <c r="Z830" s="53"/>
      <c r="AA830" s="53"/>
      <c r="AB830" s="53"/>
      <c r="AC830" s="53"/>
      <c r="AD830" s="53"/>
      <c r="AE830" s="53"/>
      <c r="AF830" s="53"/>
      <c r="AG830" s="53"/>
      <c r="AH830" s="226"/>
    </row>
    <row r="831" spans="2:34" ht="70.900000000000006" customHeight="1">
      <c r="B831" s="224"/>
      <c r="C831" s="225"/>
      <c r="D831" s="226"/>
      <c r="E831" s="226"/>
      <c r="F831" s="226"/>
      <c r="G831" s="226"/>
      <c r="H831" s="226"/>
      <c r="I831" s="226"/>
      <c r="J831" s="227"/>
      <c r="K831" s="53"/>
      <c r="L831" s="228"/>
      <c r="M831" s="229"/>
      <c r="R831" s="53"/>
      <c r="S831" s="53"/>
      <c r="T831" s="53"/>
      <c r="U831" s="53"/>
      <c r="V831" s="53"/>
      <c r="W831" s="53"/>
      <c r="X831" s="53"/>
      <c r="Y831" s="53"/>
      <c r="Z831" s="53"/>
      <c r="AA831" s="53"/>
      <c r="AB831" s="53"/>
      <c r="AC831" s="53"/>
      <c r="AD831" s="53"/>
      <c r="AE831" s="53"/>
      <c r="AF831" s="53"/>
      <c r="AG831" s="53"/>
      <c r="AH831" s="226"/>
    </row>
    <row r="832" spans="2:34" ht="70.900000000000006" customHeight="1">
      <c r="B832" s="224"/>
      <c r="C832" s="225"/>
      <c r="D832" s="226"/>
      <c r="E832" s="226"/>
      <c r="F832" s="226"/>
      <c r="G832" s="226"/>
      <c r="H832" s="226"/>
      <c r="I832" s="226"/>
      <c r="J832" s="227"/>
      <c r="K832" s="53"/>
      <c r="L832" s="228"/>
      <c r="M832" s="229"/>
      <c r="R832" s="53"/>
      <c r="S832" s="53"/>
      <c r="T832" s="53"/>
      <c r="U832" s="53"/>
      <c r="V832" s="53"/>
      <c r="W832" s="53"/>
      <c r="X832" s="53"/>
      <c r="Y832" s="53"/>
      <c r="Z832" s="53"/>
      <c r="AA832" s="53"/>
      <c r="AB832" s="53"/>
      <c r="AC832" s="53"/>
      <c r="AD832" s="53"/>
      <c r="AE832" s="53"/>
      <c r="AF832" s="53"/>
      <c r="AG832" s="53"/>
      <c r="AH832" s="226"/>
    </row>
    <row r="833" spans="2:34" ht="70.900000000000006" customHeight="1">
      <c r="B833" s="224"/>
      <c r="C833" s="225"/>
      <c r="D833" s="226"/>
      <c r="E833" s="226"/>
      <c r="F833" s="226"/>
      <c r="G833" s="226"/>
      <c r="H833" s="226"/>
      <c r="I833" s="226"/>
      <c r="J833" s="227"/>
      <c r="K833" s="53"/>
      <c r="L833" s="228"/>
      <c r="M833" s="229"/>
      <c r="R833" s="53"/>
      <c r="S833" s="53"/>
      <c r="T833" s="53"/>
      <c r="U833" s="53"/>
      <c r="V833" s="53"/>
      <c r="W833" s="53"/>
      <c r="X833" s="53"/>
      <c r="Y833" s="53"/>
      <c r="Z833" s="53"/>
      <c r="AA833" s="53"/>
      <c r="AB833" s="53"/>
      <c r="AC833" s="53"/>
      <c r="AD833" s="53"/>
      <c r="AE833" s="53"/>
      <c r="AF833" s="53"/>
      <c r="AG833" s="53"/>
      <c r="AH833" s="226"/>
    </row>
    <row r="834" spans="2:34" ht="70.900000000000006" customHeight="1">
      <c r="B834" s="224"/>
      <c r="C834" s="225"/>
      <c r="D834" s="226"/>
      <c r="E834" s="226"/>
      <c r="F834" s="226"/>
      <c r="G834" s="226"/>
      <c r="H834" s="226"/>
      <c r="I834" s="226"/>
      <c r="J834" s="227"/>
      <c r="K834" s="53"/>
      <c r="L834" s="228"/>
      <c r="M834" s="229"/>
      <c r="R834" s="53"/>
      <c r="S834" s="53"/>
      <c r="T834" s="53"/>
      <c r="U834" s="53"/>
      <c r="V834" s="53"/>
      <c r="W834" s="53"/>
      <c r="X834" s="53"/>
      <c r="Y834" s="53"/>
      <c r="Z834" s="53"/>
      <c r="AA834" s="53"/>
      <c r="AB834" s="53"/>
      <c r="AC834" s="53"/>
      <c r="AD834" s="53"/>
      <c r="AE834" s="53"/>
      <c r="AF834" s="53"/>
      <c r="AG834" s="53"/>
      <c r="AH834" s="226"/>
    </row>
    <row r="835" spans="2:34" ht="70.900000000000006" customHeight="1">
      <c r="B835" s="224"/>
      <c r="C835" s="225"/>
      <c r="D835" s="226"/>
      <c r="E835" s="226"/>
      <c r="F835" s="226"/>
      <c r="G835" s="226"/>
      <c r="H835" s="226"/>
      <c r="I835" s="226"/>
      <c r="J835" s="227"/>
      <c r="K835" s="53"/>
      <c r="L835" s="228"/>
      <c r="M835" s="229"/>
      <c r="R835" s="53"/>
      <c r="S835" s="53"/>
      <c r="T835" s="53"/>
      <c r="U835" s="53"/>
      <c r="V835" s="53"/>
      <c r="W835" s="53"/>
      <c r="X835" s="53"/>
      <c r="Y835" s="53"/>
      <c r="Z835" s="53"/>
      <c r="AA835" s="53"/>
      <c r="AB835" s="53"/>
      <c r="AC835" s="53"/>
      <c r="AD835" s="53"/>
      <c r="AE835" s="53"/>
      <c r="AF835" s="53"/>
      <c r="AG835" s="53"/>
      <c r="AH835" s="226"/>
    </row>
    <row r="836" spans="2:34" ht="70.900000000000006" customHeight="1">
      <c r="B836" s="224"/>
      <c r="C836" s="225"/>
      <c r="D836" s="226"/>
      <c r="E836" s="226"/>
      <c r="F836" s="226"/>
      <c r="G836" s="226"/>
      <c r="H836" s="226"/>
      <c r="I836" s="226"/>
      <c r="J836" s="227"/>
      <c r="K836" s="53"/>
      <c r="L836" s="228"/>
      <c r="M836" s="229"/>
      <c r="R836" s="53"/>
      <c r="S836" s="53"/>
      <c r="T836" s="53"/>
      <c r="U836" s="53"/>
      <c r="V836" s="53"/>
      <c r="W836" s="53"/>
      <c r="X836" s="53"/>
      <c r="Y836" s="53"/>
      <c r="Z836" s="53"/>
      <c r="AA836" s="53"/>
      <c r="AB836" s="53"/>
      <c r="AC836" s="53"/>
      <c r="AD836" s="53"/>
      <c r="AE836" s="53"/>
      <c r="AF836" s="53"/>
      <c r="AG836" s="53"/>
      <c r="AH836" s="226"/>
    </row>
    <row r="837" spans="2:34" ht="70.900000000000006" customHeight="1">
      <c r="B837" s="224"/>
      <c r="C837" s="225"/>
      <c r="D837" s="226"/>
      <c r="E837" s="226"/>
      <c r="F837" s="226"/>
      <c r="G837" s="226"/>
      <c r="H837" s="226"/>
      <c r="I837" s="226"/>
      <c r="J837" s="227"/>
      <c r="K837" s="53"/>
      <c r="L837" s="228"/>
      <c r="M837" s="229"/>
      <c r="R837" s="53"/>
      <c r="S837" s="53"/>
      <c r="T837" s="53"/>
      <c r="U837" s="53"/>
      <c r="V837" s="53"/>
      <c r="W837" s="53"/>
      <c r="X837" s="53"/>
      <c r="Y837" s="53"/>
      <c r="Z837" s="53"/>
      <c r="AA837" s="53"/>
      <c r="AB837" s="53"/>
      <c r="AC837" s="53"/>
      <c r="AD837" s="53"/>
      <c r="AE837" s="53"/>
      <c r="AF837" s="53"/>
      <c r="AG837" s="53"/>
      <c r="AH837" s="226"/>
    </row>
    <row r="838" spans="2:34" ht="70.900000000000006" customHeight="1">
      <c r="B838" s="224"/>
      <c r="C838" s="225"/>
      <c r="D838" s="226"/>
      <c r="E838" s="226"/>
      <c r="F838" s="226"/>
      <c r="G838" s="226"/>
      <c r="H838" s="226"/>
      <c r="I838" s="226"/>
      <c r="J838" s="227"/>
      <c r="K838" s="53"/>
      <c r="L838" s="228"/>
      <c r="M838" s="229"/>
      <c r="R838" s="53"/>
      <c r="S838" s="53"/>
      <c r="T838" s="53"/>
      <c r="U838" s="53"/>
      <c r="V838" s="53"/>
      <c r="W838" s="53"/>
      <c r="X838" s="53"/>
      <c r="Y838" s="53"/>
      <c r="Z838" s="53"/>
      <c r="AA838" s="53"/>
      <c r="AB838" s="53"/>
      <c r="AC838" s="53"/>
      <c r="AD838" s="53"/>
      <c r="AE838" s="53"/>
      <c r="AF838" s="53"/>
      <c r="AG838" s="53"/>
      <c r="AH838" s="226"/>
    </row>
    <row r="839" spans="2:34" ht="70.900000000000006" customHeight="1">
      <c r="B839" s="224"/>
      <c r="C839" s="225"/>
      <c r="D839" s="226"/>
      <c r="E839" s="226"/>
      <c r="F839" s="226"/>
      <c r="G839" s="226"/>
      <c r="H839" s="226"/>
      <c r="I839" s="226"/>
      <c r="J839" s="227"/>
      <c r="K839" s="53"/>
      <c r="L839" s="228"/>
      <c r="M839" s="229"/>
      <c r="R839" s="53"/>
      <c r="S839" s="53"/>
      <c r="T839" s="53"/>
      <c r="U839" s="53"/>
      <c r="V839" s="53"/>
      <c r="W839" s="53"/>
      <c r="X839" s="53"/>
      <c r="Y839" s="53"/>
      <c r="Z839" s="53"/>
      <c r="AA839" s="53"/>
      <c r="AB839" s="53"/>
      <c r="AC839" s="53"/>
      <c r="AD839" s="53"/>
      <c r="AE839" s="53"/>
      <c r="AF839" s="53"/>
      <c r="AG839" s="53"/>
      <c r="AH839" s="226"/>
    </row>
    <row r="840" spans="2:34" ht="70.900000000000006" customHeight="1">
      <c r="B840" s="224"/>
      <c r="C840" s="225"/>
      <c r="D840" s="226"/>
      <c r="E840" s="226"/>
      <c r="F840" s="226"/>
      <c r="G840" s="226"/>
      <c r="H840" s="226"/>
      <c r="I840" s="226"/>
      <c r="J840" s="227"/>
      <c r="K840" s="53"/>
      <c r="L840" s="228"/>
      <c r="M840" s="229"/>
      <c r="R840" s="53"/>
      <c r="S840" s="53"/>
      <c r="T840" s="53"/>
      <c r="U840" s="53"/>
      <c r="V840" s="53"/>
      <c r="W840" s="53"/>
      <c r="X840" s="53"/>
      <c r="Y840" s="53"/>
      <c r="Z840" s="53"/>
      <c r="AA840" s="53"/>
      <c r="AB840" s="53"/>
      <c r="AC840" s="53"/>
      <c r="AD840" s="53"/>
      <c r="AE840" s="53"/>
      <c r="AF840" s="53"/>
      <c r="AG840" s="53"/>
      <c r="AH840" s="226"/>
    </row>
    <row r="841" spans="2:34" ht="70.900000000000006" customHeight="1">
      <c r="B841" s="224"/>
      <c r="C841" s="225"/>
      <c r="D841" s="226"/>
      <c r="E841" s="226"/>
      <c r="F841" s="226"/>
      <c r="G841" s="226"/>
      <c r="H841" s="226"/>
      <c r="I841" s="226"/>
      <c r="J841" s="227"/>
      <c r="K841" s="53"/>
      <c r="L841" s="228"/>
      <c r="M841" s="229"/>
      <c r="R841" s="53"/>
      <c r="S841" s="53"/>
      <c r="T841" s="53"/>
      <c r="U841" s="53"/>
      <c r="V841" s="53"/>
      <c r="W841" s="53"/>
      <c r="X841" s="53"/>
      <c r="Y841" s="53"/>
      <c r="Z841" s="53"/>
      <c r="AA841" s="53"/>
      <c r="AB841" s="53"/>
      <c r="AC841" s="53"/>
      <c r="AD841" s="53"/>
      <c r="AE841" s="53"/>
      <c r="AF841" s="53"/>
      <c r="AG841" s="53"/>
      <c r="AH841" s="226"/>
    </row>
    <row r="842" spans="2:34" ht="70.900000000000006" customHeight="1">
      <c r="B842" s="224"/>
      <c r="C842" s="225"/>
      <c r="D842" s="226"/>
      <c r="E842" s="226"/>
      <c r="F842" s="226"/>
      <c r="G842" s="226"/>
      <c r="H842" s="226"/>
      <c r="I842" s="226"/>
      <c r="J842" s="227"/>
      <c r="K842" s="53"/>
      <c r="L842" s="228"/>
      <c r="M842" s="229"/>
      <c r="R842" s="53"/>
      <c r="S842" s="53"/>
      <c r="T842" s="53"/>
      <c r="U842" s="53"/>
      <c r="V842" s="53"/>
      <c r="W842" s="53"/>
      <c r="X842" s="53"/>
      <c r="Y842" s="53"/>
      <c r="Z842" s="53"/>
      <c r="AA842" s="53"/>
      <c r="AB842" s="53"/>
      <c r="AC842" s="53"/>
      <c r="AD842" s="53"/>
      <c r="AE842" s="53"/>
      <c r="AF842" s="53"/>
      <c r="AG842" s="53"/>
      <c r="AH842" s="226"/>
    </row>
    <row r="843" spans="2:34" ht="70.900000000000006" customHeight="1">
      <c r="B843" s="224"/>
      <c r="C843" s="225"/>
      <c r="D843" s="226"/>
      <c r="E843" s="226"/>
      <c r="F843" s="226"/>
      <c r="G843" s="226"/>
      <c r="H843" s="226"/>
      <c r="I843" s="226"/>
      <c r="J843" s="227"/>
      <c r="K843" s="53"/>
      <c r="L843" s="228"/>
      <c r="M843" s="229"/>
      <c r="R843" s="53"/>
      <c r="S843" s="53"/>
      <c r="T843" s="53"/>
      <c r="U843" s="53"/>
      <c r="V843" s="53"/>
      <c r="W843" s="53"/>
      <c r="X843" s="53"/>
      <c r="Y843" s="53"/>
      <c r="Z843" s="53"/>
      <c r="AA843" s="53"/>
      <c r="AB843" s="53"/>
      <c r="AC843" s="53"/>
      <c r="AD843" s="53"/>
      <c r="AE843" s="53"/>
      <c r="AF843" s="53"/>
      <c r="AG843" s="53"/>
      <c r="AH843" s="226"/>
    </row>
    <row r="844" spans="2:34" ht="70.900000000000006" customHeight="1">
      <c r="B844" s="224"/>
      <c r="C844" s="225"/>
      <c r="D844" s="226"/>
      <c r="E844" s="226"/>
      <c r="F844" s="226"/>
      <c r="G844" s="226"/>
      <c r="H844" s="226"/>
      <c r="I844" s="226"/>
      <c r="J844" s="227"/>
      <c r="K844" s="53"/>
      <c r="L844" s="228"/>
      <c r="M844" s="229"/>
      <c r="R844" s="53"/>
      <c r="S844" s="53"/>
      <c r="T844" s="53"/>
      <c r="U844" s="53"/>
      <c r="V844" s="53"/>
      <c r="W844" s="53"/>
      <c r="X844" s="53"/>
      <c r="Y844" s="53"/>
      <c r="Z844" s="53"/>
      <c r="AA844" s="53"/>
      <c r="AB844" s="53"/>
      <c r="AC844" s="53"/>
      <c r="AD844" s="53"/>
      <c r="AE844" s="53"/>
      <c r="AF844" s="53"/>
      <c r="AG844" s="53"/>
      <c r="AH844" s="226"/>
    </row>
    <row r="845" spans="2:34" ht="70.900000000000006" customHeight="1">
      <c r="B845" s="224"/>
      <c r="C845" s="225"/>
      <c r="D845" s="226"/>
      <c r="E845" s="226"/>
      <c r="F845" s="226"/>
      <c r="G845" s="226"/>
      <c r="H845" s="226"/>
      <c r="I845" s="226"/>
      <c r="J845" s="227"/>
      <c r="K845" s="53"/>
      <c r="L845" s="228"/>
      <c r="M845" s="229"/>
      <c r="R845" s="53"/>
      <c r="S845" s="53"/>
      <c r="T845" s="53"/>
      <c r="U845" s="53"/>
      <c r="V845" s="53"/>
      <c r="W845" s="53"/>
      <c r="X845" s="53"/>
      <c r="Y845" s="53"/>
      <c r="Z845" s="53"/>
      <c r="AA845" s="53"/>
      <c r="AB845" s="53"/>
      <c r="AC845" s="53"/>
      <c r="AD845" s="53"/>
      <c r="AE845" s="53"/>
      <c r="AF845" s="53"/>
      <c r="AG845" s="53"/>
      <c r="AH845" s="226"/>
    </row>
    <row r="846" spans="2:34" ht="70.900000000000006" customHeight="1">
      <c r="B846" s="224"/>
      <c r="C846" s="225"/>
      <c r="D846" s="226"/>
      <c r="E846" s="226"/>
      <c r="F846" s="226"/>
      <c r="G846" s="226"/>
      <c r="H846" s="226"/>
      <c r="I846" s="226"/>
      <c r="J846" s="227"/>
      <c r="K846" s="53"/>
      <c r="L846" s="228"/>
      <c r="M846" s="229"/>
      <c r="R846" s="53"/>
      <c r="S846" s="53"/>
      <c r="T846" s="53"/>
      <c r="U846" s="53"/>
      <c r="V846" s="53"/>
      <c r="W846" s="53"/>
      <c r="X846" s="53"/>
      <c r="Y846" s="53"/>
      <c r="Z846" s="53"/>
      <c r="AA846" s="53"/>
      <c r="AB846" s="53"/>
      <c r="AC846" s="53"/>
      <c r="AD846" s="53"/>
      <c r="AE846" s="53"/>
      <c r="AF846" s="53"/>
      <c r="AG846" s="53"/>
      <c r="AH846" s="226"/>
    </row>
    <row r="847" spans="2:34" ht="70.900000000000006" customHeight="1">
      <c r="B847" s="224"/>
      <c r="C847" s="225"/>
      <c r="D847" s="226"/>
      <c r="E847" s="226"/>
      <c r="F847" s="226"/>
      <c r="G847" s="226"/>
      <c r="H847" s="226"/>
      <c r="I847" s="226"/>
      <c r="J847" s="227"/>
      <c r="K847" s="53"/>
      <c r="L847" s="228"/>
      <c r="M847" s="229"/>
      <c r="R847" s="53"/>
      <c r="S847" s="53"/>
      <c r="T847" s="53"/>
      <c r="U847" s="53"/>
      <c r="V847" s="53"/>
      <c r="W847" s="53"/>
      <c r="X847" s="53"/>
      <c r="Y847" s="53"/>
      <c r="Z847" s="53"/>
      <c r="AA847" s="53"/>
      <c r="AB847" s="53"/>
      <c r="AC847" s="53"/>
      <c r="AD847" s="53"/>
      <c r="AE847" s="53"/>
      <c r="AF847" s="53"/>
      <c r="AG847" s="53"/>
      <c r="AH847" s="226"/>
    </row>
    <row r="848" spans="2:34" ht="70.900000000000006" customHeight="1">
      <c r="B848" s="224"/>
      <c r="C848" s="225"/>
      <c r="D848" s="226"/>
      <c r="E848" s="226"/>
      <c r="F848" s="226"/>
      <c r="G848" s="226"/>
      <c r="H848" s="226"/>
      <c r="I848" s="226"/>
      <c r="J848" s="227"/>
      <c r="K848" s="53"/>
      <c r="L848" s="228"/>
      <c r="M848" s="229"/>
      <c r="R848" s="53"/>
      <c r="S848" s="53"/>
      <c r="T848" s="53"/>
      <c r="U848" s="53"/>
      <c r="V848" s="53"/>
      <c r="W848" s="53"/>
      <c r="X848" s="53"/>
      <c r="Y848" s="53"/>
      <c r="Z848" s="53"/>
      <c r="AA848" s="53"/>
      <c r="AB848" s="53"/>
      <c r="AC848" s="53"/>
      <c r="AD848" s="53"/>
      <c r="AE848" s="53"/>
      <c r="AF848" s="53"/>
      <c r="AG848" s="53"/>
      <c r="AH848" s="226"/>
    </row>
    <row r="849" spans="2:34" ht="70.900000000000006" customHeight="1">
      <c r="B849" s="224"/>
      <c r="C849" s="225"/>
      <c r="D849" s="226"/>
      <c r="E849" s="226"/>
      <c r="F849" s="226"/>
      <c r="G849" s="226"/>
      <c r="H849" s="226"/>
      <c r="I849" s="226"/>
      <c r="J849" s="227"/>
      <c r="K849" s="53"/>
      <c r="L849" s="228"/>
      <c r="M849" s="229"/>
      <c r="R849" s="53"/>
      <c r="S849" s="53"/>
      <c r="T849" s="53"/>
      <c r="U849" s="53"/>
      <c r="V849" s="53"/>
      <c r="W849" s="53"/>
      <c r="X849" s="53"/>
      <c r="Y849" s="53"/>
      <c r="Z849" s="53"/>
      <c r="AA849" s="53"/>
      <c r="AB849" s="53"/>
      <c r="AC849" s="53"/>
      <c r="AD849" s="53"/>
      <c r="AE849" s="53"/>
      <c r="AF849" s="53"/>
      <c r="AG849" s="53"/>
      <c r="AH849" s="226"/>
    </row>
    <row r="850" spans="2:34" ht="70.900000000000006" customHeight="1">
      <c r="B850" s="224"/>
      <c r="C850" s="225"/>
      <c r="D850" s="226"/>
      <c r="E850" s="226"/>
      <c r="F850" s="226"/>
      <c r="G850" s="226"/>
      <c r="H850" s="226"/>
      <c r="I850" s="226"/>
      <c r="J850" s="227"/>
      <c r="K850" s="53"/>
      <c r="L850" s="228"/>
      <c r="M850" s="229"/>
      <c r="R850" s="53"/>
      <c r="S850" s="53"/>
      <c r="T850" s="53"/>
      <c r="U850" s="53"/>
      <c r="V850" s="53"/>
      <c r="W850" s="53"/>
      <c r="X850" s="53"/>
      <c r="Y850" s="53"/>
      <c r="Z850" s="53"/>
      <c r="AA850" s="53"/>
      <c r="AB850" s="53"/>
      <c r="AC850" s="53"/>
      <c r="AD850" s="53"/>
      <c r="AE850" s="53"/>
      <c r="AF850" s="53"/>
      <c r="AG850" s="53"/>
      <c r="AH850" s="226"/>
    </row>
    <row r="851" spans="2:34" ht="70.900000000000006" customHeight="1">
      <c r="B851" s="224"/>
      <c r="C851" s="225"/>
      <c r="D851" s="226"/>
      <c r="E851" s="226"/>
      <c r="F851" s="226"/>
      <c r="G851" s="226"/>
      <c r="H851" s="226"/>
      <c r="I851" s="226"/>
      <c r="J851" s="227"/>
      <c r="K851" s="53"/>
      <c r="L851" s="228"/>
      <c r="M851" s="229"/>
      <c r="R851" s="53"/>
      <c r="S851" s="53"/>
      <c r="T851" s="53"/>
      <c r="U851" s="53"/>
      <c r="V851" s="53"/>
      <c r="W851" s="53"/>
      <c r="X851" s="53"/>
      <c r="Y851" s="53"/>
      <c r="Z851" s="53"/>
      <c r="AA851" s="53"/>
      <c r="AB851" s="53"/>
      <c r="AC851" s="53"/>
      <c r="AD851" s="53"/>
      <c r="AE851" s="53"/>
      <c r="AF851" s="53"/>
      <c r="AG851" s="53"/>
      <c r="AH851" s="226"/>
    </row>
    <row r="852" spans="2:34" ht="70.900000000000006" customHeight="1">
      <c r="B852" s="224"/>
      <c r="C852" s="225"/>
      <c r="D852" s="226"/>
      <c r="E852" s="226"/>
      <c r="F852" s="226"/>
      <c r="G852" s="226"/>
      <c r="H852" s="226"/>
      <c r="I852" s="226"/>
      <c r="J852" s="227"/>
      <c r="K852" s="53"/>
      <c r="L852" s="228"/>
      <c r="M852" s="229"/>
      <c r="R852" s="53"/>
      <c r="S852" s="53"/>
      <c r="T852" s="53"/>
      <c r="U852" s="53"/>
      <c r="V852" s="53"/>
      <c r="W852" s="53"/>
      <c r="X852" s="53"/>
      <c r="Y852" s="53"/>
      <c r="Z852" s="53"/>
      <c r="AA852" s="53"/>
      <c r="AB852" s="53"/>
      <c r="AC852" s="53"/>
      <c r="AD852" s="53"/>
      <c r="AE852" s="53"/>
      <c r="AF852" s="53"/>
      <c r="AG852" s="53"/>
      <c r="AH852" s="226"/>
    </row>
    <row r="853" spans="2:34" ht="70.900000000000006" customHeight="1">
      <c r="B853" s="224"/>
      <c r="C853" s="225"/>
      <c r="D853" s="226"/>
      <c r="E853" s="226"/>
      <c r="F853" s="226"/>
      <c r="G853" s="226"/>
      <c r="H853" s="226"/>
      <c r="I853" s="226"/>
      <c r="J853" s="227"/>
      <c r="K853" s="53"/>
      <c r="L853" s="228"/>
      <c r="M853" s="229"/>
      <c r="R853" s="53"/>
      <c r="S853" s="53"/>
      <c r="T853" s="53"/>
      <c r="U853" s="53"/>
      <c r="V853" s="53"/>
      <c r="W853" s="53"/>
      <c r="X853" s="53"/>
      <c r="Y853" s="53"/>
      <c r="Z853" s="53"/>
      <c r="AA853" s="53"/>
      <c r="AB853" s="53"/>
      <c r="AC853" s="53"/>
      <c r="AD853" s="53"/>
      <c r="AE853" s="53"/>
      <c r="AF853" s="53"/>
      <c r="AG853" s="53"/>
      <c r="AH853" s="226"/>
    </row>
    <row r="854" spans="2:34" ht="70.900000000000006" customHeight="1">
      <c r="B854" s="224"/>
      <c r="C854" s="225"/>
      <c r="D854" s="226"/>
      <c r="E854" s="226"/>
      <c r="F854" s="226"/>
      <c r="G854" s="226"/>
      <c r="H854" s="226"/>
      <c r="I854" s="226"/>
      <c r="J854" s="227"/>
      <c r="K854" s="53"/>
      <c r="L854" s="228"/>
      <c r="M854" s="229"/>
      <c r="R854" s="53"/>
      <c r="S854" s="53"/>
      <c r="T854" s="53"/>
      <c r="U854" s="53"/>
      <c r="V854" s="53"/>
      <c r="W854" s="53"/>
      <c r="X854" s="53"/>
      <c r="Y854" s="53"/>
      <c r="Z854" s="53"/>
      <c r="AA854" s="53"/>
      <c r="AB854" s="53"/>
      <c r="AC854" s="53"/>
      <c r="AD854" s="53"/>
      <c r="AE854" s="53"/>
      <c r="AF854" s="53"/>
      <c r="AG854" s="53"/>
      <c r="AH854" s="226"/>
    </row>
    <row r="855" spans="2:34" ht="70.900000000000006" customHeight="1">
      <c r="B855" s="224"/>
      <c r="C855" s="225"/>
      <c r="D855" s="226"/>
      <c r="E855" s="226"/>
      <c r="F855" s="226"/>
      <c r="G855" s="226"/>
      <c r="H855" s="226"/>
      <c r="I855" s="226"/>
      <c r="J855" s="227"/>
      <c r="K855" s="53"/>
      <c r="L855" s="228"/>
      <c r="M855" s="229"/>
      <c r="R855" s="53"/>
      <c r="S855" s="53"/>
      <c r="T855" s="53"/>
      <c r="U855" s="53"/>
      <c r="V855" s="53"/>
      <c r="W855" s="53"/>
      <c r="X855" s="53"/>
      <c r="Y855" s="53"/>
      <c r="Z855" s="53"/>
      <c r="AA855" s="53"/>
      <c r="AB855" s="53"/>
      <c r="AC855" s="53"/>
      <c r="AD855" s="53"/>
      <c r="AE855" s="53"/>
      <c r="AF855" s="53"/>
      <c r="AG855" s="53"/>
      <c r="AH855" s="226"/>
    </row>
    <row r="856" spans="2:34" ht="70.900000000000006" customHeight="1">
      <c r="B856" s="224"/>
      <c r="C856" s="225"/>
      <c r="D856" s="226"/>
      <c r="E856" s="226"/>
      <c r="F856" s="226"/>
      <c r="G856" s="226"/>
      <c r="H856" s="226"/>
      <c r="I856" s="226"/>
      <c r="J856" s="227"/>
      <c r="K856" s="53"/>
      <c r="L856" s="228"/>
      <c r="M856" s="229"/>
      <c r="R856" s="53"/>
      <c r="S856" s="53"/>
      <c r="T856" s="53"/>
      <c r="U856" s="53"/>
      <c r="V856" s="53"/>
      <c r="W856" s="53"/>
      <c r="X856" s="53"/>
      <c r="Y856" s="53"/>
      <c r="Z856" s="53"/>
      <c r="AA856" s="53"/>
      <c r="AB856" s="53"/>
      <c r="AC856" s="53"/>
      <c r="AD856" s="53"/>
      <c r="AE856" s="53"/>
      <c r="AF856" s="53"/>
      <c r="AG856" s="53"/>
      <c r="AH856" s="226"/>
    </row>
    <row r="857" spans="2:34" ht="70.900000000000006" customHeight="1">
      <c r="B857" s="224"/>
      <c r="C857" s="225"/>
      <c r="D857" s="226"/>
      <c r="E857" s="226"/>
      <c r="F857" s="226"/>
      <c r="G857" s="226"/>
      <c r="H857" s="226"/>
      <c r="I857" s="226"/>
      <c r="J857" s="227"/>
      <c r="K857" s="53"/>
      <c r="L857" s="228"/>
      <c r="M857" s="229"/>
      <c r="R857" s="53"/>
      <c r="S857" s="53"/>
      <c r="T857" s="53"/>
      <c r="U857" s="53"/>
      <c r="V857" s="53"/>
      <c r="W857" s="53"/>
      <c r="X857" s="53"/>
      <c r="Y857" s="53"/>
      <c r="Z857" s="53"/>
      <c r="AA857" s="53"/>
      <c r="AB857" s="53"/>
      <c r="AC857" s="53"/>
      <c r="AD857" s="53"/>
      <c r="AE857" s="53"/>
      <c r="AF857" s="53"/>
      <c r="AG857" s="53"/>
      <c r="AH857" s="226"/>
    </row>
    <row r="858" spans="2:34" ht="70.900000000000006" customHeight="1">
      <c r="B858" s="224"/>
      <c r="C858" s="225"/>
      <c r="D858" s="226"/>
      <c r="E858" s="226"/>
      <c r="F858" s="226"/>
      <c r="G858" s="226"/>
      <c r="H858" s="226"/>
      <c r="I858" s="226"/>
      <c r="J858" s="227"/>
      <c r="K858" s="53"/>
      <c r="L858" s="228"/>
      <c r="M858" s="229"/>
      <c r="R858" s="53"/>
      <c r="S858" s="53"/>
      <c r="T858" s="53"/>
      <c r="U858" s="53"/>
      <c r="V858" s="53"/>
      <c r="W858" s="53"/>
      <c r="X858" s="53"/>
      <c r="Y858" s="53"/>
      <c r="Z858" s="53"/>
      <c r="AA858" s="53"/>
      <c r="AB858" s="53"/>
      <c r="AC858" s="53"/>
      <c r="AD858" s="53"/>
      <c r="AE858" s="53"/>
      <c r="AF858" s="53"/>
      <c r="AG858" s="53"/>
      <c r="AH858" s="226"/>
    </row>
    <row r="859" spans="2:34" ht="70.900000000000006" customHeight="1">
      <c r="B859" s="224"/>
      <c r="C859" s="225"/>
      <c r="D859" s="226"/>
      <c r="E859" s="226"/>
      <c r="F859" s="226"/>
      <c r="G859" s="226"/>
      <c r="H859" s="226"/>
      <c r="I859" s="226"/>
      <c r="J859" s="227"/>
      <c r="K859" s="53"/>
      <c r="L859" s="228"/>
      <c r="M859" s="229"/>
      <c r="R859" s="53"/>
      <c r="S859" s="53"/>
      <c r="T859" s="53"/>
      <c r="U859" s="53"/>
      <c r="V859" s="53"/>
      <c r="W859" s="53"/>
      <c r="X859" s="53"/>
      <c r="Y859" s="53"/>
      <c r="Z859" s="53"/>
      <c r="AA859" s="53"/>
      <c r="AB859" s="53"/>
      <c r="AC859" s="53"/>
      <c r="AD859" s="53"/>
      <c r="AE859" s="53"/>
      <c r="AF859" s="53"/>
      <c r="AG859" s="53"/>
      <c r="AH859" s="226"/>
    </row>
    <row r="860" spans="2:34" ht="70.900000000000006" customHeight="1">
      <c r="B860" s="224"/>
      <c r="C860" s="225"/>
      <c r="D860" s="226"/>
      <c r="E860" s="226"/>
      <c r="F860" s="226"/>
      <c r="G860" s="226"/>
      <c r="H860" s="226"/>
      <c r="I860" s="226"/>
      <c r="J860" s="227"/>
      <c r="K860" s="53"/>
      <c r="L860" s="228"/>
      <c r="M860" s="229"/>
      <c r="R860" s="53"/>
      <c r="S860" s="53"/>
      <c r="T860" s="53"/>
      <c r="U860" s="53"/>
      <c r="V860" s="53"/>
      <c r="W860" s="53"/>
      <c r="X860" s="53"/>
      <c r="Y860" s="53"/>
      <c r="Z860" s="53"/>
      <c r="AA860" s="53"/>
      <c r="AB860" s="53"/>
      <c r="AC860" s="53"/>
      <c r="AD860" s="53"/>
      <c r="AE860" s="53"/>
      <c r="AF860" s="53"/>
      <c r="AG860" s="53"/>
      <c r="AH860" s="226"/>
    </row>
    <row r="861" spans="2:34" ht="70.900000000000006" customHeight="1">
      <c r="B861" s="224"/>
      <c r="C861" s="225"/>
      <c r="D861" s="226"/>
      <c r="E861" s="226"/>
      <c r="F861" s="226"/>
      <c r="G861" s="226"/>
      <c r="H861" s="226"/>
      <c r="I861" s="226"/>
      <c r="J861" s="227"/>
      <c r="K861" s="53"/>
      <c r="L861" s="228"/>
      <c r="M861" s="229"/>
      <c r="R861" s="53"/>
      <c r="S861" s="53"/>
      <c r="T861" s="53"/>
      <c r="U861" s="53"/>
      <c r="V861" s="53"/>
      <c r="W861" s="53"/>
      <c r="X861" s="53"/>
      <c r="Y861" s="53"/>
      <c r="Z861" s="53"/>
      <c r="AA861" s="53"/>
      <c r="AB861" s="53"/>
      <c r="AC861" s="53"/>
      <c r="AD861" s="53"/>
      <c r="AE861" s="53"/>
      <c r="AF861" s="53"/>
      <c r="AG861" s="53"/>
      <c r="AH861" s="226"/>
    </row>
    <row r="862" spans="2:34" ht="70.900000000000006" customHeight="1">
      <c r="B862" s="224"/>
      <c r="C862" s="225"/>
      <c r="D862" s="226"/>
      <c r="E862" s="226"/>
      <c r="F862" s="226"/>
      <c r="G862" s="226"/>
      <c r="H862" s="226"/>
      <c r="I862" s="226"/>
      <c r="J862" s="227"/>
      <c r="K862" s="53"/>
      <c r="L862" s="228"/>
      <c r="M862" s="229"/>
      <c r="R862" s="53"/>
      <c r="S862" s="53"/>
      <c r="T862" s="53"/>
      <c r="U862" s="53"/>
      <c r="V862" s="53"/>
      <c r="W862" s="53"/>
      <c r="X862" s="53"/>
      <c r="Y862" s="53"/>
      <c r="Z862" s="53"/>
      <c r="AA862" s="53"/>
      <c r="AB862" s="53"/>
      <c r="AC862" s="53"/>
      <c r="AD862" s="53"/>
      <c r="AE862" s="53"/>
      <c r="AF862" s="53"/>
      <c r="AG862" s="53"/>
      <c r="AH862" s="226"/>
    </row>
    <row r="863" spans="2:34" ht="70.900000000000006" customHeight="1">
      <c r="B863" s="224"/>
      <c r="C863" s="225"/>
      <c r="D863" s="226"/>
      <c r="E863" s="226"/>
      <c r="F863" s="226"/>
      <c r="G863" s="226"/>
      <c r="H863" s="226"/>
      <c r="I863" s="226"/>
      <c r="J863" s="227"/>
      <c r="K863" s="53"/>
      <c r="L863" s="228"/>
      <c r="M863" s="229"/>
      <c r="R863" s="53"/>
      <c r="S863" s="53"/>
      <c r="T863" s="53"/>
      <c r="U863" s="53"/>
      <c r="V863" s="53"/>
      <c r="W863" s="53"/>
      <c r="X863" s="53"/>
      <c r="Y863" s="53"/>
      <c r="Z863" s="53"/>
      <c r="AA863" s="53"/>
      <c r="AB863" s="53"/>
      <c r="AC863" s="53"/>
      <c r="AD863" s="53"/>
      <c r="AE863" s="53"/>
      <c r="AF863" s="53"/>
      <c r="AG863" s="53"/>
      <c r="AH863" s="226"/>
    </row>
    <row r="864" spans="2:34" ht="70.900000000000006" customHeight="1">
      <c r="B864" s="224"/>
      <c r="C864" s="225"/>
      <c r="D864" s="226"/>
      <c r="E864" s="226"/>
      <c r="F864" s="226"/>
      <c r="G864" s="226"/>
      <c r="H864" s="226"/>
      <c r="I864" s="226"/>
      <c r="J864" s="227"/>
      <c r="K864" s="53"/>
      <c r="L864" s="228"/>
      <c r="M864" s="229"/>
      <c r="R864" s="53"/>
      <c r="S864" s="53"/>
      <c r="T864" s="53"/>
      <c r="U864" s="53"/>
      <c r="V864" s="53"/>
      <c r="W864" s="53"/>
      <c r="X864" s="53"/>
      <c r="Y864" s="53"/>
      <c r="Z864" s="53"/>
      <c r="AA864" s="53"/>
      <c r="AB864" s="53"/>
      <c r="AC864" s="53"/>
      <c r="AD864" s="53"/>
      <c r="AE864" s="53"/>
      <c r="AF864" s="53"/>
      <c r="AG864" s="53"/>
      <c r="AH864" s="226"/>
    </row>
    <row r="865" spans="2:34" ht="70.900000000000006" customHeight="1">
      <c r="B865" s="224"/>
      <c r="C865" s="225"/>
      <c r="D865" s="226"/>
      <c r="E865" s="226"/>
      <c r="F865" s="226"/>
      <c r="G865" s="226"/>
      <c r="H865" s="226"/>
      <c r="I865" s="226"/>
      <c r="J865" s="227"/>
      <c r="K865" s="53"/>
      <c r="L865" s="228"/>
      <c r="M865" s="229"/>
      <c r="R865" s="53"/>
      <c r="S865" s="53"/>
      <c r="T865" s="53"/>
      <c r="U865" s="53"/>
      <c r="V865" s="53"/>
      <c r="W865" s="53"/>
      <c r="X865" s="53"/>
      <c r="Y865" s="53"/>
      <c r="Z865" s="53"/>
      <c r="AA865" s="53"/>
      <c r="AB865" s="53"/>
      <c r="AC865" s="53"/>
      <c r="AD865" s="53"/>
      <c r="AE865" s="53"/>
      <c r="AF865" s="53"/>
      <c r="AG865" s="53"/>
      <c r="AH865" s="226"/>
    </row>
    <row r="866" spans="2:34" ht="70.900000000000006" customHeight="1">
      <c r="B866" s="224"/>
      <c r="C866" s="225"/>
      <c r="D866" s="226"/>
      <c r="E866" s="226"/>
      <c r="F866" s="226"/>
      <c r="G866" s="226"/>
      <c r="H866" s="226"/>
      <c r="I866" s="226"/>
      <c r="J866" s="227"/>
      <c r="K866" s="53"/>
      <c r="L866" s="228"/>
      <c r="M866" s="229"/>
      <c r="R866" s="53"/>
      <c r="S866" s="53"/>
      <c r="T866" s="53"/>
      <c r="U866" s="53"/>
      <c r="V866" s="53"/>
      <c r="W866" s="53"/>
      <c r="X866" s="53"/>
      <c r="Y866" s="53"/>
      <c r="Z866" s="53"/>
      <c r="AA866" s="53"/>
      <c r="AB866" s="53"/>
      <c r="AC866" s="53"/>
      <c r="AD866" s="53"/>
      <c r="AE866" s="53"/>
      <c r="AF866" s="53"/>
      <c r="AG866" s="53"/>
      <c r="AH866" s="226"/>
    </row>
    <row r="867" spans="2:34" ht="70.900000000000006" customHeight="1">
      <c r="B867" s="224"/>
      <c r="C867" s="225"/>
      <c r="D867" s="226"/>
      <c r="E867" s="226"/>
      <c r="F867" s="226"/>
      <c r="G867" s="226"/>
      <c r="H867" s="226"/>
      <c r="I867" s="226"/>
      <c r="J867" s="227"/>
      <c r="K867" s="53"/>
      <c r="L867" s="228"/>
      <c r="M867" s="229"/>
      <c r="R867" s="53"/>
      <c r="S867" s="53"/>
      <c r="T867" s="53"/>
      <c r="U867" s="53"/>
      <c r="V867" s="53"/>
      <c r="W867" s="53"/>
      <c r="X867" s="53"/>
      <c r="Y867" s="53"/>
      <c r="Z867" s="53"/>
      <c r="AA867" s="53"/>
      <c r="AB867" s="53"/>
      <c r="AC867" s="53"/>
      <c r="AD867" s="53"/>
      <c r="AE867" s="53"/>
      <c r="AF867" s="53"/>
      <c r="AG867" s="53"/>
      <c r="AH867" s="226"/>
    </row>
    <row r="868" spans="2:34" ht="70.900000000000006" customHeight="1">
      <c r="B868" s="224"/>
      <c r="C868" s="225"/>
      <c r="D868" s="226"/>
      <c r="E868" s="226"/>
      <c r="F868" s="226"/>
      <c r="G868" s="226"/>
      <c r="H868" s="226"/>
      <c r="I868" s="226"/>
      <c r="J868" s="227"/>
      <c r="K868" s="53"/>
      <c r="L868" s="228"/>
      <c r="M868" s="229"/>
      <c r="R868" s="53"/>
      <c r="S868" s="53"/>
      <c r="T868" s="53"/>
      <c r="U868" s="53"/>
      <c r="V868" s="53"/>
      <c r="W868" s="53"/>
      <c r="X868" s="53"/>
      <c r="Y868" s="53"/>
      <c r="Z868" s="53"/>
      <c r="AA868" s="53"/>
      <c r="AB868" s="53"/>
      <c r="AC868" s="53"/>
      <c r="AD868" s="53"/>
      <c r="AE868" s="53"/>
      <c r="AF868" s="53"/>
      <c r="AG868" s="53"/>
      <c r="AH868" s="226"/>
    </row>
    <row r="869" spans="2:34" ht="70.900000000000006" customHeight="1">
      <c r="B869" s="224"/>
      <c r="C869" s="225"/>
      <c r="D869" s="226"/>
      <c r="E869" s="226"/>
      <c r="F869" s="226"/>
      <c r="G869" s="226"/>
      <c r="H869" s="226"/>
      <c r="I869" s="226"/>
      <c r="J869" s="227"/>
      <c r="K869" s="53"/>
      <c r="L869" s="228"/>
      <c r="M869" s="229"/>
      <c r="R869" s="53"/>
      <c r="S869" s="53"/>
      <c r="T869" s="53"/>
      <c r="U869" s="53"/>
      <c r="V869" s="53"/>
      <c r="W869" s="53"/>
      <c r="X869" s="53"/>
      <c r="Y869" s="53"/>
      <c r="Z869" s="53"/>
      <c r="AA869" s="53"/>
      <c r="AB869" s="53"/>
      <c r="AC869" s="53"/>
      <c r="AD869" s="53"/>
      <c r="AE869" s="53"/>
      <c r="AF869" s="53"/>
      <c r="AG869" s="53"/>
      <c r="AH869" s="226"/>
    </row>
    <row r="870" spans="2:34" ht="70.900000000000006" customHeight="1">
      <c r="B870" s="224"/>
      <c r="C870" s="225"/>
      <c r="D870" s="226"/>
      <c r="E870" s="226"/>
      <c r="F870" s="226"/>
      <c r="G870" s="226"/>
      <c r="H870" s="226"/>
      <c r="I870" s="226"/>
      <c r="J870" s="227"/>
      <c r="K870" s="53"/>
      <c r="L870" s="228"/>
      <c r="M870" s="229"/>
      <c r="R870" s="53"/>
      <c r="S870" s="53"/>
      <c r="T870" s="53"/>
      <c r="U870" s="53"/>
      <c r="V870" s="53"/>
      <c r="W870" s="53"/>
      <c r="X870" s="53"/>
      <c r="Y870" s="53"/>
      <c r="Z870" s="53"/>
      <c r="AA870" s="53"/>
      <c r="AB870" s="53"/>
      <c r="AC870" s="53"/>
      <c r="AD870" s="53"/>
      <c r="AE870" s="53"/>
      <c r="AF870" s="53"/>
      <c r="AG870" s="53"/>
      <c r="AH870" s="226"/>
    </row>
    <row r="871" spans="2:34" ht="70.900000000000006" customHeight="1">
      <c r="B871" s="224"/>
      <c r="C871" s="225"/>
      <c r="D871" s="226"/>
      <c r="E871" s="226"/>
      <c r="F871" s="226"/>
      <c r="G871" s="226"/>
      <c r="H871" s="226"/>
      <c r="I871" s="226"/>
      <c r="J871" s="227"/>
      <c r="K871" s="53"/>
      <c r="L871" s="228"/>
      <c r="M871" s="229"/>
      <c r="R871" s="53"/>
      <c r="S871" s="53"/>
      <c r="T871" s="53"/>
      <c r="U871" s="53"/>
      <c r="V871" s="53"/>
      <c r="W871" s="53"/>
      <c r="X871" s="53"/>
      <c r="Y871" s="53"/>
      <c r="Z871" s="53"/>
      <c r="AA871" s="53"/>
      <c r="AB871" s="53"/>
      <c r="AC871" s="53"/>
      <c r="AD871" s="53"/>
      <c r="AE871" s="53"/>
      <c r="AF871" s="53"/>
      <c r="AG871" s="53"/>
      <c r="AH871" s="226"/>
    </row>
    <row r="872" spans="2:34" ht="70.900000000000006" customHeight="1">
      <c r="B872" s="224"/>
      <c r="C872" s="225"/>
      <c r="D872" s="226"/>
      <c r="E872" s="226"/>
      <c r="F872" s="226"/>
      <c r="G872" s="226"/>
      <c r="H872" s="226"/>
      <c r="I872" s="226"/>
      <c r="J872" s="227"/>
      <c r="K872" s="53"/>
      <c r="L872" s="228"/>
      <c r="M872" s="229"/>
      <c r="R872" s="53"/>
      <c r="S872" s="53"/>
      <c r="T872" s="53"/>
      <c r="U872" s="53"/>
      <c r="V872" s="53"/>
      <c r="W872" s="53"/>
      <c r="X872" s="53"/>
      <c r="Y872" s="53"/>
      <c r="Z872" s="53"/>
      <c r="AA872" s="53"/>
      <c r="AB872" s="53"/>
      <c r="AC872" s="53"/>
      <c r="AD872" s="53"/>
      <c r="AE872" s="53"/>
      <c r="AF872" s="53"/>
      <c r="AG872" s="53"/>
      <c r="AH872" s="226"/>
    </row>
    <row r="873" spans="2:34" ht="70.900000000000006" customHeight="1">
      <c r="B873" s="224"/>
      <c r="C873" s="225"/>
      <c r="D873" s="226"/>
      <c r="E873" s="226"/>
      <c r="F873" s="226"/>
      <c r="G873" s="226"/>
      <c r="H873" s="226"/>
      <c r="I873" s="226"/>
      <c r="J873" s="227"/>
      <c r="K873" s="53"/>
      <c r="L873" s="228"/>
      <c r="M873" s="229"/>
      <c r="R873" s="53"/>
      <c r="S873" s="53"/>
      <c r="T873" s="53"/>
      <c r="U873" s="53"/>
      <c r="V873" s="53"/>
      <c r="W873" s="53"/>
      <c r="X873" s="53"/>
      <c r="Y873" s="53"/>
      <c r="Z873" s="53"/>
      <c r="AA873" s="53"/>
      <c r="AB873" s="53"/>
      <c r="AC873" s="53"/>
      <c r="AD873" s="53"/>
      <c r="AE873" s="53"/>
      <c r="AF873" s="53"/>
      <c r="AG873" s="53"/>
      <c r="AH873" s="226"/>
    </row>
    <row r="874" spans="2:34" ht="70.900000000000006" customHeight="1">
      <c r="B874" s="224"/>
      <c r="C874" s="225"/>
      <c r="D874" s="226"/>
      <c r="E874" s="226"/>
      <c r="F874" s="226"/>
      <c r="G874" s="226"/>
      <c r="H874" s="226"/>
      <c r="I874" s="226"/>
      <c r="J874" s="227"/>
      <c r="K874" s="53"/>
      <c r="L874" s="228"/>
      <c r="M874" s="229"/>
      <c r="R874" s="53"/>
      <c r="S874" s="53"/>
      <c r="T874" s="53"/>
      <c r="U874" s="53"/>
      <c r="V874" s="53"/>
      <c r="W874" s="53"/>
      <c r="X874" s="53"/>
      <c r="Y874" s="53"/>
      <c r="Z874" s="53"/>
      <c r="AA874" s="53"/>
      <c r="AB874" s="53"/>
      <c r="AC874" s="53"/>
      <c r="AD874" s="53"/>
      <c r="AE874" s="53"/>
      <c r="AF874" s="53"/>
      <c r="AG874" s="53"/>
      <c r="AH874" s="226"/>
    </row>
    <row r="875" spans="2:34" ht="70.900000000000006" customHeight="1">
      <c r="B875" s="224"/>
      <c r="C875" s="225"/>
      <c r="D875" s="226"/>
      <c r="E875" s="226"/>
      <c r="F875" s="226"/>
      <c r="G875" s="226"/>
      <c r="H875" s="226"/>
      <c r="I875" s="226"/>
      <c r="J875" s="227"/>
      <c r="K875" s="53"/>
      <c r="L875" s="228"/>
      <c r="M875" s="229"/>
      <c r="R875" s="53"/>
      <c r="S875" s="53"/>
      <c r="T875" s="53"/>
      <c r="U875" s="53"/>
      <c r="V875" s="53"/>
      <c r="W875" s="53"/>
      <c r="X875" s="53"/>
      <c r="Y875" s="53"/>
      <c r="Z875" s="53"/>
      <c r="AA875" s="53"/>
      <c r="AB875" s="53"/>
      <c r="AC875" s="53"/>
      <c r="AD875" s="53"/>
      <c r="AE875" s="53"/>
      <c r="AF875" s="53"/>
      <c r="AG875" s="53"/>
      <c r="AH875" s="226"/>
    </row>
    <row r="876" spans="2:34" ht="70.900000000000006" customHeight="1">
      <c r="B876" s="224"/>
      <c r="C876" s="225"/>
      <c r="D876" s="226"/>
      <c r="E876" s="226"/>
      <c r="F876" s="226"/>
      <c r="G876" s="226"/>
      <c r="H876" s="226"/>
      <c r="I876" s="226"/>
      <c r="J876" s="227"/>
      <c r="K876" s="53"/>
      <c r="L876" s="228"/>
      <c r="M876" s="229"/>
      <c r="R876" s="53"/>
      <c r="S876" s="53"/>
      <c r="T876" s="53"/>
      <c r="U876" s="53"/>
      <c r="V876" s="53"/>
      <c r="W876" s="53"/>
      <c r="X876" s="53"/>
      <c r="Y876" s="53"/>
      <c r="Z876" s="53"/>
      <c r="AA876" s="53"/>
      <c r="AB876" s="53"/>
      <c r="AC876" s="53"/>
      <c r="AD876" s="53"/>
      <c r="AE876" s="53"/>
      <c r="AF876" s="53"/>
      <c r="AG876" s="53"/>
      <c r="AH876" s="226"/>
    </row>
    <row r="877" spans="2:34" ht="70.900000000000006" customHeight="1">
      <c r="B877" s="224"/>
      <c r="C877" s="225"/>
      <c r="D877" s="226"/>
      <c r="E877" s="226"/>
      <c r="F877" s="226"/>
      <c r="G877" s="226"/>
      <c r="H877" s="226"/>
      <c r="I877" s="226"/>
      <c r="J877" s="227"/>
      <c r="K877" s="53"/>
      <c r="L877" s="228"/>
      <c r="M877" s="229"/>
      <c r="R877" s="53"/>
      <c r="S877" s="53"/>
      <c r="T877" s="53"/>
      <c r="U877" s="53"/>
      <c r="V877" s="53"/>
      <c r="W877" s="53"/>
      <c r="X877" s="53"/>
      <c r="Y877" s="53"/>
      <c r="Z877" s="53"/>
      <c r="AA877" s="53"/>
      <c r="AB877" s="53"/>
      <c r="AC877" s="53"/>
      <c r="AD877" s="53"/>
      <c r="AE877" s="53"/>
      <c r="AF877" s="53"/>
      <c r="AG877" s="53"/>
      <c r="AH877" s="226"/>
    </row>
    <row r="878" spans="2:34" ht="70.900000000000006" customHeight="1">
      <c r="B878" s="224"/>
      <c r="C878" s="225"/>
      <c r="D878" s="226"/>
      <c r="E878" s="226"/>
      <c r="F878" s="226"/>
      <c r="G878" s="226"/>
      <c r="H878" s="226"/>
      <c r="I878" s="226"/>
      <c r="J878" s="227"/>
      <c r="K878" s="53"/>
      <c r="L878" s="228"/>
      <c r="M878" s="229"/>
      <c r="R878" s="53"/>
      <c r="S878" s="53"/>
      <c r="T878" s="53"/>
      <c r="U878" s="53"/>
      <c r="V878" s="53"/>
      <c r="W878" s="53"/>
      <c r="X878" s="53"/>
      <c r="Y878" s="53"/>
      <c r="Z878" s="53"/>
      <c r="AA878" s="53"/>
      <c r="AB878" s="53"/>
      <c r="AC878" s="53"/>
      <c r="AD878" s="53"/>
      <c r="AE878" s="53"/>
      <c r="AF878" s="53"/>
      <c r="AG878" s="53"/>
      <c r="AH878" s="226"/>
    </row>
    <row r="879" spans="2:34" ht="70.900000000000006" customHeight="1">
      <c r="B879" s="224"/>
      <c r="C879" s="225"/>
      <c r="D879" s="226"/>
      <c r="E879" s="226"/>
      <c r="F879" s="226"/>
      <c r="G879" s="226"/>
      <c r="H879" s="226"/>
      <c r="I879" s="226"/>
      <c r="J879" s="227"/>
      <c r="K879" s="53"/>
      <c r="L879" s="228"/>
      <c r="M879" s="229"/>
      <c r="R879" s="53"/>
      <c r="S879" s="53"/>
      <c r="T879" s="53"/>
      <c r="U879" s="53"/>
      <c r="V879" s="53"/>
      <c r="W879" s="53"/>
      <c r="X879" s="53"/>
      <c r="Y879" s="53"/>
      <c r="Z879" s="53"/>
      <c r="AA879" s="53"/>
      <c r="AB879" s="53"/>
      <c r="AC879" s="53"/>
      <c r="AD879" s="53"/>
      <c r="AE879" s="53"/>
      <c r="AF879" s="53"/>
      <c r="AG879" s="53"/>
      <c r="AH879" s="226"/>
    </row>
    <row r="880" spans="2:34" ht="70.900000000000006" customHeight="1">
      <c r="B880" s="224"/>
      <c r="C880" s="225"/>
      <c r="D880" s="226"/>
      <c r="E880" s="226"/>
      <c r="F880" s="226"/>
      <c r="G880" s="226"/>
      <c r="H880" s="226"/>
      <c r="I880" s="226"/>
      <c r="J880" s="227"/>
      <c r="K880" s="53"/>
      <c r="L880" s="228"/>
      <c r="M880" s="229"/>
      <c r="R880" s="53"/>
      <c r="S880" s="53"/>
      <c r="T880" s="53"/>
      <c r="U880" s="53"/>
      <c r="V880" s="53"/>
      <c r="W880" s="53"/>
      <c r="X880" s="53"/>
      <c r="Y880" s="53"/>
      <c r="Z880" s="53"/>
      <c r="AA880" s="53"/>
      <c r="AB880" s="53"/>
      <c r="AC880" s="53"/>
      <c r="AD880" s="53"/>
      <c r="AE880" s="53"/>
      <c r="AF880" s="53"/>
      <c r="AG880" s="53"/>
      <c r="AH880" s="226"/>
    </row>
    <row r="881" spans="2:34" ht="70.900000000000006" customHeight="1">
      <c r="B881" s="224"/>
      <c r="C881" s="225"/>
      <c r="D881" s="226"/>
      <c r="E881" s="226"/>
      <c r="F881" s="226"/>
      <c r="G881" s="226"/>
      <c r="H881" s="226"/>
      <c r="I881" s="226"/>
      <c r="J881" s="227"/>
      <c r="K881" s="53"/>
      <c r="L881" s="228"/>
      <c r="M881" s="229"/>
      <c r="R881" s="53"/>
      <c r="S881" s="53"/>
      <c r="T881" s="53"/>
      <c r="U881" s="53"/>
      <c r="V881" s="53"/>
      <c r="W881" s="53"/>
      <c r="X881" s="53"/>
      <c r="Y881" s="53"/>
      <c r="Z881" s="53"/>
      <c r="AA881" s="53"/>
      <c r="AB881" s="53"/>
      <c r="AC881" s="53"/>
      <c r="AD881" s="53"/>
      <c r="AE881" s="53"/>
      <c r="AF881" s="53"/>
      <c r="AG881" s="53"/>
      <c r="AH881" s="226"/>
    </row>
    <row r="882" spans="2:34" ht="70.900000000000006" customHeight="1">
      <c r="B882" s="224"/>
      <c r="C882" s="225"/>
      <c r="D882" s="226"/>
      <c r="E882" s="226"/>
      <c r="F882" s="226"/>
      <c r="G882" s="226"/>
      <c r="H882" s="226"/>
      <c r="I882" s="226"/>
      <c r="J882" s="227"/>
      <c r="K882" s="53"/>
      <c r="L882" s="228"/>
      <c r="M882" s="229"/>
      <c r="R882" s="53"/>
      <c r="S882" s="53"/>
      <c r="T882" s="53"/>
      <c r="U882" s="53"/>
      <c r="V882" s="53"/>
      <c r="W882" s="53"/>
      <c r="X882" s="53"/>
      <c r="Y882" s="53"/>
      <c r="Z882" s="53"/>
      <c r="AA882" s="53"/>
      <c r="AB882" s="53"/>
      <c r="AC882" s="53"/>
      <c r="AD882" s="53"/>
      <c r="AE882" s="53"/>
      <c r="AF882" s="53"/>
      <c r="AG882" s="53"/>
      <c r="AH882" s="226"/>
    </row>
    <row r="883" spans="2:34" ht="70.900000000000006" customHeight="1">
      <c r="B883" s="224"/>
      <c r="C883" s="225"/>
      <c r="D883" s="226"/>
      <c r="E883" s="226"/>
      <c r="F883" s="226"/>
      <c r="G883" s="226"/>
      <c r="H883" s="226"/>
      <c r="I883" s="226"/>
      <c r="J883" s="227"/>
      <c r="K883" s="53"/>
      <c r="L883" s="228"/>
      <c r="M883" s="229"/>
      <c r="R883" s="53"/>
      <c r="S883" s="53"/>
      <c r="T883" s="53"/>
      <c r="U883" s="53"/>
      <c r="V883" s="53"/>
      <c r="W883" s="53"/>
      <c r="X883" s="53"/>
      <c r="Y883" s="53"/>
      <c r="Z883" s="53"/>
      <c r="AA883" s="53"/>
      <c r="AB883" s="53"/>
      <c r="AC883" s="53"/>
      <c r="AD883" s="53"/>
      <c r="AE883" s="53"/>
      <c r="AF883" s="53"/>
      <c r="AG883" s="53"/>
      <c r="AH883" s="226"/>
    </row>
    <row r="884" spans="2:34" ht="70.900000000000006" customHeight="1">
      <c r="B884" s="224"/>
      <c r="C884" s="225"/>
      <c r="D884" s="226"/>
      <c r="E884" s="226"/>
      <c r="F884" s="226"/>
      <c r="G884" s="226"/>
      <c r="H884" s="226"/>
      <c r="I884" s="226"/>
      <c r="J884" s="227"/>
      <c r="K884" s="53"/>
      <c r="L884" s="228"/>
      <c r="M884" s="229"/>
      <c r="R884" s="53"/>
      <c r="S884" s="53"/>
      <c r="T884" s="53"/>
      <c r="U884" s="53"/>
      <c r="V884" s="53"/>
      <c r="W884" s="53"/>
      <c r="X884" s="53"/>
      <c r="Y884" s="53"/>
      <c r="Z884" s="53"/>
      <c r="AA884" s="53"/>
      <c r="AB884" s="53"/>
      <c r="AC884" s="53"/>
      <c r="AD884" s="53"/>
      <c r="AE884" s="53"/>
      <c r="AF884" s="53"/>
      <c r="AG884" s="53"/>
      <c r="AH884" s="226"/>
    </row>
    <row r="885" spans="2:34" ht="70.900000000000006" customHeight="1">
      <c r="B885" s="224"/>
      <c r="C885" s="225"/>
      <c r="D885" s="226"/>
      <c r="E885" s="226"/>
      <c r="F885" s="226"/>
      <c r="G885" s="226"/>
      <c r="H885" s="226"/>
      <c r="I885" s="226"/>
      <c r="J885" s="227"/>
      <c r="K885" s="53"/>
      <c r="L885" s="228"/>
      <c r="M885" s="229"/>
      <c r="R885" s="53"/>
      <c r="S885" s="53"/>
      <c r="T885" s="53"/>
      <c r="U885" s="53"/>
      <c r="V885" s="53"/>
      <c r="W885" s="53"/>
      <c r="X885" s="53"/>
      <c r="Y885" s="53"/>
      <c r="Z885" s="53"/>
      <c r="AA885" s="53"/>
      <c r="AB885" s="53"/>
      <c r="AC885" s="53"/>
      <c r="AD885" s="53"/>
      <c r="AE885" s="53"/>
      <c r="AF885" s="53"/>
      <c r="AG885" s="53"/>
      <c r="AH885" s="226"/>
    </row>
    <row r="886" spans="2:34" ht="70.900000000000006" customHeight="1">
      <c r="B886" s="224"/>
      <c r="C886" s="225"/>
      <c r="D886" s="226"/>
      <c r="E886" s="226"/>
      <c r="F886" s="226"/>
      <c r="G886" s="226"/>
      <c r="H886" s="226"/>
      <c r="I886" s="226"/>
      <c r="J886" s="227"/>
      <c r="K886" s="53"/>
      <c r="L886" s="228"/>
      <c r="M886" s="229"/>
      <c r="R886" s="53"/>
      <c r="S886" s="53"/>
      <c r="T886" s="53"/>
      <c r="U886" s="53"/>
      <c r="V886" s="53"/>
      <c r="W886" s="53"/>
      <c r="X886" s="53"/>
      <c r="Y886" s="53"/>
      <c r="Z886" s="53"/>
      <c r="AA886" s="53"/>
      <c r="AB886" s="53"/>
      <c r="AC886" s="53"/>
      <c r="AD886" s="53"/>
      <c r="AE886" s="53"/>
      <c r="AF886" s="53"/>
      <c r="AG886" s="53"/>
      <c r="AH886" s="226"/>
    </row>
    <row r="887" spans="2:34" ht="70.900000000000006" customHeight="1">
      <c r="B887" s="224"/>
      <c r="C887" s="225"/>
      <c r="D887" s="226"/>
      <c r="E887" s="226"/>
      <c r="F887" s="226"/>
      <c r="G887" s="226"/>
      <c r="H887" s="226"/>
      <c r="I887" s="226"/>
      <c r="J887" s="227"/>
      <c r="K887" s="53"/>
      <c r="L887" s="228"/>
      <c r="M887" s="229"/>
      <c r="R887" s="53"/>
      <c r="S887" s="53"/>
      <c r="T887" s="53"/>
      <c r="U887" s="53"/>
      <c r="V887" s="53"/>
      <c r="W887" s="53"/>
      <c r="X887" s="53"/>
      <c r="Y887" s="53"/>
      <c r="Z887" s="53"/>
      <c r="AA887" s="53"/>
      <c r="AB887" s="53"/>
      <c r="AC887" s="53"/>
      <c r="AD887" s="53"/>
      <c r="AE887" s="53"/>
      <c r="AF887" s="53"/>
      <c r="AG887" s="53"/>
      <c r="AH887" s="226"/>
    </row>
    <row r="888" spans="2:34" ht="70.900000000000006" customHeight="1">
      <c r="B888" s="224"/>
      <c r="C888" s="225"/>
      <c r="D888" s="226"/>
      <c r="E888" s="226"/>
      <c r="F888" s="226"/>
      <c r="G888" s="226"/>
      <c r="H888" s="226"/>
      <c r="I888" s="226"/>
      <c r="J888" s="227"/>
      <c r="K888" s="53"/>
      <c r="L888" s="228"/>
      <c r="M888" s="229"/>
      <c r="R888" s="53"/>
      <c r="S888" s="53"/>
      <c r="T888" s="53"/>
      <c r="U888" s="53"/>
      <c r="V888" s="53"/>
      <c r="W888" s="53"/>
      <c r="X888" s="53"/>
      <c r="Y888" s="53"/>
      <c r="Z888" s="53"/>
      <c r="AA888" s="53"/>
      <c r="AB888" s="53"/>
      <c r="AC888" s="53"/>
      <c r="AD888" s="53"/>
      <c r="AE888" s="53"/>
      <c r="AF888" s="53"/>
      <c r="AG888" s="53"/>
      <c r="AH888" s="226"/>
    </row>
    <row r="889" spans="2:34" ht="70.900000000000006" customHeight="1">
      <c r="B889" s="224"/>
      <c r="C889" s="225"/>
      <c r="D889" s="226"/>
      <c r="E889" s="226"/>
      <c r="F889" s="226"/>
      <c r="G889" s="226"/>
      <c r="H889" s="226"/>
      <c r="I889" s="226"/>
      <c r="J889" s="227"/>
      <c r="K889" s="53"/>
      <c r="L889" s="228"/>
      <c r="M889" s="229"/>
      <c r="R889" s="53"/>
      <c r="S889" s="53"/>
      <c r="T889" s="53"/>
      <c r="U889" s="53"/>
      <c r="V889" s="53"/>
      <c r="W889" s="53"/>
      <c r="X889" s="53"/>
      <c r="Y889" s="53"/>
      <c r="Z889" s="53"/>
      <c r="AA889" s="53"/>
      <c r="AB889" s="53"/>
      <c r="AC889" s="53"/>
      <c r="AD889" s="53"/>
      <c r="AE889" s="53"/>
      <c r="AF889" s="53"/>
      <c r="AG889" s="53"/>
      <c r="AH889" s="226"/>
    </row>
    <row r="890" spans="2:34" ht="70.900000000000006" customHeight="1">
      <c r="B890" s="224"/>
      <c r="C890" s="225"/>
      <c r="D890" s="226"/>
      <c r="E890" s="226"/>
      <c r="F890" s="226"/>
      <c r="G890" s="226"/>
      <c r="H890" s="226"/>
      <c r="I890" s="226"/>
      <c r="J890" s="227"/>
      <c r="K890" s="53"/>
      <c r="L890" s="228"/>
      <c r="M890" s="229"/>
      <c r="R890" s="53"/>
      <c r="S890" s="53"/>
      <c r="T890" s="53"/>
      <c r="U890" s="53"/>
      <c r="V890" s="53"/>
      <c r="W890" s="53"/>
      <c r="X890" s="53"/>
      <c r="Y890" s="53"/>
      <c r="Z890" s="53"/>
      <c r="AA890" s="53"/>
      <c r="AB890" s="53"/>
      <c r="AC890" s="53"/>
      <c r="AD890" s="53"/>
      <c r="AE890" s="53"/>
      <c r="AF890" s="53"/>
      <c r="AG890" s="53"/>
      <c r="AH890" s="226"/>
    </row>
    <row r="891" spans="2:34" ht="70.900000000000006" customHeight="1">
      <c r="B891" s="224"/>
      <c r="C891" s="225"/>
      <c r="D891" s="226"/>
      <c r="E891" s="226"/>
      <c r="F891" s="226"/>
      <c r="G891" s="226"/>
      <c r="H891" s="226"/>
      <c r="I891" s="226"/>
      <c r="J891" s="227"/>
      <c r="K891" s="53"/>
      <c r="L891" s="228"/>
      <c r="M891" s="229"/>
      <c r="R891" s="53"/>
      <c r="S891" s="53"/>
      <c r="T891" s="53"/>
      <c r="U891" s="53"/>
      <c r="V891" s="53"/>
      <c r="W891" s="53"/>
      <c r="X891" s="53"/>
      <c r="Y891" s="53"/>
      <c r="Z891" s="53"/>
      <c r="AA891" s="53"/>
      <c r="AB891" s="53"/>
      <c r="AC891" s="53"/>
      <c r="AD891" s="53"/>
      <c r="AE891" s="53"/>
      <c r="AF891" s="53"/>
      <c r="AG891" s="53"/>
      <c r="AH891" s="226"/>
    </row>
    <row r="892" spans="2:34" ht="70.900000000000006" customHeight="1">
      <c r="B892" s="224"/>
      <c r="C892" s="225"/>
      <c r="D892" s="226"/>
      <c r="E892" s="226"/>
      <c r="F892" s="226"/>
      <c r="G892" s="226"/>
      <c r="H892" s="226"/>
      <c r="I892" s="226"/>
      <c r="J892" s="227"/>
      <c r="K892" s="53"/>
      <c r="L892" s="228"/>
      <c r="M892" s="229"/>
      <c r="R892" s="53"/>
      <c r="S892" s="53"/>
      <c r="T892" s="53"/>
      <c r="U892" s="53"/>
      <c r="V892" s="53"/>
      <c r="W892" s="53"/>
      <c r="X892" s="53"/>
      <c r="Y892" s="53"/>
      <c r="Z892" s="53"/>
      <c r="AA892" s="53"/>
      <c r="AB892" s="53"/>
      <c r="AC892" s="53"/>
      <c r="AD892" s="53"/>
      <c r="AE892" s="53"/>
      <c r="AF892" s="53"/>
      <c r="AG892" s="53"/>
      <c r="AH892" s="226"/>
    </row>
    <row r="893" spans="2:34" ht="70.900000000000006" customHeight="1">
      <c r="B893" s="224"/>
      <c r="C893" s="225"/>
      <c r="D893" s="226"/>
      <c r="E893" s="226"/>
      <c r="F893" s="226"/>
      <c r="G893" s="226"/>
      <c r="H893" s="226"/>
      <c r="I893" s="226"/>
      <c r="J893" s="227"/>
      <c r="K893" s="53"/>
      <c r="L893" s="228"/>
      <c r="M893" s="229"/>
      <c r="R893" s="53"/>
      <c r="S893" s="53"/>
      <c r="T893" s="53"/>
      <c r="U893" s="53"/>
      <c r="V893" s="53"/>
      <c r="W893" s="53"/>
      <c r="X893" s="53"/>
      <c r="Y893" s="53"/>
      <c r="Z893" s="53"/>
      <c r="AA893" s="53"/>
      <c r="AB893" s="53"/>
      <c r="AC893" s="53"/>
      <c r="AD893" s="53"/>
      <c r="AE893" s="53"/>
      <c r="AF893" s="53"/>
      <c r="AG893" s="53"/>
      <c r="AH893" s="226"/>
    </row>
    <row r="894" spans="2:34" ht="70.900000000000006" customHeight="1">
      <c r="B894" s="224"/>
      <c r="C894" s="225"/>
      <c r="D894" s="226"/>
      <c r="E894" s="226"/>
      <c r="F894" s="226"/>
      <c r="G894" s="226"/>
      <c r="H894" s="226"/>
      <c r="I894" s="226"/>
      <c r="J894" s="227"/>
      <c r="K894" s="53"/>
      <c r="L894" s="228"/>
      <c r="M894" s="229"/>
      <c r="R894" s="53"/>
      <c r="S894" s="53"/>
      <c r="T894" s="53"/>
      <c r="U894" s="53"/>
      <c r="V894" s="53"/>
      <c r="W894" s="53"/>
      <c r="X894" s="53"/>
      <c r="Y894" s="53"/>
      <c r="Z894" s="53"/>
      <c r="AA894" s="53"/>
      <c r="AB894" s="53"/>
      <c r="AC894" s="53"/>
      <c r="AD894" s="53"/>
      <c r="AE894" s="53"/>
      <c r="AF894" s="53"/>
      <c r="AG894" s="53"/>
      <c r="AH894" s="226"/>
    </row>
    <row r="895" spans="2:34" ht="70.900000000000006" customHeight="1">
      <c r="B895" s="224"/>
      <c r="C895" s="225"/>
      <c r="D895" s="226"/>
      <c r="E895" s="226"/>
      <c r="F895" s="226"/>
      <c r="G895" s="226"/>
      <c r="H895" s="226"/>
      <c r="I895" s="226"/>
      <c r="J895" s="227"/>
      <c r="K895" s="53"/>
      <c r="L895" s="228"/>
      <c r="M895" s="229"/>
      <c r="R895" s="53"/>
      <c r="S895" s="53"/>
      <c r="T895" s="53"/>
      <c r="U895" s="53"/>
      <c r="V895" s="53"/>
      <c r="W895" s="53"/>
      <c r="X895" s="53"/>
      <c r="Y895" s="53"/>
      <c r="Z895" s="53"/>
      <c r="AA895" s="53"/>
      <c r="AB895" s="53"/>
      <c r="AC895" s="53"/>
      <c r="AD895" s="53"/>
      <c r="AE895" s="53"/>
      <c r="AF895" s="53"/>
      <c r="AG895" s="53"/>
      <c r="AH895" s="226"/>
    </row>
    <row r="896" spans="2:34" ht="70.900000000000006" customHeight="1">
      <c r="B896" s="224"/>
      <c r="C896" s="225"/>
      <c r="D896" s="226"/>
      <c r="E896" s="226"/>
      <c r="F896" s="226"/>
      <c r="G896" s="226"/>
      <c r="H896" s="226"/>
      <c r="I896" s="226"/>
      <c r="J896" s="227"/>
      <c r="K896" s="53"/>
      <c r="L896" s="228"/>
      <c r="M896" s="229"/>
      <c r="R896" s="53"/>
      <c r="S896" s="53"/>
      <c r="T896" s="53"/>
      <c r="U896" s="53"/>
      <c r="V896" s="53"/>
      <c r="W896" s="53"/>
      <c r="X896" s="53"/>
      <c r="Y896" s="53"/>
      <c r="Z896" s="53"/>
      <c r="AA896" s="53"/>
      <c r="AB896" s="53"/>
      <c r="AC896" s="53"/>
      <c r="AD896" s="53"/>
      <c r="AE896" s="53"/>
      <c r="AF896" s="53"/>
      <c r="AG896" s="53"/>
      <c r="AH896" s="226"/>
    </row>
    <row r="897" spans="2:34" ht="70.900000000000006" customHeight="1">
      <c r="B897" s="224"/>
      <c r="C897" s="225"/>
      <c r="D897" s="226"/>
      <c r="E897" s="226"/>
      <c r="F897" s="226"/>
      <c r="G897" s="226"/>
      <c r="H897" s="226"/>
      <c r="I897" s="226"/>
      <c r="J897" s="227"/>
      <c r="K897" s="53"/>
      <c r="L897" s="228"/>
      <c r="M897" s="229"/>
      <c r="R897" s="53"/>
      <c r="S897" s="53"/>
      <c r="T897" s="53"/>
      <c r="U897" s="53"/>
      <c r="V897" s="53"/>
      <c r="W897" s="53"/>
      <c r="X897" s="53"/>
      <c r="Y897" s="53"/>
      <c r="Z897" s="53"/>
      <c r="AA897" s="53"/>
      <c r="AB897" s="53"/>
      <c r="AC897" s="53"/>
      <c r="AD897" s="53"/>
      <c r="AE897" s="53"/>
      <c r="AF897" s="53"/>
      <c r="AG897" s="53"/>
      <c r="AH897" s="226"/>
    </row>
    <row r="898" spans="2:34" ht="70.900000000000006" customHeight="1">
      <c r="B898" s="224"/>
      <c r="C898" s="225"/>
      <c r="D898" s="226"/>
      <c r="E898" s="226"/>
      <c r="F898" s="226"/>
      <c r="G898" s="226"/>
      <c r="H898" s="226"/>
      <c r="I898" s="226"/>
      <c r="J898" s="227"/>
      <c r="K898" s="53"/>
      <c r="L898" s="228"/>
      <c r="M898" s="229"/>
      <c r="R898" s="53"/>
      <c r="S898" s="53"/>
      <c r="T898" s="53"/>
      <c r="U898" s="53"/>
      <c r="V898" s="53"/>
      <c r="W898" s="53"/>
      <c r="X898" s="53"/>
      <c r="Y898" s="53"/>
      <c r="Z898" s="53"/>
      <c r="AA898" s="53"/>
      <c r="AB898" s="53"/>
      <c r="AC898" s="53"/>
      <c r="AD898" s="53"/>
      <c r="AE898" s="53"/>
      <c r="AF898" s="53"/>
      <c r="AG898" s="53"/>
      <c r="AH898" s="226"/>
    </row>
    <row r="899" spans="2:34" ht="70.900000000000006" customHeight="1">
      <c r="B899" s="224"/>
      <c r="C899" s="225"/>
      <c r="D899" s="226"/>
      <c r="E899" s="226"/>
      <c r="F899" s="226"/>
      <c r="G899" s="226"/>
      <c r="H899" s="226"/>
      <c r="I899" s="226"/>
      <c r="J899" s="227"/>
      <c r="K899" s="53"/>
      <c r="L899" s="228"/>
      <c r="M899" s="229"/>
      <c r="R899" s="53"/>
      <c r="S899" s="53"/>
      <c r="T899" s="53"/>
      <c r="U899" s="53"/>
      <c r="V899" s="53"/>
      <c r="W899" s="53"/>
      <c r="X899" s="53"/>
      <c r="Y899" s="53"/>
      <c r="Z899" s="53"/>
      <c r="AA899" s="53"/>
      <c r="AB899" s="53"/>
      <c r="AC899" s="53"/>
      <c r="AD899" s="53"/>
      <c r="AE899" s="53"/>
      <c r="AF899" s="53"/>
      <c r="AG899" s="53"/>
      <c r="AH899" s="226"/>
    </row>
    <row r="900" spans="2:34" ht="70.900000000000006" customHeight="1">
      <c r="B900" s="224"/>
      <c r="C900" s="225"/>
      <c r="D900" s="226"/>
      <c r="E900" s="226"/>
      <c r="F900" s="226"/>
      <c r="G900" s="226"/>
      <c r="H900" s="226"/>
      <c r="I900" s="226"/>
      <c r="J900" s="227"/>
      <c r="K900" s="53"/>
      <c r="L900" s="228"/>
      <c r="M900" s="229"/>
      <c r="R900" s="53"/>
      <c r="S900" s="53"/>
      <c r="T900" s="53"/>
      <c r="U900" s="53"/>
      <c r="V900" s="53"/>
      <c r="W900" s="53"/>
      <c r="X900" s="53"/>
      <c r="Y900" s="53"/>
      <c r="Z900" s="53"/>
      <c r="AA900" s="53"/>
      <c r="AB900" s="53"/>
      <c r="AC900" s="53"/>
      <c r="AD900" s="53"/>
      <c r="AE900" s="53"/>
      <c r="AF900" s="53"/>
      <c r="AG900" s="53"/>
      <c r="AH900" s="226"/>
    </row>
    <row r="901" spans="2:34" ht="70.900000000000006" customHeight="1">
      <c r="B901" s="224"/>
      <c r="C901" s="225"/>
      <c r="D901" s="226"/>
      <c r="E901" s="226"/>
      <c r="F901" s="226"/>
      <c r="G901" s="226"/>
      <c r="H901" s="226"/>
      <c r="I901" s="226"/>
      <c r="J901" s="227"/>
      <c r="K901" s="53"/>
      <c r="L901" s="228"/>
      <c r="M901" s="229"/>
      <c r="R901" s="53"/>
      <c r="S901" s="53"/>
      <c r="T901" s="53"/>
      <c r="U901" s="53"/>
      <c r="V901" s="53"/>
      <c r="W901" s="53"/>
      <c r="X901" s="53"/>
      <c r="Y901" s="53"/>
      <c r="Z901" s="53"/>
      <c r="AA901" s="53"/>
      <c r="AB901" s="53"/>
      <c r="AC901" s="53"/>
      <c r="AD901" s="53"/>
      <c r="AE901" s="53"/>
      <c r="AF901" s="53"/>
      <c r="AG901" s="53"/>
      <c r="AH901" s="226"/>
    </row>
    <row r="902" spans="2:34" ht="70.900000000000006" customHeight="1">
      <c r="B902" s="224"/>
      <c r="C902" s="225"/>
      <c r="D902" s="226"/>
      <c r="E902" s="226"/>
      <c r="F902" s="226"/>
      <c r="G902" s="226"/>
      <c r="H902" s="226"/>
      <c r="I902" s="226"/>
      <c r="J902" s="227"/>
      <c r="K902" s="53"/>
      <c r="L902" s="228"/>
      <c r="M902" s="229"/>
      <c r="R902" s="53"/>
      <c r="S902" s="53"/>
      <c r="T902" s="53"/>
      <c r="U902" s="53"/>
      <c r="V902" s="53"/>
      <c r="W902" s="53"/>
      <c r="X902" s="53"/>
      <c r="Y902" s="53"/>
      <c r="Z902" s="53"/>
      <c r="AA902" s="53"/>
      <c r="AB902" s="53"/>
      <c r="AC902" s="53"/>
      <c r="AD902" s="53"/>
      <c r="AE902" s="53"/>
      <c r="AF902" s="53"/>
      <c r="AG902" s="53"/>
      <c r="AH902" s="226"/>
    </row>
    <row r="903" spans="2:34" ht="70.900000000000006" customHeight="1">
      <c r="B903" s="224"/>
      <c r="C903" s="225"/>
      <c r="D903" s="226"/>
      <c r="E903" s="226"/>
      <c r="F903" s="226"/>
      <c r="G903" s="226"/>
      <c r="H903" s="226"/>
      <c r="I903" s="226"/>
      <c r="J903" s="227"/>
      <c r="K903" s="53"/>
      <c r="L903" s="228"/>
      <c r="M903" s="229"/>
      <c r="R903" s="53"/>
      <c r="S903" s="53"/>
      <c r="T903" s="53"/>
      <c r="U903" s="53"/>
      <c r="V903" s="53"/>
      <c r="W903" s="53"/>
      <c r="X903" s="53"/>
      <c r="Y903" s="53"/>
      <c r="Z903" s="53"/>
      <c r="AA903" s="53"/>
      <c r="AB903" s="53"/>
      <c r="AC903" s="53"/>
      <c r="AD903" s="53"/>
      <c r="AE903" s="53"/>
      <c r="AF903" s="53"/>
      <c r="AG903" s="53"/>
      <c r="AH903" s="226"/>
    </row>
    <row r="904" spans="2:34" ht="70.900000000000006" customHeight="1">
      <c r="B904" s="224"/>
      <c r="C904" s="225"/>
      <c r="D904" s="226"/>
      <c r="E904" s="226"/>
      <c r="F904" s="226"/>
      <c r="G904" s="226"/>
      <c r="H904" s="226"/>
      <c r="I904" s="226"/>
      <c r="J904" s="227"/>
      <c r="K904" s="53"/>
      <c r="L904" s="228"/>
      <c r="M904" s="229"/>
      <c r="R904" s="53"/>
      <c r="S904" s="53"/>
      <c r="T904" s="53"/>
      <c r="U904" s="53"/>
      <c r="V904" s="53"/>
      <c r="W904" s="53"/>
      <c r="X904" s="53"/>
      <c r="Y904" s="53"/>
      <c r="Z904" s="53"/>
      <c r="AA904" s="53"/>
      <c r="AB904" s="53"/>
      <c r="AC904" s="53"/>
      <c r="AD904" s="53"/>
      <c r="AE904" s="53"/>
      <c r="AF904" s="53"/>
      <c r="AG904" s="53"/>
      <c r="AH904" s="226"/>
    </row>
    <row r="905" spans="2:34" ht="70.900000000000006" customHeight="1">
      <c r="B905" s="224"/>
      <c r="C905" s="225"/>
      <c r="D905" s="226"/>
      <c r="E905" s="226"/>
      <c r="F905" s="226"/>
      <c r="G905" s="226"/>
      <c r="H905" s="226"/>
      <c r="I905" s="226"/>
      <c r="J905" s="227"/>
      <c r="K905" s="53"/>
      <c r="L905" s="228"/>
      <c r="M905" s="229"/>
      <c r="R905" s="53"/>
      <c r="S905" s="53"/>
      <c r="T905" s="53"/>
      <c r="U905" s="53"/>
      <c r="V905" s="53"/>
      <c r="W905" s="53"/>
      <c r="X905" s="53"/>
      <c r="Y905" s="53"/>
      <c r="Z905" s="53"/>
      <c r="AA905" s="53"/>
      <c r="AB905" s="53"/>
      <c r="AC905" s="53"/>
      <c r="AD905" s="53"/>
      <c r="AE905" s="53"/>
      <c r="AF905" s="53"/>
      <c r="AG905" s="53"/>
      <c r="AH905" s="226"/>
    </row>
    <row r="906" spans="2:34" ht="70.900000000000006" customHeight="1">
      <c r="B906" s="224"/>
      <c r="C906" s="225"/>
      <c r="D906" s="226"/>
      <c r="E906" s="226"/>
      <c r="F906" s="226"/>
      <c r="G906" s="226"/>
      <c r="H906" s="226"/>
      <c r="I906" s="226"/>
      <c r="J906" s="227"/>
      <c r="K906" s="53"/>
      <c r="L906" s="228"/>
      <c r="M906" s="229"/>
      <c r="R906" s="53"/>
      <c r="S906" s="53"/>
      <c r="T906" s="53"/>
      <c r="U906" s="53"/>
      <c r="V906" s="53"/>
      <c r="W906" s="53"/>
      <c r="X906" s="53"/>
      <c r="Y906" s="53"/>
      <c r="Z906" s="53"/>
      <c r="AA906" s="53"/>
      <c r="AB906" s="53"/>
      <c r="AC906" s="53"/>
      <c r="AD906" s="53"/>
      <c r="AE906" s="53"/>
      <c r="AF906" s="53"/>
      <c r="AG906" s="53"/>
      <c r="AH906" s="226"/>
    </row>
    <row r="907" spans="2:34" ht="70.900000000000006" customHeight="1">
      <c r="B907" s="224"/>
      <c r="C907" s="225"/>
      <c r="D907" s="226"/>
      <c r="E907" s="226"/>
      <c r="F907" s="226"/>
      <c r="G907" s="226"/>
      <c r="H907" s="226"/>
      <c r="I907" s="226"/>
      <c r="J907" s="227"/>
      <c r="K907" s="53"/>
      <c r="L907" s="228"/>
      <c r="M907" s="229"/>
      <c r="R907" s="53"/>
      <c r="S907" s="53"/>
      <c r="T907" s="53"/>
      <c r="U907" s="53"/>
      <c r="V907" s="53"/>
      <c r="W907" s="53"/>
      <c r="X907" s="53"/>
      <c r="Y907" s="53"/>
      <c r="Z907" s="53"/>
      <c r="AA907" s="53"/>
      <c r="AB907" s="53"/>
      <c r="AC907" s="53"/>
      <c r="AD907" s="53"/>
      <c r="AE907" s="53"/>
      <c r="AF907" s="53"/>
      <c r="AG907" s="53"/>
      <c r="AH907" s="226"/>
    </row>
    <row r="908" spans="2:34" ht="70.900000000000006" customHeight="1">
      <c r="B908" s="224"/>
      <c r="C908" s="225"/>
      <c r="D908" s="226"/>
      <c r="E908" s="226"/>
      <c r="F908" s="226"/>
      <c r="G908" s="226"/>
      <c r="H908" s="226"/>
      <c r="I908" s="226"/>
      <c r="J908" s="227"/>
      <c r="K908" s="53"/>
      <c r="L908" s="228"/>
      <c r="M908" s="229"/>
      <c r="R908" s="53"/>
      <c r="S908" s="53"/>
      <c r="T908" s="53"/>
      <c r="U908" s="53"/>
      <c r="V908" s="53"/>
      <c r="W908" s="53"/>
      <c r="X908" s="53"/>
      <c r="Y908" s="53"/>
      <c r="Z908" s="53"/>
      <c r="AA908" s="53"/>
      <c r="AB908" s="53"/>
      <c r="AC908" s="53"/>
      <c r="AD908" s="53"/>
      <c r="AE908" s="53"/>
      <c r="AF908" s="53"/>
      <c r="AG908" s="53"/>
      <c r="AH908" s="226"/>
    </row>
    <row r="909" spans="2:34" ht="70.900000000000006" customHeight="1">
      <c r="B909" s="224"/>
      <c r="C909" s="225"/>
      <c r="D909" s="226"/>
      <c r="E909" s="226"/>
      <c r="F909" s="226"/>
      <c r="G909" s="226"/>
      <c r="H909" s="226"/>
      <c r="I909" s="226"/>
      <c r="J909" s="227"/>
      <c r="K909" s="53"/>
      <c r="L909" s="228"/>
      <c r="M909" s="229"/>
      <c r="R909" s="53"/>
      <c r="S909" s="53"/>
      <c r="T909" s="53"/>
      <c r="U909" s="53"/>
      <c r="V909" s="53"/>
      <c r="W909" s="53"/>
      <c r="X909" s="53"/>
      <c r="Y909" s="53"/>
      <c r="Z909" s="53"/>
      <c r="AA909" s="53"/>
      <c r="AB909" s="53"/>
      <c r="AC909" s="53"/>
      <c r="AD909" s="53"/>
      <c r="AE909" s="53"/>
      <c r="AF909" s="53"/>
      <c r="AG909" s="53"/>
      <c r="AH909" s="226"/>
    </row>
    <row r="910" spans="2:34" ht="70.900000000000006" customHeight="1">
      <c r="B910" s="224"/>
      <c r="C910" s="225"/>
      <c r="D910" s="226"/>
      <c r="E910" s="226"/>
      <c r="F910" s="226"/>
      <c r="G910" s="226"/>
      <c r="H910" s="226"/>
      <c r="I910" s="226"/>
      <c r="J910" s="227"/>
      <c r="K910" s="53"/>
      <c r="L910" s="228"/>
      <c r="M910" s="229"/>
      <c r="R910" s="53"/>
      <c r="S910" s="53"/>
      <c r="T910" s="53"/>
      <c r="U910" s="53"/>
      <c r="V910" s="53"/>
      <c r="W910" s="53"/>
      <c r="X910" s="53"/>
      <c r="Y910" s="53"/>
      <c r="Z910" s="53"/>
      <c r="AA910" s="53"/>
      <c r="AB910" s="53"/>
      <c r="AC910" s="53"/>
      <c r="AD910" s="53"/>
      <c r="AE910" s="53"/>
      <c r="AF910" s="53"/>
      <c r="AG910" s="53"/>
      <c r="AH910" s="226"/>
    </row>
    <row r="911" spans="2:34" ht="70.900000000000006" customHeight="1">
      <c r="B911" s="224"/>
      <c r="C911" s="225"/>
      <c r="D911" s="226"/>
      <c r="E911" s="226"/>
      <c r="F911" s="226"/>
      <c r="G911" s="226"/>
      <c r="H911" s="226"/>
      <c r="I911" s="226"/>
      <c r="J911" s="227"/>
      <c r="K911" s="53"/>
      <c r="L911" s="228"/>
      <c r="M911" s="229"/>
      <c r="R911" s="53"/>
      <c r="S911" s="53"/>
      <c r="T911" s="53"/>
      <c r="U911" s="53"/>
      <c r="V911" s="53"/>
      <c r="W911" s="53"/>
      <c r="X911" s="53"/>
      <c r="Y911" s="53"/>
      <c r="Z911" s="53"/>
      <c r="AA911" s="53"/>
      <c r="AB911" s="53"/>
      <c r="AC911" s="53"/>
      <c r="AD911" s="53"/>
      <c r="AE911" s="53"/>
      <c r="AF911" s="53"/>
      <c r="AG911" s="53"/>
      <c r="AH911" s="226"/>
    </row>
    <row r="912" spans="2:34" ht="70.900000000000006" customHeight="1">
      <c r="B912" s="224"/>
      <c r="C912" s="225"/>
      <c r="D912" s="226"/>
      <c r="E912" s="226"/>
      <c r="F912" s="226"/>
      <c r="G912" s="226"/>
      <c r="H912" s="226"/>
      <c r="I912" s="226"/>
      <c r="J912" s="227"/>
      <c r="K912" s="53"/>
      <c r="L912" s="228"/>
      <c r="M912" s="229"/>
      <c r="R912" s="53"/>
      <c r="S912" s="53"/>
      <c r="T912" s="53"/>
      <c r="U912" s="53"/>
      <c r="V912" s="53"/>
      <c r="W912" s="53"/>
      <c r="X912" s="53"/>
      <c r="Y912" s="53"/>
      <c r="Z912" s="53"/>
      <c r="AA912" s="53"/>
      <c r="AB912" s="53"/>
      <c r="AC912" s="53"/>
      <c r="AD912" s="53"/>
      <c r="AE912" s="53"/>
      <c r="AF912" s="53"/>
      <c r="AG912" s="53"/>
      <c r="AH912" s="226"/>
    </row>
    <row r="913" spans="2:34" ht="70.900000000000006" customHeight="1">
      <c r="B913" s="224"/>
      <c r="C913" s="225"/>
      <c r="D913" s="226"/>
      <c r="E913" s="226"/>
      <c r="F913" s="226"/>
      <c r="G913" s="226"/>
      <c r="H913" s="226"/>
      <c r="I913" s="226"/>
      <c r="J913" s="227"/>
      <c r="K913" s="53"/>
      <c r="L913" s="228"/>
      <c r="M913" s="229"/>
      <c r="R913" s="53"/>
      <c r="S913" s="53"/>
      <c r="T913" s="53"/>
      <c r="U913" s="53"/>
      <c r="V913" s="53"/>
      <c r="W913" s="53"/>
      <c r="X913" s="53"/>
      <c r="Y913" s="53"/>
      <c r="Z913" s="53"/>
      <c r="AA913" s="53"/>
      <c r="AB913" s="53"/>
      <c r="AC913" s="53"/>
      <c r="AD913" s="53"/>
      <c r="AE913" s="53"/>
      <c r="AF913" s="53"/>
      <c r="AG913" s="53"/>
      <c r="AH913" s="226"/>
    </row>
    <row r="914" spans="2:34" ht="70.900000000000006" customHeight="1">
      <c r="B914" s="224"/>
      <c r="C914" s="225"/>
      <c r="D914" s="226"/>
      <c r="E914" s="226"/>
      <c r="F914" s="226"/>
      <c r="G914" s="226"/>
      <c r="H914" s="226"/>
      <c r="I914" s="226"/>
      <c r="J914" s="227"/>
      <c r="K914" s="53"/>
      <c r="L914" s="228"/>
      <c r="M914" s="229"/>
      <c r="R914" s="53"/>
      <c r="S914" s="53"/>
      <c r="T914" s="53"/>
      <c r="U914" s="53"/>
      <c r="V914" s="53"/>
      <c r="W914" s="53"/>
      <c r="X914" s="53"/>
      <c r="Y914" s="53"/>
      <c r="Z914" s="53"/>
      <c r="AA914" s="53"/>
      <c r="AB914" s="53"/>
      <c r="AC914" s="53"/>
      <c r="AD914" s="53"/>
      <c r="AE914" s="53"/>
      <c r="AF914" s="53"/>
      <c r="AG914" s="53"/>
      <c r="AH914" s="226"/>
    </row>
    <row r="915" spans="2:34" ht="70.900000000000006" customHeight="1">
      <c r="B915" s="224"/>
      <c r="C915" s="225"/>
      <c r="D915" s="226"/>
      <c r="E915" s="226"/>
      <c r="F915" s="226"/>
      <c r="G915" s="226"/>
      <c r="H915" s="226"/>
      <c r="I915" s="226"/>
      <c r="J915" s="227"/>
      <c r="K915" s="53"/>
      <c r="L915" s="228"/>
      <c r="M915" s="229"/>
      <c r="R915" s="53"/>
      <c r="S915" s="53"/>
      <c r="T915" s="53"/>
      <c r="U915" s="53"/>
      <c r="V915" s="53"/>
      <c r="W915" s="53"/>
      <c r="X915" s="53"/>
      <c r="Y915" s="53"/>
      <c r="Z915" s="53"/>
      <c r="AA915" s="53"/>
      <c r="AB915" s="53"/>
      <c r="AC915" s="53"/>
      <c r="AD915" s="53"/>
      <c r="AE915" s="53"/>
      <c r="AF915" s="53"/>
      <c r="AG915" s="53"/>
      <c r="AH915" s="226"/>
    </row>
    <row r="916" spans="2:34" ht="70.900000000000006" customHeight="1">
      <c r="B916" s="224"/>
      <c r="C916" s="225"/>
      <c r="D916" s="226"/>
      <c r="E916" s="226"/>
      <c r="F916" s="226"/>
      <c r="G916" s="226"/>
      <c r="H916" s="226"/>
      <c r="I916" s="226"/>
      <c r="J916" s="227"/>
      <c r="K916" s="53"/>
      <c r="L916" s="228"/>
      <c r="M916" s="229"/>
      <c r="R916" s="53"/>
      <c r="S916" s="53"/>
      <c r="T916" s="53"/>
      <c r="U916" s="53"/>
      <c r="V916" s="53"/>
      <c r="W916" s="53"/>
      <c r="X916" s="53"/>
      <c r="Y916" s="53"/>
      <c r="Z916" s="53"/>
      <c r="AA916" s="53"/>
      <c r="AB916" s="53"/>
      <c r="AC916" s="53"/>
      <c r="AD916" s="53"/>
      <c r="AE916" s="53"/>
      <c r="AF916" s="53"/>
      <c r="AG916" s="53"/>
      <c r="AH916" s="226"/>
    </row>
    <row r="917" spans="2:34" ht="70.900000000000006" customHeight="1">
      <c r="B917" s="224"/>
      <c r="C917" s="225"/>
      <c r="D917" s="226"/>
      <c r="E917" s="226"/>
      <c r="F917" s="226"/>
      <c r="G917" s="226"/>
      <c r="H917" s="226"/>
      <c r="I917" s="226"/>
      <c r="J917" s="227"/>
      <c r="K917" s="53"/>
      <c r="L917" s="228"/>
      <c r="M917" s="229"/>
      <c r="R917" s="53"/>
      <c r="S917" s="53"/>
      <c r="T917" s="53"/>
      <c r="U917" s="53"/>
      <c r="V917" s="53"/>
      <c r="W917" s="53"/>
      <c r="X917" s="53"/>
      <c r="Y917" s="53"/>
      <c r="Z917" s="53"/>
      <c r="AA917" s="53"/>
      <c r="AB917" s="53"/>
      <c r="AC917" s="53"/>
      <c r="AD917" s="53"/>
      <c r="AE917" s="53"/>
      <c r="AF917" s="53"/>
      <c r="AG917" s="53"/>
      <c r="AH917" s="226"/>
    </row>
    <row r="918" spans="2:34" ht="70.900000000000006" customHeight="1">
      <c r="B918" s="224"/>
      <c r="C918" s="225"/>
      <c r="D918" s="226"/>
      <c r="E918" s="226"/>
      <c r="F918" s="226"/>
      <c r="G918" s="226"/>
      <c r="H918" s="226"/>
      <c r="I918" s="226"/>
      <c r="J918" s="227"/>
      <c r="K918" s="53"/>
      <c r="L918" s="228"/>
      <c r="M918" s="229"/>
      <c r="R918" s="53"/>
      <c r="S918" s="53"/>
      <c r="T918" s="53"/>
      <c r="U918" s="53"/>
      <c r="V918" s="53"/>
      <c r="W918" s="53"/>
      <c r="X918" s="53"/>
      <c r="Y918" s="53"/>
      <c r="Z918" s="53"/>
      <c r="AA918" s="53"/>
      <c r="AB918" s="53"/>
      <c r="AC918" s="53"/>
      <c r="AD918" s="53"/>
      <c r="AE918" s="53"/>
      <c r="AF918" s="53"/>
      <c r="AG918" s="53"/>
      <c r="AH918" s="226"/>
    </row>
    <row r="919" spans="2:34" ht="70.900000000000006" customHeight="1">
      <c r="B919" s="224"/>
      <c r="C919" s="225"/>
      <c r="D919" s="226"/>
      <c r="E919" s="226"/>
      <c r="F919" s="226"/>
      <c r="G919" s="226"/>
      <c r="H919" s="226"/>
      <c r="I919" s="226"/>
      <c r="J919" s="227"/>
      <c r="K919" s="53"/>
      <c r="L919" s="228"/>
      <c r="M919" s="229"/>
      <c r="R919" s="53"/>
      <c r="S919" s="53"/>
      <c r="T919" s="53"/>
      <c r="U919" s="53"/>
      <c r="V919" s="53"/>
      <c r="W919" s="53"/>
      <c r="X919" s="53"/>
      <c r="Y919" s="53"/>
      <c r="Z919" s="53"/>
      <c r="AA919" s="53"/>
      <c r="AB919" s="53"/>
      <c r="AC919" s="53"/>
      <c r="AD919" s="53"/>
      <c r="AE919" s="53"/>
      <c r="AF919" s="53"/>
      <c r="AG919" s="53"/>
      <c r="AH919" s="226"/>
    </row>
    <row r="920" spans="2:34" ht="70.900000000000006" customHeight="1">
      <c r="B920" s="224"/>
      <c r="C920" s="225"/>
      <c r="D920" s="226"/>
      <c r="E920" s="226"/>
      <c r="F920" s="226"/>
      <c r="G920" s="226"/>
      <c r="H920" s="226"/>
      <c r="I920" s="226"/>
      <c r="J920" s="227"/>
      <c r="K920" s="53"/>
      <c r="L920" s="228"/>
      <c r="M920" s="229"/>
      <c r="R920" s="53"/>
      <c r="S920" s="53"/>
      <c r="T920" s="53"/>
      <c r="U920" s="53"/>
      <c r="V920" s="53"/>
      <c r="W920" s="53"/>
      <c r="X920" s="53"/>
      <c r="Y920" s="53"/>
      <c r="Z920" s="53"/>
      <c r="AA920" s="53"/>
      <c r="AB920" s="53"/>
      <c r="AC920" s="53"/>
      <c r="AD920" s="53"/>
      <c r="AE920" s="53"/>
      <c r="AF920" s="53"/>
      <c r="AG920" s="53"/>
      <c r="AH920" s="226"/>
    </row>
    <row r="921" spans="2:34" ht="70.900000000000006" customHeight="1">
      <c r="B921" s="224"/>
      <c r="C921" s="225"/>
      <c r="D921" s="226"/>
      <c r="E921" s="226"/>
      <c r="F921" s="226"/>
      <c r="G921" s="226"/>
      <c r="H921" s="226"/>
      <c r="I921" s="226"/>
      <c r="J921" s="227"/>
      <c r="K921" s="53"/>
      <c r="L921" s="228"/>
      <c r="M921" s="229"/>
      <c r="R921" s="53"/>
      <c r="S921" s="53"/>
      <c r="T921" s="53"/>
      <c r="U921" s="53"/>
      <c r="V921" s="53"/>
      <c r="W921" s="53"/>
      <c r="X921" s="53"/>
      <c r="Y921" s="53"/>
      <c r="Z921" s="53"/>
      <c r="AA921" s="53"/>
      <c r="AB921" s="53"/>
      <c r="AC921" s="53"/>
      <c r="AD921" s="53"/>
      <c r="AE921" s="53"/>
      <c r="AF921" s="53"/>
      <c r="AG921" s="53"/>
      <c r="AH921" s="226"/>
    </row>
    <row r="922" spans="2:34" ht="70.900000000000006" customHeight="1">
      <c r="B922" s="224"/>
      <c r="C922" s="225"/>
      <c r="D922" s="226"/>
      <c r="E922" s="226"/>
      <c r="F922" s="226"/>
      <c r="G922" s="226"/>
      <c r="H922" s="226"/>
      <c r="I922" s="226"/>
      <c r="J922" s="227"/>
      <c r="K922" s="53"/>
      <c r="L922" s="228"/>
      <c r="M922" s="229"/>
      <c r="R922" s="53"/>
      <c r="S922" s="53"/>
      <c r="T922" s="53"/>
      <c r="U922" s="53"/>
      <c r="V922" s="53"/>
      <c r="W922" s="53"/>
      <c r="X922" s="53"/>
      <c r="Y922" s="53"/>
      <c r="Z922" s="53"/>
      <c r="AA922" s="53"/>
      <c r="AB922" s="53"/>
      <c r="AC922" s="53"/>
      <c r="AD922" s="53"/>
      <c r="AE922" s="53"/>
      <c r="AF922" s="53"/>
      <c r="AG922" s="53"/>
      <c r="AH922" s="226"/>
    </row>
    <row r="923" spans="2:34" ht="70.900000000000006" customHeight="1">
      <c r="B923" s="224"/>
      <c r="C923" s="225"/>
      <c r="D923" s="226"/>
      <c r="E923" s="226"/>
      <c r="F923" s="226"/>
      <c r="G923" s="226"/>
      <c r="H923" s="226"/>
      <c r="I923" s="226"/>
      <c r="J923" s="227"/>
      <c r="K923" s="53"/>
      <c r="L923" s="228"/>
      <c r="M923" s="229"/>
      <c r="R923" s="53"/>
      <c r="S923" s="53"/>
      <c r="T923" s="53"/>
      <c r="U923" s="53"/>
      <c r="V923" s="53"/>
      <c r="W923" s="53"/>
      <c r="X923" s="53"/>
      <c r="Y923" s="53"/>
      <c r="Z923" s="53"/>
      <c r="AA923" s="53"/>
      <c r="AB923" s="53"/>
      <c r="AC923" s="53"/>
      <c r="AD923" s="53"/>
      <c r="AE923" s="53"/>
      <c r="AF923" s="53"/>
      <c r="AG923" s="53"/>
      <c r="AH923" s="226"/>
    </row>
    <row r="924" spans="2:34" ht="70.900000000000006" customHeight="1">
      <c r="B924" s="224"/>
      <c r="C924" s="225"/>
      <c r="D924" s="226"/>
      <c r="E924" s="226"/>
      <c r="F924" s="226"/>
      <c r="G924" s="226"/>
      <c r="H924" s="226"/>
      <c r="I924" s="226"/>
      <c r="J924" s="227"/>
      <c r="K924" s="53"/>
      <c r="L924" s="228"/>
      <c r="M924" s="229"/>
      <c r="R924" s="53"/>
      <c r="S924" s="53"/>
      <c r="T924" s="53"/>
      <c r="U924" s="53"/>
      <c r="V924" s="53"/>
      <c r="W924" s="53"/>
      <c r="X924" s="53"/>
      <c r="Y924" s="53"/>
      <c r="Z924" s="53"/>
      <c r="AA924" s="53"/>
      <c r="AB924" s="53"/>
      <c r="AC924" s="53"/>
      <c r="AD924" s="53"/>
      <c r="AE924" s="53"/>
      <c r="AF924" s="53"/>
      <c r="AG924" s="53"/>
      <c r="AH924" s="226"/>
    </row>
    <row r="925" spans="2:34" ht="70.900000000000006" customHeight="1">
      <c r="B925" s="224"/>
      <c r="C925" s="225"/>
      <c r="D925" s="226"/>
      <c r="E925" s="226"/>
      <c r="F925" s="226"/>
      <c r="G925" s="226"/>
      <c r="H925" s="226"/>
      <c r="I925" s="226"/>
      <c r="J925" s="227"/>
      <c r="K925" s="53"/>
      <c r="L925" s="228"/>
      <c r="M925" s="229"/>
      <c r="R925" s="53"/>
      <c r="S925" s="53"/>
      <c r="T925" s="53"/>
      <c r="U925" s="53"/>
      <c r="V925" s="53"/>
      <c r="W925" s="53"/>
      <c r="X925" s="53"/>
      <c r="Y925" s="53"/>
      <c r="Z925" s="53"/>
      <c r="AA925" s="53"/>
      <c r="AB925" s="53"/>
      <c r="AC925" s="53"/>
      <c r="AD925" s="53"/>
      <c r="AE925" s="53"/>
      <c r="AF925" s="53"/>
      <c r="AG925" s="53"/>
      <c r="AH925" s="226"/>
    </row>
    <row r="926" spans="2:34" ht="70.900000000000006" customHeight="1">
      <c r="B926" s="224"/>
      <c r="C926" s="225"/>
      <c r="D926" s="226"/>
      <c r="E926" s="226"/>
      <c r="F926" s="226"/>
      <c r="G926" s="226"/>
      <c r="H926" s="226"/>
      <c r="I926" s="226"/>
      <c r="J926" s="227"/>
      <c r="K926" s="53"/>
      <c r="L926" s="228"/>
      <c r="M926" s="229"/>
      <c r="R926" s="53"/>
      <c r="S926" s="53"/>
      <c r="T926" s="53"/>
      <c r="U926" s="53"/>
      <c r="V926" s="53"/>
      <c r="W926" s="53"/>
      <c r="X926" s="53"/>
      <c r="Y926" s="53"/>
      <c r="Z926" s="53"/>
      <c r="AA926" s="53"/>
      <c r="AB926" s="53"/>
      <c r="AC926" s="53"/>
      <c r="AD926" s="53"/>
      <c r="AE926" s="53"/>
      <c r="AF926" s="53"/>
      <c r="AG926" s="53"/>
      <c r="AH926" s="226"/>
    </row>
    <row r="927" spans="2:34" ht="70.900000000000006" customHeight="1">
      <c r="B927" s="224"/>
      <c r="C927" s="225"/>
      <c r="D927" s="226"/>
      <c r="E927" s="226"/>
      <c r="F927" s="226"/>
      <c r="G927" s="226"/>
      <c r="H927" s="226"/>
      <c r="I927" s="226"/>
      <c r="J927" s="227"/>
      <c r="K927" s="53"/>
      <c r="L927" s="228"/>
      <c r="M927" s="229"/>
      <c r="R927" s="53"/>
      <c r="S927" s="53"/>
      <c r="T927" s="53"/>
      <c r="U927" s="53"/>
      <c r="V927" s="53"/>
      <c r="W927" s="53"/>
      <c r="X927" s="53"/>
      <c r="Y927" s="53"/>
      <c r="Z927" s="53"/>
      <c r="AA927" s="53"/>
      <c r="AB927" s="53"/>
      <c r="AC927" s="53"/>
      <c r="AD927" s="53"/>
      <c r="AE927" s="53"/>
      <c r="AF927" s="53"/>
      <c r="AG927" s="53"/>
      <c r="AH927" s="226"/>
    </row>
    <row r="928" spans="2:34" ht="70.900000000000006" customHeight="1">
      <c r="B928" s="224"/>
      <c r="C928" s="225"/>
      <c r="D928" s="226"/>
      <c r="E928" s="226"/>
      <c r="F928" s="226"/>
      <c r="G928" s="226"/>
      <c r="H928" s="226"/>
      <c r="I928" s="226"/>
      <c r="J928" s="227"/>
      <c r="K928" s="53"/>
      <c r="L928" s="228"/>
      <c r="M928" s="229"/>
      <c r="R928" s="53"/>
      <c r="S928" s="53"/>
      <c r="T928" s="53"/>
      <c r="U928" s="53"/>
      <c r="V928" s="53"/>
      <c r="W928" s="53"/>
      <c r="X928" s="53"/>
      <c r="Y928" s="53"/>
      <c r="Z928" s="53"/>
      <c r="AA928" s="53"/>
      <c r="AB928" s="53"/>
      <c r="AC928" s="53"/>
      <c r="AD928" s="53"/>
      <c r="AE928" s="53"/>
      <c r="AF928" s="53"/>
      <c r="AG928" s="53"/>
      <c r="AH928" s="226"/>
    </row>
    <row r="929" spans="2:34" ht="70.900000000000006" customHeight="1">
      <c r="B929" s="224"/>
      <c r="C929" s="225"/>
      <c r="D929" s="226"/>
      <c r="E929" s="226"/>
      <c r="F929" s="226"/>
      <c r="G929" s="226"/>
      <c r="H929" s="226"/>
      <c r="I929" s="226"/>
      <c r="J929" s="227"/>
      <c r="K929" s="53"/>
      <c r="L929" s="228"/>
      <c r="M929" s="229"/>
      <c r="R929" s="53"/>
      <c r="S929" s="53"/>
      <c r="T929" s="53"/>
      <c r="U929" s="53"/>
      <c r="V929" s="53"/>
      <c r="W929" s="53"/>
      <c r="X929" s="53"/>
      <c r="Y929" s="53"/>
      <c r="Z929" s="53"/>
      <c r="AA929" s="53"/>
      <c r="AB929" s="53"/>
      <c r="AC929" s="53"/>
      <c r="AD929" s="53"/>
      <c r="AE929" s="53"/>
      <c r="AF929" s="53"/>
      <c r="AG929" s="53"/>
      <c r="AH929" s="226"/>
    </row>
    <row r="930" spans="2:34" ht="70.900000000000006" customHeight="1">
      <c r="B930" s="224"/>
      <c r="C930" s="225"/>
      <c r="D930" s="226"/>
      <c r="E930" s="226"/>
      <c r="F930" s="226"/>
      <c r="G930" s="226"/>
      <c r="H930" s="226"/>
      <c r="I930" s="226"/>
      <c r="J930" s="227"/>
      <c r="K930" s="53"/>
      <c r="L930" s="228"/>
      <c r="M930" s="229"/>
      <c r="R930" s="53"/>
      <c r="S930" s="53"/>
      <c r="T930" s="53"/>
      <c r="U930" s="53"/>
      <c r="V930" s="53"/>
      <c r="W930" s="53"/>
      <c r="X930" s="53"/>
      <c r="Y930" s="53"/>
      <c r="Z930" s="53"/>
      <c r="AA930" s="53"/>
      <c r="AB930" s="53"/>
      <c r="AC930" s="53"/>
      <c r="AD930" s="53"/>
      <c r="AE930" s="53"/>
      <c r="AF930" s="53"/>
      <c r="AG930" s="53"/>
      <c r="AH930" s="226"/>
    </row>
    <row r="931" spans="2:34" ht="70.900000000000006" customHeight="1">
      <c r="B931" s="224"/>
      <c r="C931" s="225"/>
      <c r="D931" s="226"/>
      <c r="E931" s="226"/>
      <c r="F931" s="226"/>
      <c r="G931" s="226"/>
      <c r="H931" s="226"/>
      <c r="I931" s="226"/>
      <c r="J931" s="227"/>
      <c r="K931" s="53"/>
      <c r="L931" s="228"/>
      <c r="M931" s="229"/>
      <c r="R931" s="53"/>
      <c r="S931" s="53"/>
      <c r="T931" s="53"/>
      <c r="U931" s="53"/>
      <c r="V931" s="53"/>
      <c r="W931" s="53"/>
      <c r="X931" s="53"/>
      <c r="Y931" s="53"/>
      <c r="Z931" s="53"/>
      <c r="AA931" s="53"/>
      <c r="AB931" s="53"/>
      <c r="AC931" s="53"/>
      <c r="AD931" s="53"/>
      <c r="AE931" s="53"/>
      <c r="AF931" s="53"/>
      <c r="AG931" s="53"/>
      <c r="AH931" s="226"/>
    </row>
    <row r="932" spans="2:34" ht="70.900000000000006" customHeight="1">
      <c r="B932" s="224"/>
      <c r="C932" s="225"/>
      <c r="D932" s="226"/>
      <c r="E932" s="226"/>
      <c r="F932" s="226"/>
      <c r="G932" s="226"/>
      <c r="H932" s="226"/>
      <c r="I932" s="226"/>
      <c r="J932" s="227"/>
      <c r="K932" s="53"/>
      <c r="L932" s="228"/>
      <c r="M932" s="229"/>
      <c r="R932" s="53"/>
      <c r="S932" s="53"/>
      <c r="T932" s="53"/>
      <c r="U932" s="53"/>
      <c r="V932" s="53"/>
      <c r="W932" s="53"/>
      <c r="X932" s="53"/>
      <c r="Y932" s="53"/>
      <c r="Z932" s="53"/>
      <c r="AA932" s="53"/>
      <c r="AB932" s="53"/>
      <c r="AC932" s="53"/>
      <c r="AD932" s="53"/>
      <c r="AE932" s="53"/>
      <c r="AF932" s="53"/>
      <c r="AG932" s="53"/>
      <c r="AH932" s="226"/>
    </row>
    <row r="933" spans="2:34" ht="70.900000000000006" customHeight="1">
      <c r="B933" s="224"/>
      <c r="C933" s="225"/>
      <c r="D933" s="226"/>
      <c r="E933" s="226"/>
      <c r="F933" s="226"/>
      <c r="G933" s="226"/>
      <c r="H933" s="226"/>
      <c r="I933" s="226"/>
      <c r="J933" s="227"/>
      <c r="K933" s="53"/>
      <c r="L933" s="228"/>
      <c r="M933" s="229"/>
      <c r="R933" s="53"/>
      <c r="S933" s="53"/>
      <c r="T933" s="53"/>
      <c r="U933" s="53"/>
      <c r="V933" s="53"/>
      <c r="W933" s="53"/>
      <c r="X933" s="53"/>
      <c r="Y933" s="53"/>
      <c r="Z933" s="53"/>
      <c r="AA933" s="53"/>
      <c r="AB933" s="53"/>
      <c r="AC933" s="53"/>
      <c r="AD933" s="53"/>
      <c r="AE933" s="53"/>
      <c r="AF933" s="53"/>
      <c r="AG933" s="53"/>
      <c r="AH933" s="226"/>
    </row>
    <row r="934" spans="2:34" ht="70.900000000000006" customHeight="1">
      <c r="B934" s="224"/>
      <c r="C934" s="225"/>
      <c r="D934" s="226"/>
      <c r="E934" s="226"/>
      <c r="F934" s="226"/>
      <c r="G934" s="226"/>
      <c r="H934" s="226"/>
      <c r="I934" s="226"/>
      <c r="J934" s="227"/>
      <c r="K934" s="53"/>
      <c r="L934" s="228"/>
      <c r="M934" s="229"/>
      <c r="R934" s="53"/>
      <c r="S934" s="53"/>
      <c r="T934" s="53"/>
      <c r="U934" s="53"/>
      <c r="V934" s="53"/>
      <c r="W934" s="53"/>
      <c r="X934" s="53"/>
      <c r="Y934" s="53"/>
      <c r="Z934" s="53"/>
      <c r="AA934" s="53"/>
      <c r="AB934" s="53"/>
      <c r="AC934" s="53"/>
      <c r="AD934" s="53"/>
      <c r="AE934" s="53"/>
      <c r="AF934" s="53"/>
      <c r="AG934" s="53"/>
      <c r="AH934" s="226"/>
    </row>
    <row r="935" spans="2:34" ht="70.900000000000006" customHeight="1">
      <c r="B935" s="224"/>
      <c r="C935" s="225"/>
      <c r="D935" s="226"/>
      <c r="E935" s="226"/>
      <c r="F935" s="226"/>
      <c r="G935" s="226"/>
      <c r="H935" s="226"/>
      <c r="I935" s="226"/>
      <c r="J935" s="227"/>
      <c r="K935" s="53"/>
      <c r="L935" s="228"/>
      <c r="M935" s="229"/>
      <c r="R935" s="53"/>
      <c r="S935" s="53"/>
      <c r="T935" s="53"/>
      <c r="U935" s="53"/>
      <c r="V935" s="53"/>
      <c r="W935" s="53"/>
      <c r="X935" s="53"/>
      <c r="Y935" s="53"/>
      <c r="Z935" s="53"/>
      <c r="AA935" s="53"/>
      <c r="AB935" s="53"/>
      <c r="AC935" s="53"/>
      <c r="AD935" s="53"/>
      <c r="AE935" s="53"/>
      <c r="AF935" s="53"/>
      <c r="AG935" s="53"/>
      <c r="AH935" s="226"/>
    </row>
    <row r="936" spans="2:34" ht="70.900000000000006" customHeight="1">
      <c r="B936" s="224"/>
      <c r="C936" s="225"/>
      <c r="D936" s="226"/>
      <c r="E936" s="226"/>
      <c r="F936" s="226"/>
      <c r="G936" s="226"/>
      <c r="H936" s="226"/>
      <c r="I936" s="226"/>
      <c r="J936" s="227"/>
      <c r="K936" s="53"/>
      <c r="L936" s="228"/>
      <c r="M936" s="229"/>
      <c r="R936" s="53"/>
      <c r="S936" s="53"/>
      <c r="T936" s="53"/>
      <c r="U936" s="53"/>
      <c r="V936" s="53"/>
      <c r="W936" s="53"/>
      <c r="X936" s="53"/>
      <c r="Y936" s="53"/>
      <c r="Z936" s="53"/>
      <c r="AA936" s="53"/>
      <c r="AB936" s="53"/>
      <c r="AC936" s="53"/>
      <c r="AD936" s="53"/>
      <c r="AE936" s="53"/>
      <c r="AF936" s="53"/>
      <c r="AG936" s="53"/>
      <c r="AH936" s="226"/>
    </row>
    <row r="937" spans="2:34" ht="70.900000000000006" customHeight="1">
      <c r="B937" s="224"/>
      <c r="C937" s="225"/>
      <c r="D937" s="226"/>
      <c r="E937" s="226"/>
      <c r="F937" s="226"/>
      <c r="G937" s="226"/>
      <c r="H937" s="226"/>
      <c r="I937" s="226"/>
      <c r="J937" s="227"/>
      <c r="K937" s="53"/>
      <c r="L937" s="228"/>
      <c r="M937" s="229"/>
      <c r="R937" s="53"/>
      <c r="S937" s="53"/>
      <c r="T937" s="53"/>
      <c r="U937" s="53"/>
      <c r="V937" s="53"/>
      <c r="W937" s="53"/>
      <c r="X937" s="53"/>
      <c r="Y937" s="53"/>
      <c r="Z937" s="53"/>
      <c r="AA937" s="53"/>
      <c r="AB937" s="53"/>
      <c r="AC937" s="53"/>
      <c r="AD937" s="53"/>
      <c r="AE937" s="53"/>
      <c r="AF937" s="53"/>
      <c r="AG937" s="53"/>
      <c r="AH937" s="226"/>
    </row>
    <row r="938" spans="2:34" ht="70.900000000000006" customHeight="1">
      <c r="B938" s="224"/>
      <c r="C938" s="225"/>
      <c r="D938" s="226"/>
      <c r="E938" s="226"/>
      <c r="F938" s="226"/>
      <c r="G938" s="226"/>
      <c r="H938" s="226"/>
      <c r="I938" s="226"/>
      <c r="J938" s="227"/>
      <c r="K938" s="53"/>
      <c r="L938" s="228"/>
      <c r="M938" s="229"/>
      <c r="R938" s="53"/>
      <c r="S938" s="53"/>
      <c r="T938" s="53"/>
      <c r="U938" s="53"/>
      <c r="V938" s="53"/>
      <c r="W938" s="53"/>
      <c r="X938" s="53"/>
      <c r="Y938" s="53"/>
      <c r="Z938" s="53"/>
      <c r="AA938" s="53"/>
      <c r="AB938" s="53"/>
      <c r="AC938" s="53"/>
      <c r="AD938" s="53"/>
      <c r="AE938" s="53"/>
      <c r="AF938" s="53"/>
      <c r="AG938" s="53"/>
      <c r="AH938" s="226"/>
    </row>
    <row r="939" spans="2:34" ht="70.900000000000006" customHeight="1">
      <c r="B939" s="224"/>
      <c r="C939" s="225"/>
      <c r="D939" s="226"/>
      <c r="E939" s="226"/>
      <c r="F939" s="226"/>
      <c r="G939" s="226"/>
      <c r="H939" s="226"/>
      <c r="I939" s="226"/>
      <c r="J939" s="227"/>
      <c r="K939" s="53"/>
      <c r="L939" s="228"/>
      <c r="M939" s="229"/>
      <c r="R939" s="53"/>
      <c r="S939" s="53"/>
      <c r="T939" s="53"/>
      <c r="U939" s="53"/>
      <c r="V939" s="53"/>
      <c r="W939" s="53"/>
      <c r="X939" s="53"/>
      <c r="Y939" s="53"/>
      <c r="Z939" s="53"/>
      <c r="AA939" s="53"/>
      <c r="AB939" s="53"/>
      <c r="AC939" s="53"/>
      <c r="AD939" s="53"/>
      <c r="AE939" s="53"/>
      <c r="AF939" s="53"/>
      <c r="AG939" s="53"/>
      <c r="AH939" s="226"/>
    </row>
    <row r="940" spans="2:34" ht="70.900000000000006" customHeight="1">
      <c r="B940" s="224"/>
      <c r="C940" s="225"/>
      <c r="D940" s="226"/>
      <c r="E940" s="226"/>
      <c r="F940" s="226"/>
      <c r="G940" s="226"/>
      <c r="H940" s="226"/>
      <c r="I940" s="226"/>
      <c r="J940" s="227"/>
      <c r="K940" s="53"/>
      <c r="L940" s="228"/>
      <c r="M940" s="229"/>
      <c r="R940" s="53"/>
      <c r="S940" s="53"/>
      <c r="T940" s="53"/>
      <c r="U940" s="53"/>
      <c r="V940" s="53"/>
      <c r="W940" s="53"/>
      <c r="X940" s="53"/>
      <c r="Y940" s="53"/>
      <c r="Z940" s="53"/>
      <c r="AA940" s="53"/>
      <c r="AB940" s="53"/>
      <c r="AC940" s="53"/>
      <c r="AD940" s="53"/>
      <c r="AE940" s="53"/>
      <c r="AF940" s="53"/>
      <c r="AG940" s="53"/>
      <c r="AH940" s="226"/>
    </row>
    <row r="941" spans="2:34" ht="70.900000000000006" customHeight="1">
      <c r="B941" s="224"/>
      <c r="C941" s="225"/>
      <c r="D941" s="226"/>
      <c r="E941" s="226"/>
      <c r="F941" s="226"/>
      <c r="G941" s="226"/>
      <c r="H941" s="226"/>
      <c r="I941" s="226"/>
      <c r="J941" s="227"/>
      <c r="K941" s="53"/>
      <c r="L941" s="228"/>
      <c r="M941" s="229"/>
      <c r="R941" s="53"/>
      <c r="S941" s="53"/>
      <c r="T941" s="53"/>
      <c r="U941" s="53"/>
      <c r="V941" s="53"/>
      <c r="W941" s="53"/>
      <c r="X941" s="53"/>
      <c r="Y941" s="53"/>
      <c r="Z941" s="53"/>
      <c r="AA941" s="53"/>
      <c r="AB941" s="53"/>
      <c r="AC941" s="53"/>
      <c r="AD941" s="53"/>
      <c r="AE941" s="53"/>
      <c r="AF941" s="53"/>
      <c r="AG941" s="53"/>
      <c r="AH941" s="226"/>
    </row>
    <row r="942" spans="2:34" ht="70.900000000000006" customHeight="1">
      <c r="B942" s="224"/>
      <c r="C942" s="225"/>
      <c r="D942" s="226"/>
      <c r="E942" s="226"/>
      <c r="F942" s="226"/>
      <c r="G942" s="226"/>
      <c r="H942" s="226"/>
      <c r="I942" s="226"/>
      <c r="J942" s="227"/>
      <c r="K942" s="53"/>
      <c r="L942" s="228"/>
      <c r="M942" s="229"/>
      <c r="R942" s="53"/>
      <c r="S942" s="53"/>
      <c r="T942" s="53"/>
      <c r="U942" s="53"/>
      <c r="V942" s="53"/>
      <c r="W942" s="53"/>
      <c r="X942" s="53"/>
      <c r="Y942" s="53"/>
      <c r="Z942" s="53"/>
      <c r="AA942" s="53"/>
      <c r="AB942" s="53"/>
      <c r="AC942" s="53"/>
      <c r="AD942" s="53"/>
      <c r="AE942" s="53"/>
      <c r="AF942" s="53"/>
      <c r="AG942" s="53"/>
      <c r="AH942" s="226"/>
    </row>
    <row r="943" spans="2:34" ht="70.900000000000006" customHeight="1">
      <c r="B943" s="224"/>
      <c r="C943" s="225"/>
      <c r="D943" s="226"/>
      <c r="E943" s="226"/>
      <c r="F943" s="226"/>
      <c r="G943" s="226"/>
      <c r="H943" s="226"/>
      <c r="I943" s="226"/>
      <c r="J943" s="227"/>
      <c r="K943" s="53"/>
      <c r="L943" s="228"/>
      <c r="M943" s="229"/>
      <c r="R943" s="53"/>
      <c r="S943" s="53"/>
      <c r="T943" s="53"/>
      <c r="U943" s="53"/>
      <c r="V943" s="53"/>
      <c r="W943" s="53"/>
      <c r="X943" s="53"/>
      <c r="Y943" s="53"/>
      <c r="Z943" s="53"/>
      <c r="AA943" s="53"/>
      <c r="AB943" s="53"/>
      <c r="AC943" s="53"/>
      <c r="AD943" s="53"/>
      <c r="AE943" s="53"/>
      <c r="AF943" s="53"/>
      <c r="AG943" s="53"/>
      <c r="AH943" s="226"/>
    </row>
    <row r="944" spans="2:34" ht="70.900000000000006" customHeight="1">
      <c r="B944" s="224"/>
      <c r="C944" s="225"/>
      <c r="D944" s="226"/>
      <c r="E944" s="226"/>
      <c r="F944" s="226"/>
      <c r="G944" s="226"/>
      <c r="H944" s="226"/>
      <c r="I944" s="226"/>
      <c r="J944" s="227"/>
      <c r="K944" s="53"/>
      <c r="L944" s="228"/>
      <c r="M944" s="229"/>
      <c r="R944" s="53"/>
      <c r="S944" s="53"/>
      <c r="T944" s="53"/>
      <c r="U944" s="53"/>
      <c r="V944" s="53"/>
      <c r="W944" s="53"/>
      <c r="X944" s="53"/>
      <c r="Y944" s="53"/>
      <c r="Z944" s="53"/>
      <c r="AA944" s="53"/>
      <c r="AB944" s="53"/>
      <c r="AC944" s="53"/>
      <c r="AD944" s="53"/>
      <c r="AE944" s="53"/>
      <c r="AF944" s="53"/>
      <c r="AG944" s="53"/>
      <c r="AH944" s="226"/>
    </row>
    <row r="945" spans="2:34" ht="70.900000000000006" customHeight="1">
      <c r="B945" s="224"/>
      <c r="C945" s="225"/>
      <c r="D945" s="226"/>
      <c r="E945" s="226"/>
      <c r="F945" s="226"/>
      <c r="G945" s="226"/>
      <c r="H945" s="226"/>
      <c r="I945" s="226"/>
      <c r="J945" s="227"/>
      <c r="K945" s="53"/>
      <c r="L945" s="228"/>
      <c r="M945" s="229"/>
      <c r="R945" s="53"/>
      <c r="S945" s="53"/>
      <c r="T945" s="53"/>
      <c r="U945" s="53"/>
      <c r="V945" s="53"/>
      <c r="W945" s="53"/>
      <c r="X945" s="53"/>
      <c r="Y945" s="53"/>
      <c r="Z945" s="53"/>
      <c r="AA945" s="53"/>
      <c r="AB945" s="53"/>
      <c r="AC945" s="53"/>
      <c r="AD945" s="53"/>
      <c r="AE945" s="53"/>
      <c r="AF945" s="53"/>
      <c r="AG945" s="53"/>
      <c r="AH945" s="226"/>
    </row>
    <row r="946" spans="2:34" ht="70.900000000000006" customHeight="1">
      <c r="B946" s="224"/>
      <c r="C946" s="225"/>
      <c r="D946" s="226"/>
      <c r="E946" s="226"/>
      <c r="F946" s="226"/>
      <c r="G946" s="226"/>
      <c r="H946" s="226"/>
      <c r="I946" s="226"/>
      <c r="J946" s="227"/>
      <c r="K946" s="53"/>
      <c r="L946" s="228"/>
      <c r="M946" s="229"/>
      <c r="R946" s="53"/>
      <c r="S946" s="53"/>
      <c r="T946" s="53"/>
      <c r="U946" s="53"/>
      <c r="V946" s="53"/>
      <c r="W946" s="53"/>
      <c r="X946" s="53"/>
      <c r="Y946" s="53"/>
      <c r="Z946" s="53"/>
      <c r="AA946" s="53"/>
      <c r="AB946" s="53"/>
      <c r="AC946" s="53"/>
      <c r="AD946" s="53"/>
      <c r="AE946" s="53"/>
      <c r="AF946" s="53"/>
      <c r="AG946" s="53"/>
      <c r="AH946" s="226"/>
    </row>
    <row r="947" spans="2:34" ht="70.900000000000006" customHeight="1">
      <c r="B947" s="224"/>
      <c r="C947" s="225"/>
      <c r="D947" s="226"/>
      <c r="E947" s="226"/>
      <c r="F947" s="226"/>
      <c r="G947" s="226"/>
      <c r="H947" s="226"/>
      <c r="I947" s="226"/>
      <c r="J947" s="227"/>
      <c r="K947" s="53"/>
      <c r="L947" s="228"/>
      <c r="M947" s="229"/>
      <c r="R947" s="53"/>
      <c r="S947" s="53"/>
      <c r="T947" s="53"/>
      <c r="U947" s="53"/>
      <c r="V947" s="53"/>
      <c r="W947" s="53"/>
      <c r="X947" s="53"/>
      <c r="Y947" s="53"/>
      <c r="Z947" s="53"/>
      <c r="AA947" s="53"/>
      <c r="AB947" s="53"/>
      <c r="AC947" s="53"/>
      <c r="AD947" s="53"/>
      <c r="AE947" s="53"/>
      <c r="AF947" s="53"/>
      <c r="AG947" s="53"/>
      <c r="AH947" s="226"/>
    </row>
  </sheetData>
  <dataConsolidate/>
  <customSheetViews>
    <customSheetView guid="{F5161506-EA1E-4A78-8B5B-EEDBF8C7E007}" scale="80" showPageBreaks="1" hiddenRows="1" hiddenColumns="1" view="pageLayout" topLeftCell="A30">
      <selection activeCell="AT34" sqref="AT34"/>
      <pageMargins left="0.70866141732283472" right="0.70866141732283472" top="0.74803149606299213" bottom="0.74803149606299213" header="0.31496062992125984" footer="0.31496062992125984"/>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169">
    <mergeCell ref="B618:C618"/>
    <mergeCell ref="B185:C185"/>
    <mergeCell ref="B214:C214"/>
    <mergeCell ref="B262:C262"/>
    <mergeCell ref="B303:AH303"/>
    <mergeCell ref="B322:C322"/>
    <mergeCell ref="B330:C330"/>
    <mergeCell ref="B344:C344"/>
    <mergeCell ref="B329:AH329"/>
    <mergeCell ref="B349:AH349"/>
    <mergeCell ref="B373:AH373"/>
    <mergeCell ref="B490:AH490"/>
    <mergeCell ref="B551:AH551"/>
    <mergeCell ref="B543:AH543"/>
    <mergeCell ref="B615:C615"/>
    <mergeCell ref="B596:AH596"/>
    <mergeCell ref="B597:C597"/>
    <mergeCell ref="B606:C606"/>
    <mergeCell ref="B610:AH610"/>
    <mergeCell ref="B611:C611"/>
    <mergeCell ref="B582:AH582"/>
    <mergeCell ref="B583:C583"/>
    <mergeCell ref="B588:AH588"/>
    <mergeCell ref="B589:AH589"/>
    <mergeCell ref="B456:AH456"/>
    <mergeCell ref="B458:C458"/>
    <mergeCell ref="B590:C590"/>
    <mergeCell ref="B564:AH564"/>
    <mergeCell ref="B565:AH565"/>
    <mergeCell ref="B566:C566"/>
    <mergeCell ref="B569:AH569"/>
    <mergeCell ref="B570:C570"/>
    <mergeCell ref="B525:AH525"/>
    <mergeCell ref="B526:C526"/>
    <mergeCell ref="B528:C528"/>
    <mergeCell ref="B537:AH537"/>
    <mergeCell ref="B552:C552"/>
    <mergeCell ref="B538:C538"/>
    <mergeCell ref="B544:C544"/>
    <mergeCell ref="B509:C509"/>
    <mergeCell ref="B466:C466"/>
    <mergeCell ref="B474:C474"/>
    <mergeCell ref="B485:C485"/>
    <mergeCell ref="B517:AH517"/>
    <mergeCell ref="B518:C518"/>
    <mergeCell ref="B484:AH484"/>
    <mergeCell ref="B502:C502"/>
    <mergeCell ref="B506:AH506"/>
    <mergeCell ref="B507:AH507"/>
    <mergeCell ref="B508:AH508"/>
    <mergeCell ref="B491:C491"/>
    <mergeCell ref="B408:C408"/>
    <mergeCell ref="B425:C425"/>
    <mergeCell ref="B428:C428"/>
    <mergeCell ref="B406:AH406"/>
    <mergeCell ref="B415:C415"/>
    <mergeCell ref="B389:AH389"/>
    <mergeCell ref="B390:C390"/>
    <mergeCell ref="B393:AH393"/>
    <mergeCell ref="B450:C450"/>
    <mergeCell ref="B424:AH424"/>
    <mergeCell ref="B438:C438"/>
    <mergeCell ref="B444:AH444"/>
    <mergeCell ref="B445:C445"/>
    <mergeCell ref="B449:AH449"/>
    <mergeCell ref="B321:AH321"/>
    <mergeCell ref="B350:C350"/>
    <mergeCell ref="B358:AH358"/>
    <mergeCell ref="B359:C359"/>
    <mergeCell ref="B365:AH365"/>
    <mergeCell ref="B394:AH394"/>
    <mergeCell ref="B395:C395"/>
    <mergeCell ref="B336:C336"/>
    <mergeCell ref="B366:C366"/>
    <mergeCell ref="B375:C375"/>
    <mergeCell ref="B21:AH21"/>
    <mergeCell ref="B22:C22"/>
    <mergeCell ref="B32:AH32"/>
    <mergeCell ref="B33:C33"/>
    <mergeCell ref="B59:C59"/>
    <mergeCell ref="B374:AH374"/>
    <mergeCell ref="B383:AH383"/>
    <mergeCell ref="B384:C384"/>
    <mergeCell ref="B69:AH69"/>
    <mergeCell ref="B70:C70"/>
    <mergeCell ref="B75:AH75"/>
    <mergeCell ref="B42:C42"/>
    <mergeCell ref="B47:AH47"/>
    <mergeCell ref="B48:AH48"/>
    <mergeCell ref="B49:AH49"/>
    <mergeCell ref="B50:C50"/>
    <mergeCell ref="B76:AH76"/>
    <mergeCell ref="B77:C77"/>
    <mergeCell ref="B86:C86"/>
    <mergeCell ref="B85:AH85"/>
    <mergeCell ref="B90:AH90"/>
    <mergeCell ref="B91:C91"/>
    <mergeCell ref="B99:AH99"/>
    <mergeCell ref="B100:AH100"/>
    <mergeCell ref="B11:C11"/>
    <mergeCell ref="B17:AH17"/>
    <mergeCell ref="B18:C18"/>
    <mergeCell ref="B3:AH3"/>
    <mergeCell ref="R8:U8"/>
    <mergeCell ref="V8:X8"/>
    <mergeCell ref="A6:B6"/>
    <mergeCell ref="A7:B7"/>
    <mergeCell ref="A5:B5"/>
    <mergeCell ref="A8:C8"/>
    <mergeCell ref="C5:D7"/>
    <mergeCell ref="B101:C101"/>
    <mergeCell ref="B110:AH110"/>
    <mergeCell ref="B111:C111"/>
    <mergeCell ref="B121:C121"/>
    <mergeCell ref="B127:AH127"/>
    <mergeCell ref="B128:C128"/>
    <mergeCell ref="B136:AH136"/>
    <mergeCell ref="B137:AH137"/>
    <mergeCell ref="B138:AH138"/>
    <mergeCell ref="B190:AH190"/>
    <mergeCell ref="B191:C191"/>
    <mergeCell ref="B198:AH198"/>
    <mergeCell ref="B139:C139"/>
    <mergeCell ref="B147:AH147"/>
    <mergeCell ref="B148:C148"/>
    <mergeCell ref="B154:AH154"/>
    <mergeCell ref="B155:C155"/>
    <mergeCell ref="B158:AH158"/>
    <mergeCell ref="B159:C159"/>
    <mergeCell ref="B162:AH162"/>
    <mergeCell ref="B163:AH163"/>
    <mergeCell ref="B279:AH279"/>
    <mergeCell ref="B304:C304"/>
    <mergeCell ref="B314:AH314"/>
    <mergeCell ref="B316:C316"/>
    <mergeCell ref="B272:C272"/>
    <mergeCell ref="B238:AH238"/>
    <mergeCell ref="B239:C239"/>
    <mergeCell ref="B245:C245"/>
    <mergeCell ref="B248:AH248"/>
    <mergeCell ref="B249:AH249"/>
    <mergeCell ref="B250:C250"/>
    <mergeCell ref="B270:AH270"/>
    <mergeCell ref="B271:AH271"/>
    <mergeCell ref="B310:C310"/>
    <mergeCell ref="B1:AH2"/>
    <mergeCell ref="A3:A4"/>
    <mergeCell ref="B4:AH4"/>
    <mergeCell ref="B286:AH286"/>
    <mergeCell ref="B287:C287"/>
    <mergeCell ref="B280:C280"/>
    <mergeCell ref="B282:AH282"/>
    <mergeCell ref="B283:AH283"/>
    <mergeCell ref="B284:C284"/>
    <mergeCell ref="B199:C199"/>
    <mergeCell ref="B205:AH205"/>
    <mergeCell ref="B206:C206"/>
    <mergeCell ref="B218:C218"/>
    <mergeCell ref="B228:AH228"/>
    <mergeCell ref="B229:AH229"/>
    <mergeCell ref="B230:C230"/>
    <mergeCell ref="B233:AH233"/>
    <mergeCell ref="B234:C234"/>
    <mergeCell ref="B164:C164"/>
    <mergeCell ref="B170:AH170"/>
    <mergeCell ref="B171:C171"/>
    <mergeCell ref="B174:C174"/>
    <mergeCell ref="B178:AH178"/>
    <mergeCell ref="B179:C179"/>
  </mergeCells>
  <phoneticPr fontId="8" type="noConversion"/>
  <dataValidations count="3">
    <dataValidation type="list" allowBlank="1" showInputMessage="1" showErrorMessage="1" sqref="D128" xr:uid="{00000000-0002-0000-0300-000000000000}">
      <formula1>"Choix de Maturité, Insuffisant, Informel, Maitrisé, Performant"</formula1>
    </dataValidation>
    <dataValidation type="list" allowBlank="1" showInputMessage="1" showErrorMessage="1" sqref="D598:D605 D12:D16 D19:D20 D60:D68 D87:D89 D102:D109 D122:D126 D149:D153 D156:D157 D160:D161 D616:D617 D612:D614 D180:D183 D186:D189 D192:D197 D207:D213 D219:D227 D231:D232 D235:D237 D251:D261 D285 D281 D273:D278 D345:D348 D351:D357 D367:D372 D619 D385:D388 D396:D405 D429:D436 D439:D443 D446:D448 D416:D423 D492:D500 D510:D516 D486:D489 D527 D519:D524 D553:D563 D607:D609 D140:D146 D23:D31 D34:D41 D51:D58 D43:D46 D71:D74 D376:D382 D78:D84 D112:D120 D92:D98 D129:D135 D165:D169 D200:D204 D215:D217 D240:D244 D246:D247 D263:D269 D337:D342 D317:D320 D311:D313 D288:D302 D305:D309 D331:D335 D323:D328 D360:D364 D391:D392 D409:D413 D426 D451:D455 D459:D464 D467:D472 D475:D483 D503:D505 D529:D536 D539:D542 D545:D550 D567:D568 D571:D581 D584:D587 D591:D595 D172:D173 D175:D177" xr:uid="{00000000-0002-0000-0300-000001000000}">
      <formula1>"Choix de Conformité, Insuffisant,Informel, Convaincant, Conforme"</formula1>
    </dataValidation>
    <dataValidation type="list" allowBlank="1" showInputMessage="1" showErrorMessage="1" sqref="D11 D18 D22 D33 D42 D50 D59 D70 D77 D86 D91 D101 D111 D121 D139 D148 D155 D159 D164 D171 D544 D615 D191 D199 D206 D218 D230 D234 D239 D245 D250 D272 D280 D284 D287 D304 D316 D350 D359 D375 D384 D390 D395 D415 D438 D445 D450 D458 D502 D509 D518 D526 D528 D552 D566 D570 D583 D590 D597 D606 D611 D179 D618 D185 D214 D262 D322 D330 D344 D310 D336 D366 D408 D425 D428 D466 D474 D485 D491 D538 D174" xr:uid="{00000000-0002-0000-0300-000002000000}">
      <formula1>"Choix de Maturité, Insuffisant, Informel, Maîtrisé, Performant"</formula1>
    </dataValidation>
  </dataValidations>
  <pageMargins left="0.70866141732283472" right="0.70866141732283472" top="0.74803149606299213" bottom="0.74803149606299213" header="0.31496062992125984" footer="0.31496062992125984"/>
  <pageSetup paperSize="9" scale="97" orientation="landscape" horizontalDpi="4294967293" r:id="rId2"/>
  <headerFooter>
    <oddHeader xml:space="preserve">&amp;L&amp;"Arial,常规"&amp;8 Edition du &amp;D&amp;C&amp;"Arial,常规"&amp;8Onglet : &amp;A&amp;R&amp;"Arial,常规"&amp;8Fichier : &amp;F&amp;"-,常规"&amp;11
</oddHeader>
    <oddFooter>&amp;L&amp;"Arial,Normal"&amp;6Outil qualité pour les Organismes d'education ou formation.&amp;C&amp;"Arial,Normal"&amp;6© contact : gilbert.farges@utc.fr&amp;R&amp;"Arial,Normal"&amp;6page &amp;P/&amp;N</oddFooter>
  </headerFooter>
  <rowBreaks count="2" manualBreakCount="2">
    <brk id="16" max="33" man="1"/>
    <brk id="31" max="33" man="1"/>
  </rowBreaks>
  <colBreaks count="1" manualBreakCount="1">
    <brk id="34" max="618" man="1"/>
  </colBreaks>
  <ignoredErrors>
    <ignoredError sqref="F18" formula="1"/>
  </ignoredError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AA65"/>
  <sheetViews>
    <sheetView zoomScale="90" zoomScaleNormal="90" zoomScalePageLayoutView="80" workbookViewId="0">
      <selection activeCell="AD3" sqref="AD3"/>
    </sheetView>
  </sheetViews>
  <sheetFormatPr baseColWidth="10" defaultColWidth="9.140625" defaultRowHeight="15"/>
  <cols>
    <col min="1" max="1" width="14" customWidth="1"/>
    <col min="2" max="2" width="3.28515625" customWidth="1"/>
    <col min="3" max="3" width="12.42578125" customWidth="1"/>
    <col min="4" max="4" width="11" customWidth="1"/>
    <col min="5" max="5" width="14.140625" customWidth="1"/>
    <col min="6" max="6" width="11.7109375" customWidth="1"/>
    <col min="7" max="7" width="10.7109375" customWidth="1"/>
    <col min="8" max="8" width="12.7109375" customWidth="1"/>
    <col min="9" max="9" width="11.5703125" customWidth="1"/>
    <col min="10" max="10" width="13.5703125" customWidth="1"/>
    <col min="11" max="11" width="9.140625" customWidth="1"/>
    <col min="13" max="22" width="0" hidden="1" customWidth="1"/>
    <col min="23" max="23" width="18.85546875" hidden="1" customWidth="1"/>
    <col min="24" max="26" width="0" hidden="1" customWidth="1"/>
    <col min="27" max="27" width="22.28515625" hidden="1" customWidth="1"/>
    <col min="28" max="28" width="0" hidden="1" customWidth="1"/>
  </cols>
  <sheetData>
    <row r="2" spans="1:27" ht="18" customHeight="1">
      <c r="A2" s="731"/>
      <c r="B2" s="715" t="str">
        <f>'Page d''accueil'!B3:E3</f>
        <v xml:space="preserve">ISO 21001:2018 </v>
      </c>
      <c r="C2" s="716"/>
      <c r="D2" s="716"/>
      <c r="E2" s="716"/>
      <c r="F2" s="716"/>
      <c r="G2" s="716"/>
      <c r="H2" s="716"/>
      <c r="I2" s="716"/>
      <c r="J2" s="716"/>
      <c r="K2" s="717"/>
      <c r="L2" s="525"/>
    </row>
    <row r="3" spans="1:27" ht="45.75" customHeight="1">
      <c r="A3" s="732"/>
      <c r="B3" s="718" t="str">
        <f>'Page d''accueil'!B4:E4</f>
        <v>Autodiagnostic pour les organismes d'education.</v>
      </c>
      <c r="C3" s="719"/>
      <c r="D3" s="719"/>
      <c r="E3" s="719"/>
      <c r="F3" s="719"/>
      <c r="G3" s="719"/>
      <c r="H3" s="719"/>
      <c r="I3" s="719"/>
      <c r="J3" s="719"/>
      <c r="K3" s="720"/>
      <c r="L3" s="525"/>
      <c r="O3" t="s">
        <v>2150</v>
      </c>
    </row>
    <row r="4" spans="1:27" s="235" customFormat="1" ht="15" customHeight="1">
      <c r="A4" s="236"/>
      <c r="B4" s="236"/>
      <c r="C4" s="236"/>
    </row>
    <row r="5" spans="1:27" ht="45">
      <c r="A5" s="531"/>
      <c r="B5" s="531"/>
      <c r="C5" s="713" t="s">
        <v>2160</v>
      </c>
      <c r="D5" s="530" t="s">
        <v>1150</v>
      </c>
      <c r="E5" s="530" t="s">
        <v>1151</v>
      </c>
      <c r="F5" s="530" t="s">
        <v>1152</v>
      </c>
      <c r="G5" s="530" t="s">
        <v>1153</v>
      </c>
      <c r="H5" s="530" t="s">
        <v>1154</v>
      </c>
      <c r="I5" s="530" t="s">
        <v>1155</v>
      </c>
      <c r="J5" s="530" t="s">
        <v>1156</v>
      </c>
      <c r="K5" s="708">
        <f>SUM(D6:J6)/7</f>
        <v>0</v>
      </c>
    </row>
    <row r="6" spans="1:27">
      <c r="A6" s="531"/>
      <c r="B6" s="531"/>
      <c r="C6" s="714"/>
      <c r="D6" s="526">
        <f>Autodiagnostic!O8</f>
        <v>0</v>
      </c>
      <c r="E6" s="526">
        <f>Autodiagnostic!O9</f>
        <v>0</v>
      </c>
      <c r="F6" s="526">
        <f>Autodiagnostic!O10</f>
        <v>0</v>
      </c>
      <c r="G6" s="526">
        <f>Autodiagnostic!O11</f>
        <v>0</v>
      </c>
      <c r="H6" s="526">
        <f>Autodiagnostic!O12</f>
        <v>0</v>
      </c>
      <c r="I6" s="526">
        <f>Autodiagnostic!O13</f>
        <v>0</v>
      </c>
      <c r="J6" s="526">
        <f>Autodiagnostic!O14</f>
        <v>0</v>
      </c>
      <c r="K6" s="708"/>
    </row>
    <row r="7" spans="1:27">
      <c r="A7" s="729"/>
      <c r="B7" s="730"/>
      <c r="C7" s="531"/>
      <c r="D7" s="531"/>
      <c r="E7" s="531"/>
      <c r="F7" s="531"/>
      <c r="G7" s="531"/>
      <c r="H7" s="531"/>
      <c r="I7" s="531"/>
      <c r="J7" s="531"/>
      <c r="K7" s="531"/>
    </row>
    <row r="8" spans="1:27" ht="38.25" customHeight="1">
      <c r="A8" s="721" t="s">
        <v>1011</v>
      </c>
      <c r="B8" s="722"/>
      <c r="C8" s="722"/>
      <c r="D8" s="722"/>
      <c r="E8" s="723"/>
      <c r="K8" s="531"/>
      <c r="W8" s="721" t="s">
        <v>1011</v>
      </c>
      <c r="X8" s="722"/>
      <c r="Y8" s="722"/>
      <c r="Z8" s="722"/>
      <c r="AA8" s="723"/>
    </row>
    <row r="9" spans="1:27" ht="49.15" customHeight="1">
      <c r="A9" s="237" t="s">
        <v>1006</v>
      </c>
      <c r="B9" s="724" t="s">
        <v>1007</v>
      </c>
      <c r="C9" s="725"/>
      <c r="D9" s="725"/>
      <c r="E9" s="726"/>
      <c r="K9" s="531"/>
      <c r="W9" s="237" t="s">
        <v>1006</v>
      </c>
      <c r="X9" s="724" t="s">
        <v>1007</v>
      </c>
      <c r="Y9" s="725"/>
      <c r="Z9" s="725"/>
      <c r="AA9" s="726"/>
    </row>
    <row r="10" spans="1:27" ht="43.15" customHeight="1">
      <c r="A10" s="238" t="s">
        <v>1008</v>
      </c>
      <c r="B10" s="703" t="s">
        <v>1009</v>
      </c>
      <c r="C10" s="703"/>
      <c r="D10" s="703"/>
      <c r="E10" s="704"/>
      <c r="K10" s="531"/>
      <c r="W10" s="238" t="s">
        <v>1008</v>
      </c>
      <c r="X10" s="703" t="s">
        <v>1009</v>
      </c>
      <c r="Y10" s="703"/>
      <c r="Z10" s="703"/>
      <c r="AA10" s="704"/>
    </row>
    <row r="11" spans="1:27" ht="39" customHeight="1">
      <c r="A11" s="238" t="s">
        <v>1010</v>
      </c>
      <c r="B11" s="705" t="s">
        <v>1009</v>
      </c>
      <c r="C11" s="706"/>
      <c r="D11" s="706"/>
      <c r="E11" s="707"/>
      <c r="K11" s="531"/>
      <c r="W11" s="238" t="s">
        <v>1010</v>
      </c>
      <c r="X11" s="705" t="s">
        <v>1009</v>
      </c>
      <c r="Y11" s="706"/>
      <c r="Z11" s="706"/>
      <c r="AA11" s="707"/>
    </row>
    <row r="12" spans="1:27" ht="60" customHeight="1">
      <c r="A12" s="237" t="s">
        <v>1163</v>
      </c>
      <c r="B12" s="705" t="s">
        <v>1009</v>
      </c>
      <c r="C12" s="706"/>
      <c r="D12" s="706"/>
      <c r="E12" s="707"/>
      <c r="K12" s="531"/>
      <c r="W12" s="237" t="s">
        <v>1163</v>
      </c>
      <c r="X12" s="705" t="s">
        <v>1009</v>
      </c>
      <c r="Y12" s="706"/>
      <c r="Z12" s="706"/>
      <c r="AA12" s="707"/>
    </row>
    <row r="13" spans="1:27" ht="60.4" customHeight="1">
      <c r="A13" s="237" t="s">
        <v>1164</v>
      </c>
      <c r="B13" s="711" t="s">
        <v>1009</v>
      </c>
      <c r="C13" s="711"/>
      <c r="D13" s="711"/>
      <c r="E13" s="712"/>
      <c r="K13" s="531"/>
      <c r="W13" s="237" t="s">
        <v>1164</v>
      </c>
      <c r="X13" s="711" t="s">
        <v>1009</v>
      </c>
      <c r="Y13" s="711"/>
      <c r="Z13" s="711"/>
      <c r="AA13" s="712"/>
    </row>
    <row r="14" spans="1:27">
      <c r="A14" s="165"/>
      <c r="B14" s="165"/>
      <c r="C14" s="165"/>
      <c r="D14" s="165"/>
      <c r="E14" s="165"/>
    </row>
    <row r="15" spans="1:27">
      <c r="A15" s="165"/>
      <c r="B15" s="165"/>
      <c r="C15" s="165"/>
      <c r="D15" s="165"/>
      <c r="E15" s="165"/>
    </row>
    <row r="16" spans="1:27" ht="45">
      <c r="A16" s="531"/>
      <c r="B16" s="531"/>
      <c r="C16" s="727" t="s">
        <v>2161</v>
      </c>
      <c r="D16" s="529" t="s">
        <v>1150</v>
      </c>
      <c r="E16" s="529" t="s">
        <v>1151</v>
      </c>
      <c r="F16" s="529" t="s">
        <v>1152</v>
      </c>
      <c r="G16" s="529" t="s">
        <v>1153</v>
      </c>
      <c r="H16" s="529" t="s">
        <v>2249</v>
      </c>
      <c r="I16" s="529" t="s">
        <v>1155</v>
      </c>
      <c r="J16" s="529" t="s">
        <v>1156</v>
      </c>
      <c r="K16" s="709">
        <f>SUM(D17:J17)/7</f>
        <v>0</v>
      </c>
      <c r="L16" s="528"/>
    </row>
    <row r="17" spans="1:14">
      <c r="A17" s="531"/>
      <c r="B17" s="531"/>
      <c r="C17" s="728"/>
      <c r="D17" s="526">
        <f>Autodiagnostic!N8</f>
        <v>0</v>
      </c>
      <c r="E17" s="526">
        <f>Autodiagnostic!N9</f>
        <v>0</v>
      </c>
      <c r="F17" s="526">
        <f>Autodiagnostic!N10</f>
        <v>0</v>
      </c>
      <c r="G17" s="526">
        <f>Autodiagnostic!N11</f>
        <v>0</v>
      </c>
      <c r="H17" s="526">
        <f>Autodiagnostic!N12</f>
        <v>0</v>
      </c>
      <c r="I17" s="526">
        <f>Autodiagnostic!N13</f>
        <v>0</v>
      </c>
      <c r="J17" s="526">
        <f>Autodiagnostic!N14</f>
        <v>0</v>
      </c>
      <c r="K17" s="710"/>
    </row>
    <row r="18" spans="1:14">
      <c r="A18" s="729"/>
      <c r="B18" s="730"/>
      <c r="C18" s="531"/>
      <c r="D18" s="531"/>
      <c r="E18" s="531"/>
      <c r="F18" s="531"/>
      <c r="G18" s="531"/>
      <c r="H18" s="531"/>
      <c r="I18" s="531"/>
      <c r="J18" s="531"/>
      <c r="K18" s="531"/>
    </row>
    <row r="19" spans="1:14">
      <c r="A19" s="721" t="s">
        <v>1011</v>
      </c>
      <c r="B19" s="722"/>
      <c r="C19" s="722"/>
      <c r="D19" s="722"/>
      <c r="E19" s="723"/>
      <c r="K19" s="531"/>
    </row>
    <row r="20" spans="1:14" ht="62.25" customHeight="1">
      <c r="A20" s="237" t="s">
        <v>1006</v>
      </c>
      <c r="B20" s="724" t="s">
        <v>1007</v>
      </c>
      <c r="C20" s="725"/>
      <c r="D20" s="725"/>
      <c r="E20" s="726"/>
      <c r="K20" s="531"/>
    </row>
    <row r="21" spans="1:14" ht="51" customHeight="1">
      <c r="A21" s="237" t="s">
        <v>1008</v>
      </c>
      <c r="B21" s="703" t="s">
        <v>1009</v>
      </c>
      <c r="C21" s="703"/>
      <c r="D21" s="703"/>
      <c r="E21" s="704"/>
      <c r="K21" s="531"/>
    </row>
    <row r="22" spans="1:14" ht="52.5" customHeight="1">
      <c r="A22" s="237" t="s">
        <v>1010</v>
      </c>
      <c r="B22" s="705" t="s">
        <v>1009</v>
      </c>
      <c r="C22" s="706"/>
      <c r="D22" s="706"/>
      <c r="E22" s="707"/>
      <c r="K22" s="531"/>
    </row>
    <row r="23" spans="1:14" ht="51" customHeight="1">
      <c r="A23" s="237" t="s">
        <v>1163</v>
      </c>
      <c r="B23" s="705" t="s">
        <v>1009</v>
      </c>
      <c r="C23" s="706"/>
      <c r="D23" s="706"/>
      <c r="E23" s="707"/>
      <c r="K23" s="531"/>
    </row>
    <row r="24" spans="1:14" ht="56.25" customHeight="1">
      <c r="A24" s="237" t="s">
        <v>1164</v>
      </c>
      <c r="B24" s="711" t="s">
        <v>1009</v>
      </c>
      <c r="C24" s="711"/>
      <c r="D24" s="711"/>
      <c r="E24" s="712"/>
      <c r="K24" s="531"/>
    </row>
    <row r="25" spans="1:14">
      <c r="A25" s="165"/>
      <c r="B25" s="165"/>
      <c r="C25" s="165"/>
      <c r="D25" s="165"/>
      <c r="E25" s="165"/>
    </row>
    <row r="26" spans="1:14">
      <c r="A26" s="165"/>
      <c r="B26" s="165"/>
      <c r="C26" s="165"/>
      <c r="D26" s="165"/>
      <c r="E26" s="165"/>
    </row>
    <row r="27" spans="1:14" ht="36">
      <c r="A27" s="527" t="s">
        <v>2001</v>
      </c>
      <c r="B27" s="528"/>
      <c r="C27" s="528"/>
      <c r="D27" s="528"/>
      <c r="E27" s="528"/>
      <c r="F27" s="528"/>
      <c r="G27" s="528"/>
      <c r="H27" s="528"/>
      <c r="I27" s="528"/>
      <c r="J27" s="528"/>
    </row>
    <row r="28" spans="1:14">
      <c r="A28" s="165"/>
      <c r="B28" s="165"/>
      <c r="C28" s="165"/>
      <c r="D28" s="165"/>
    </row>
    <row r="29" spans="1:14">
      <c r="A29" s="165"/>
      <c r="B29" s="165">
        <v>4</v>
      </c>
      <c r="C29" s="165" t="s">
        <v>711</v>
      </c>
    </row>
    <row r="30" spans="1:14">
      <c r="A30" s="165"/>
      <c r="B30" s="165"/>
      <c r="C30" s="165" t="s">
        <v>78</v>
      </c>
      <c r="D30" s="513" t="s">
        <v>2036</v>
      </c>
      <c r="I30" s="60">
        <f>Autodiagnostic!P16</f>
        <v>0</v>
      </c>
      <c r="L30" s="522" t="s">
        <v>68</v>
      </c>
      <c r="M30" s="522"/>
      <c r="N30" s="523">
        <f>Autodiagnostic!Q285</f>
        <v>0</v>
      </c>
    </row>
    <row r="31" spans="1:14">
      <c r="A31" s="165"/>
      <c r="B31" s="165"/>
      <c r="C31" s="165" t="s">
        <v>0</v>
      </c>
      <c r="D31" s="513" t="s">
        <v>2037</v>
      </c>
      <c r="I31" s="60">
        <f>Autodiagnostic!P20</f>
        <v>0</v>
      </c>
      <c r="L31" s="524" t="s">
        <v>69</v>
      </c>
      <c r="M31" s="522"/>
      <c r="N31" s="523">
        <f>Autodiagnostic!Q289</f>
        <v>0</v>
      </c>
    </row>
    <row r="32" spans="1:14">
      <c r="A32" s="165"/>
      <c r="B32" s="165"/>
      <c r="C32" s="165" t="s">
        <v>154</v>
      </c>
      <c r="D32" s="513" t="s">
        <v>2038</v>
      </c>
      <c r="I32" s="60">
        <f>Autodiagnostic!P31</f>
        <v>0</v>
      </c>
      <c r="L32" s="522" t="s">
        <v>70</v>
      </c>
      <c r="M32" s="522"/>
      <c r="N32" s="523">
        <f>Autodiagnostic!Q305</f>
        <v>0</v>
      </c>
    </row>
    <row r="33" spans="1:14">
      <c r="A33" s="165"/>
      <c r="B33" s="165"/>
      <c r="C33" s="165" t="s">
        <v>153</v>
      </c>
      <c r="D33" s="513" t="s">
        <v>2039</v>
      </c>
      <c r="I33" s="60">
        <f>Autodiagnostic!P42</f>
        <v>0</v>
      </c>
      <c r="L33" s="522" t="s">
        <v>71</v>
      </c>
      <c r="M33" s="522"/>
      <c r="N33" s="523">
        <f>Autodiagnostic!Q316</f>
        <v>0</v>
      </c>
    </row>
    <row r="34" spans="1:14">
      <c r="A34" s="165"/>
      <c r="B34" s="165">
        <v>5</v>
      </c>
      <c r="C34" s="165" t="s">
        <v>712</v>
      </c>
      <c r="D34" s="513"/>
      <c r="L34" s="522"/>
      <c r="M34" s="522" t="s">
        <v>1180</v>
      </c>
      <c r="N34" s="523">
        <f>Autodiagnostic!Q317</f>
        <v>0</v>
      </c>
    </row>
    <row r="35" spans="1:14">
      <c r="A35" s="165"/>
      <c r="B35" s="165"/>
      <c r="C35" s="165" t="s">
        <v>2</v>
      </c>
      <c r="D35" s="513" t="s">
        <v>397</v>
      </c>
      <c r="I35" s="60">
        <f>Autodiagnostic!R59</f>
        <v>0</v>
      </c>
      <c r="L35" s="522"/>
      <c r="M35" s="522" t="s">
        <v>1182</v>
      </c>
      <c r="N35" s="523">
        <f>Autodiagnostic!Q323</f>
        <v>0</v>
      </c>
    </row>
    <row r="36" spans="1:14">
      <c r="A36" s="165"/>
      <c r="B36" s="165"/>
      <c r="C36" s="165" t="s">
        <v>3</v>
      </c>
      <c r="D36" s="513" t="s">
        <v>681</v>
      </c>
      <c r="I36" s="60">
        <f>Autodiagnostic!R83</f>
        <v>0</v>
      </c>
      <c r="L36" s="522"/>
      <c r="M36" s="522" t="s">
        <v>1184</v>
      </c>
      <c r="N36" s="523">
        <f>Autodiagnostic!Q332</f>
        <v>0</v>
      </c>
    </row>
    <row r="37" spans="1:14">
      <c r="A37" s="165"/>
      <c r="B37" s="165"/>
      <c r="C37" s="165" t="s">
        <v>4</v>
      </c>
      <c r="D37" s="513" t="s">
        <v>2040</v>
      </c>
      <c r="I37" s="60">
        <f>Autodiagnostic!R93</f>
        <v>0</v>
      </c>
      <c r="L37" s="522"/>
      <c r="M37" s="522" t="s">
        <v>1185</v>
      </c>
      <c r="N37" s="523">
        <f>Autodiagnostic!Q344</f>
        <v>0</v>
      </c>
    </row>
    <row r="38" spans="1:14">
      <c r="A38" s="165"/>
      <c r="B38" s="165">
        <v>6</v>
      </c>
      <c r="C38" s="165" t="s">
        <v>560</v>
      </c>
      <c r="D38" s="513"/>
      <c r="L38" s="522" t="s">
        <v>170</v>
      </c>
      <c r="M38" s="522"/>
      <c r="N38" s="523">
        <f>Autodiagnostic!Q351</f>
        <v>0</v>
      </c>
    </row>
    <row r="39" spans="1:14">
      <c r="A39" s="165"/>
      <c r="B39" s="165"/>
      <c r="C39" s="165" t="s">
        <v>14</v>
      </c>
      <c r="D39" s="513" t="s">
        <v>2041</v>
      </c>
      <c r="I39" s="60">
        <f>Autodiagnostic!R104</f>
        <v>0</v>
      </c>
      <c r="L39" s="522" t="s">
        <v>171</v>
      </c>
      <c r="M39" s="522"/>
      <c r="N39" s="523">
        <f>Autodiagnostic!Q360</f>
        <v>0</v>
      </c>
    </row>
    <row r="40" spans="1:14">
      <c r="A40" s="165"/>
      <c r="B40" s="165"/>
      <c r="C40" s="165" t="s">
        <v>15</v>
      </c>
      <c r="D40" s="513" t="s">
        <v>2042</v>
      </c>
      <c r="I40" s="60">
        <f>Autodiagnostic!R116</f>
        <v>0</v>
      </c>
      <c r="L40" s="522" t="s">
        <v>1186</v>
      </c>
      <c r="M40" s="522"/>
      <c r="N40" s="523">
        <f>Autodiagnostic!Q367</f>
        <v>0</v>
      </c>
    </row>
    <row r="41" spans="1:14">
      <c r="A41" s="165"/>
      <c r="B41" s="165"/>
      <c r="C41" s="165" t="s">
        <v>16</v>
      </c>
      <c r="D41" s="513" t="s">
        <v>2043</v>
      </c>
      <c r="I41" s="60">
        <f>Autodiagnostic!Q130</f>
        <v>0</v>
      </c>
      <c r="L41" s="522" t="s">
        <v>172</v>
      </c>
      <c r="M41" s="522"/>
      <c r="N41" s="523">
        <f>Autodiagnostic!Q376</f>
        <v>0</v>
      </c>
    </row>
    <row r="42" spans="1:14">
      <c r="A42" s="165"/>
      <c r="B42" s="165">
        <v>7</v>
      </c>
      <c r="C42" s="165" t="s">
        <v>716</v>
      </c>
      <c r="D42" s="513"/>
      <c r="L42" s="522" t="s">
        <v>176</v>
      </c>
      <c r="M42" s="522"/>
      <c r="N42" s="523">
        <f>Autodiagnostic!Q384</f>
        <v>0</v>
      </c>
    </row>
    <row r="43" spans="1:14">
      <c r="C43" s="165" t="s">
        <v>20</v>
      </c>
      <c r="D43" s="513" t="s">
        <v>628</v>
      </c>
      <c r="I43" s="60">
        <f>Autodiagnostic!Q140</f>
        <v>0</v>
      </c>
      <c r="L43" s="522" t="s">
        <v>180</v>
      </c>
      <c r="M43" s="522"/>
      <c r="N43" s="523">
        <f>Autodiagnostic!Q391</f>
        <v>0</v>
      </c>
    </row>
    <row r="44" spans="1:14">
      <c r="C44" s="165" t="s">
        <v>165</v>
      </c>
      <c r="D44" s="513" t="s">
        <v>629</v>
      </c>
      <c r="I44" s="60">
        <f>Autodiagnostic!Q192</f>
        <v>0</v>
      </c>
      <c r="L44" s="522" t="s">
        <v>74</v>
      </c>
      <c r="M44" s="522"/>
      <c r="N44" s="523">
        <f>Autodiagnostic!Q397</f>
        <v>0</v>
      </c>
    </row>
    <row r="45" spans="1:14">
      <c r="C45" s="165" t="s">
        <v>25</v>
      </c>
      <c r="D45" s="513" t="s">
        <v>630</v>
      </c>
      <c r="I45" s="60">
        <f>Autodiagnostic!Q201</f>
        <v>0</v>
      </c>
      <c r="L45" s="522" t="s">
        <v>75</v>
      </c>
      <c r="M45" s="522"/>
      <c r="N45" s="522">
        <f>Autodiagnostic!R409</f>
        <v>0</v>
      </c>
    </row>
    <row r="46" spans="1:14">
      <c r="C46" s="165" t="s">
        <v>2044</v>
      </c>
      <c r="D46" s="513" t="s">
        <v>631</v>
      </c>
      <c r="I46" s="60">
        <f>Autodiagnostic!Q208</f>
        <v>0</v>
      </c>
      <c r="L46" s="522"/>
      <c r="M46" s="522" t="s">
        <v>1191</v>
      </c>
      <c r="N46" s="522">
        <f>Autodiagnostic!R410</f>
        <v>0</v>
      </c>
    </row>
    <row r="47" spans="1:14">
      <c r="C47" s="165" t="s">
        <v>42</v>
      </c>
      <c r="D47" s="513" t="s">
        <v>2045</v>
      </c>
      <c r="I47" s="60">
        <f>Autodiagnostic!Q231</f>
        <v>0</v>
      </c>
      <c r="L47" s="522"/>
      <c r="M47" s="522" t="s">
        <v>1192</v>
      </c>
      <c r="N47" s="522">
        <f>Autodiagnostic!R416</f>
        <v>0</v>
      </c>
    </row>
    <row r="48" spans="1:14">
      <c r="B48">
        <v>8</v>
      </c>
      <c r="C48" s="165" t="s">
        <v>879</v>
      </c>
      <c r="D48" s="514"/>
      <c r="L48" s="522" t="s">
        <v>76</v>
      </c>
      <c r="M48" s="522"/>
      <c r="N48" s="522">
        <f>Autodiagnostic!R425</f>
        <v>0</v>
      </c>
    </row>
    <row r="49" spans="2:14">
      <c r="C49" s="165" t="s">
        <v>50</v>
      </c>
      <c r="D49" s="514" t="s">
        <v>2046</v>
      </c>
      <c r="I49" s="60">
        <f>Autodiagnostic!Q254</f>
        <v>0</v>
      </c>
      <c r="L49" s="522"/>
      <c r="M49" s="522" t="s">
        <v>1195</v>
      </c>
      <c r="N49" s="522">
        <f>Autodiagnostic!R429</f>
        <v>0</v>
      </c>
    </row>
    <row r="50" spans="2:14">
      <c r="C50" s="165" t="s">
        <v>54</v>
      </c>
      <c r="D50" s="514" t="s">
        <v>2047</v>
      </c>
      <c r="I50" s="60">
        <f>Autodiagnostic!Q273</f>
        <v>0</v>
      </c>
      <c r="L50" s="522"/>
      <c r="M50" s="522" t="s">
        <v>1196</v>
      </c>
      <c r="N50" s="522">
        <f>Autodiagnostic!R439</f>
        <v>0</v>
      </c>
    </row>
    <row r="51" spans="2:14">
      <c r="C51" s="165" t="s">
        <v>67</v>
      </c>
      <c r="D51" s="514" t="s">
        <v>2048</v>
      </c>
      <c r="I51" s="60">
        <f>Autodiagnostic!U317</f>
        <v>0</v>
      </c>
      <c r="L51" s="522" t="s">
        <v>606</v>
      </c>
      <c r="M51" s="522"/>
      <c r="N51" s="522">
        <f>Autodiagnostic!R445</f>
        <v>0</v>
      </c>
    </row>
    <row r="52" spans="2:14">
      <c r="C52" s="165" t="s">
        <v>72</v>
      </c>
      <c r="D52" s="514" t="s">
        <v>2049</v>
      </c>
      <c r="I52" s="60">
        <f>Autodiagnostic!Q375</f>
        <v>0</v>
      </c>
      <c r="L52" s="522" t="s">
        <v>186</v>
      </c>
      <c r="M52" s="522"/>
      <c r="N52" s="522">
        <f>Autodiagnostic!R450</f>
        <v>0</v>
      </c>
    </row>
    <row r="53" spans="2:14">
      <c r="C53" t="s">
        <v>73</v>
      </c>
      <c r="D53" s="514" t="s">
        <v>2050</v>
      </c>
      <c r="I53" s="60">
        <f>Autodiagnostic!Q396</f>
        <v>0</v>
      </c>
      <c r="L53" s="522" t="s">
        <v>1844</v>
      </c>
      <c r="M53" s="522"/>
      <c r="N53" s="523">
        <f>Autodiagnostic!Q459</f>
        <v>0</v>
      </c>
    </row>
    <row r="54" spans="2:14">
      <c r="C54" t="s">
        <v>198</v>
      </c>
      <c r="D54" s="514" t="s">
        <v>2051</v>
      </c>
      <c r="I54" s="60">
        <f>Autodiagnostic!Q458</f>
        <v>0</v>
      </c>
      <c r="L54" s="522" t="s">
        <v>1846</v>
      </c>
      <c r="M54" s="522"/>
      <c r="N54" s="523">
        <f>Autodiagnostic!Q467</f>
        <v>0</v>
      </c>
    </row>
    <row r="55" spans="2:14">
      <c r="C55" t="s">
        <v>201</v>
      </c>
      <c r="D55" s="514" t="s">
        <v>2052</v>
      </c>
      <c r="I55" s="60">
        <f>Autodiagnostic!Q485</f>
        <v>0</v>
      </c>
      <c r="L55" s="522" t="s">
        <v>1850</v>
      </c>
      <c r="M55" s="522"/>
      <c r="N55" s="523">
        <f>Autodiagnostic!Q475</f>
        <v>0</v>
      </c>
    </row>
    <row r="56" spans="2:14">
      <c r="C56" t="s">
        <v>1202</v>
      </c>
      <c r="D56" s="514" t="s">
        <v>1764</v>
      </c>
      <c r="I56" s="60">
        <f>Autodiagnostic!Q491</f>
        <v>0</v>
      </c>
    </row>
    <row r="57" spans="2:14">
      <c r="C57" t="s">
        <v>1203</v>
      </c>
      <c r="D57" s="514" t="s">
        <v>1953</v>
      </c>
      <c r="I57" s="60">
        <f>Autodiagnostic!Q503</f>
        <v>0</v>
      </c>
    </row>
    <row r="58" spans="2:14">
      <c r="B58">
        <v>9</v>
      </c>
      <c r="C58" t="s">
        <v>2053</v>
      </c>
      <c r="D58" s="514"/>
    </row>
    <row r="59" spans="2:14">
      <c r="C59" t="s">
        <v>187</v>
      </c>
      <c r="D59" s="514" t="s">
        <v>635</v>
      </c>
    </row>
    <row r="60" spans="2:14">
      <c r="C60" t="s">
        <v>190</v>
      </c>
      <c r="D60" s="514" t="s">
        <v>137</v>
      </c>
    </row>
    <row r="61" spans="2:14">
      <c r="C61" t="s">
        <v>159</v>
      </c>
      <c r="D61" s="514" t="s">
        <v>498</v>
      </c>
    </row>
    <row r="62" spans="2:14">
      <c r="B62">
        <v>10</v>
      </c>
      <c r="C62" t="s">
        <v>226</v>
      </c>
      <c r="D62" s="514"/>
    </row>
    <row r="63" spans="2:14">
      <c r="C63" t="s">
        <v>204</v>
      </c>
      <c r="D63" s="514" t="s">
        <v>2054</v>
      </c>
    </row>
    <row r="64" spans="2:14">
      <c r="C64" t="s">
        <v>199</v>
      </c>
      <c r="D64" s="514" t="s">
        <v>2055</v>
      </c>
    </row>
    <row r="65" spans="3:4">
      <c r="C65" t="s">
        <v>205</v>
      </c>
      <c r="D65" s="514" t="s">
        <v>2056</v>
      </c>
    </row>
  </sheetData>
  <sheetProtection formatCells="0" formatColumns="0" formatRows="0"/>
  <customSheetViews>
    <customSheetView guid="{F5161506-EA1E-4A78-8B5B-EEDBF8C7E007}" scale="70" showPageBreaks="1" view="pageLayout">
      <selection activeCell="I4" sqref="I4"/>
      <pageMargins left="0.7" right="0.7" top="0.75" bottom="0.75" header="0.3" footer="0.3"/>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27">
    <mergeCell ref="A2:A3"/>
    <mergeCell ref="B24:E24"/>
    <mergeCell ref="C16:C17"/>
    <mergeCell ref="A18:B18"/>
    <mergeCell ref="A19:E19"/>
    <mergeCell ref="B20:E20"/>
    <mergeCell ref="X13:AA13"/>
    <mergeCell ref="C5:C6"/>
    <mergeCell ref="B2:K2"/>
    <mergeCell ref="B3:K3"/>
    <mergeCell ref="W8:AA8"/>
    <mergeCell ref="X9:AA9"/>
    <mergeCell ref="X10:AA10"/>
    <mergeCell ref="X11:AA11"/>
    <mergeCell ref="X12:AA12"/>
    <mergeCell ref="B12:E12"/>
    <mergeCell ref="B13:E13"/>
    <mergeCell ref="A7:B7"/>
    <mergeCell ref="A8:E8"/>
    <mergeCell ref="B9:E9"/>
    <mergeCell ref="B10:E10"/>
    <mergeCell ref="B11:E11"/>
    <mergeCell ref="B21:E21"/>
    <mergeCell ref="B22:E22"/>
    <mergeCell ref="B23:E23"/>
    <mergeCell ref="K5:K6"/>
    <mergeCell ref="K16:K17"/>
  </mergeCells>
  <phoneticPr fontId="29" type="noConversion"/>
  <pageMargins left="0.7" right="0.7" top="0.75" bottom="0.75" header="0.3" footer="0.3"/>
  <pageSetup paperSize="9" orientation="landscape" horizontalDpi="4294967293" r:id="rId2"/>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F45"/>
  <sheetViews>
    <sheetView view="pageLayout" zoomScale="80" zoomScaleNormal="100" zoomScalePageLayoutView="80" workbookViewId="0">
      <selection activeCell="A46" sqref="A46:XFD83"/>
    </sheetView>
  </sheetViews>
  <sheetFormatPr baseColWidth="10" defaultColWidth="9.140625" defaultRowHeight="15"/>
  <cols>
    <col min="1" max="1" width="16.140625" customWidth="1"/>
    <col min="3" max="3" width="12.140625" customWidth="1"/>
    <col min="4" max="4" width="12.7109375" customWidth="1"/>
    <col min="5" max="5" width="9.140625" customWidth="1"/>
    <col min="6" max="6" width="27.28515625" customWidth="1"/>
  </cols>
  <sheetData>
    <row r="1" spans="1:6">
      <c r="A1" s="70" t="s">
        <v>842</v>
      </c>
      <c r="B1" s="71"/>
      <c r="C1" s="72"/>
      <c r="D1" s="72"/>
      <c r="E1" s="72"/>
      <c r="F1" s="73" t="s">
        <v>843</v>
      </c>
    </row>
    <row r="2" spans="1:6">
      <c r="A2" s="780" t="s">
        <v>844</v>
      </c>
      <c r="B2" s="781"/>
      <c r="C2" s="782"/>
      <c r="D2" s="782"/>
      <c r="E2" s="782"/>
      <c r="F2" s="783"/>
    </row>
    <row r="3" spans="1:6">
      <c r="A3" s="784" t="s">
        <v>845</v>
      </c>
      <c r="B3" s="785"/>
      <c r="C3" s="786"/>
      <c r="D3" s="786"/>
      <c r="E3" s="786"/>
      <c r="F3" s="787"/>
    </row>
    <row r="4" spans="1:6">
      <c r="A4" s="788" t="s">
        <v>846</v>
      </c>
      <c r="B4" s="788"/>
      <c r="C4" s="788"/>
      <c r="D4" s="788" t="s">
        <v>847</v>
      </c>
      <c r="E4" s="788"/>
      <c r="F4" s="788"/>
    </row>
    <row r="5" spans="1:6">
      <c r="A5" s="789" t="str">
        <f>IFERROR(A36+364,"Date de la déclaration + 1 an")</f>
        <v>Date de la déclaration + 1 an</v>
      </c>
      <c r="B5" s="790"/>
      <c r="C5" s="790"/>
      <c r="D5" s="791" t="str">
        <f>IF(A36="","remplir la cellule de date de la déclaration (onglet ISO 17050)",IF(ISERROR(YEAR(A36)),"date de la déclaration invalide",CONCATENATE("Autodeclaration_ISO_17050_sur_la_NF_S99-170_en_",YEAR(A36),"_",MONTH(A36),"_",DAY(A36))))</f>
        <v>date de la déclaration invalide</v>
      </c>
      <c r="E5" s="791"/>
      <c r="F5" s="791"/>
    </row>
    <row r="6" spans="1:6">
      <c r="A6" s="74"/>
      <c r="B6" s="74"/>
      <c r="C6" s="75"/>
      <c r="D6" s="75"/>
      <c r="E6" s="75"/>
      <c r="F6" s="75"/>
    </row>
    <row r="7" spans="1:6" ht="24" customHeight="1">
      <c r="A7" s="792" t="s">
        <v>1088</v>
      </c>
      <c r="B7" s="793"/>
      <c r="C7" s="794"/>
      <c r="D7" s="794"/>
      <c r="E7" s="794"/>
      <c r="F7" s="795"/>
    </row>
    <row r="8" spans="1:6" ht="15.75">
      <c r="A8" s="733" t="str">
        <f>'Page d''accueil'!E7</f>
        <v>Nom de l'établissement</v>
      </c>
      <c r="B8" s="734"/>
      <c r="C8" s="735"/>
      <c r="D8" s="735"/>
      <c r="E8" s="735"/>
      <c r="F8" s="736"/>
    </row>
    <row r="9" spans="1:6" ht="25.5" customHeight="1">
      <c r="A9" s="737" t="s">
        <v>848</v>
      </c>
      <c r="B9" s="737"/>
      <c r="C9" s="738"/>
      <c r="D9" s="738"/>
      <c r="E9" s="738"/>
      <c r="F9" s="738"/>
    </row>
    <row r="10" spans="1:6" ht="21.75" customHeight="1">
      <c r="A10" s="739" t="s">
        <v>849</v>
      </c>
      <c r="B10" s="739"/>
      <c r="C10" s="740"/>
      <c r="D10" s="740"/>
      <c r="E10" s="740"/>
      <c r="F10" s="740"/>
    </row>
    <row r="11" spans="1:6" ht="36.950000000000003" customHeight="1">
      <c r="A11" s="766" t="s">
        <v>850</v>
      </c>
      <c r="B11" s="767"/>
      <c r="C11" s="767"/>
      <c r="D11" s="767"/>
      <c r="E11" s="76" t="s">
        <v>851</v>
      </c>
      <c r="F11" s="77" t="s">
        <v>852</v>
      </c>
    </row>
    <row r="12" spans="1:6" ht="15.75">
      <c r="A12" s="768" t="e">
        <f>Résultats!#REF!</f>
        <v>#REF!</v>
      </c>
      <c r="B12" s="769"/>
      <c r="C12" s="769"/>
      <c r="D12" s="769"/>
      <c r="E12" s="78">
        <f>AVERAGE(E13:E19)</f>
        <v>0</v>
      </c>
      <c r="F12" s="79" t="str">
        <f>IF(E12&lt;'Page d''accueil'!B31,"Non déclarable",IF(E12&lt;100%,Autodiagnostic!W13,Autodiagnostic!W14))</f>
        <v>Non déclarable</v>
      </c>
    </row>
    <row r="13" spans="1:6">
      <c r="A13" s="80" t="s">
        <v>710</v>
      </c>
      <c r="B13" s="81" t="s">
        <v>711</v>
      </c>
      <c r="C13" s="82"/>
      <c r="D13" s="82"/>
      <c r="E13" s="83">
        <f>Résultats!D6</f>
        <v>0</v>
      </c>
      <c r="F13" s="84" t="str">
        <f>IF(E13&lt;'Page d''accueil'!B31,"Non déclarable",IF(E13&lt;100%,Autodiagnostic!W13,Autodiagnostic!W14))</f>
        <v>Non déclarable</v>
      </c>
    </row>
    <row r="14" spans="1:6">
      <c r="A14" s="85" t="s">
        <v>875</v>
      </c>
      <c r="B14" s="86" t="s">
        <v>712</v>
      </c>
      <c r="C14" s="87"/>
      <c r="D14" s="87"/>
      <c r="E14" s="88">
        <f>Résultats!E6</f>
        <v>0</v>
      </c>
      <c r="F14" s="89" t="str">
        <f>IF(E14&lt;'Page d''accueil'!B31,"Non déclarable",IF(E14&lt;100%,Autodiagnostic!W13,Autodiagnostic!W14))</f>
        <v>Non déclarable</v>
      </c>
    </row>
    <row r="15" spans="1:6">
      <c r="A15" s="85" t="s">
        <v>876</v>
      </c>
      <c r="B15" s="86" t="s">
        <v>560</v>
      </c>
      <c r="C15" s="87"/>
      <c r="D15" s="87"/>
      <c r="E15" s="88">
        <f>Résultats!F6</f>
        <v>0</v>
      </c>
      <c r="F15" s="89" t="str">
        <f>IF(E15&lt;'Page d''accueil'!B31,"Non déclarable",IF(E15&lt;100%,Autodiagnostic!W13,Autodiagnostic!W14))</f>
        <v>Non déclarable</v>
      </c>
    </row>
    <row r="16" spans="1:6">
      <c r="A16" s="85" t="s">
        <v>877</v>
      </c>
      <c r="B16" s="86" t="s">
        <v>716</v>
      </c>
      <c r="C16" s="87"/>
      <c r="D16" s="87"/>
      <c r="E16" s="88">
        <f>Résultats!G6</f>
        <v>0</v>
      </c>
      <c r="F16" s="89" t="str">
        <f>IF(E16&lt;'Page d''accueil'!B31,"Non déclarable",IF(E16&lt;100%,Autodiagnostic!W13,Autodiagnostic!W14))</f>
        <v>Non déclarable</v>
      </c>
    </row>
    <row r="17" spans="1:6">
      <c r="A17" s="85" t="s">
        <v>878</v>
      </c>
      <c r="B17" s="86" t="s">
        <v>879</v>
      </c>
      <c r="C17" s="87"/>
      <c r="D17" s="87"/>
      <c r="E17" s="88">
        <f>Résultats!H6</f>
        <v>0</v>
      </c>
      <c r="F17" s="89" t="str">
        <f>IF(E17&lt;'Page d''accueil'!B31,"Non déclarable",IF(E17&lt;100%,Autodiagnostic!W13,Autodiagnostic!W14))</f>
        <v>Non déclarable</v>
      </c>
    </row>
    <row r="18" spans="1:6">
      <c r="A18" s="85" t="s">
        <v>880</v>
      </c>
      <c r="B18" s="86" t="s">
        <v>717</v>
      </c>
      <c r="C18" s="87"/>
      <c r="D18" s="87"/>
      <c r="E18" s="88">
        <f>Résultats!I6</f>
        <v>0</v>
      </c>
      <c r="F18" s="89" t="str">
        <f>IF(E18&lt;'Page d''accueil'!B31,"Non déclarable",IF(E18&lt;100%,Autodiagnostic!W13,Autodiagnostic!W14))</f>
        <v>Non déclarable</v>
      </c>
    </row>
    <row r="19" spans="1:6">
      <c r="A19" s="90" t="s">
        <v>881</v>
      </c>
      <c r="B19" s="91" t="s">
        <v>226</v>
      </c>
      <c r="C19" s="92"/>
      <c r="D19" s="92"/>
      <c r="E19" s="93">
        <f>Résultats!J6</f>
        <v>0</v>
      </c>
      <c r="F19" s="94" t="str">
        <f>IF(E19&lt;'Page d''accueil'!B31,"Non déclarable",IF(E19&lt;100%,Autodiagnostic!W13,Autodiagnostic!W14))</f>
        <v>Non déclarable</v>
      </c>
    </row>
    <row r="20" spans="1:6">
      <c r="A20" s="95"/>
      <c r="B20" s="95"/>
      <c r="C20" s="96"/>
      <c r="D20" s="96"/>
      <c r="E20" s="96"/>
      <c r="F20" s="96"/>
    </row>
    <row r="21" spans="1:6">
      <c r="A21" s="770" t="s">
        <v>853</v>
      </c>
      <c r="B21" s="771"/>
      <c r="C21" s="772"/>
      <c r="D21" s="772"/>
      <c r="E21" s="772"/>
      <c r="F21" s="773"/>
    </row>
    <row r="22" spans="1:6">
      <c r="A22" s="774" t="s">
        <v>854</v>
      </c>
      <c r="B22" s="775"/>
      <c r="C22" s="776"/>
      <c r="D22" s="776"/>
      <c r="E22" s="776"/>
      <c r="F22" s="777"/>
    </row>
    <row r="23" spans="1:6">
      <c r="A23" s="778" t="s">
        <v>855</v>
      </c>
      <c r="B23" s="779"/>
      <c r="C23" s="779"/>
      <c r="D23" s="796" t="s">
        <v>856</v>
      </c>
      <c r="E23" s="779"/>
      <c r="F23" s="797"/>
    </row>
    <row r="24" spans="1:6" ht="39.75" customHeight="1">
      <c r="A24" s="746" t="s">
        <v>2149</v>
      </c>
      <c r="B24" s="747"/>
      <c r="C24" s="747"/>
      <c r="D24" s="748" t="s">
        <v>857</v>
      </c>
      <c r="E24" s="748"/>
      <c r="F24" s="749"/>
    </row>
    <row r="25" spans="1:6" ht="33.75" customHeight="1">
      <c r="A25" s="750" t="s">
        <v>858</v>
      </c>
      <c r="B25" s="751"/>
      <c r="C25" s="751"/>
      <c r="D25" s="752" t="s">
        <v>859</v>
      </c>
      <c r="E25" s="752"/>
      <c r="F25" s="753"/>
    </row>
    <row r="26" spans="1:6">
      <c r="A26" s="95"/>
      <c r="B26" s="95"/>
      <c r="C26" s="96"/>
      <c r="D26" s="96"/>
      <c r="E26" s="96"/>
      <c r="F26" s="96"/>
    </row>
    <row r="27" spans="1:6">
      <c r="A27" s="754" t="s">
        <v>860</v>
      </c>
      <c r="B27" s="755"/>
      <c r="C27" s="755"/>
      <c r="D27" s="755"/>
      <c r="E27" s="755"/>
      <c r="F27" s="756"/>
    </row>
    <row r="28" spans="1:6">
      <c r="A28" s="97" t="s">
        <v>861</v>
      </c>
      <c r="B28" s="98"/>
      <c r="C28" s="99"/>
      <c r="D28" s="100" t="s">
        <v>862</v>
      </c>
      <c r="E28" s="99"/>
      <c r="F28" s="101"/>
    </row>
    <row r="29" spans="1:6">
      <c r="A29" s="757" t="s">
        <v>863</v>
      </c>
      <c r="B29" s="758"/>
      <c r="C29" s="759"/>
      <c r="D29" s="760" t="str">
        <f>'Page d''accueil'!E7</f>
        <v>Nom de l'établissement</v>
      </c>
      <c r="E29" s="761"/>
      <c r="F29" s="762"/>
    </row>
    <row r="30" spans="1:6">
      <c r="A30" s="97" t="s">
        <v>864</v>
      </c>
      <c r="B30" s="98"/>
      <c r="C30" s="99"/>
      <c r="D30" s="97" t="s">
        <v>864</v>
      </c>
      <c r="E30" s="99"/>
      <c r="F30" s="101"/>
    </row>
    <row r="31" spans="1:6">
      <c r="A31" s="757" t="s">
        <v>865</v>
      </c>
      <c r="B31" s="759"/>
      <c r="C31" s="759"/>
      <c r="D31" s="763" t="str">
        <f>'Page d''accueil'!E8</f>
        <v>Responsable</v>
      </c>
      <c r="E31" s="764"/>
      <c r="F31" s="765"/>
    </row>
    <row r="32" spans="1:6">
      <c r="A32" s="741" t="s">
        <v>866</v>
      </c>
      <c r="B32" s="742"/>
      <c r="C32" s="742"/>
      <c r="D32" s="743" t="s">
        <v>867</v>
      </c>
      <c r="E32" s="744"/>
      <c r="F32" s="745"/>
    </row>
    <row r="33" spans="1:6">
      <c r="A33" s="798" t="s">
        <v>868</v>
      </c>
      <c r="B33" s="799"/>
      <c r="C33" s="799"/>
      <c r="D33" s="800" t="s">
        <v>869</v>
      </c>
      <c r="E33" s="801"/>
      <c r="F33" s="802"/>
    </row>
    <row r="34" spans="1:6">
      <c r="A34" s="757" t="s">
        <v>870</v>
      </c>
      <c r="B34" s="758"/>
      <c r="C34" s="759"/>
      <c r="D34" s="803" t="str">
        <f>'Page d''accueil'!E9</f>
        <v>@</v>
      </c>
      <c r="E34" s="804"/>
      <c r="F34" s="102" t="str">
        <f>'Page d''accueil'!E10</f>
        <v>tel</v>
      </c>
    </row>
    <row r="35" spans="1:6">
      <c r="A35" s="103" t="s">
        <v>871</v>
      </c>
      <c r="B35" s="104"/>
      <c r="C35" s="105"/>
      <c r="D35" s="103" t="s">
        <v>872</v>
      </c>
      <c r="E35" s="104"/>
      <c r="F35" s="106"/>
    </row>
    <row r="36" spans="1:6" ht="24.75" customHeight="1">
      <c r="A36" s="805" t="s">
        <v>873</v>
      </c>
      <c r="B36" s="806"/>
      <c r="C36" s="806"/>
      <c r="D36" s="807">
        <f ca="1">TODAY()</f>
        <v>43287</v>
      </c>
      <c r="E36" s="808"/>
      <c r="F36" s="809"/>
    </row>
    <row r="37" spans="1:6">
      <c r="A37" s="107" t="s">
        <v>874</v>
      </c>
      <c r="B37" s="108"/>
      <c r="C37" s="109"/>
      <c r="D37" s="107" t="s">
        <v>874</v>
      </c>
      <c r="E37" s="110"/>
      <c r="F37" s="111"/>
    </row>
    <row r="38" spans="1:6">
      <c r="A38" s="112"/>
      <c r="B38" s="113"/>
      <c r="C38" s="113"/>
      <c r="D38" s="114"/>
      <c r="E38" s="115"/>
      <c r="F38" s="116"/>
    </row>
    <row r="39" spans="1:6">
      <c r="A39" s="117"/>
      <c r="B39" s="61"/>
      <c r="C39" s="61"/>
      <c r="D39" s="117"/>
      <c r="E39" s="61"/>
      <c r="F39" s="118"/>
    </row>
    <row r="40" spans="1:6">
      <c r="A40" s="117"/>
      <c r="B40" s="61"/>
      <c r="C40" s="61"/>
      <c r="D40" s="117"/>
      <c r="E40" s="61"/>
      <c r="F40" s="118"/>
    </row>
    <row r="41" spans="1:6" ht="3.75" customHeight="1">
      <c r="A41" s="117"/>
      <c r="B41" s="61"/>
      <c r="C41" s="61"/>
      <c r="D41" s="117"/>
      <c r="E41" s="61"/>
      <c r="F41" s="118"/>
    </row>
    <row r="42" spans="1:6">
      <c r="A42" s="117"/>
      <c r="B42" s="61"/>
      <c r="C42" s="61"/>
      <c r="D42" s="117"/>
      <c r="E42" s="61"/>
      <c r="F42" s="118"/>
    </row>
    <row r="43" spans="1:6" hidden="1">
      <c r="A43" s="117"/>
      <c r="B43" s="61"/>
      <c r="C43" s="61"/>
      <c r="D43" s="117"/>
      <c r="E43" s="61"/>
      <c r="F43" s="118"/>
    </row>
    <row r="44" spans="1:6">
      <c r="A44" s="119"/>
      <c r="B44" s="120"/>
      <c r="C44" s="120"/>
      <c r="D44" s="119"/>
      <c r="E44" s="120"/>
      <c r="F44" s="121"/>
    </row>
    <row r="45" spans="1:6">
      <c r="A45" s="61"/>
      <c r="B45" s="61"/>
      <c r="C45" s="61"/>
      <c r="D45" s="61"/>
      <c r="E45" s="61"/>
      <c r="F45" s="61"/>
    </row>
  </sheetData>
  <sheetProtection formatCells="0" formatColumns="0" formatRows="0"/>
  <customSheetViews>
    <customSheetView guid="{F5161506-EA1E-4A78-8B5B-EEDBF8C7E007}" scale="80" showPageBreaks="1" hiddenRows="1" view="pageLayout">
      <selection activeCell="A11" sqref="A11:D11"/>
      <pageMargins left="0.7" right="0.7" top="0.75" bottom="0.75" header="0.3" footer="0.3"/>
      <pageSetup paperSize="9" orientation="portrait" horizontalDpi="4294967293" r:id="rId1"/>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customSheetView>
  </customSheetViews>
  <mergeCells count="33">
    <mergeCell ref="A33:C33"/>
    <mergeCell ref="D33:F33"/>
    <mergeCell ref="A34:C34"/>
    <mergeCell ref="D34:E34"/>
    <mergeCell ref="A36:C36"/>
    <mergeCell ref="D36:F36"/>
    <mergeCell ref="A21:F21"/>
    <mergeCell ref="A22:F22"/>
    <mergeCell ref="A23:C23"/>
    <mergeCell ref="A2:F2"/>
    <mergeCell ref="A3:F3"/>
    <mergeCell ref="A4:C4"/>
    <mergeCell ref="D4:F4"/>
    <mergeCell ref="A5:C5"/>
    <mergeCell ref="D5:F5"/>
    <mergeCell ref="A7:F7"/>
    <mergeCell ref="D23:F23"/>
    <mergeCell ref="A8:F8"/>
    <mergeCell ref="A9:F9"/>
    <mergeCell ref="A10:F10"/>
    <mergeCell ref="A32:C32"/>
    <mergeCell ref="D32:F32"/>
    <mergeCell ref="A24:C24"/>
    <mergeCell ref="D24:F24"/>
    <mergeCell ref="A25:C25"/>
    <mergeCell ref="D25:F25"/>
    <mergeCell ref="A27:F27"/>
    <mergeCell ref="A29:C29"/>
    <mergeCell ref="D29:F29"/>
    <mergeCell ref="A31:C31"/>
    <mergeCell ref="D31:F31"/>
    <mergeCell ref="A11:D11"/>
    <mergeCell ref="A12:D12"/>
  </mergeCells>
  <phoneticPr fontId="29" type="noConversion"/>
  <dataValidations disablePrompts="1" count="10">
    <dataValidation allowBlank="1" showInputMessage="1" showErrorMessage="1" prompt="Code postal - Ville - Pays de l'Exploitant" sqref="D33:F33" xr:uid="{00000000-0002-0000-0500-000000000000}"/>
    <dataValidation allowBlank="1" showInputMessage="1" showErrorMessage="1" prompt="Adresse complète de l'Exploitant des dispositifs médicaux" sqref="D32:F32" xr:uid="{00000000-0002-0000-0500-000001000000}"/>
    <dataValidation allowBlank="1" showInputMessage="1" showErrorMessage="1" prompt="Mettre la date de signature par la personne compétente" sqref="A36" xr:uid="{00000000-0002-0000-0500-000002000000}"/>
    <dataValidation allowBlank="1" showInputMessage="1" showErrorMessage="1" prompt="Tél et email de la personne indépendante" sqref="A34:C34" xr:uid="{00000000-0002-0000-0500-000003000000}"/>
    <dataValidation allowBlank="1" showInputMessage="1" showErrorMessage="1" prompt="Code postal - Ville - Pays de l'organisme de la personne indépendante" sqref="A33:C33" xr:uid="{00000000-0002-0000-0500-000004000000}"/>
    <dataValidation allowBlank="1" showInputMessage="1" showErrorMessage="1" prompt="Adresse complète de l'organisme de la personne indépendante" sqref="A32:C32" xr:uid="{00000000-0002-0000-0500-000005000000}"/>
    <dataValidation allowBlank="1" showInputMessage="1" showErrorMessage="1" prompt="Organisme de la personne indépendante" sqref="A31:C31" xr:uid="{00000000-0002-0000-0500-000006000000}"/>
    <dataValidation allowBlank="1" showInputMessage="1" showErrorMessage="1" prompt="Indiquer les NOM et Prénom de la personne indépendante" sqref="A29:C29" xr:uid="{00000000-0002-0000-0500-000007000000}"/>
    <dataValidation allowBlank="1" showInputMessage="1" showErrorMessage="1" prompt="Autre document d'appui : Mettre ici, et en noir, tout autre document d'appui éventuel pour cette déclaration" sqref="D25:F25" xr:uid="{00000000-0002-0000-0500-000008000000}"/>
    <dataValidation allowBlank="1" showInputMessage="1" showErrorMessage="1" prompt="Modifier les contenus bleus et mettre ensuite en noir : _x000a_Enregistrements qualité : indiquez ceux que vous mettrez à disposition d'un auditeur. Il peut s'agir des onglets imprimés et signés de ce fichier d'autodiagnostic" sqref="D24:F24" xr:uid="{00000000-0002-0000-0500-000009000000}"/>
  </dataValidations>
  <pageMargins left="0.7" right="0.7" top="0.75" bottom="0.75" header="0.3" footer="0.3"/>
  <pageSetup paperSize="9" orientation="portrait" horizontalDpi="4294967293" r:id="rId2"/>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Utilitaire ISO 21001</vt:lpstr>
      <vt:lpstr>Page d'accueil</vt:lpstr>
      <vt:lpstr>Glosaire</vt:lpstr>
      <vt:lpstr>Boite à outils</vt:lpstr>
      <vt:lpstr>Mode d'emploi</vt:lpstr>
      <vt:lpstr>Autodiagnostic</vt:lpstr>
      <vt:lpstr>Résultats</vt:lpstr>
      <vt:lpstr>Déclarations ISO 17050</vt:lpstr>
      <vt:lpstr>Autodiagnostic!Zone_d_impression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tedi</dc:creator>
  <cp:lastModifiedBy>Vero Pich</cp:lastModifiedBy>
  <cp:lastPrinted>2018-01-23T10:33:00Z</cp:lastPrinted>
  <dcterms:created xsi:type="dcterms:W3CDTF">2015-11-27T05:52:42Z</dcterms:created>
  <dcterms:modified xsi:type="dcterms:W3CDTF">2018-07-06T04:08:38Z</dcterms:modified>
</cp:coreProperties>
</file>