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G:\COURS\U.T.C\PROJET D'INTEGRATION\html\"/>
    </mc:Choice>
  </mc:AlternateContent>
  <bookViews>
    <workbookView xWindow="0" yWindow="465" windowWidth="25905" windowHeight="16020" tabRatio="766"/>
  </bookViews>
  <sheets>
    <sheet name="Mode d'emploi" sheetId="8" r:id="rId1"/>
    <sheet name="Exigences" sheetId="3" r:id="rId2"/>
    <sheet name="Résultats globaux" sheetId="2" r:id="rId3"/>
    <sheet name="Auto-déclaration iso 17050  " sheetId="6" r:id="rId4"/>
    <sheet name="Utilitaires" sheetId="7" state="hidden" r:id="rId5"/>
  </sheets>
  <definedNames>
    <definedName name="_xlnm.Print_Titles" localSheetId="1">Exigences!$10:$10</definedName>
    <definedName name="_xlnm.Print_Titles" localSheetId="2">'Résultats globaux'!$1:$7</definedName>
    <definedName name="_xlnm.Print_Area" localSheetId="1">Exigences!$A$1:$F$71</definedName>
    <definedName name="_xlnm.Print_Area" localSheetId="0">'Mode d''emploi'!$A$1:$I$20</definedName>
    <definedName name="_xlnm.Print_Area" localSheetId="2">'Résultats globaux'!$A$1:$H$48</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3" i="7" l="1"/>
  <c r="A5" i="7"/>
  <c r="A3" i="7"/>
  <c r="A4" i="7"/>
  <c r="D15" i="3"/>
  <c r="D16" i="3"/>
  <c r="D13" i="3"/>
  <c r="D19" i="3"/>
  <c r="D20" i="3"/>
  <c r="D21" i="3"/>
  <c r="D22" i="3"/>
  <c r="D18" i="3"/>
  <c r="D17" i="3"/>
  <c r="D25" i="3"/>
  <c r="D26" i="3"/>
  <c r="D27" i="3"/>
  <c r="D28" i="3"/>
  <c r="D29" i="3"/>
  <c r="D30" i="3"/>
  <c r="D31" i="3"/>
  <c r="D24" i="3"/>
  <c r="D33" i="3"/>
  <c r="D34" i="3"/>
  <c r="D35" i="3"/>
  <c r="D36" i="3"/>
  <c r="D32" i="3"/>
  <c r="D23" i="3"/>
  <c r="D39" i="3"/>
  <c r="D40" i="3"/>
  <c r="D38" i="3"/>
  <c r="D42" i="3"/>
  <c r="D43" i="3"/>
  <c r="D44" i="3"/>
  <c r="D45" i="3"/>
  <c r="D46" i="3"/>
  <c r="D47" i="3"/>
  <c r="D48" i="3"/>
  <c r="D49" i="3"/>
  <c r="D50" i="3"/>
  <c r="D41" i="3"/>
  <c r="D37" i="3"/>
  <c r="D53" i="3"/>
  <c r="D54" i="3"/>
  <c r="D52" i="3"/>
  <c r="D51" i="3"/>
  <c r="D57" i="3"/>
  <c r="D58" i="3"/>
  <c r="D59" i="3"/>
  <c r="D60" i="3"/>
  <c r="D61" i="3"/>
  <c r="D62" i="3"/>
  <c r="D63" i="3"/>
  <c r="D64" i="3"/>
  <c r="D65" i="3"/>
  <c r="D66" i="3"/>
  <c r="D67" i="3"/>
  <c r="D68" i="3"/>
  <c r="D56" i="3"/>
  <c r="D70" i="3"/>
  <c r="D71" i="3"/>
  <c r="D69" i="3"/>
  <c r="D55" i="3"/>
  <c r="D12" i="3"/>
  <c r="F15" i="8"/>
  <c r="D16" i="7"/>
  <c r="C16" i="7"/>
  <c r="F16" i="8"/>
  <c r="D15" i="7"/>
  <c r="C15" i="7"/>
  <c r="F17" i="8"/>
  <c r="D14" i="7"/>
  <c r="C14" i="7"/>
  <c r="D13" i="7"/>
  <c r="C13" i="7"/>
  <c r="B20" i="7"/>
  <c r="B30" i="7"/>
  <c r="B29" i="7"/>
  <c r="B28" i="7"/>
  <c r="B27" i="7"/>
  <c r="B26" i="7"/>
  <c r="B25" i="7"/>
  <c r="B24" i="7"/>
  <c r="B23" i="7"/>
  <c r="B22" i="7"/>
  <c r="B21" i="7"/>
  <c r="A29" i="2"/>
  <c r="A32" i="7"/>
  <c r="A39" i="7"/>
  <c r="A34" i="7"/>
  <c r="B42" i="7"/>
  <c r="B41" i="7"/>
  <c r="B40" i="7"/>
  <c r="B39" i="7"/>
  <c r="B38" i="7"/>
  <c r="B37" i="7"/>
  <c r="B36" i="7"/>
  <c r="B35" i="7"/>
  <c r="B34" i="7"/>
  <c r="D39" i="7"/>
  <c r="D38" i="7"/>
  <c r="C39" i="7"/>
  <c r="C38" i="7"/>
  <c r="D37" i="7"/>
  <c r="D36" i="7"/>
  <c r="D35" i="7"/>
  <c r="D34" i="7"/>
  <c r="C37" i="7"/>
  <c r="C36" i="7"/>
  <c r="C35" i="7"/>
  <c r="C34" i="7"/>
  <c r="A33" i="2"/>
  <c r="B2" i="2"/>
  <c r="B2" i="3"/>
  <c r="A3" i="3"/>
  <c r="A6" i="7"/>
  <c r="D16" i="8"/>
  <c r="C5" i="7"/>
  <c r="C4" i="7"/>
  <c r="E37" i="3"/>
  <c r="C18" i="3"/>
  <c r="C38" i="3"/>
  <c r="C52" i="3"/>
  <c r="D17" i="8"/>
  <c r="C6" i="7"/>
  <c r="A7" i="7"/>
  <c r="C56" i="3"/>
  <c r="C24" i="3"/>
  <c r="D14" i="3"/>
  <c r="C14" i="3"/>
  <c r="C7" i="7"/>
  <c r="C32" i="3"/>
  <c r="C41" i="3"/>
  <c r="C69" i="3"/>
  <c r="E11" i="7"/>
  <c r="D11" i="3"/>
  <c r="A20" i="2"/>
  <c r="J3" i="7"/>
  <c r="A11" i="3"/>
  <c r="A14" i="2"/>
  <c r="A14" i="7"/>
  <c r="A15" i="7"/>
  <c r="A16" i="7"/>
  <c r="B16" i="7"/>
  <c r="B15" i="7"/>
  <c r="E14" i="3"/>
  <c r="A16" i="3"/>
  <c r="A19" i="3"/>
  <c r="A20" i="3"/>
  <c r="A21" i="3"/>
  <c r="A22" i="3"/>
  <c r="A25" i="3"/>
  <c r="A26" i="3"/>
  <c r="A27" i="3"/>
  <c r="A28" i="3"/>
  <c r="A29" i="3"/>
  <c r="A30" i="3"/>
  <c r="A31" i="3"/>
  <c r="A33" i="3"/>
  <c r="A34" i="3"/>
  <c r="A35" i="3"/>
  <c r="A36" i="3"/>
  <c r="A39" i="3"/>
  <c r="A40" i="3"/>
  <c r="A42" i="3"/>
  <c r="A43" i="3"/>
  <c r="A44" i="3"/>
  <c r="A45" i="3"/>
  <c r="A46" i="3"/>
  <c r="A47" i="3"/>
  <c r="A48" i="3"/>
  <c r="A49" i="3"/>
  <c r="A50" i="3"/>
  <c r="A53" i="3"/>
  <c r="A54" i="3"/>
  <c r="A57" i="3"/>
  <c r="A58" i="3"/>
  <c r="A59" i="3"/>
  <c r="A60" i="3"/>
  <c r="A61" i="3"/>
  <c r="A62" i="3"/>
  <c r="A63" i="3"/>
  <c r="A64" i="3"/>
  <c r="A65" i="3"/>
  <c r="A66" i="3"/>
  <c r="A67" i="3"/>
  <c r="A68" i="3"/>
  <c r="A70" i="3"/>
  <c r="A71" i="3"/>
  <c r="B4" i="7"/>
  <c r="B7" i="7"/>
  <c r="B5" i="7"/>
  <c r="E70" i="3"/>
  <c r="E54" i="3"/>
  <c r="E40" i="3"/>
  <c r="B6" i="7"/>
  <c r="E21" i="3"/>
  <c r="G46" i="2"/>
  <c r="E18" i="6"/>
  <c r="E12" i="3"/>
  <c r="E33" i="2"/>
  <c r="G44" i="2"/>
  <c r="E17" i="6"/>
  <c r="G41" i="2"/>
  <c r="E16" i="6"/>
  <c r="G38" i="2"/>
  <c r="E15" i="6"/>
  <c r="G36" i="2"/>
  <c r="E14" i="6"/>
  <c r="G34" i="2"/>
  <c r="E13" i="6"/>
  <c r="F12" i="6"/>
  <c r="E13" i="3"/>
  <c r="E34" i="2"/>
  <c r="G35" i="2"/>
  <c r="J4" i="7"/>
  <c r="J5" i="7"/>
  <c r="J6" i="7"/>
  <c r="J7" i="7"/>
  <c r="J8" i="7"/>
  <c r="A10" i="2"/>
  <c r="A1" i="3"/>
  <c r="E23" i="3"/>
  <c r="A13" i="7"/>
  <c r="B13" i="7"/>
  <c r="B14" i="7"/>
  <c r="F23" i="3"/>
  <c r="E65" i="3"/>
  <c r="C6" i="2"/>
  <c r="F5" i="2"/>
  <c r="E57" i="3"/>
  <c r="E58" i="3"/>
  <c r="E59" i="3"/>
  <c r="E26" i="3"/>
  <c r="E25" i="3"/>
  <c r="D5" i="6"/>
  <c r="A5" i="6"/>
  <c r="E67" i="3"/>
  <c r="E44" i="3"/>
  <c r="E45" i="3"/>
  <c r="E46" i="3"/>
  <c r="E47" i="3"/>
  <c r="E48" i="3"/>
  <c r="E49" i="3"/>
  <c r="E43" i="3"/>
  <c r="F7" i="2"/>
  <c r="E7" i="2"/>
  <c r="D7" i="2"/>
  <c r="C7" i="2"/>
  <c r="A7" i="2"/>
  <c r="D3" i="7"/>
  <c r="F3" i="7"/>
  <c r="G3" i="7"/>
  <c r="H3" i="7"/>
  <c r="I3" i="7"/>
  <c r="A24" i="2"/>
  <c r="E13" i="7"/>
  <c r="E14" i="7"/>
  <c r="E15" i="7"/>
  <c r="E16" i="7"/>
  <c r="E17" i="7"/>
  <c r="F16" i="7"/>
  <c r="F15" i="7"/>
  <c r="F14" i="7"/>
  <c r="F13" i="7"/>
  <c r="I4" i="7"/>
  <c r="I5" i="7"/>
  <c r="I6" i="7"/>
  <c r="I7" i="7"/>
  <c r="I8" i="7"/>
  <c r="H4" i="7"/>
  <c r="H5" i="7"/>
  <c r="H6" i="7"/>
  <c r="H7" i="7"/>
  <c r="H8" i="7"/>
  <c r="G4" i="7"/>
  <c r="G5" i="7"/>
  <c r="G6" i="7"/>
  <c r="G7" i="7"/>
  <c r="G8" i="7"/>
  <c r="F4" i="7"/>
  <c r="F5" i="7"/>
  <c r="F6" i="7"/>
  <c r="F7" i="7"/>
  <c r="F8" i="7"/>
  <c r="E4" i="7"/>
  <c r="E5" i="7"/>
  <c r="E6" i="7"/>
  <c r="E7" i="7"/>
  <c r="E8" i="7"/>
  <c r="D4" i="7"/>
  <c r="D5" i="7"/>
  <c r="D6" i="7"/>
  <c r="D7" i="7"/>
  <c r="D8" i="7"/>
  <c r="E3" i="7"/>
  <c r="B34" i="2"/>
  <c r="B36" i="2"/>
  <c r="B38" i="2"/>
  <c r="A38" i="2"/>
  <c r="F2" i="7"/>
  <c r="B41" i="2"/>
  <c r="B44" i="2"/>
  <c r="B46" i="2"/>
  <c r="A46" i="2"/>
  <c r="I2" i="7"/>
  <c r="A44" i="2"/>
  <c r="H2" i="7"/>
  <c r="A41" i="2"/>
  <c r="G2" i="7"/>
  <c r="A36" i="2"/>
  <c r="E2" i="7"/>
  <c r="A34" i="2"/>
  <c r="D2" i="7"/>
  <c r="G33" i="2"/>
  <c r="E12" i="6"/>
  <c r="F13" i="6"/>
  <c r="E55" i="3"/>
  <c r="E46" i="2"/>
  <c r="F18" i="6"/>
  <c r="E51" i="3"/>
  <c r="E44" i="2"/>
  <c r="F17" i="6"/>
  <c r="E41" i="2"/>
  <c r="F16" i="6"/>
  <c r="E38" i="2"/>
  <c r="F15" i="6"/>
  <c r="E17" i="3"/>
  <c r="E36" i="2"/>
  <c r="F14" i="6"/>
  <c r="A23" i="2"/>
  <c r="A15" i="2"/>
  <c r="E18" i="3"/>
  <c r="E24" i="3"/>
  <c r="E32" i="3"/>
  <c r="E38" i="3"/>
  <c r="E41" i="3"/>
  <c r="E52" i="3"/>
  <c r="E56" i="3"/>
  <c r="E69" i="3"/>
  <c r="B11" i="7"/>
  <c r="A18" i="6"/>
  <c r="A17" i="6"/>
  <c r="A16" i="6"/>
  <c r="A15" i="6"/>
  <c r="A14" i="6"/>
  <c r="A13" i="6"/>
  <c r="D35" i="6"/>
  <c r="B18" i="6"/>
  <c r="B17" i="6"/>
  <c r="B16" i="6"/>
  <c r="B15" i="6"/>
  <c r="B14" i="6"/>
  <c r="B13" i="6"/>
  <c r="B48" i="2"/>
  <c r="B47" i="2"/>
  <c r="B45" i="2"/>
  <c r="B43" i="2"/>
  <c r="B42" i="2"/>
  <c r="B40" i="2"/>
  <c r="B39" i="2"/>
  <c r="B37" i="2"/>
  <c r="B35" i="2"/>
  <c r="H48" i="2"/>
  <c r="G48" i="2"/>
  <c r="F48" i="2"/>
  <c r="H47" i="2"/>
  <c r="G47" i="2"/>
  <c r="F47" i="2"/>
  <c r="F55" i="3"/>
  <c r="H46" i="2"/>
  <c r="H45" i="2"/>
  <c r="G45" i="2"/>
  <c r="F45" i="2"/>
  <c r="F51" i="3"/>
  <c r="H44" i="2"/>
  <c r="H43" i="2"/>
  <c r="G43" i="2"/>
  <c r="F43" i="2"/>
  <c r="H42" i="2"/>
  <c r="G42" i="2"/>
  <c r="F42" i="2"/>
  <c r="F37" i="3"/>
  <c r="H41" i="2"/>
  <c r="H40" i="2"/>
  <c r="G40" i="2"/>
  <c r="F40" i="2"/>
  <c r="H39" i="2"/>
  <c r="G39" i="2"/>
  <c r="F39" i="2"/>
  <c r="H38" i="2"/>
  <c r="H37" i="2"/>
  <c r="G37" i="2"/>
  <c r="F37" i="2"/>
  <c r="F17" i="3"/>
  <c r="H36" i="2"/>
  <c r="H35" i="2"/>
  <c r="F35" i="2"/>
  <c r="F13" i="3"/>
  <c r="H34" i="2"/>
  <c r="F12" i="3"/>
  <c r="H33" i="2"/>
  <c r="G6" i="2"/>
  <c r="F6" i="2"/>
  <c r="G5" i="2"/>
  <c r="E71" i="3"/>
  <c r="E68" i="3"/>
  <c r="E66" i="3"/>
  <c r="E64" i="3"/>
  <c r="E63" i="3"/>
  <c r="E62" i="3"/>
  <c r="E61" i="3"/>
  <c r="E60" i="3"/>
  <c r="E53" i="3"/>
  <c r="E50" i="3"/>
  <c r="E42" i="3"/>
  <c r="E39" i="3"/>
  <c r="E36" i="3"/>
  <c r="E35" i="3"/>
  <c r="E34" i="3"/>
  <c r="E33" i="3"/>
  <c r="E31" i="3"/>
  <c r="E30" i="3"/>
  <c r="E29" i="3"/>
  <c r="E28" i="3"/>
  <c r="E27" i="3"/>
  <c r="E22" i="3"/>
  <c r="E20" i="3"/>
  <c r="E19" i="3"/>
  <c r="E16" i="3"/>
  <c r="E15" i="3"/>
  <c r="F33" i="6"/>
  <c r="D33" i="6"/>
  <c r="D30" i="6"/>
  <c r="D28" i="6"/>
  <c r="A8" i="6"/>
  <c r="A6" i="2"/>
  <c r="C5" i="2"/>
  <c r="A5" i="2"/>
  <c r="A2" i="2"/>
  <c r="A1" i="2"/>
  <c r="C3" i="3"/>
  <c r="A12" i="6"/>
  <c r="A42" i="7"/>
  <c r="A41" i="7"/>
  <c r="A40" i="7"/>
  <c r="A38" i="7"/>
  <c r="A37" i="7"/>
  <c r="A36" i="7"/>
  <c r="A35" i="7"/>
  <c r="H11" i="2"/>
  <c r="G11" i="2"/>
</calcChain>
</file>

<file path=xl/sharedStrings.xml><?xml version="1.0" encoding="utf-8"?>
<sst xmlns="http://schemas.openxmlformats.org/spreadsheetml/2006/main" count="268" uniqueCount="204">
  <si>
    <t>Impression sur pages A4 100% en format horizontal</t>
  </si>
  <si>
    <t>Informations sur l'Autodiagnostic</t>
  </si>
  <si>
    <t xml:space="preserve">Responsable : </t>
  </si>
  <si>
    <t>COMMENTAIRES sur les RÉSULTATS obtenus</t>
  </si>
  <si>
    <t>Commentaires (collectifs si possible)  :</t>
    <phoneticPr fontId="0" type="noConversion"/>
  </si>
  <si>
    <t>DÉCISIONS : Plans d'action PRIORITAIRES</t>
    <phoneticPr fontId="0" type="noConversion"/>
  </si>
  <si>
    <t>Plan n°1 :</t>
  </si>
  <si>
    <t>Plan n°2 :</t>
  </si>
  <si>
    <t>Plan n°3 :</t>
  </si>
  <si>
    <t>Moyenne générale :</t>
  </si>
  <si>
    <r>
      <rPr>
        <b/>
        <sz val="8"/>
        <color indexed="16"/>
        <rFont val="Arial"/>
        <family val="2"/>
      </rPr>
      <t>QUOI</t>
    </r>
    <r>
      <rPr>
        <sz val="8"/>
        <color indexed="16"/>
        <rFont val="Arial"/>
        <family val="2"/>
      </rPr>
      <t xml:space="preserve">
Objectifs à atteindre</t>
    </r>
  </si>
  <si>
    <r>
      <rPr>
        <b/>
        <sz val="8"/>
        <color indexed="16"/>
        <rFont val="Arial"/>
        <family val="2"/>
      </rPr>
      <t>QUI</t>
    </r>
    <r>
      <rPr>
        <sz val="8"/>
        <color indexed="16"/>
        <rFont val="Arial"/>
        <family val="2"/>
      </rPr>
      <t xml:space="preserve">
en Interne ou en Externe</t>
    </r>
  </si>
  <si>
    <r>
      <rPr>
        <b/>
        <sz val="8"/>
        <color indexed="10"/>
        <rFont val="Arial"/>
        <family val="2"/>
      </rPr>
      <t>QUAND ET OÙ</t>
    </r>
    <r>
      <rPr>
        <sz val="8"/>
        <color indexed="10"/>
        <rFont val="Arial"/>
        <family val="2"/>
      </rPr>
      <t xml:space="preserve">
Date et Champ d'application</t>
    </r>
  </si>
  <si>
    <t>en pointillés verts : seuil minimal paramétré pour être "Conforme" (voir onglet {Mode d'Emploi})</t>
  </si>
  <si>
    <t>Evaluations</t>
  </si>
  <si>
    <t>Taux %</t>
  </si>
  <si>
    <t>Niveaux de CONFORMITÉ</t>
  </si>
  <si>
    <t>Tél :</t>
  </si>
  <si>
    <t>Réf.</t>
    <phoneticPr fontId="0" type="noConversion"/>
  </si>
  <si>
    <t>Critères d'exigence des articles de la norme</t>
  </si>
  <si>
    <t>Evaluations</t>
    <phoneticPr fontId="0" type="noConversion"/>
  </si>
  <si>
    <t>Modes de preuve et commentaires</t>
  </si>
  <si>
    <t>cr 1</t>
  </si>
  <si>
    <t>Plutôt Vrai</t>
  </si>
  <si>
    <t>Plutôt Faux</t>
  </si>
  <si>
    <t>Etablissement :</t>
  </si>
  <si>
    <t>email :</t>
  </si>
  <si>
    <t>Mode d'emploi</t>
  </si>
  <si>
    <t>Echelles d'évaluation</t>
  </si>
  <si>
    <r>
      <t>N</t>
    </r>
    <r>
      <rPr>
        <sz val="8"/>
        <rFont val="Arial"/>
        <family val="2"/>
      </rPr>
      <t xml:space="preserve">iveaux de </t>
    </r>
    <r>
      <rPr>
        <b/>
        <sz val="8"/>
        <rFont val="Arial"/>
        <family val="2"/>
      </rPr>
      <t>VÉRACITÉ</t>
    </r>
    <r>
      <rPr>
        <sz val="8"/>
        <rFont val="Arial"/>
        <family val="2"/>
      </rPr>
      <t xml:space="preserve"> quant à la </t>
    </r>
    <r>
      <rPr>
        <b/>
        <sz val="8"/>
        <rFont val="Arial"/>
        <family val="2"/>
      </rPr>
      <t>RÉALISATION</t>
    </r>
    <r>
      <rPr>
        <sz val="8"/>
        <rFont val="Arial"/>
        <family val="2"/>
      </rPr>
      <t xml:space="preserve"> 
des actions associées aux exigences</t>
    </r>
    <r>
      <rPr>
        <b/>
        <sz val="8"/>
        <rFont val="Arial"/>
        <family val="2"/>
      </rPr>
      <t xml:space="preserve"> </t>
    </r>
    <r>
      <rPr>
        <sz val="8"/>
        <rFont val="Arial"/>
        <family val="2"/>
      </rPr>
      <t>de la norme</t>
    </r>
  </si>
  <si>
    <r>
      <t>LIBELLÉS</t>
    </r>
    <r>
      <rPr>
        <sz val="8"/>
        <rFont val="Arial"/>
        <family val="2"/>
      </rPr>
      <t xml:space="preserve"> des niveaux de </t>
    </r>
    <r>
      <rPr>
        <b/>
        <sz val="8"/>
        <rFont val="Arial"/>
        <family val="2"/>
      </rPr>
      <t>CONFORMITÉ</t>
    </r>
    <r>
      <rPr>
        <sz val="8"/>
        <rFont val="Arial"/>
        <family val="2"/>
      </rPr>
      <t xml:space="preserve"> 
des </t>
    </r>
    <r>
      <rPr>
        <b/>
        <sz val="8"/>
        <rFont val="Arial"/>
        <family val="2"/>
      </rPr>
      <t>ARTICLES</t>
    </r>
    <r>
      <rPr>
        <sz val="8"/>
        <rFont val="Arial"/>
        <family val="2"/>
      </rPr>
      <t xml:space="preserve"> de la norme </t>
    </r>
  </si>
  <si>
    <r>
      <rPr>
        <sz val="7.5"/>
        <rFont val="Arial"/>
        <family val="2"/>
      </rPr>
      <t xml:space="preserve">Libellés explicites </t>
    </r>
    <r>
      <rPr>
        <b/>
        <sz val="7.5"/>
        <rFont val="Arial"/>
        <family val="2"/>
      </rPr>
      <t xml:space="preserve">
des niveaux de VÉRACITÉ</t>
    </r>
  </si>
  <si>
    <r>
      <rPr>
        <sz val="7.5"/>
        <rFont val="Arial"/>
        <family val="2"/>
      </rPr>
      <t xml:space="preserve">Choix de 
</t>
    </r>
    <r>
      <rPr>
        <b/>
        <sz val="7.5"/>
        <rFont val="Arial"/>
        <family val="2"/>
      </rPr>
      <t>VÉRACITÉ</t>
    </r>
  </si>
  <si>
    <r>
      <t xml:space="preserve">Taux de 
</t>
    </r>
    <r>
      <rPr>
        <b/>
        <sz val="7.5"/>
        <rFont val="Arial"/>
        <family val="2"/>
      </rPr>
      <t>VÉRACITÉ</t>
    </r>
  </si>
  <si>
    <r>
      <rPr>
        <sz val="7.5"/>
        <rFont val="Arial"/>
        <family val="2"/>
      </rPr>
      <t xml:space="preserve">Taux moyen 
</t>
    </r>
    <r>
      <rPr>
        <b/>
        <sz val="7.5"/>
        <rFont val="Arial"/>
        <family val="2"/>
      </rPr>
      <t>Minimal</t>
    </r>
  </si>
  <si>
    <r>
      <t xml:space="preserve">Taux moyen
</t>
    </r>
    <r>
      <rPr>
        <b/>
        <sz val="7.5"/>
        <rFont val="Arial"/>
        <family val="2"/>
      </rPr>
      <t>Maximal</t>
    </r>
  </si>
  <si>
    <r>
      <t xml:space="preserve">Niveaux de </t>
    </r>
    <r>
      <rPr>
        <b/>
        <sz val="7.5"/>
        <rFont val="Arial"/>
        <family val="2"/>
      </rPr>
      <t>CONFORMITÉ</t>
    </r>
  </si>
  <si>
    <r>
      <t xml:space="preserve">Libellés explicites 
</t>
    </r>
    <r>
      <rPr>
        <b/>
        <sz val="7.5"/>
        <rFont val="Arial"/>
        <family val="2"/>
      </rPr>
      <t>des niveaux de CONFORMITÉ</t>
    </r>
  </si>
  <si>
    <r>
      <t>Niveau 1 : L'action</t>
    </r>
    <r>
      <rPr>
        <sz val="8"/>
        <color indexed="10"/>
        <rFont val="Arial"/>
        <family val="2"/>
      </rPr>
      <t xml:space="preserve"> </t>
    </r>
    <r>
      <rPr>
        <b/>
        <sz val="8"/>
        <color indexed="10"/>
        <rFont val="Arial"/>
        <family val="2"/>
      </rPr>
      <t>n'est pas réalisée</t>
    </r>
    <r>
      <rPr>
        <b/>
        <sz val="8"/>
        <color indexed="56"/>
        <rFont val="Arial"/>
        <family val="2"/>
      </rPr>
      <t xml:space="preserve"> </t>
    </r>
    <r>
      <rPr>
        <sz val="8"/>
        <color indexed="56"/>
        <rFont val="Arial"/>
        <family val="2"/>
      </rPr>
      <t>ou alors de manière très aléatoire.</t>
    </r>
  </si>
  <si>
    <t>Insuffisant</t>
  </si>
  <si>
    <r>
      <t xml:space="preserve">Conformité de niveau 1 : Il est nécessaire de </t>
    </r>
    <r>
      <rPr>
        <b/>
        <sz val="8"/>
        <color indexed="10"/>
        <rFont val="Arial"/>
        <family val="2"/>
      </rPr>
      <t>formaliser</t>
    </r>
    <r>
      <rPr>
        <sz val="8"/>
        <color indexed="56"/>
        <rFont val="Arial"/>
        <family val="2"/>
      </rPr>
      <t xml:space="preserve"> les activités réalisées.</t>
    </r>
  </si>
  <si>
    <r>
      <t xml:space="preserve">Niveau 2 : L'action est </t>
    </r>
    <r>
      <rPr>
        <b/>
        <sz val="8"/>
        <color indexed="10"/>
        <rFont val="Arial"/>
        <family val="2"/>
      </rPr>
      <t>réalisée</t>
    </r>
    <r>
      <rPr>
        <sz val="8"/>
        <color indexed="10"/>
        <rFont val="Arial"/>
        <family val="2"/>
      </rPr>
      <t xml:space="preserve"> </t>
    </r>
    <r>
      <rPr>
        <b/>
        <sz val="8"/>
        <color indexed="10"/>
        <rFont val="Arial"/>
        <family val="2"/>
      </rPr>
      <t>quelques fois</t>
    </r>
    <r>
      <rPr>
        <sz val="8"/>
        <color indexed="56"/>
        <rFont val="Arial"/>
        <family val="2"/>
      </rPr>
      <t xml:space="preserve"> de manière </t>
    </r>
    <r>
      <rPr>
        <b/>
        <sz val="8"/>
        <color indexed="10"/>
        <rFont val="Arial"/>
        <family val="2"/>
      </rPr>
      <t>informelle.</t>
    </r>
  </si>
  <si>
    <r>
      <t xml:space="preserve">Conformité de niveau 2 : Il est nécessaire de </t>
    </r>
    <r>
      <rPr>
        <b/>
        <sz val="8"/>
        <color indexed="10"/>
        <rFont val="Arial"/>
        <family val="2"/>
      </rPr>
      <t>pérenniser la bonne exécution</t>
    </r>
    <r>
      <rPr>
        <sz val="8"/>
        <color indexed="56"/>
        <rFont val="Arial"/>
        <family val="2"/>
      </rPr>
      <t xml:space="preserve"> des activités.</t>
    </r>
  </si>
  <si>
    <r>
      <t>Niveau 3 : L'action est</t>
    </r>
    <r>
      <rPr>
        <sz val="8"/>
        <color indexed="10"/>
        <rFont val="Arial"/>
        <family val="2"/>
      </rPr>
      <t xml:space="preserve"> </t>
    </r>
    <r>
      <rPr>
        <b/>
        <sz val="8"/>
        <color indexed="10"/>
        <rFont val="Arial"/>
        <family val="2"/>
      </rPr>
      <t>formalisée</t>
    </r>
    <r>
      <rPr>
        <sz val="8"/>
        <color indexed="10"/>
        <rFont val="Arial"/>
        <family val="2"/>
      </rPr>
      <t xml:space="preserve"> </t>
    </r>
    <r>
      <rPr>
        <sz val="8"/>
        <color indexed="56"/>
        <rFont val="Arial"/>
        <family val="2"/>
      </rPr>
      <t xml:space="preserve">et </t>
    </r>
    <r>
      <rPr>
        <b/>
        <sz val="8"/>
        <color indexed="10"/>
        <rFont val="Arial"/>
        <family val="2"/>
      </rPr>
      <t>réalisée.</t>
    </r>
    <r>
      <rPr>
        <sz val="8"/>
        <color indexed="56"/>
        <rFont val="Arial"/>
        <family val="2"/>
      </rPr>
      <t xml:space="preserve"> </t>
    </r>
  </si>
  <si>
    <t>Convaincant</t>
  </si>
  <si>
    <r>
      <t xml:space="preserve">Conformité de niveau 3 : Il est nécessaire de </t>
    </r>
    <r>
      <rPr>
        <b/>
        <sz val="8"/>
        <color indexed="10"/>
        <rFont val="Arial"/>
        <family val="2"/>
      </rPr>
      <t>tracer et d'améliorer</t>
    </r>
    <r>
      <rPr>
        <sz val="8"/>
        <color indexed="56"/>
        <rFont val="Arial"/>
        <family val="2"/>
      </rPr>
      <t xml:space="preserve"> les activités.</t>
    </r>
  </si>
  <si>
    <r>
      <t>Niveau 4 : L'action est</t>
    </r>
    <r>
      <rPr>
        <sz val="8"/>
        <color indexed="10"/>
        <rFont val="Arial"/>
        <family val="2"/>
      </rPr>
      <t xml:space="preserve"> </t>
    </r>
    <r>
      <rPr>
        <b/>
        <sz val="8"/>
        <color indexed="10"/>
        <rFont val="Arial"/>
        <family val="2"/>
      </rPr>
      <t>formalisée, réalisée,</t>
    </r>
    <r>
      <rPr>
        <sz val="8"/>
        <color indexed="10"/>
        <rFont val="Arial"/>
        <family val="2"/>
      </rPr>
      <t xml:space="preserve"> </t>
    </r>
    <r>
      <rPr>
        <b/>
        <sz val="8"/>
        <color indexed="10"/>
        <rFont val="Arial"/>
        <family val="2"/>
      </rPr>
      <t>tracée</t>
    </r>
    <r>
      <rPr>
        <sz val="8"/>
        <rFont val="Arial"/>
        <family val="2"/>
      </rPr>
      <t xml:space="preserve"> et</t>
    </r>
    <r>
      <rPr>
        <sz val="8"/>
        <color indexed="10"/>
        <rFont val="Arial"/>
        <family val="2"/>
      </rPr>
      <t xml:space="preserve"> </t>
    </r>
    <r>
      <rPr>
        <b/>
        <sz val="8"/>
        <color indexed="10"/>
        <rFont val="Arial"/>
        <family val="2"/>
      </rPr>
      <t>améliorée.</t>
    </r>
  </si>
  <si>
    <t>Conforme</t>
  </si>
  <si>
    <r>
      <t xml:space="preserve">Conformité de niveau 4 : </t>
    </r>
    <r>
      <rPr>
        <b/>
        <sz val="8"/>
        <color indexed="10"/>
        <rFont val="Arial"/>
        <family val="2"/>
      </rPr>
      <t>BRAVO</t>
    </r>
    <r>
      <rPr>
        <b/>
        <sz val="8"/>
        <color indexed="56"/>
        <rFont val="Arial"/>
        <family val="2"/>
      </rPr>
      <t xml:space="preserve"> !</t>
    </r>
    <r>
      <rPr>
        <sz val="8"/>
        <color indexed="56"/>
        <rFont val="Arial"/>
        <family val="2"/>
      </rPr>
      <t xml:space="preserve"> Maintenez et</t>
    </r>
    <r>
      <rPr>
        <sz val="8"/>
        <color indexed="10"/>
        <rFont val="Arial"/>
        <family val="2"/>
      </rPr>
      <t xml:space="preserve"> </t>
    </r>
    <r>
      <rPr>
        <b/>
        <sz val="8"/>
        <color indexed="10"/>
        <rFont val="Arial"/>
        <family val="2"/>
      </rPr>
      <t>communiquez vos résultats.</t>
    </r>
  </si>
  <si>
    <t>Enregistrement qualité : impression sur 1 page A4 100% en vertical</t>
  </si>
  <si>
    <t>Date limite de validité de la déclaration :</t>
  </si>
  <si>
    <r>
      <t xml:space="preserve">Nous avons appliqué </t>
    </r>
    <r>
      <rPr>
        <b/>
        <sz val="9"/>
        <rFont val="Arial"/>
        <family val="2"/>
      </rPr>
      <t xml:space="preserve">la meilleure rigueur d'élaboration et d'analyse </t>
    </r>
    <r>
      <rPr>
        <sz val="9"/>
        <rFont val="Arial"/>
        <family val="2"/>
      </rPr>
      <t>(évaluation par plusieurs personnes compétentes) et nous avons respecté</t>
    </r>
    <r>
      <rPr>
        <b/>
        <sz val="9"/>
        <rFont val="Arial"/>
        <family val="2"/>
      </rPr>
      <t xml:space="preserve"> les règles d'éthique professionnelle</t>
    </r>
    <r>
      <rPr>
        <sz val="9"/>
        <rFont val="Arial"/>
        <family val="2"/>
      </rPr>
      <t xml:space="preserve"> (absence de conflits d'intérêt, respect des opinions, liberté des choix) pour parvenir aux résultats ci-dessous.</t>
    </r>
  </si>
  <si>
    <t>Taux moyen</t>
  </si>
  <si>
    <t>Niveaux de Conformité</t>
  </si>
  <si>
    <t>Documents génériques</t>
  </si>
  <si>
    <t>Documents spécifiques</t>
  </si>
  <si>
    <r>
      <rPr>
        <b/>
        <sz val="9"/>
        <color indexed="39"/>
        <rFont val="Arial"/>
        <family val="2"/>
      </rPr>
      <t>Modifier les contenus bleus et mettre ensuite en</t>
    </r>
    <r>
      <rPr>
        <b/>
        <sz val="9"/>
        <color indexed="10"/>
        <rFont val="Arial"/>
        <family val="2"/>
      </rPr>
      <t xml:space="preserve"> </t>
    </r>
    <r>
      <rPr>
        <b/>
        <sz val="9"/>
        <rFont val="Arial"/>
        <family val="2"/>
      </rPr>
      <t>noir</t>
    </r>
    <r>
      <rPr>
        <b/>
        <sz val="9"/>
        <color indexed="10"/>
        <rFont val="Arial"/>
        <family val="2"/>
      </rPr>
      <t xml:space="preserve"> </t>
    </r>
    <r>
      <rPr>
        <sz val="9"/>
        <color indexed="10"/>
        <rFont val="Arial"/>
        <family val="2"/>
      </rPr>
      <t xml:space="preserve">: 
</t>
    </r>
    <r>
      <rPr>
        <sz val="9"/>
        <color indexed="39"/>
        <rFont val="Arial"/>
        <family val="2"/>
      </rPr>
      <t>Enregistrements qualité :</t>
    </r>
    <r>
      <rPr>
        <b/>
        <sz val="9"/>
        <color indexed="39"/>
        <rFont val="Arial"/>
        <family val="2"/>
      </rPr>
      <t xml:space="preserve"> </t>
    </r>
    <r>
      <rPr>
        <sz val="9"/>
        <color indexed="39"/>
        <rFont val="Arial"/>
        <family val="2"/>
      </rPr>
      <t>indiquez ceux que vous mettrez à disposition d'un auditeur. Il peut s'agir des onglets imprimés et signés de ce fichier d'autodiagnostic</t>
    </r>
  </si>
  <si>
    <r>
      <rPr>
        <b/>
        <sz val="9"/>
        <rFont val="Arial"/>
        <family val="2"/>
      </rPr>
      <t xml:space="preserve">Outil d'autodiagnostic </t>
    </r>
    <r>
      <rPr>
        <b/>
        <sz val="7.5"/>
        <rFont val="Arial"/>
        <family val="2"/>
      </rPr>
      <t xml:space="preserve">: </t>
    </r>
    <r>
      <rPr>
        <sz val="7"/>
        <rFont val="Arial Narrow"/>
        <family val="2"/>
      </rPr>
      <t>Fichier Excel® automatisé mis au point à l'Université de Technologie de Compiègne, France (www.utc.fr) - voir sa dénomination au bas de la feuille</t>
    </r>
  </si>
  <si>
    <t>Autre document d'appui : Mettre ici, et en noir, tout autre document d'appui éventuel pour cette déclaration</t>
  </si>
  <si>
    <t>Signataires</t>
  </si>
  <si>
    <r>
      <t xml:space="preserve">Personne </t>
    </r>
    <r>
      <rPr>
        <b/>
        <i/>
        <sz val="9"/>
        <rFont val="Arial"/>
        <family val="2"/>
      </rPr>
      <t>indépendante</t>
    </r>
    <r>
      <rPr>
        <i/>
        <sz val="9"/>
        <rFont val="Arial"/>
        <family val="2"/>
      </rPr>
      <t xml:space="preserve"> à l'organisme : </t>
    </r>
  </si>
  <si>
    <r>
      <t xml:space="preserve">Personne </t>
    </r>
    <r>
      <rPr>
        <b/>
        <i/>
        <sz val="9"/>
        <rFont val="Arial"/>
        <family val="2"/>
      </rPr>
      <t>responsable</t>
    </r>
    <r>
      <rPr>
        <i/>
        <sz val="9"/>
        <rFont val="Arial"/>
        <family val="2"/>
      </rPr>
      <t xml:space="preserve"> de l'organisme : </t>
    </r>
  </si>
  <si>
    <t>Indiquer les NOM et Prénom de la personne indépendante</t>
  </si>
  <si>
    <t xml:space="preserve">Coordonnées professionnelles : </t>
  </si>
  <si>
    <t>Organisme de la personne indépendante</t>
  </si>
  <si>
    <t>Adresse complète de l'organisme de la personne indépendante</t>
  </si>
  <si>
    <t>Adresse complète de l'Exploitant</t>
  </si>
  <si>
    <t>Code postal - Ville - Pays de l'organisme de la personne indépendante</t>
  </si>
  <si>
    <t>Code postal - Ville - Pays de l'Exploitant</t>
  </si>
  <si>
    <t>Tél et email de la personne indépendante</t>
  </si>
  <si>
    <t>Date de la déclaration (jj/mm/aaaa) :</t>
  </si>
  <si>
    <t>Date de l'autodiagnostic (jj/mm/aaaa) :</t>
  </si>
  <si>
    <t>Mettre la date de signature par la personne compétente</t>
  </si>
  <si>
    <t>Signature :</t>
  </si>
  <si>
    <t>Libellé du critère quand il sera choisi</t>
  </si>
  <si>
    <t>Tracage de la limite de CONFORMITÉ</t>
  </si>
  <si>
    <t>Enregistrement qualité :  A4 100% vertical</t>
    <phoneticPr fontId="0" type="noConversion"/>
  </si>
  <si>
    <t>Informel</t>
    <phoneticPr fontId="0" type="noConversion"/>
  </si>
  <si>
    <t>en attente</t>
  </si>
  <si>
    <t>Vrai </t>
  </si>
  <si>
    <t>Faux </t>
  </si>
  <si>
    <t>Total évalués :</t>
  </si>
  <si>
    <t>Utilisé pour les calculs de l'onglet {Exigences}</t>
  </si>
  <si>
    <t>Nb total de critères d'exigences</t>
  </si>
  <si>
    <t>Tracer la moyenne : total ou 0</t>
  </si>
  <si>
    <t>&lt; = Non évalués</t>
  </si>
  <si>
    <t>Nb de Sous-Articles</t>
  </si>
  <si>
    <t>&lt;= Total évalués</t>
  </si>
  <si>
    <t>BILAN GLOBAL, COMMENTAIRES et PLANS D'AMÉLIORATION</t>
  </si>
  <si>
    <t>Nom de l'établissement / entreprise / organisation…</t>
  </si>
  <si>
    <t>NOM et Prénom du Responsable</t>
  </si>
  <si>
    <r>
      <rPr>
        <b/>
        <sz val="8"/>
        <color rgb="FF0000FF"/>
        <rFont val="Arial"/>
        <family val="2"/>
      </rPr>
      <t xml:space="preserve">Attention : </t>
    </r>
    <r>
      <rPr>
        <sz val="8"/>
        <color rgb="FF0000FF"/>
        <rFont val="Arial"/>
        <family val="2"/>
      </rPr>
      <t>Seules les cases blanches écrites en bleu peuvent être modifiées par l’utilisateur. Cela concerne toutes les parties de l’outil</t>
    </r>
  </si>
  <si>
    <t>Date :</t>
  </si>
  <si>
    <t xml:space="preserve">Essais d'acceptation de l'équipement </t>
  </si>
  <si>
    <t>5.3.1.2</t>
  </si>
  <si>
    <t>5.3.1.3</t>
  </si>
  <si>
    <t>5.3.1.4</t>
  </si>
  <si>
    <t>Métrologie</t>
  </si>
  <si>
    <t>5.3.1.5</t>
  </si>
  <si>
    <t xml:space="preserve">Maintenance et réparation du matériel </t>
  </si>
  <si>
    <t>5.3.1.6</t>
  </si>
  <si>
    <t>Analyse des incidents</t>
  </si>
  <si>
    <t>Disponibilité</t>
  </si>
  <si>
    <t>Documentation</t>
  </si>
  <si>
    <t>Sécurité</t>
  </si>
  <si>
    <t>Référence unique de la déclaration ISO 15189 :</t>
  </si>
  <si>
    <t>Tableau des résultats de CONFORMITÉ de nos activités 
selon les critères d'exigence tirés de la norme NF EN ISO 15189:2012</t>
  </si>
  <si>
    <t xml:space="preserve">Enregistrements relatifs au matériel </t>
  </si>
  <si>
    <t xml:space="preserve">Etalonnage des équipements et traçabilité métrologique </t>
  </si>
  <si>
    <t xml:space="preserve">Réception et mise en service </t>
  </si>
  <si>
    <t>Utilisation</t>
  </si>
  <si>
    <t xml:space="preserve">Etalonnage </t>
  </si>
  <si>
    <t>Identification du matériel</t>
  </si>
  <si>
    <t xml:space="preserve">Equipements - Mode d'emploi </t>
  </si>
  <si>
    <t>5.3.1.7</t>
  </si>
  <si>
    <r>
      <t>Norme NF EN ISO 15189:2012</t>
    </r>
    <r>
      <rPr>
        <sz val="7.5"/>
        <rFont val="Arial"/>
        <family val="2"/>
      </rPr>
      <t xml:space="preserve"> " Specification de la qualité et de la competence des laboratoires", édition  Afnor, www.afnor.org, 14 novembre 2012</t>
    </r>
  </si>
  <si>
    <t>SYNTHÈSE des RÉSULTATS de l'évaluation par ARTICLE et SOUS-ARTICLES de la norme l'ISO 15189:2012</t>
  </si>
  <si>
    <r>
      <t>Date</t>
    </r>
    <r>
      <rPr>
        <sz val="8"/>
        <rFont val="Arial"/>
        <family val="2"/>
      </rPr>
      <t xml:space="preserve"> de l'autodiagnostic (jj/mm/aaaa): </t>
    </r>
  </si>
  <si>
    <r>
      <rPr>
        <b/>
        <sz val="8"/>
        <rFont val="Arial"/>
        <family val="2"/>
      </rPr>
      <t>Responsable</t>
    </r>
    <r>
      <rPr>
        <sz val="8"/>
        <rFont val="Arial"/>
        <family val="2"/>
      </rPr>
      <t xml:space="preserve"> de l'autodiagnostic : </t>
    </r>
  </si>
  <si>
    <r>
      <rPr>
        <b/>
        <sz val="8"/>
        <rFont val="Arial"/>
        <family val="2"/>
      </rPr>
      <t>L'équipe</t>
    </r>
    <r>
      <rPr>
        <sz val="8"/>
        <rFont val="Arial"/>
        <family val="2"/>
      </rPr>
      <t xml:space="preserve"> d'autodiagnostic :</t>
    </r>
  </si>
  <si>
    <r>
      <rPr>
        <b/>
        <sz val="8"/>
        <rFont val="Arial"/>
        <family val="2"/>
      </rPr>
      <t>Contact</t>
    </r>
    <r>
      <rPr>
        <sz val="8"/>
        <rFont val="Arial"/>
        <family val="2"/>
      </rPr>
      <t xml:space="preserve"> (Tél et Email) :</t>
    </r>
  </si>
  <si>
    <t>*</t>
  </si>
  <si>
    <t xml:space="preserve"> Fiche de déclaration de conformité par une première partie - norme ISO 15189</t>
  </si>
  <si>
    <t xml:space="preserve">Responsable du Service biomédical : </t>
  </si>
  <si>
    <t>Contact du Responsable du Service biomédical :</t>
  </si>
  <si>
    <t xml:space="preserve">          </t>
  </si>
  <si>
    <t>Pour en savoir plus : ANOU Bakary Aimé : Bakaime@hotmail.fr &amp;  ATCHOLE Kezie : Ahoulelou : etino3@yahoo.com
Contacts UTC : gilbert.farges@utc.fr - pol-manoel.felan@utc.fr</t>
  </si>
  <si>
    <t>Editions Afnor, www.afnor.org,  1er décembre 2012</t>
  </si>
  <si>
    <r>
      <rPr>
        <b/>
        <u/>
        <sz val="7.5"/>
        <rFont val="Arial"/>
        <family val="2"/>
      </rPr>
      <t>OBJECTIFS</t>
    </r>
    <r>
      <rPr>
        <b/>
        <sz val="7.5"/>
        <rFont val="Arial"/>
        <family val="2"/>
      </rPr>
      <t xml:space="preserve"> :   </t>
    </r>
    <r>
      <rPr>
        <b/>
        <u/>
        <sz val="7.5"/>
        <rFont val="Arial"/>
        <family val="2"/>
      </rPr>
      <t xml:space="preserve">
</t>
    </r>
    <r>
      <rPr>
        <sz val="7.5"/>
        <rFont val="Arial"/>
        <family val="2"/>
      </rPr>
      <t xml:space="preserve">Cet outil permet aux différents utilisateurs, et en particulier aux responsables qualité d'un organisme, d'évaluer la conformité les activités du </t>
    </r>
    <r>
      <rPr>
        <b/>
        <sz val="7.5"/>
        <rFont val="Arial"/>
        <family val="2"/>
      </rPr>
      <t xml:space="preserve">service biomédical </t>
    </r>
    <r>
      <rPr>
        <sz val="7.5"/>
        <rFont val="Arial"/>
        <family val="2"/>
      </rPr>
      <t>selon les exigences techniques de</t>
    </r>
    <r>
      <rPr>
        <b/>
        <sz val="7.5"/>
        <rFont val="Arial"/>
        <family val="2"/>
      </rPr>
      <t xml:space="preserve"> la norme ISO 15189 de 2012.  </t>
    </r>
    <r>
      <rPr>
        <sz val="7.5"/>
        <rFont val="Arial"/>
        <family val="2"/>
      </rPr>
      <t xml:space="preserve">
Il sert aussi de</t>
    </r>
    <r>
      <rPr>
        <b/>
        <sz val="7.5"/>
        <rFont val="Arial"/>
        <family val="2"/>
      </rPr>
      <t xml:space="preserve"> tableau de bord</t>
    </r>
    <r>
      <rPr>
        <sz val="7.5"/>
        <rFont val="Arial"/>
        <family val="2"/>
      </rPr>
      <t xml:space="preserve"> pour le service biomédical, il permet de commenter et évaluer la progression de votre système de maintenance. Ainsi, il donne plus de visibilité afin d'élaborer des actions d'amélioration continue. 
</t>
    </r>
    <r>
      <rPr>
        <sz val="7.5"/>
        <color rgb="FFFF0000"/>
        <rFont val="Arial"/>
        <family val="2"/>
      </rPr>
      <t>(NB : Cet outil ne garantit pas une certification)</t>
    </r>
  </si>
  <si>
    <t>Déclaration de conformité selon la norme NF EN ISO 17050 Partie 1 : Exigences générales</t>
  </si>
  <si>
    <t>Évaluation de la conformité - Déclaration de conformité du fournisseur (NF EN ISO/CEI 17050-1)</t>
  </si>
  <si>
    <r>
      <t>Objet de la déclaration :</t>
    </r>
    <r>
      <rPr>
        <b/>
        <sz val="10"/>
        <color indexed="9"/>
        <rFont val="Arial"/>
        <family val="2"/>
      </rPr>
      <t xml:space="preserve"> 
Exigences techniques relatives au service biomédical selon la norme ISO 15189 de 2012  
" Laboratoires de biologie médicale - Exigences concernant la qualité et la compétence "</t>
    </r>
  </si>
  <si>
    <r>
      <t xml:space="preserve">Nous soussigés, déclarons </t>
    </r>
    <r>
      <rPr>
        <b/>
        <sz val="9"/>
        <rFont val="Arial"/>
        <family val="2"/>
      </rPr>
      <t>sous notre propre responsabilité</t>
    </r>
    <r>
      <rPr>
        <sz val="9"/>
        <rFont val="Arial"/>
        <family val="2"/>
      </rPr>
      <t xml:space="preserve"> que </t>
    </r>
    <r>
      <rPr>
        <b/>
        <sz val="9"/>
        <rFont val="Arial"/>
        <family val="2"/>
      </rPr>
      <t>les niveaux de conformité de nos pratiques professionnelles</t>
    </r>
    <r>
      <rPr>
        <sz val="9"/>
        <rFont val="Arial"/>
        <family val="2"/>
      </rPr>
      <t xml:space="preserve"> biomédicales ont été mesurés d'après les exigences de la norme NF EN ISO 15189:2012.</t>
    </r>
  </si>
  <si>
    <t>Documents d'appui consultables associés à la déclaration ISO 17050</t>
  </si>
  <si>
    <t>Déclaration de conformité selon l'ISO 17050 Partie 2 : Documentation d'appui  (NF EN ISO/CEI 17050-2)</t>
  </si>
  <si>
    <t>NOM et Prénom</t>
  </si>
  <si>
    <t>Email :</t>
  </si>
  <si>
    <t>Noms et Prénoms des participants</t>
  </si>
  <si>
    <t xml:space="preserve">Signature du responsable de l'autodiagnostic :
</t>
  </si>
  <si>
    <t>Document d'appui à la mise en œuvre des exigences techniques relatives au service biomédical d'après la norme ISO 15189-2012</t>
  </si>
  <si>
    <t>       • le réexamen ou étalonnage réalisés selon une autre procédure,</t>
  </si>
  <si>
    <t>       • l'utilisation de méthodes ou de normes qui sont établies, spécifiées, caractérisées
          et ayant fait l'objet d'un accord entre les parties concernées</t>
  </si>
  <si>
    <t>Le service biomédical s'assure que le laboratoire dispose de procédures garantissant la manipulation, le transfert, le stockage et l'utilisation en toute sécurité du matériel d'analyse, afin d'empêcher toute contamination ou dommage. Sinon il y contribue.</t>
  </si>
  <si>
    <t>Le service biomédical s'assure que les manuels et modes d'emploi fournis par les fabricants sont facilement disponibles, sinon il y contribue.</t>
  </si>
  <si>
    <t>Le service biomédical s'assure que les instructions sont tenues à jour sur l'utilisation, les mesures de sécurité et la maintenance du matériel utilisé, sinon il y contribue.</t>
  </si>
  <si>
    <t>Le service biomédical s'assure que le matériel est utilisé, en tout temps, par du personnel formé et autorisé, sinon il y contribue.</t>
  </si>
  <si>
    <t>Le service biomédical contribue à ce que le laboratoire vérifie, avant leur mise en service, si les appareils et les installations peuvent atteindre les performances requises et si les exigences relatives aux examens concernés sont  satisfaites.</t>
  </si>
  <si>
    <t>Le service biomédical veille et garantit que chaque appareil et dispositifs médical de diagnostic in vitro est identifié d'une manière univoque.</t>
  </si>
  <si>
    <t>Le service biomédical s'assure que le laboratoire dispose d'une procédure documentée pour l'étalonnage des appareils susceptibles d'influencer directement ou indirectement les résultats des examens. Le service biomédical s'assure que cette procédure englobe les éléments suivants, sinon il y contribue :</t>
  </si>
  <si>
    <t>Le service biomédical s'assure qu'il existe une traçabilité métrologique portant sur un matériau ou une procédure de référence, avec un degré de référence d'une qualité supérieure.</t>
  </si>
  <si>
    <t>• les conditions d'utilisation et les instructions du fabricant pour chaque dispoistif médical de diagnostic in vitro.</t>
  </si>
  <si>
    <t>• les enregistrements de la traçabilité métrologique du matériau d'étalonnage et l'étalonnage traçable de l'élément matériel.</t>
  </si>
  <si>
    <t>• la vérification de l'exactitude de mesure requise et le fonctionnement du système de mesures à différents stades.</t>
  </si>
  <si>
    <t>• l'enregistrement de l'état et de la date d'étalonnage.</t>
  </si>
  <si>
    <t>• la tenue à jour correcte des facteurs d'étalonnage.</t>
  </si>
  <si>
    <t>• les opérations contre les manipulations et les falsifications intempestives susceptibles d'invalider les résultats d'analyse.</t>
  </si>
  <si>
    <t>Si cela s'avère impossible, le service biomédical s'assure  ou contribue à l'application de méthodes de telles que : 
       • l'utilisation de matériaux de référence certifiés,</t>
  </si>
  <si>
    <t>Le service biomédical s'assure ou contribue à ce que les appareils soient utilisés dans des conditions sûres, à savoir :
    • la sécurité électrique est garantie,</t>
  </si>
  <si>
    <t>    • la manipulation et l'élimination de matières chimiques et radioactives sont réglées</t>
  </si>
  <si>
    <t>Le service biomédical s'assure ou contribue à ce que le laboratoire garantisse que les appareils défectueux sont mis hors service, clairement identifiés et qu'ils ne sont plus utilisés tant qu'ils n'ont pas été corrigés ou réparés.</t>
  </si>
  <si>
    <t>Le service biomédical s'assure que le laboratoire examine les effets des défauts sur les examens précédents et met en place, au besoin, des actions immédiates ou correctives</t>
  </si>
  <si>
    <t>Le service biomédical s'assure ou contribue à ce que le laboratoire prenne des mesures appropriées pour décontaminer les appareils et les installations avant de les utiliser, de les réparer ou de les mettre hors-service.</t>
  </si>
  <si>
    <t>Le service biomédical s'assure que le laboratoire fournit des équipements de protection individuelle appropriés au personnel concerné par les risques ci-dessus.</t>
  </si>
  <si>
    <t>Le service biomédical s'assure ou contribue à ce que le matériel qui n'a plus été sous le contrôle direct du laboratoire, soit ré-examiné en terme de performance avant d'être réutiliser par le laboratoire.</t>
  </si>
  <si>
    <t>Le service biomédical s'assure que les instructions d'emploi, les plannings de contrôles et maintenances préconisés par les fabricants sont bien pris en compte.</t>
  </si>
  <si>
    <t>Le service biomédical s'assure qu'il existe un dispositif d'arrêt d'urgence fonctionnel et connu de tout le personnel.</t>
  </si>
  <si>
    <t xml:space="preserve">Compte-rendu des événements indésirables </t>
  </si>
  <si>
    <t>Le service biomédical s'assure ou contribue à ce que des enregistrements soient conservés pour chaque élément du matériel (équipement), contribuant au niveau de performance des examens. Ces enregistrements comprennent-ils au moins les renseignements suivants :</t>
  </si>
  <si>
    <t>   • l'identification du matériel</t>
  </si>
  <si>
    <t>   • le nom du fabricant, le modèle (type d'équipement) et le numéro de série ou toute autre identification univoque</t>
  </si>
  <si>
    <t>   • les coordonnées du fournisseur ou du fabricant</t>
  </si>
  <si>
    <t>   • la date de réception et la date de mise en service</t>
  </si>
  <si>
    <t>   • la localisation de l'appareil ou de l'équipement</t>
  </si>
  <si>
    <t>   • l'état de réception (par ex. neuf ou reconditionné)</t>
  </si>
  <si>
    <t>   • les instructions du fabricant</t>
  </si>
  <si>
    <t>   • les enregistrements qui ont confirmé l'aptitude initiale du matériel ou de l'équipement à l'utilisation, lorsqu'il est intégré dans le laboratoire</t>
  </si>
  <si>
    <t>   • la maintenance effectuée et le planning de maintenance préventive</t>
  </si>
  <si>
    <t>   • tout dommage, dysfonctionnement, modification ou réparation du matériel</t>
  </si>
  <si>
    <t>   • les enregistrements de la performance du matériel, confirmant que ce matériel est actuellement adapté à l'utilisation</t>
  </si>
  <si>
    <t>Choix de 
VÉRACITÉ</t>
  </si>
  <si>
    <r>
      <t xml:space="preserve">Utilisé pour  {Exigences} : à classer par </t>
    </r>
    <r>
      <rPr>
        <b/>
        <sz val="8"/>
        <color rgb="FFFF0000"/>
        <rFont val="Arial"/>
      </rPr>
      <t>orde alphabétique de la colonne A</t>
    </r>
    <r>
      <rPr>
        <sz val="8"/>
        <rFont val="Arial"/>
        <family val="2"/>
      </rPr>
      <t xml:space="preserve"> pour les calculs</t>
    </r>
  </si>
  <si>
    <r>
      <t xml:space="preserve">Utilisé pour  {Exigences} : classé par </t>
    </r>
    <r>
      <rPr>
        <b/>
        <sz val="8"/>
        <color rgb="FFFF0000"/>
        <rFont val="Arial"/>
      </rPr>
      <t>orde alphabétique de la colonne A</t>
    </r>
    <r>
      <rPr>
        <sz val="8"/>
        <rFont val="Arial"/>
        <family val="2"/>
      </rPr>
      <t xml:space="preserve"> pour calcul via liste "validation"</t>
    </r>
  </si>
  <si>
    <t>Le service biomédical s'assure ou contribue à ce que le laboratoire dispose d'un programme documenté de maintenance</t>
  </si>
  <si>
    <t>Le service biomédical s'assure que ce programme de maintenance observe au minimum les instructions des fabricants.</t>
  </si>
  <si>
    <t>Le service biomédical s'assure que les incidents et les accidents pouvant être attribués directement à du matériel spécifique, sont étudiés</t>
  </si>
  <si>
    <t>Le service biomédical s'assure que ces incidents et accidents sont  signalés aux fabricants et aux autorités compétentes, si nécessaire.</t>
  </si>
  <si>
    <t>Le service biomédical s'assure ou contribue à ce que les enregistrements soient tenus à jour pendant la durée de vie du matériel au moins ou comme spécifié dans la procédure de maîtrise des enregistrements de laboratoire.</t>
  </si>
  <si>
    <t>Le service biomédical s'assure que les enregistrements soient facilement accessibles lors de l'exploitation du matériel</t>
  </si>
  <si>
    <t>Taux</t>
  </si>
  <si>
    <t>Niveaux des évaluations</t>
  </si>
  <si>
    <t>Exigences techniques relatives au service biomédical vis à vis du Laboratoire</t>
  </si>
  <si>
    <t>Informations sur l'Etablissement</t>
  </si>
  <si>
    <t>TABLEAUX DE BORD sur les niveaux de CONFORMITÉ et de VÉRACITÉ</t>
  </si>
  <si>
    <t>Pour les 9 Sous-Articles</t>
  </si>
  <si>
    <t>Pour les 6 Articles</t>
  </si>
  <si>
    <r>
      <t xml:space="preserve">Niveaux de </t>
    </r>
    <r>
      <rPr>
        <b/>
        <sz val="8"/>
        <color indexed="60"/>
        <rFont val="Arial"/>
        <family val="2"/>
      </rPr>
      <t>CONFORMITÉ</t>
    </r>
    <r>
      <rPr>
        <b/>
        <sz val="8"/>
        <rFont val="Arial"/>
        <family val="2"/>
      </rPr>
      <t xml:space="preserve"> vis à vis des 6 </t>
    </r>
    <r>
      <rPr>
        <b/>
        <sz val="8"/>
        <color indexed="60"/>
        <rFont val="Arial"/>
        <family val="2"/>
      </rPr>
      <t>ARTICLES</t>
    </r>
    <r>
      <rPr>
        <b/>
        <sz val="8"/>
        <rFont val="Arial"/>
        <family val="2"/>
      </rPr>
      <t xml:space="preserve"> concernés de la norme ISO 15189</t>
    </r>
  </si>
  <si>
    <r>
      <t xml:space="preserve">Autodiagnostic sur les exigences techniques relatives au service biomédical 
</t>
    </r>
    <r>
      <rPr>
        <sz val="10"/>
        <color indexed="9"/>
        <rFont val="Arial"/>
        <family val="2"/>
      </rPr>
      <t>selon la norme ISO 15189 de 2012  
" Laboratoires de biologie médicale - Exigences concernant la qualité et la compétence "</t>
    </r>
  </si>
  <si>
    <r>
      <t xml:space="preserve">Utilisé pour {Exigences} : catégorisation </t>
    </r>
    <r>
      <rPr>
        <b/>
        <sz val="8"/>
        <rFont val="Arial"/>
        <family val="2"/>
      </rPr>
      <t>automatique</t>
    </r>
    <r>
      <rPr>
        <sz val="8"/>
        <rFont val="Arial"/>
        <family val="2"/>
      </rPr>
      <t xml:space="preserve"> des niveaux de conformité selon les seuils choisis</t>
    </r>
  </si>
  <si>
    <r>
      <rPr>
        <b/>
        <sz val="7"/>
        <color rgb="FF0000FF"/>
        <rFont val="Arial"/>
        <family val="2"/>
      </rPr>
      <t>NB : Vous pouvez modifier les limites minimales ci-dessus du "Taux moyen minimal" de conformité (cellules blanches)
L</t>
    </r>
    <r>
      <rPr>
        <i/>
        <sz val="7"/>
        <color rgb="FF0000FF"/>
        <rFont val="Arial"/>
        <family val="2"/>
      </rPr>
      <t>es taux de véracité sont calculés automatiquement en étant la médiane de chaque intervalle sauf pour les deux extrémités « Faux » et « Vrai » qui correspondent respectivement à des taux de véracité de 0% et 100%.</t>
    </r>
  </si>
  <si>
    <t>NB : en bleu = les éléments que l'on peut modifier à la main (avec précaution en toute connaissance…)</t>
  </si>
  <si>
    <t>seuils des taux</t>
  </si>
  <si>
    <t>mini</t>
  </si>
  <si>
    <t>maxi</t>
  </si>
  <si>
    <r>
      <rPr>
        <b/>
        <u/>
        <sz val="8"/>
        <rFont val="Arial"/>
        <family val="2"/>
      </rPr>
      <t xml:space="preserve">PRESENTATION DES ELEMENTS </t>
    </r>
    <r>
      <rPr>
        <b/>
        <sz val="8"/>
        <rFont val="Arial"/>
        <family val="2"/>
      </rPr>
      <t xml:space="preserve">:  </t>
    </r>
    <r>
      <rPr>
        <sz val="8"/>
        <rFont val="Arial"/>
        <family val="2"/>
      </rPr>
      <t xml:space="preserve">
La grille se présente sous format Excel constitué de quatre (4) {onglets} </t>
    </r>
    <r>
      <rPr>
        <b/>
        <sz val="8"/>
        <rFont val="Arial"/>
        <family val="2"/>
      </rPr>
      <t>à utiliser l'un après l'autre</t>
    </r>
    <r>
      <rPr>
        <sz val="8"/>
        <rFont val="Arial"/>
        <family val="2"/>
      </rPr>
      <t xml:space="preserve"> :
    - {</t>
    </r>
    <r>
      <rPr>
        <b/>
        <sz val="8"/>
        <rFont val="Arial"/>
        <family val="2"/>
      </rPr>
      <t xml:space="preserve">Mode d'emploi} :
         </t>
    </r>
    <r>
      <rPr>
        <sz val="8"/>
        <rFont val="Arial"/>
        <family val="2"/>
      </rPr>
      <t>* Explicite le fonctionnement de l'outil et les échelles d'évaluation utilisées avec leurs seuils paramétrables
    - {</t>
    </r>
    <r>
      <rPr>
        <b/>
        <sz val="8"/>
        <rFont val="Arial"/>
        <family val="2"/>
      </rPr>
      <t xml:space="preserve">Exigences} : </t>
    </r>
    <r>
      <rPr>
        <sz val="8"/>
        <rFont val="Arial"/>
        <family val="2"/>
      </rPr>
      <t xml:space="preserve">
         * Des critères d'évaluation par article et sous article sont définis
         * Des modes de preuve et des commentaires explicitent les évaluations faites
    - {</t>
    </r>
    <r>
      <rPr>
        <b/>
        <sz val="8"/>
        <rFont val="Arial"/>
        <family val="2"/>
      </rPr>
      <t>Résultats globaux} :</t>
    </r>
    <r>
      <rPr>
        <sz val="8"/>
        <rFont val="Arial"/>
        <family val="2"/>
      </rPr>
      <t xml:space="preserve">
         * Histogrammes et graphes radar des évaluations sur les critères, sous-articles et articles associés à la norme
         * Tableau de synthèse et </t>
    </r>
    <r>
      <rPr>
        <b/>
        <sz val="8"/>
        <rFont val="Arial"/>
        <family val="2"/>
      </rPr>
      <t>zones d'élaboration des plans d'amélioration</t>
    </r>
    <r>
      <rPr>
        <sz val="8"/>
        <rFont val="Arial"/>
        <family val="2"/>
      </rPr>
      <t xml:space="preserve">
    - {</t>
    </r>
    <r>
      <rPr>
        <b/>
        <sz val="8"/>
        <rFont val="Arial"/>
        <family val="2"/>
      </rPr>
      <t>Déclaration} :</t>
    </r>
    <r>
      <rPr>
        <sz val="8"/>
        <rFont val="Arial"/>
        <family val="2"/>
      </rPr>
      <t xml:space="preserve">
         * Pour communiquer </t>
    </r>
    <r>
      <rPr>
        <b/>
        <sz val="8"/>
        <rFont val="Arial"/>
        <family val="2"/>
      </rPr>
      <t>librement</t>
    </r>
    <r>
      <rPr>
        <sz val="8"/>
        <rFont val="Arial"/>
        <family val="2"/>
      </rPr>
      <t xml:space="preserve"> ses résultats s'ils sont considérés comme probants
         * Le </t>
    </r>
    <r>
      <rPr>
        <b/>
        <sz val="8"/>
        <rFont val="Arial"/>
        <family val="2"/>
      </rPr>
      <t>niveau minimal "Déclarable"</t>
    </r>
    <r>
      <rPr>
        <sz val="8"/>
        <rFont val="Arial"/>
        <family val="2"/>
      </rPr>
      <t xml:space="preserve"> est à partir de </t>
    </r>
    <r>
      <rPr>
        <b/>
        <sz val="8"/>
        <rFont val="Arial"/>
        <family val="2"/>
      </rPr>
      <t>"Convaincant"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</si>
</sst>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C]d\ mmmm\ yyyy;@"/>
    <numFmt numFmtId="165" formatCode="[$-F800]dddd\,\ mmmm\ dd\,\ yyyy"/>
    <numFmt numFmtId="166" formatCode="d\ mmmm\ yyyy"/>
  </numFmts>
  <fonts count="86">
    <font>
      <sz val="12"/>
      <color theme="1"/>
      <name val="ArialMT"/>
      <family val="2"/>
    </font>
    <font>
      <i/>
      <sz val="8"/>
      <name val="Arial"/>
      <family val="2"/>
    </font>
    <font>
      <sz val="10"/>
      <name val="Arial"/>
      <family val="2"/>
    </font>
    <font>
      <b/>
      <sz val="12"/>
      <color indexed="9"/>
      <name val="Arial"/>
      <family val="2"/>
    </font>
    <font>
      <sz val="8"/>
      <color indexed="8"/>
      <name val="Arial"/>
      <family val="2"/>
    </font>
    <font>
      <b/>
      <sz val="8"/>
      <name val="Arial"/>
      <family val="2"/>
    </font>
    <font>
      <sz val="8"/>
      <name val="Arial"/>
      <family val="2"/>
    </font>
    <font>
      <sz val="8"/>
      <color indexed="12"/>
      <name val="Arial"/>
      <family val="2"/>
    </font>
    <font>
      <b/>
      <sz val="10"/>
      <color theme="0"/>
      <name val="Arial"/>
      <family val="2"/>
    </font>
    <font>
      <b/>
      <sz val="12"/>
      <name val="Arial"/>
      <family val="2"/>
    </font>
    <font>
      <b/>
      <sz val="10"/>
      <name val="Arial"/>
      <family val="2"/>
    </font>
    <font>
      <sz val="7.5"/>
      <name val="Arial"/>
      <family val="2"/>
    </font>
    <font>
      <sz val="7.5"/>
      <color indexed="8"/>
      <name val="Arial"/>
      <family val="2"/>
    </font>
    <font>
      <i/>
      <sz val="8"/>
      <color indexed="12"/>
      <name val="Arial"/>
      <family val="2"/>
    </font>
    <font>
      <b/>
      <sz val="10"/>
      <color indexed="9"/>
      <name val="Arial"/>
      <family val="2"/>
    </font>
    <font>
      <b/>
      <sz val="8"/>
      <color indexed="12"/>
      <name val="Arial"/>
      <family val="2"/>
    </font>
    <font>
      <b/>
      <sz val="8"/>
      <color indexed="60"/>
      <name val="Arial"/>
      <family val="2"/>
    </font>
    <font>
      <sz val="8"/>
      <color rgb="FFFF0000"/>
      <name val="Arial"/>
      <family val="2"/>
    </font>
    <font>
      <b/>
      <sz val="8"/>
      <color theme="9" tint="-0.499984740745262"/>
      <name val="Arial"/>
      <family val="2"/>
    </font>
    <font>
      <sz val="8"/>
      <color indexed="17"/>
      <name val="Arial"/>
      <family val="2"/>
    </font>
    <font>
      <b/>
      <sz val="8"/>
      <color indexed="16"/>
      <name val="Arial"/>
      <family val="2"/>
    </font>
    <font>
      <sz val="8"/>
      <color indexed="16"/>
      <name val="Arial"/>
      <family val="2"/>
    </font>
    <font>
      <sz val="8"/>
      <color indexed="10"/>
      <name val="Arial"/>
      <family val="2"/>
    </font>
    <font>
      <b/>
      <sz val="8"/>
      <color indexed="10"/>
      <name val="Arial"/>
      <family val="2"/>
    </font>
    <font>
      <u/>
      <sz val="11"/>
      <color theme="10"/>
      <name val="Calibri"/>
      <family val="2"/>
      <scheme val="minor"/>
    </font>
    <font>
      <b/>
      <sz val="9"/>
      <color indexed="9"/>
      <name val="Arial"/>
      <family val="2"/>
    </font>
    <font>
      <sz val="6"/>
      <name val="Arial"/>
      <family val="2"/>
    </font>
    <font>
      <i/>
      <sz val="7"/>
      <name val="Arial"/>
      <family val="2"/>
    </font>
    <font>
      <b/>
      <sz val="7"/>
      <name val="Arial"/>
      <family val="2"/>
    </font>
    <font>
      <sz val="7"/>
      <name val="Arial"/>
      <family val="2"/>
    </font>
    <font>
      <sz val="7"/>
      <color indexed="12"/>
      <name val="Arial"/>
      <family val="2"/>
    </font>
    <font>
      <sz val="8"/>
      <color rgb="FF0000FF"/>
      <name val="Arial"/>
      <family val="2"/>
    </font>
    <font>
      <sz val="7"/>
      <color indexed="8"/>
      <name val="Arial"/>
      <family val="2"/>
    </font>
    <font>
      <b/>
      <sz val="9"/>
      <name val="Arial"/>
      <family val="2"/>
    </font>
    <font>
      <u/>
      <sz val="8"/>
      <color theme="0"/>
      <name val="Arial"/>
      <family val="2"/>
    </font>
    <font>
      <b/>
      <sz val="8"/>
      <color indexed="9"/>
      <name val="Arial"/>
      <family val="2"/>
    </font>
    <font>
      <sz val="7"/>
      <color indexed="23"/>
      <name val="Arial"/>
      <family val="2"/>
    </font>
    <font>
      <sz val="7"/>
      <color rgb="FF4C4C4C"/>
      <name val="Arial"/>
      <family val="2"/>
    </font>
    <font>
      <b/>
      <u/>
      <sz val="7.5"/>
      <name val="Arial"/>
      <family val="2"/>
    </font>
    <font>
      <b/>
      <sz val="7.5"/>
      <name val="Arial"/>
      <family val="2"/>
    </font>
    <font>
      <sz val="8"/>
      <color indexed="56"/>
      <name val="Arial"/>
      <family val="2"/>
    </font>
    <font>
      <b/>
      <sz val="8"/>
      <color indexed="56"/>
      <name val="Arial"/>
      <family val="2"/>
    </font>
    <font>
      <i/>
      <sz val="8"/>
      <name val="Arial Narrow"/>
      <family val="2"/>
    </font>
    <font>
      <i/>
      <sz val="6"/>
      <name val="Arial Narrow"/>
      <family val="2"/>
    </font>
    <font>
      <b/>
      <sz val="10.5"/>
      <name val="Arial"/>
      <family val="2"/>
    </font>
    <font>
      <i/>
      <sz val="9"/>
      <name val="Arial"/>
      <family val="2"/>
    </font>
    <font>
      <sz val="9"/>
      <name val="Arial"/>
      <family val="2"/>
    </font>
    <font>
      <b/>
      <sz val="8"/>
      <name val="Arial Narrow"/>
      <family val="2"/>
    </font>
    <font>
      <sz val="8"/>
      <name val="Arial Narrow"/>
      <family val="2"/>
    </font>
    <font>
      <sz val="10"/>
      <color indexed="9"/>
      <name val="Arial"/>
      <family val="2"/>
    </font>
    <font>
      <sz val="12"/>
      <name val="Arial"/>
      <family val="2"/>
    </font>
    <font>
      <b/>
      <sz val="11"/>
      <name val="Arial"/>
      <family val="2"/>
    </font>
    <font>
      <b/>
      <sz val="9"/>
      <color indexed="10"/>
      <name val="Arial"/>
      <family val="2"/>
    </font>
    <font>
      <b/>
      <sz val="9"/>
      <color indexed="39"/>
      <name val="Arial"/>
      <family val="2"/>
    </font>
    <font>
      <sz val="9"/>
      <color indexed="10"/>
      <name val="Arial"/>
      <family val="2"/>
    </font>
    <font>
      <sz val="9"/>
      <color indexed="39"/>
      <name val="Arial"/>
      <family val="2"/>
    </font>
    <font>
      <sz val="7"/>
      <name val="Arial Narrow"/>
      <family val="2"/>
    </font>
    <font>
      <sz val="9"/>
      <color indexed="12"/>
      <name val="Arial"/>
      <family val="2"/>
    </font>
    <font>
      <b/>
      <sz val="11"/>
      <color indexed="9"/>
      <name val="Arial"/>
      <family val="2"/>
    </font>
    <font>
      <sz val="11"/>
      <color indexed="9"/>
      <name val="Arial"/>
      <family val="2"/>
    </font>
    <font>
      <b/>
      <i/>
      <sz val="9"/>
      <name val="Arial"/>
      <family val="2"/>
    </font>
    <font>
      <sz val="8"/>
      <color theme="1"/>
      <name val="Calibri"/>
      <family val="2"/>
      <scheme val="minor"/>
    </font>
    <font>
      <sz val="11"/>
      <color theme="1"/>
      <name val="Calibri"/>
      <family val="2"/>
      <scheme val="minor"/>
    </font>
    <font>
      <sz val="8"/>
      <name val="ArialMT"/>
      <family val="2"/>
    </font>
    <font>
      <b/>
      <sz val="8"/>
      <color theme="5" tint="-0.499984740745262"/>
      <name val="Arial"/>
      <family val="2"/>
    </font>
    <font>
      <b/>
      <sz val="8"/>
      <color rgb="FF0000FF"/>
      <name val="Arial"/>
      <family val="2"/>
    </font>
    <font>
      <sz val="8"/>
      <color rgb="FF0000FF"/>
      <name val="ArialMT"/>
      <family val="2"/>
    </font>
    <font>
      <sz val="7.5"/>
      <color rgb="FFFF0000"/>
      <name val="Arial"/>
      <family val="2"/>
    </font>
    <font>
      <b/>
      <i/>
      <sz val="8"/>
      <name val="Arial"/>
      <family val="2"/>
    </font>
    <font>
      <b/>
      <u/>
      <sz val="8"/>
      <name val="Arial"/>
      <family val="2"/>
    </font>
    <font>
      <b/>
      <sz val="12"/>
      <color rgb="FFFFFF00"/>
      <name val="Arial"/>
      <family val="2"/>
    </font>
    <font>
      <i/>
      <sz val="6"/>
      <name val="Arial"/>
      <family val="2"/>
    </font>
    <font>
      <sz val="6"/>
      <color indexed="8"/>
      <name val="Arial"/>
      <family val="2"/>
    </font>
    <font>
      <b/>
      <sz val="7"/>
      <color indexed="12"/>
      <name val="Arial"/>
      <family val="2"/>
    </font>
    <font>
      <sz val="7"/>
      <color rgb="FF0000FF"/>
      <name val="Arial"/>
      <family val="2"/>
    </font>
    <font>
      <b/>
      <sz val="8"/>
      <color rgb="FFFF0000"/>
      <name val="Arial"/>
    </font>
    <font>
      <b/>
      <sz val="7"/>
      <color rgb="FFFF0000"/>
      <name val="Arial"/>
    </font>
    <font>
      <b/>
      <sz val="7"/>
      <color indexed="9"/>
      <name val="Arial"/>
    </font>
    <font>
      <i/>
      <sz val="6"/>
      <color indexed="8"/>
      <name val="Arial"/>
      <family val="2"/>
    </font>
    <font>
      <sz val="9"/>
      <color theme="1"/>
      <name val="ArialMT"/>
      <family val="2"/>
    </font>
    <font>
      <sz val="8"/>
      <color theme="1"/>
      <name val="ArialMT"/>
      <family val="2"/>
    </font>
    <font>
      <sz val="8"/>
      <color theme="9" tint="-0.499984740745262"/>
      <name val="Arial"/>
    </font>
    <font>
      <i/>
      <sz val="8"/>
      <color indexed="9"/>
      <name val="Arial"/>
      <family val="2"/>
    </font>
    <font>
      <b/>
      <sz val="7"/>
      <color rgb="FF0000FF"/>
      <name val="Arial"/>
      <family val="2"/>
    </font>
    <font>
      <i/>
      <sz val="7"/>
      <color rgb="FF0000FF"/>
      <name val="Arial"/>
      <family val="2"/>
    </font>
    <font>
      <sz val="9"/>
      <color rgb="FF0000FF"/>
      <name val="ArialMT"/>
      <family val="2"/>
    </font>
  </fonts>
  <fills count="28">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62"/>
        <bgColor indexed="8"/>
      </patternFill>
    </fill>
    <fill>
      <patternFill patternType="solid">
        <fgColor indexed="9"/>
        <bgColor indexed="8"/>
      </patternFill>
    </fill>
    <fill>
      <patternFill patternType="solid">
        <fgColor rgb="FF2FBABC"/>
        <bgColor indexed="8"/>
      </patternFill>
    </fill>
    <fill>
      <patternFill patternType="solid">
        <fgColor indexed="26"/>
        <bgColor indexed="64"/>
      </patternFill>
    </fill>
    <fill>
      <patternFill patternType="solid">
        <fgColor rgb="FFFFFFCC"/>
        <bgColor indexed="64"/>
      </patternFill>
    </fill>
    <fill>
      <patternFill patternType="solid">
        <fgColor rgb="FF2FBABC"/>
        <bgColor indexed="64"/>
      </patternFill>
    </fill>
    <fill>
      <patternFill patternType="solid">
        <fgColor indexed="49"/>
        <bgColor indexed="64"/>
      </patternFill>
    </fill>
    <fill>
      <patternFill patternType="solid">
        <fgColor rgb="FFFFFFCC"/>
        <bgColor indexed="8"/>
      </patternFill>
    </fill>
    <fill>
      <patternFill patternType="solid">
        <fgColor indexed="44"/>
        <bgColor indexed="64"/>
      </patternFill>
    </fill>
    <fill>
      <patternFill patternType="solid">
        <fgColor indexed="44"/>
        <bgColor indexed="8"/>
      </patternFill>
    </fill>
    <fill>
      <patternFill patternType="solid">
        <fgColor indexed="27"/>
        <bgColor indexed="8"/>
      </patternFill>
    </fill>
    <fill>
      <patternFill patternType="solid">
        <fgColor indexed="27"/>
        <bgColor indexed="64"/>
      </patternFill>
    </fill>
    <fill>
      <patternFill patternType="solid">
        <fgColor indexed="26"/>
        <bgColor indexed="8"/>
      </patternFill>
    </fill>
    <fill>
      <patternFill patternType="solid">
        <fgColor theme="0" tint="-4.9989318521683403E-2"/>
        <bgColor indexed="8"/>
      </patternFill>
    </fill>
    <fill>
      <patternFill patternType="solid">
        <fgColor rgb="FFFFFF00"/>
        <bgColor indexed="8"/>
      </patternFill>
    </fill>
    <fill>
      <patternFill patternType="solid">
        <fgColor indexed="49"/>
        <bgColor indexed="8"/>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theme="0" tint="-0.14999847407452621"/>
        <bgColor indexed="64"/>
      </patternFill>
    </fill>
    <fill>
      <patternFill patternType="solid">
        <fgColor rgb="FF33CCCC"/>
        <bgColor indexed="64"/>
      </patternFill>
    </fill>
    <fill>
      <patternFill patternType="solid">
        <fgColor theme="0"/>
        <bgColor indexed="8"/>
      </patternFill>
    </fill>
    <fill>
      <patternFill patternType="solid">
        <fgColor rgb="FFCCFFFF"/>
        <bgColor indexed="64"/>
      </patternFill>
    </fill>
    <fill>
      <patternFill patternType="solid">
        <fgColor theme="5"/>
        <bgColor indexed="8"/>
      </patternFill>
    </fill>
  </fills>
  <borders count="72">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diagonal/>
    </border>
    <border>
      <left style="thin">
        <color indexed="23"/>
      </left>
      <right/>
      <top/>
      <bottom/>
      <diagonal/>
    </border>
    <border>
      <left/>
      <right style="thin">
        <color indexed="55"/>
      </right>
      <top/>
      <bottom/>
      <diagonal/>
    </border>
    <border>
      <left style="thin">
        <color indexed="55"/>
      </left>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23"/>
      </right>
      <top/>
      <bottom style="thin">
        <color indexed="23"/>
      </bottom>
      <diagonal/>
    </border>
    <border>
      <left style="thin">
        <color indexed="23"/>
      </left>
      <right style="thin">
        <color indexed="23"/>
      </right>
      <top/>
      <bottom style="thin">
        <color indexed="23"/>
      </bottom>
      <diagonal/>
    </border>
    <border>
      <left style="thin">
        <color theme="0" tint="-0.499984740745262"/>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theme="0" tint="-0.499984740745262"/>
      </right>
      <top style="thin">
        <color indexed="23"/>
      </top>
      <bottom style="thin">
        <color indexed="23"/>
      </bottom>
      <diagonal/>
    </border>
    <border>
      <left/>
      <right style="thin">
        <color indexed="55"/>
      </right>
      <top style="thin">
        <color theme="0" tint="-0.499984740745262"/>
      </top>
      <bottom/>
      <diagonal/>
    </border>
    <border>
      <left style="thin">
        <color theme="0" tint="-0.499984740745262"/>
      </left>
      <right/>
      <top style="thin">
        <color indexed="55"/>
      </top>
      <bottom/>
      <diagonal/>
    </border>
    <border>
      <left style="thin">
        <color indexed="55"/>
      </left>
      <right/>
      <top style="thin">
        <color indexed="55"/>
      </top>
      <bottom style="thin">
        <color theme="0" tint="-0.499984740745262"/>
      </bottom>
      <diagonal/>
    </border>
    <border>
      <left/>
      <right/>
      <top style="thin">
        <color indexed="55"/>
      </top>
      <bottom style="thin">
        <color theme="0" tint="-0.499984740745262"/>
      </bottom>
      <diagonal/>
    </border>
    <border>
      <left/>
      <right style="thin">
        <color indexed="55"/>
      </right>
      <top style="thin">
        <color indexed="55"/>
      </top>
      <bottom style="thin">
        <color theme="0" tint="-0.49998474074526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23"/>
      </right>
      <top style="thin">
        <color theme="1"/>
      </top>
      <bottom style="thin">
        <color theme="1"/>
      </bottom>
      <diagonal/>
    </border>
    <border>
      <left style="thin">
        <color indexed="23"/>
      </left>
      <right style="thin">
        <color indexed="23"/>
      </right>
      <top style="thin">
        <color theme="1"/>
      </top>
      <bottom style="thin">
        <color theme="1"/>
      </bottom>
      <diagonal/>
    </border>
    <border>
      <left style="thin">
        <color indexed="23"/>
      </left>
      <right style="thin">
        <color theme="1"/>
      </right>
      <top style="thin">
        <color theme="1"/>
      </top>
      <bottom style="thin">
        <color theme="1"/>
      </bottom>
      <diagonal/>
    </border>
    <border>
      <left style="thin">
        <color theme="1"/>
      </left>
      <right/>
      <top style="thin">
        <color theme="1"/>
      </top>
      <bottom style="thin">
        <color theme="0" tint="-0.499984740745262"/>
      </bottom>
      <diagonal/>
    </border>
    <border>
      <left/>
      <right/>
      <top style="thin">
        <color theme="1"/>
      </top>
      <bottom style="thin">
        <color theme="0" tint="-0.499984740745262"/>
      </bottom>
      <diagonal/>
    </border>
    <border>
      <left style="thin">
        <color theme="1"/>
      </left>
      <right/>
      <top style="thin">
        <color theme="0" tint="-0.499984740745262"/>
      </top>
      <bottom/>
      <diagonal/>
    </border>
    <border>
      <left/>
      <right style="thin">
        <color theme="1"/>
      </right>
      <top style="thin">
        <color theme="0" tint="-0.499984740745262"/>
      </top>
      <bottom/>
      <diagonal/>
    </border>
    <border>
      <left style="thin">
        <color theme="1"/>
      </left>
      <right/>
      <top/>
      <bottom/>
      <diagonal/>
    </border>
    <border>
      <left/>
      <right style="thin">
        <color theme="1"/>
      </right>
      <top/>
      <bottom/>
      <diagonal/>
    </border>
    <border>
      <left style="thin">
        <color theme="1"/>
      </left>
      <right/>
      <top/>
      <bottom style="thin">
        <color theme="0" tint="-0.499984740745262"/>
      </bottom>
      <diagonal/>
    </border>
    <border>
      <left/>
      <right style="thin">
        <color theme="1"/>
      </right>
      <top/>
      <bottom style="thin">
        <color theme="0" tint="-0.499984740745262"/>
      </bottom>
      <diagonal/>
    </border>
    <border>
      <left style="thin">
        <color theme="0" tint="-0.499984740745262"/>
      </left>
      <right/>
      <top/>
      <bottom style="thin">
        <color indexed="55"/>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0" tint="-0.499984740745262"/>
      </left>
      <right style="thin">
        <color theme="0" tint="-0.499984740745262"/>
      </right>
      <top/>
      <bottom style="thin">
        <color theme="0" tint="-0.499984740745262"/>
      </bottom>
      <diagonal/>
    </border>
  </borders>
  <cellStyleXfs count="6">
    <xf numFmtId="0" fontId="0" fillId="0" borderId="0"/>
    <xf numFmtId="0" fontId="2" fillId="0" borderId="0"/>
    <xf numFmtId="0" fontId="24" fillId="0" borderId="0" applyNumberFormat="0" applyFill="0" applyBorder="0" applyAlignment="0" applyProtection="0"/>
    <xf numFmtId="0" fontId="62" fillId="0" borderId="0"/>
    <xf numFmtId="0" fontId="2" fillId="0" borderId="0"/>
    <xf numFmtId="0" fontId="2" fillId="0" borderId="0"/>
  </cellStyleXfs>
  <cellXfs count="467">
    <xf numFmtId="0" fontId="0" fillId="0" borderId="0" xfId="0"/>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14" fontId="1" fillId="2" borderId="0" xfId="1" applyNumberFormat="1" applyFont="1" applyFill="1" applyBorder="1" applyAlignment="1">
      <alignment horizontal="right" vertical="center"/>
    </xf>
    <xf numFmtId="0" fontId="4" fillId="2" borderId="0" xfId="0" applyFont="1" applyFill="1" applyBorder="1" applyAlignment="1">
      <alignment horizontal="center" vertical="center"/>
    </xf>
    <xf numFmtId="0" fontId="5" fillId="5" borderId="0" xfId="0" applyFont="1" applyFill="1" applyBorder="1" applyAlignment="1">
      <alignment horizontal="left" vertical="center" indent="1"/>
    </xf>
    <xf numFmtId="0" fontId="6" fillId="5" borderId="0" xfId="0" applyFont="1" applyFill="1" applyBorder="1" applyAlignment="1">
      <alignment horizontal="right" vertical="center"/>
    </xf>
    <xf numFmtId="9" fontId="5" fillId="5" borderId="0" xfId="0" applyNumberFormat="1" applyFont="1" applyFill="1" applyBorder="1" applyAlignment="1">
      <alignment horizontal="left" vertical="center"/>
    </xf>
    <xf numFmtId="9" fontId="7" fillId="5" borderId="0" xfId="0" applyNumberFormat="1" applyFont="1" applyFill="1" applyBorder="1" applyAlignment="1" applyProtection="1">
      <alignment horizontal="center" vertical="center" wrapText="1"/>
    </xf>
    <xf numFmtId="0" fontId="7" fillId="2" borderId="17" xfId="0" applyFont="1" applyFill="1" applyBorder="1" applyAlignment="1" applyProtection="1">
      <alignment horizontal="left" vertical="top" wrapText="1" indent="1"/>
      <protection locked="0"/>
    </xf>
    <xf numFmtId="0" fontId="11" fillId="7" borderId="0" xfId="1" applyNumberFormat="1" applyFont="1" applyFill="1" applyBorder="1" applyAlignment="1">
      <alignment horizontal="left" vertical="center" wrapText="1"/>
    </xf>
    <xf numFmtId="0" fontId="4" fillId="2" borderId="0" xfId="0" applyFont="1" applyFill="1" applyAlignment="1">
      <alignment horizontal="center" vertical="center"/>
    </xf>
    <xf numFmtId="0" fontId="13" fillId="2" borderId="0" xfId="0" applyNumberFormat="1" applyFont="1" applyFill="1" applyBorder="1" applyAlignment="1">
      <alignment horizontal="center" vertical="center"/>
    </xf>
    <xf numFmtId="0" fontId="4" fillId="2" borderId="0" xfId="0" applyFont="1" applyFill="1" applyBorder="1"/>
    <xf numFmtId="0" fontId="4" fillId="7" borderId="7" xfId="0" applyFont="1" applyFill="1" applyBorder="1"/>
    <xf numFmtId="0" fontId="4" fillId="7" borderId="0" xfId="0" applyFont="1" applyFill="1" applyBorder="1"/>
    <xf numFmtId="0" fontId="4" fillId="7" borderId="9" xfId="0" applyFont="1" applyFill="1" applyBorder="1"/>
    <xf numFmtId="0" fontId="4" fillId="7" borderId="0" xfId="0" applyFont="1" applyFill="1" applyBorder="1" applyAlignment="1">
      <alignment horizontal="right" vertical="center"/>
    </xf>
    <xf numFmtId="9" fontId="16" fillId="7" borderId="0" xfId="0" applyNumberFormat="1" applyFont="1" applyFill="1" applyBorder="1" applyAlignment="1">
      <alignment horizontal="center" vertical="center"/>
    </xf>
    <xf numFmtId="9" fontId="16" fillId="7" borderId="8" xfId="0" applyNumberFormat="1" applyFont="1" applyFill="1" applyBorder="1" applyAlignment="1">
      <alignment vertical="center"/>
    </xf>
    <xf numFmtId="0" fontId="4" fillId="7" borderId="8" xfId="0" applyFont="1" applyFill="1" applyBorder="1"/>
    <xf numFmtId="0" fontId="21" fillId="7" borderId="9"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19" fillId="2" borderId="0" xfId="0" applyFont="1" applyFill="1" applyBorder="1" applyAlignment="1">
      <alignment horizontal="center"/>
    </xf>
    <xf numFmtId="0" fontId="20" fillId="2" borderId="0" xfId="2" applyFont="1" applyFill="1" applyBorder="1" applyAlignment="1">
      <alignment horizontal="left" vertical="center" wrapText="1"/>
    </xf>
    <xf numFmtId="0" fontId="4" fillId="2" borderId="0" xfId="0" applyFont="1" applyFill="1" applyBorder="1" applyAlignment="1">
      <alignment vertical="center"/>
    </xf>
    <xf numFmtId="9" fontId="5" fillId="5" borderId="0" xfId="0" applyNumberFormat="1" applyFont="1" applyFill="1" applyBorder="1" applyAlignment="1">
      <alignment vertical="center"/>
    </xf>
    <xf numFmtId="49" fontId="6" fillId="2" borderId="0" xfId="0" applyNumberFormat="1" applyFont="1" applyFill="1" applyBorder="1" applyAlignment="1">
      <alignment horizontal="center" vertical="center" wrapText="1"/>
    </xf>
    <xf numFmtId="9" fontId="26" fillId="2" borderId="0" xfId="0" applyNumberFormat="1" applyFont="1" applyFill="1" applyBorder="1" applyAlignment="1">
      <alignment horizontal="center" vertical="center"/>
    </xf>
    <xf numFmtId="9" fontId="5" fillId="14" borderId="28" xfId="0" applyNumberFormat="1" applyFont="1" applyFill="1" applyBorder="1" applyAlignment="1">
      <alignment horizontal="left" vertical="center"/>
    </xf>
    <xf numFmtId="9" fontId="5" fillId="15" borderId="28" xfId="0" applyNumberFormat="1" applyFont="1" applyFill="1" applyBorder="1" applyAlignment="1">
      <alignment horizontal="center" vertical="center"/>
    </xf>
    <xf numFmtId="0" fontId="4" fillId="15" borderId="28" xfId="0" applyFont="1" applyFill="1" applyBorder="1" applyAlignment="1">
      <alignment vertical="center"/>
    </xf>
    <xf numFmtId="14" fontId="27" fillId="2" borderId="0" xfId="1" applyNumberFormat="1" applyFont="1" applyFill="1" applyBorder="1" applyAlignment="1">
      <alignment horizontal="right" vertical="center"/>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4" fillId="10" borderId="24" xfId="2" applyFont="1" applyFill="1" applyBorder="1" applyAlignment="1" applyProtection="1">
      <alignment horizontal="center" vertical="center" wrapText="1"/>
    </xf>
    <xf numFmtId="9" fontId="35" fillId="10" borderId="25" xfId="0" applyNumberFormat="1" applyFont="1" applyFill="1" applyBorder="1" applyAlignment="1" applyProtection="1">
      <alignment horizontal="center" vertical="center" wrapText="1"/>
    </xf>
    <xf numFmtId="9" fontId="35" fillId="10" borderId="26" xfId="0" applyNumberFormat="1" applyFont="1" applyFill="1" applyBorder="1" applyAlignment="1" applyProtection="1">
      <alignment horizontal="center" vertical="center" wrapText="1"/>
    </xf>
    <xf numFmtId="9" fontId="28" fillId="15" borderId="36" xfId="1" applyNumberFormat="1" applyFont="1" applyFill="1" applyBorder="1" applyAlignment="1" applyProtection="1">
      <alignment horizontal="center" vertical="center" wrapText="1"/>
    </xf>
    <xf numFmtId="0" fontId="29" fillId="7" borderId="37" xfId="0" applyFont="1" applyFill="1" applyBorder="1" applyAlignment="1" applyProtection="1">
      <alignment horizontal="center" vertical="center" wrapText="1"/>
    </xf>
    <xf numFmtId="0" fontId="29" fillId="7" borderId="38" xfId="0" applyFont="1" applyFill="1" applyBorder="1" applyAlignment="1" applyProtection="1">
      <alignment horizontal="left" vertical="center" wrapText="1"/>
    </xf>
    <xf numFmtId="0" fontId="30" fillId="2" borderId="38" xfId="0" applyFont="1" applyFill="1" applyBorder="1" applyAlignment="1" applyProtection="1">
      <alignment horizontal="center" vertical="center" wrapText="1"/>
      <protection locked="0"/>
    </xf>
    <xf numFmtId="9" fontId="32" fillId="7" borderId="38" xfId="0" applyNumberFormat="1" applyFont="1" applyFill="1" applyBorder="1" applyAlignment="1">
      <alignment horizontal="center" vertical="center"/>
    </xf>
    <xf numFmtId="0" fontId="36" fillId="7" borderId="38" xfId="1" applyNumberFormat="1" applyFont="1" applyFill="1" applyBorder="1" applyAlignment="1">
      <alignment horizontal="center" vertical="center" wrapText="1"/>
    </xf>
    <xf numFmtId="0" fontId="30" fillId="2" borderId="39" xfId="0" applyFont="1" applyFill="1" applyBorder="1" applyAlignment="1" applyProtection="1">
      <alignment horizontal="left" vertical="center" wrapText="1" indent="1"/>
      <protection locked="0"/>
    </xf>
    <xf numFmtId="0" fontId="32" fillId="7" borderId="37" xfId="0" applyFont="1" applyFill="1" applyBorder="1" applyAlignment="1" applyProtection="1">
      <alignment horizontal="center" vertical="center"/>
    </xf>
    <xf numFmtId="9" fontId="28" fillId="15" borderId="38" xfId="1" applyNumberFormat="1" applyFont="1" applyFill="1" applyBorder="1" applyAlignment="1" applyProtection="1">
      <alignment horizontal="center" vertical="center" wrapText="1"/>
    </xf>
    <xf numFmtId="0" fontId="30" fillId="0" borderId="39" xfId="0" applyFont="1" applyBorder="1" applyAlignment="1" applyProtection="1">
      <alignment horizontal="left" vertical="center" wrapText="1" indent="1"/>
      <protection locked="0"/>
    </xf>
    <xf numFmtId="0" fontId="29" fillId="7" borderId="37" xfId="0" applyFont="1" applyFill="1" applyBorder="1" applyAlignment="1" applyProtection="1">
      <alignment horizontal="center" vertical="center"/>
    </xf>
    <xf numFmtId="0" fontId="37" fillId="7" borderId="38" xfId="0" applyFont="1" applyFill="1" applyBorder="1" applyAlignment="1" applyProtection="1">
      <alignment horizontal="left" vertical="center" wrapText="1"/>
    </xf>
    <xf numFmtId="0" fontId="42" fillId="2" borderId="0" xfId="0" applyFont="1" applyFill="1" applyBorder="1" applyAlignment="1" applyProtection="1">
      <alignment horizontal="left" vertical="top"/>
    </xf>
    <xf numFmtId="0" fontId="43" fillId="2" borderId="0" xfId="0" applyFont="1" applyFill="1" applyBorder="1" applyAlignment="1" applyProtection="1">
      <alignment horizontal="left" vertical="top" wrapText="1"/>
    </xf>
    <xf numFmtId="0" fontId="43" fillId="2" borderId="0" xfId="0" applyFont="1" applyFill="1" applyAlignment="1" applyProtection="1">
      <alignment vertical="top"/>
    </xf>
    <xf numFmtId="0" fontId="42" fillId="2" borderId="0" xfId="0" applyFont="1" applyFill="1" applyAlignment="1" applyProtection="1">
      <alignment horizontal="right" vertical="top"/>
    </xf>
    <xf numFmtId="0" fontId="47" fillId="2" borderId="0" xfId="0" applyFont="1" applyFill="1" applyBorder="1" applyAlignment="1" applyProtection="1">
      <alignment horizontal="left" vertical="center" wrapText="1" indent="1"/>
    </xf>
    <xf numFmtId="0" fontId="48" fillId="2" borderId="0" xfId="0" applyFont="1" applyFill="1" applyBorder="1" applyAlignment="1" applyProtection="1">
      <alignment horizontal="left" vertical="center" wrapText="1" indent="1"/>
    </xf>
    <xf numFmtId="9" fontId="2" fillId="5" borderId="0" xfId="0" applyNumberFormat="1" applyFont="1" applyFill="1" applyBorder="1" applyAlignment="1" applyProtection="1">
      <alignment horizontal="left" vertical="center" indent="1"/>
    </xf>
    <xf numFmtId="0" fontId="2" fillId="2" borderId="0" xfId="0" applyFont="1" applyFill="1" applyBorder="1" applyAlignment="1" applyProtection="1">
      <alignment horizontal="left" vertical="center" indent="1"/>
    </xf>
    <xf numFmtId="9" fontId="10" fillId="5" borderId="0" xfId="0" applyNumberFormat="1" applyFont="1" applyFill="1" applyBorder="1" applyAlignment="1" applyProtection="1">
      <alignment horizontal="center" vertical="center"/>
    </xf>
    <xf numFmtId="9" fontId="2" fillId="14" borderId="0" xfId="0" applyNumberFormat="1" applyFont="1" applyFill="1" applyBorder="1" applyAlignment="1" applyProtection="1">
      <alignment horizontal="left" vertical="center" indent="1"/>
    </xf>
    <xf numFmtId="0" fontId="2" fillId="15" borderId="0" xfId="0" applyFont="1" applyFill="1" applyBorder="1" applyAlignment="1" applyProtection="1">
      <alignment horizontal="left" vertical="center" indent="1"/>
    </xf>
    <xf numFmtId="9" fontId="10" fillId="14" borderId="0" xfId="0" applyNumberFormat="1" applyFont="1" applyFill="1" applyBorder="1" applyAlignment="1" applyProtection="1">
      <alignment horizontal="center" vertical="center"/>
    </xf>
    <xf numFmtId="0" fontId="45" fillId="5" borderId="9" xfId="0" applyFont="1" applyFill="1" applyBorder="1" applyAlignment="1" applyProtection="1">
      <alignment horizontal="left" vertical="center" indent="1"/>
    </xf>
    <xf numFmtId="0" fontId="46" fillId="5" borderId="0" xfId="0" applyFont="1" applyFill="1" applyBorder="1" applyAlignment="1" applyProtection="1">
      <alignment horizontal="left" vertical="center" indent="1"/>
    </xf>
    <xf numFmtId="0" fontId="46" fillId="2" borderId="0" xfId="0" applyFont="1" applyFill="1" applyBorder="1" applyAlignment="1" applyProtection="1">
      <alignment horizontal="left" indent="1"/>
    </xf>
    <xf numFmtId="0" fontId="46" fillId="2" borderId="8" xfId="0" applyFont="1" applyFill="1" applyBorder="1" applyAlignment="1" applyProtection="1">
      <alignment horizontal="left" indent="1"/>
    </xf>
    <xf numFmtId="49" fontId="6" fillId="2" borderId="8" xfId="0" applyNumberFormat="1" applyFont="1" applyFill="1" applyBorder="1" applyAlignment="1" applyProtection="1">
      <alignment horizontal="left" vertical="top"/>
    </xf>
    <xf numFmtId="9" fontId="45" fillId="5" borderId="9" xfId="0" applyNumberFormat="1" applyFont="1" applyFill="1" applyBorder="1" applyAlignment="1" applyProtection="1">
      <alignment horizontal="left" vertical="top" indent="1"/>
    </xf>
    <xf numFmtId="9" fontId="54" fillId="5" borderId="0" xfId="0" applyNumberFormat="1" applyFont="1" applyFill="1" applyBorder="1" applyAlignment="1" applyProtection="1">
      <alignment horizontal="left" vertical="top" indent="1"/>
    </xf>
    <xf numFmtId="0" fontId="46" fillId="0" borderId="0" xfId="0" applyFont="1" applyBorder="1" applyAlignment="1" applyProtection="1">
      <alignment horizontal="left" vertical="top" indent="1"/>
    </xf>
    <xf numFmtId="0" fontId="46" fillId="0" borderId="8" xfId="0" applyFont="1" applyBorder="1" applyAlignment="1" applyProtection="1">
      <alignment horizontal="left" vertical="top" indent="1"/>
    </xf>
    <xf numFmtId="164" fontId="46" fillId="5" borderId="9" xfId="0" applyNumberFormat="1" applyFont="1" applyFill="1" applyBorder="1" applyAlignment="1" applyProtection="1">
      <alignment horizontal="left" vertical="top" indent="2"/>
    </xf>
    <xf numFmtId="0" fontId="54" fillId="2" borderId="0" xfId="0" applyFont="1" applyFill="1" applyBorder="1" applyAlignment="1" applyProtection="1">
      <alignment horizontal="left" vertical="top" indent="1"/>
    </xf>
    <xf numFmtId="0" fontId="54" fillId="2" borderId="8" xfId="0" applyFont="1" applyFill="1" applyBorder="1" applyAlignment="1" applyProtection="1">
      <alignment horizontal="left" vertical="top" indent="1"/>
    </xf>
    <xf numFmtId="9" fontId="60" fillId="2" borderId="9" xfId="0" applyNumberFormat="1" applyFont="1" applyFill="1" applyBorder="1" applyAlignment="1" applyProtection="1">
      <alignment horizontal="left" vertical="top" indent="1"/>
    </xf>
    <xf numFmtId="9" fontId="52" fillId="2" borderId="0" xfId="0" applyNumberFormat="1" applyFont="1" applyFill="1" applyBorder="1" applyAlignment="1" applyProtection="1">
      <alignment horizontal="left" vertical="top" indent="1"/>
    </xf>
    <xf numFmtId="0" fontId="46" fillId="2" borderId="0" xfId="0" applyFont="1" applyFill="1" applyBorder="1" applyAlignment="1" applyProtection="1">
      <alignment horizontal="left" vertical="top" indent="1"/>
    </xf>
    <xf numFmtId="0" fontId="46" fillId="2" borderId="8" xfId="0" applyFont="1" applyFill="1" applyBorder="1" applyAlignment="1" applyProtection="1">
      <alignment horizontal="left" vertical="top" indent="1"/>
    </xf>
    <xf numFmtId="0" fontId="46" fillId="2" borderId="19" xfId="0" applyFont="1" applyFill="1" applyBorder="1" applyProtection="1">
      <protection locked="0"/>
    </xf>
    <xf numFmtId="0" fontId="46" fillId="2" borderId="15" xfId="0" applyFont="1" applyFill="1" applyBorder="1" applyProtection="1">
      <protection locked="0"/>
    </xf>
    <xf numFmtId="0" fontId="46" fillId="2" borderId="19" xfId="0" applyFont="1" applyFill="1" applyBorder="1" applyAlignment="1" applyProtection="1">
      <protection locked="0"/>
    </xf>
    <xf numFmtId="0" fontId="46" fillId="2" borderId="15" xfId="0" applyFont="1" applyFill="1" applyBorder="1" applyAlignment="1" applyProtection="1">
      <protection locked="0"/>
    </xf>
    <xf numFmtId="0" fontId="46" fillId="2" borderId="16" xfId="0" applyFont="1" applyFill="1" applyBorder="1" applyProtection="1">
      <protection locked="0"/>
    </xf>
    <xf numFmtId="0" fontId="6" fillId="21" borderId="27" xfId="0" applyFont="1" applyFill="1" applyBorder="1" applyAlignment="1">
      <alignment vertical="center"/>
    </xf>
    <xf numFmtId="0" fontId="6" fillId="21" borderId="28" xfId="0" applyFont="1" applyFill="1" applyBorder="1" applyAlignment="1">
      <alignment vertical="center"/>
    </xf>
    <xf numFmtId="0" fontId="6" fillId="0" borderId="20" xfId="0" applyFont="1" applyBorder="1" applyAlignment="1">
      <alignment vertical="center" wrapText="1"/>
    </xf>
    <xf numFmtId="9" fontId="6" fillId="0" borderId="20" xfId="0" applyNumberFormat="1" applyFont="1" applyBorder="1" applyAlignment="1">
      <alignment horizontal="center" vertical="center"/>
    </xf>
    <xf numFmtId="0" fontId="61" fillId="0" borderId="20" xfId="0" applyFont="1" applyBorder="1" applyAlignment="1">
      <alignment horizontal="center" vertical="center"/>
    </xf>
    <xf numFmtId="9" fontId="6" fillId="0" borderId="20" xfId="0" applyNumberFormat="1" applyFont="1" applyBorder="1" applyAlignment="1">
      <alignment vertical="center" wrapText="1"/>
    </xf>
    <xf numFmtId="49" fontId="6" fillId="0" borderId="0" xfId="0" applyNumberFormat="1" applyFont="1" applyBorder="1" applyAlignment="1">
      <alignment vertical="center"/>
    </xf>
    <xf numFmtId="0" fontId="6" fillId="0" borderId="0" xfId="0" applyFont="1" applyBorder="1" applyAlignment="1">
      <alignment vertical="center" wrapText="1"/>
    </xf>
    <xf numFmtId="0" fontId="61" fillId="0" borderId="0" xfId="0" applyFont="1" applyAlignment="1">
      <alignment vertical="center"/>
    </xf>
    <xf numFmtId="0" fontId="6" fillId="2" borderId="20" xfId="0" applyFont="1" applyFill="1" applyBorder="1" applyAlignment="1">
      <alignment horizontal="center" vertical="center"/>
    </xf>
    <xf numFmtId="0" fontId="6" fillId="0" borderId="0" xfId="0" applyFont="1" applyFill="1" applyBorder="1" applyAlignment="1">
      <alignment horizontal="center" vertical="center"/>
    </xf>
    <xf numFmtId="0" fontId="1" fillId="2" borderId="0" xfId="1" applyFont="1" applyFill="1" applyBorder="1" applyAlignment="1">
      <alignment vertical="top"/>
    </xf>
    <xf numFmtId="0" fontId="1" fillId="2" borderId="0" xfId="1" applyFont="1" applyFill="1" applyBorder="1" applyAlignment="1">
      <alignment horizontal="center" vertical="top"/>
    </xf>
    <xf numFmtId="0" fontId="1" fillId="2" borderId="0" xfId="1" applyFont="1" applyFill="1" applyBorder="1" applyAlignment="1">
      <alignment horizontal="right" vertical="top"/>
    </xf>
    <xf numFmtId="0" fontId="4" fillId="2" borderId="0" xfId="3" applyFont="1" applyFill="1"/>
    <xf numFmtId="0" fontId="39" fillId="22" borderId="38" xfId="1" applyFont="1" applyFill="1" applyBorder="1" applyAlignment="1" applyProtection="1">
      <alignment horizontal="center" vertical="center" wrapText="1"/>
    </xf>
    <xf numFmtId="0" fontId="11" fillId="22" borderId="38" xfId="1" applyFont="1" applyFill="1" applyBorder="1" applyAlignment="1" applyProtection="1">
      <alignment horizontal="center" vertical="center" wrapText="1"/>
    </xf>
    <xf numFmtId="0" fontId="39" fillId="23" borderId="38" xfId="1" applyFont="1" applyFill="1" applyBorder="1" applyAlignment="1" applyProtection="1">
      <alignment horizontal="center" vertical="center" wrapText="1"/>
    </xf>
    <xf numFmtId="0" fontId="11" fillId="23" borderId="38" xfId="1" applyFont="1" applyFill="1" applyBorder="1" applyAlignment="1" applyProtection="1">
      <alignment horizontal="center" vertical="center" wrapText="1"/>
    </xf>
    <xf numFmtId="49" fontId="41" fillId="22" borderId="38" xfId="1" applyNumberFormat="1" applyFont="1" applyFill="1" applyBorder="1" applyAlignment="1" applyProtection="1">
      <alignment horizontal="center" vertical="center" wrapText="1"/>
    </xf>
    <xf numFmtId="9" fontId="41" fillId="22" borderId="38" xfId="1" applyNumberFormat="1" applyFont="1" applyFill="1" applyBorder="1" applyAlignment="1" applyProtection="1">
      <alignment horizontal="center" vertical="center"/>
    </xf>
    <xf numFmtId="9" fontId="41" fillId="23" borderId="38" xfId="1" applyNumberFormat="1" applyFont="1" applyFill="1" applyBorder="1" applyAlignment="1" applyProtection="1">
      <alignment horizontal="center" vertical="center"/>
    </xf>
    <xf numFmtId="9" fontId="5" fillId="23" borderId="38" xfId="1" applyNumberFormat="1" applyFont="1" applyFill="1" applyBorder="1" applyAlignment="1" applyProtection="1">
      <alignment horizontal="center" vertical="center"/>
    </xf>
    <xf numFmtId="49" fontId="41" fillId="23" borderId="38" xfId="1" applyNumberFormat="1" applyFont="1" applyFill="1" applyBorder="1" applyAlignment="1" applyProtection="1">
      <alignment horizontal="center" vertical="center" wrapText="1"/>
    </xf>
    <xf numFmtId="0" fontId="4" fillId="0" borderId="0" xfId="3" applyFont="1"/>
    <xf numFmtId="0" fontId="4" fillId="7" borderId="9" xfId="0" applyFont="1" applyFill="1" applyBorder="1" applyAlignment="1"/>
    <xf numFmtId="0" fontId="4" fillId="7" borderId="0" xfId="0" applyFont="1" applyFill="1" applyBorder="1" applyAlignment="1"/>
    <xf numFmtId="0" fontId="4" fillId="7" borderId="8" xfId="0" applyFont="1" applyFill="1" applyBorder="1" applyAlignment="1"/>
    <xf numFmtId="0" fontId="0" fillId="0" borderId="0" xfId="0" applyAlignment="1"/>
    <xf numFmtId="9" fontId="8" fillId="6" borderId="28" xfId="0" applyNumberFormat="1" applyFont="1" applyFill="1" applyBorder="1" applyAlignment="1">
      <alignment horizontal="left" vertical="center"/>
    </xf>
    <xf numFmtId="0" fontId="8" fillId="6" borderId="28" xfId="0" applyFont="1" applyFill="1" applyBorder="1" applyAlignment="1">
      <alignment horizontal="right" vertical="center"/>
    </xf>
    <xf numFmtId="9" fontId="8" fillId="6" borderId="29" xfId="0" applyNumberFormat="1" applyFont="1" applyFill="1" applyBorder="1" applyAlignment="1" applyProtection="1">
      <alignment horizontal="center" vertical="center" wrapText="1"/>
    </xf>
    <xf numFmtId="0" fontId="11" fillId="7" borderId="33" xfId="1" applyNumberFormat="1" applyFont="1" applyFill="1" applyBorder="1" applyAlignment="1">
      <alignment vertical="center"/>
    </xf>
    <xf numFmtId="0" fontId="6" fillId="2" borderId="0" xfId="1" applyFont="1" applyFill="1" applyBorder="1" applyAlignment="1" applyProtection="1">
      <alignment horizontal="left" vertical="center"/>
    </xf>
    <xf numFmtId="49" fontId="7" fillId="5" borderId="0" xfId="1" applyNumberFormat="1" applyFont="1" applyFill="1" applyBorder="1" applyAlignment="1" applyProtection="1">
      <alignment horizontal="left" vertical="center"/>
    </xf>
    <xf numFmtId="49" fontId="7" fillId="2" borderId="0" xfId="1" applyNumberFormat="1"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xf>
    <xf numFmtId="14" fontId="1" fillId="2" borderId="0" xfId="1" applyNumberFormat="1" applyFont="1" applyFill="1" applyBorder="1" applyAlignment="1" applyProtection="1">
      <alignment horizontal="right" vertical="center"/>
    </xf>
    <xf numFmtId="9" fontId="6" fillId="0" borderId="0" xfId="0" applyNumberFormat="1" applyFont="1" applyBorder="1" applyAlignment="1">
      <alignment horizontal="center" vertical="center"/>
    </xf>
    <xf numFmtId="0" fontId="61" fillId="0" borderId="0" xfId="0" applyFont="1" applyBorder="1" applyAlignment="1">
      <alignment horizontal="center" vertical="center"/>
    </xf>
    <xf numFmtId="0" fontId="4" fillId="7" borderId="30" xfId="0" applyFont="1" applyFill="1" applyBorder="1"/>
    <xf numFmtId="0" fontId="4" fillId="7" borderId="31" xfId="0" applyFont="1" applyFill="1" applyBorder="1"/>
    <xf numFmtId="0" fontId="61" fillId="0" borderId="0" xfId="0" applyFont="1" applyBorder="1" applyAlignment="1">
      <alignment vertical="center"/>
    </xf>
    <xf numFmtId="49" fontId="6" fillId="0" borderId="20" xfId="0" applyNumberFormat="1" applyFont="1" applyBorder="1" applyAlignment="1">
      <alignment horizontal="left" vertical="center" indent="1"/>
    </xf>
    <xf numFmtId="0" fontId="6" fillId="0" borderId="20" xfId="0" applyFont="1" applyBorder="1" applyAlignment="1">
      <alignment horizontal="left" vertical="center" indent="1"/>
    </xf>
    <xf numFmtId="9" fontId="2" fillId="5" borderId="30" xfId="0" applyNumberFormat="1" applyFont="1" applyFill="1" applyBorder="1" applyAlignment="1" applyProtection="1">
      <alignment horizontal="left" vertical="center" indent="1"/>
    </xf>
    <xf numFmtId="9" fontId="10" fillId="25" borderId="31" xfId="0" applyNumberFormat="1" applyFont="1" applyFill="1" applyBorder="1" applyAlignment="1" applyProtection="1">
      <alignment horizontal="center" vertical="center"/>
    </xf>
    <xf numFmtId="9" fontId="2" fillId="14" borderId="30" xfId="0" applyNumberFormat="1" applyFont="1" applyFill="1" applyBorder="1" applyAlignment="1" applyProtection="1">
      <alignment horizontal="left" vertical="center" indent="1"/>
    </xf>
    <xf numFmtId="9" fontId="10" fillId="14" borderId="31" xfId="0" applyNumberFormat="1" applyFont="1" applyFill="1" applyBorder="1" applyAlignment="1" applyProtection="1">
      <alignment horizontal="center" vertical="center"/>
    </xf>
    <xf numFmtId="0" fontId="6" fillId="21" borderId="29" xfId="0" applyFont="1" applyFill="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0" fontId="0" fillId="0" borderId="0" xfId="0" applyAlignment="1">
      <alignment vertical="center"/>
    </xf>
    <xf numFmtId="0" fontId="0" fillId="0" borderId="0" xfId="0" applyAlignment="1">
      <alignment horizontal="center" vertical="center"/>
    </xf>
    <xf numFmtId="0" fontId="6" fillId="0" borderId="20" xfId="0" applyFont="1" applyFill="1" applyBorder="1" applyAlignment="1">
      <alignment horizontal="center" vertical="center"/>
    </xf>
    <xf numFmtId="9" fontId="6" fillId="21" borderId="20" xfId="0" applyNumberFormat="1" applyFont="1" applyFill="1" applyBorder="1" applyAlignment="1">
      <alignment horizontal="center" vertical="center"/>
    </xf>
    <xf numFmtId="0" fontId="6" fillId="21" borderId="20" xfId="0" applyFont="1" applyFill="1" applyBorder="1" applyAlignment="1">
      <alignment horizontal="center" vertical="center" wrapText="1"/>
    </xf>
    <xf numFmtId="49" fontId="11" fillId="7" borderId="33" xfId="1" applyNumberFormat="1" applyFont="1" applyFill="1" applyBorder="1" applyAlignment="1">
      <alignment vertical="center"/>
    </xf>
    <xf numFmtId="9" fontId="11" fillId="7" borderId="27" xfId="1" applyNumberFormat="1" applyFont="1" applyFill="1" applyBorder="1" applyAlignment="1">
      <alignment horizontal="right" vertical="center" wrapText="1"/>
    </xf>
    <xf numFmtId="164" fontId="39" fillId="7" borderId="28" xfId="1" applyNumberFormat="1" applyFont="1" applyFill="1" applyBorder="1" applyAlignment="1">
      <alignment horizontal="left" vertical="center" wrapText="1"/>
    </xf>
    <xf numFmtId="9" fontId="11" fillId="7" borderId="30" xfId="1" applyNumberFormat="1" applyFont="1" applyFill="1" applyBorder="1" applyAlignment="1">
      <alignment horizontal="right" vertical="center" wrapText="1"/>
    </xf>
    <xf numFmtId="9" fontId="65" fillId="20" borderId="38" xfId="1" applyNumberFormat="1" applyFont="1" applyFill="1" applyBorder="1" applyAlignment="1" applyProtection="1">
      <alignment horizontal="center" vertical="center"/>
      <protection locked="0"/>
    </xf>
    <xf numFmtId="49" fontId="11" fillId="7" borderId="32" xfId="1" applyNumberFormat="1" applyFont="1" applyFill="1" applyBorder="1" applyAlignment="1">
      <alignment horizontal="center" vertical="center" wrapText="1"/>
    </xf>
    <xf numFmtId="49" fontId="11" fillId="8" borderId="33" xfId="1" applyNumberFormat="1" applyFont="1" applyFill="1" applyBorder="1" applyAlignment="1">
      <alignment horizontal="center" vertical="center" wrapText="1"/>
    </xf>
    <xf numFmtId="0" fontId="29" fillId="8" borderId="36" xfId="1" applyFont="1" applyFill="1" applyBorder="1" applyAlignment="1" applyProtection="1">
      <alignment horizontal="left" vertical="center" wrapText="1"/>
    </xf>
    <xf numFmtId="9" fontId="28" fillId="26" borderId="36" xfId="1" applyNumberFormat="1" applyFont="1" applyFill="1" applyBorder="1" applyAlignment="1" applyProtection="1">
      <alignment horizontal="center" vertical="center" wrapText="1"/>
    </xf>
    <xf numFmtId="0" fontId="28" fillId="26" borderId="36" xfId="1" applyFont="1" applyFill="1" applyBorder="1" applyAlignment="1" applyProtection="1">
      <alignment horizontal="left" vertical="center" wrapText="1"/>
    </xf>
    <xf numFmtId="0" fontId="28" fillId="26" borderId="35" xfId="1" applyFont="1" applyFill="1" applyBorder="1" applyAlignment="1" applyProtection="1">
      <alignment horizontal="center" vertical="center" wrapText="1"/>
    </xf>
    <xf numFmtId="0" fontId="28" fillId="26" borderId="37" xfId="1" applyFont="1" applyFill="1" applyBorder="1" applyAlignment="1" applyProtection="1">
      <alignment horizontal="center" vertical="center" wrapText="1"/>
    </xf>
    <xf numFmtId="0" fontId="28" fillId="26" borderId="38" xfId="1" applyFont="1" applyFill="1" applyBorder="1" applyAlignment="1" applyProtection="1">
      <alignment horizontal="left" vertical="center" wrapText="1"/>
    </xf>
    <xf numFmtId="0" fontId="29" fillId="8" borderId="35" xfId="1" applyFont="1" applyFill="1" applyBorder="1" applyAlignment="1" applyProtection="1">
      <alignment horizontal="center" vertical="center" wrapText="1"/>
    </xf>
    <xf numFmtId="0" fontId="0" fillId="0" borderId="0" xfId="0" applyFill="1"/>
    <xf numFmtId="9" fontId="28" fillId="0" borderId="39" xfId="0" applyNumberFormat="1" applyFont="1" applyFill="1" applyBorder="1" applyAlignment="1" applyProtection="1">
      <alignment horizontal="center" vertical="center" wrapText="1"/>
    </xf>
    <xf numFmtId="9" fontId="2" fillId="14" borderId="0" xfId="0" applyNumberFormat="1" applyFont="1" applyFill="1" applyBorder="1" applyAlignment="1" applyProtection="1">
      <alignment horizontal="left" vertical="center" wrapText="1" indent="1"/>
    </xf>
    <xf numFmtId="9" fontId="14" fillId="6" borderId="46" xfId="0" applyNumberFormat="1" applyFont="1" applyFill="1" applyBorder="1" applyAlignment="1" applyProtection="1">
      <alignment horizontal="center" vertical="center"/>
    </xf>
    <xf numFmtId="9" fontId="60" fillId="2" borderId="18" xfId="0" applyNumberFormat="1" applyFont="1" applyFill="1" applyBorder="1" applyAlignment="1" applyProtection="1">
      <alignment horizontal="center" vertical="center" wrapText="1"/>
    </xf>
    <xf numFmtId="9" fontId="60" fillId="2" borderId="5" xfId="0" applyNumberFormat="1" applyFont="1" applyFill="1" applyBorder="1" applyAlignment="1" applyProtection="1">
      <alignment horizontal="center" vertical="center" wrapText="1"/>
    </xf>
    <xf numFmtId="9" fontId="70" fillId="27" borderId="47" xfId="0" applyNumberFormat="1" applyFont="1" applyFill="1" applyBorder="1" applyAlignment="1" applyProtection="1">
      <alignment horizontal="center" vertical="center"/>
    </xf>
    <xf numFmtId="0" fontId="3" fillId="3" borderId="0" xfId="1" applyFont="1" applyFill="1" applyBorder="1" applyAlignment="1">
      <alignment horizontal="center" vertical="center" wrapText="1"/>
    </xf>
    <xf numFmtId="0" fontId="72" fillId="2" borderId="0" xfId="3" applyFont="1" applyFill="1" applyAlignment="1"/>
    <xf numFmtId="0" fontId="72" fillId="0" borderId="0" xfId="3" applyFont="1" applyAlignment="1"/>
    <xf numFmtId="0" fontId="71" fillId="2" borderId="0" xfId="1" applyFont="1" applyFill="1" applyBorder="1" applyAlignment="1">
      <alignment horizontal="left" vertical="top"/>
    </xf>
    <xf numFmtId="14" fontId="71" fillId="2" borderId="0" xfId="1" applyNumberFormat="1" applyFont="1" applyFill="1" applyBorder="1" applyAlignment="1">
      <alignment horizontal="right" vertical="top"/>
    </xf>
    <xf numFmtId="0" fontId="0" fillId="0" borderId="0" xfId="0" applyAlignment="1">
      <alignment vertical="top"/>
    </xf>
    <xf numFmtId="49" fontId="74" fillId="0" borderId="0" xfId="0" applyNumberFormat="1" applyFont="1" applyBorder="1" applyAlignment="1" applyProtection="1">
      <alignment vertical="center"/>
      <protection locked="0"/>
    </xf>
    <xf numFmtId="0" fontId="30" fillId="5" borderId="31" xfId="0" applyNumberFormat="1" applyFont="1" applyFill="1" applyBorder="1" applyAlignment="1" applyProtection="1">
      <alignment horizontal="center" vertical="top" wrapText="1"/>
    </xf>
    <xf numFmtId="0" fontId="71" fillId="2" borderId="0" xfId="0" applyFont="1" applyFill="1" applyBorder="1" applyAlignment="1">
      <alignment horizontal="left" vertical="center"/>
    </xf>
    <xf numFmtId="14" fontId="71" fillId="2" borderId="0" xfId="1" applyNumberFormat="1" applyFont="1" applyFill="1" applyBorder="1" applyAlignment="1">
      <alignment horizontal="right" vertical="center"/>
    </xf>
    <xf numFmtId="0" fontId="29" fillId="7" borderId="38" xfId="0" applyFont="1" applyFill="1" applyBorder="1" applyAlignment="1" applyProtection="1">
      <alignment horizontal="left" vertical="center" wrapText="1" indent="1"/>
    </xf>
    <xf numFmtId="9" fontId="3" fillId="4" borderId="42"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0" fontId="31" fillId="0" borderId="20" xfId="0" applyFont="1" applyBorder="1" applyAlignment="1">
      <alignment horizontal="center" vertical="center" wrapText="1"/>
    </xf>
    <xf numFmtId="0" fontId="34" fillId="10" borderId="32" xfId="2" applyFont="1" applyFill="1" applyBorder="1" applyAlignment="1" applyProtection="1">
      <alignment horizontal="center" vertical="center" wrapText="1"/>
    </xf>
    <xf numFmtId="9" fontId="35" fillId="10" borderId="33" xfId="0" applyNumberFormat="1" applyFont="1" applyFill="1" applyBorder="1" applyAlignment="1" applyProtection="1">
      <alignment horizontal="center" vertical="center" wrapText="1"/>
    </xf>
    <xf numFmtId="9" fontId="35" fillId="10" borderId="34" xfId="0" applyNumberFormat="1" applyFont="1" applyFill="1" applyBorder="1" applyAlignment="1" applyProtection="1">
      <alignment horizontal="center" vertical="center" wrapText="1"/>
    </xf>
    <xf numFmtId="9" fontId="33" fillId="18" borderId="53" xfId="1" applyNumberFormat="1" applyFont="1" applyFill="1" applyBorder="1" applyAlignment="1">
      <alignment horizontal="center" vertical="top" wrapText="1"/>
    </xf>
    <xf numFmtId="9" fontId="77" fillId="19" borderId="25" xfId="0" applyNumberFormat="1" applyFont="1" applyFill="1" applyBorder="1" applyAlignment="1" applyProtection="1">
      <alignment horizontal="left" vertical="center" wrapText="1" indent="1"/>
    </xf>
    <xf numFmtId="9" fontId="77" fillId="19" borderId="33" xfId="0" applyNumberFormat="1" applyFont="1" applyFill="1" applyBorder="1" applyAlignment="1" applyProtection="1">
      <alignment horizontal="left" vertical="center" wrapText="1" indent="1"/>
    </xf>
    <xf numFmtId="0" fontId="33" fillId="18" borderId="53" xfId="1" applyFont="1" applyFill="1" applyBorder="1" applyAlignment="1">
      <alignment horizontal="center" vertical="top" wrapText="1"/>
    </xf>
    <xf numFmtId="0" fontId="28" fillId="18" borderId="54" xfId="1" applyFont="1" applyFill="1" applyBorder="1" applyAlignment="1">
      <alignment horizontal="left" vertical="top" wrapText="1" indent="1"/>
    </xf>
    <xf numFmtId="0" fontId="28" fillId="17" borderId="55" xfId="1" applyFont="1" applyFill="1" applyBorder="1" applyAlignment="1">
      <alignment horizontal="center" vertical="center" wrapText="1"/>
    </xf>
    <xf numFmtId="0" fontId="28" fillId="17" borderId="56" xfId="1" applyFont="1" applyFill="1" applyBorder="1" applyAlignment="1">
      <alignment horizontal="center" vertical="center" wrapText="1"/>
    </xf>
    <xf numFmtId="0" fontId="28" fillId="17" borderId="57" xfId="1" applyFont="1" applyFill="1" applyBorder="1" applyAlignment="1">
      <alignment horizontal="center" vertical="center" wrapText="1"/>
    </xf>
    <xf numFmtId="0" fontId="78" fillId="0" borderId="0" xfId="0" applyFont="1" applyAlignment="1" applyProtection="1">
      <alignment horizontal="left" vertical="center"/>
    </xf>
    <xf numFmtId="14" fontId="71" fillId="2" borderId="0" xfId="1" applyNumberFormat="1" applyFont="1" applyFill="1" applyBorder="1" applyAlignment="1" applyProtection="1">
      <alignment horizontal="right" vertical="center"/>
    </xf>
    <xf numFmtId="0" fontId="6" fillId="8" borderId="0" xfId="0" applyFont="1" applyFill="1" applyBorder="1" applyAlignment="1">
      <alignment horizontal="center" vertical="center" wrapText="1"/>
    </xf>
    <xf numFmtId="0" fontId="6" fillId="8" borderId="0" xfId="0" applyFont="1" applyFill="1" applyBorder="1" applyAlignment="1">
      <alignment horizontal="left" vertical="center"/>
    </xf>
    <xf numFmtId="9" fontId="6" fillId="8" borderId="0" xfId="0" applyNumberFormat="1" applyFont="1" applyFill="1" applyBorder="1" applyAlignment="1">
      <alignment horizontal="center" vertical="center"/>
    </xf>
    <xf numFmtId="0" fontId="6" fillId="8" borderId="0" xfId="0" applyFont="1" applyFill="1" applyBorder="1" applyAlignment="1">
      <alignment horizontal="left" vertical="center" wrapText="1"/>
    </xf>
    <xf numFmtId="0" fontId="6" fillId="8" borderId="33" xfId="0" applyFont="1" applyFill="1" applyBorder="1" applyAlignment="1">
      <alignment horizontal="center" vertical="center" wrapText="1"/>
    </xf>
    <xf numFmtId="0" fontId="6" fillId="8" borderId="33" xfId="0" applyFont="1" applyFill="1" applyBorder="1" applyAlignment="1">
      <alignment horizontal="left" vertical="center"/>
    </xf>
    <xf numFmtId="9" fontId="6" fillId="8" borderId="33" xfId="0" applyNumberFormat="1" applyFont="1" applyFill="1" applyBorder="1" applyAlignment="1">
      <alignment horizontal="center" vertical="center"/>
    </xf>
    <xf numFmtId="9" fontId="5" fillId="12" borderId="50" xfId="0" applyNumberFormat="1" applyFont="1" applyFill="1" applyBorder="1" applyAlignment="1">
      <alignment horizontal="center" vertical="center"/>
    </xf>
    <xf numFmtId="0" fontId="4" fillId="12" borderId="50" xfId="0" applyFont="1" applyFill="1" applyBorder="1" applyAlignment="1">
      <alignment vertical="center"/>
    </xf>
    <xf numFmtId="9" fontId="5" fillId="12" borderId="51" xfId="0" applyNumberFormat="1" applyFont="1" applyFill="1" applyBorder="1" applyAlignment="1">
      <alignment horizontal="center" vertical="center" wrapText="1"/>
    </xf>
    <xf numFmtId="9" fontId="5" fillId="14" borderId="60" xfId="0" applyNumberFormat="1" applyFont="1" applyFill="1" applyBorder="1" applyAlignment="1">
      <alignment horizontal="center" vertical="center"/>
    </xf>
    <xf numFmtId="9" fontId="5" fillId="15" borderId="61" xfId="0" applyNumberFormat="1" applyFont="1" applyFill="1" applyBorder="1" applyAlignment="1">
      <alignment horizontal="center" vertical="center" wrapText="1"/>
    </xf>
    <xf numFmtId="0" fontId="4" fillId="0" borderId="62" xfId="0" applyFont="1" applyFill="1" applyBorder="1" applyAlignment="1">
      <alignment vertical="center"/>
    </xf>
    <xf numFmtId="9" fontId="6" fillId="8" borderId="63" xfId="0" applyNumberFormat="1" applyFont="1" applyFill="1" applyBorder="1" applyAlignment="1">
      <alignment horizontal="center" vertical="center" wrapText="1"/>
    </xf>
    <xf numFmtId="9" fontId="6" fillId="8" borderId="65" xfId="0" applyNumberFormat="1"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8" borderId="53" xfId="0" applyFont="1" applyFill="1" applyBorder="1" applyAlignment="1">
      <alignment horizontal="left" vertical="center"/>
    </xf>
    <xf numFmtId="9" fontId="6" fillId="8" borderId="53" xfId="0" applyNumberFormat="1" applyFont="1" applyFill="1" applyBorder="1" applyAlignment="1">
      <alignment horizontal="center" vertical="center"/>
    </xf>
    <xf numFmtId="9" fontId="6" fillId="8" borderId="54" xfId="0" applyNumberFormat="1" applyFont="1" applyFill="1" applyBorder="1" applyAlignment="1">
      <alignment horizontal="center" vertical="center" wrapText="1"/>
    </xf>
    <xf numFmtId="0" fontId="4" fillId="20" borderId="62" xfId="0" applyFont="1" applyFill="1" applyBorder="1" applyAlignment="1">
      <alignment vertical="center"/>
    </xf>
    <xf numFmtId="0" fontId="4" fillId="20" borderId="64" xfId="0" applyFont="1" applyFill="1" applyBorder="1" applyAlignment="1">
      <alignment vertical="center"/>
    </xf>
    <xf numFmtId="0" fontId="4" fillId="20" borderId="52" xfId="0" applyFont="1" applyFill="1" applyBorder="1" applyAlignment="1">
      <alignment vertical="center"/>
    </xf>
    <xf numFmtId="9" fontId="6" fillId="20" borderId="63" xfId="0" applyNumberFormat="1" applyFont="1" applyFill="1" applyBorder="1" applyAlignment="1">
      <alignment horizontal="left" vertical="center"/>
    </xf>
    <xf numFmtId="9" fontId="6" fillId="20" borderId="54" xfId="0" applyNumberFormat="1" applyFont="1" applyFill="1" applyBorder="1" applyAlignment="1">
      <alignment horizontal="left" vertical="center"/>
    </xf>
    <xf numFmtId="0" fontId="80" fillId="20" borderId="0" xfId="0" applyFont="1" applyFill="1" applyBorder="1" applyAlignment="1">
      <alignment horizontal="right" vertical="center"/>
    </xf>
    <xf numFmtId="0" fontId="6" fillId="20" borderId="0" xfId="0" applyFont="1" applyFill="1" applyBorder="1" applyAlignment="1">
      <alignment horizontal="right" vertical="center"/>
    </xf>
    <xf numFmtId="0" fontId="80" fillId="20" borderId="53" xfId="0" applyFont="1" applyFill="1" applyBorder="1" applyAlignment="1">
      <alignment horizontal="right" vertical="center"/>
    </xf>
    <xf numFmtId="9" fontId="6" fillId="20" borderId="62" xfId="0" applyNumberFormat="1" applyFont="1" applyFill="1" applyBorder="1" applyAlignment="1">
      <alignment horizontal="right" vertical="center"/>
    </xf>
    <xf numFmtId="9" fontId="6" fillId="20" borderId="52" xfId="0" applyNumberFormat="1" applyFont="1" applyFill="1" applyBorder="1" applyAlignment="1">
      <alignment horizontal="right" vertical="center"/>
    </xf>
    <xf numFmtId="9" fontId="6" fillId="0" borderId="24" xfId="0" applyNumberFormat="1" applyFont="1" applyBorder="1" applyAlignment="1">
      <alignment horizontal="right" vertical="center"/>
    </xf>
    <xf numFmtId="9" fontId="5" fillId="21" borderId="67" xfId="0" applyNumberFormat="1" applyFont="1" applyFill="1" applyBorder="1" applyAlignment="1">
      <alignment horizontal="center" vertical="center"/>
    </xf>
    <xf numFmtId="0" fontId="5" fillId="21" borderId="68" xfId="0" applyFont="1" applyFill="1" applyBorder="1" applyAlignment="1">
      <alignment horizontal="left" vertical="center"/>
    </xf>
    <xf numFmtId="0" fontId="6" fillId="21" borderId="68" xfId="0" applyFont="1" applyFill="1" applyBorder="1" applyAlignment="1">
      <alignment horizontal="center" vertical="center"/>
    </xf>
    <xf numFmtId="0" fontId="0" fillId="21" borderId="69" xfId="0" applyFill="1" applyBorder="1" applyAlignment="1">
      <alignment vertical="center"/>
    </xf>
    <xf numFmtId="9" fontId="6" fillId="0" borderId="32" xfId="0" applyNumberFormat="1" applyFont="1" applyBorder="1" applyAlignment="1">
      <alignment horizontal="right" vertical="center"/>
    </xf>
    <xf numFmtId="0" fontId="6" fillId="21" borderId="67" xfId="0" applyFont="1" applyFill="1" applyBorder="1" applyAlignment="1">
      <alignment vertical="center"/>
    </xf>
    <xf numFmtId="0" fontId="6" fillId="21" borderId="68" xfId="0" applyFont="1" applyFill="1" applyBorder="1" applyAlignment="1">
      <alignment vertical="center"/>
    </xf>
    <xf numFmtId="0" fontId="0" fillId="21" borderId="69" xfId="0" applyFill="1" applyBorder="1" applyAlignment="1">
      <alignment horizontal="center"/>
    </xf>
    <xf numFmtId="0" fontId="61" fillId="0" borderId="26" xfId="0" applyFont="1" applyBorder="1" applyAlignment="1">
      <alignment horizontal="center" vertical="center"/>
    </xf>
    <xf numFmtId="49" fontId="6" fillId="0" borderId="24" xfId="0" applyNumberFormat="1" applyFont="1" applyBorder="1" applyAlignment="1">
      <alignment horizontal="left" vertical="center" wrapText="1" indent="1"/>
    </xf>
    <xf numFmtId="0" fontId="61" fillId="21" borderId="26" xfId="0" applyFont="1" applyFill="1" applyBorder="1" applyAlignment="1">
      <alignment horizontal="center" vertical="center"/>
    </xf>
    <xf numFmtId="0" fontId="80" fillId="21" borderId="48" xfId="0" applyFont="1" applyFill="1" applyBorder="1" applyAlignment="1">
      <alignment horizontal="center" vertical="center"/>
    </xf>
    <xf numFmtId="9" fontId="80" fillId="0" borderId="48" xfId="0" applyNumberFormat="1" applyFont="1" applyBorder="1" applyAlignment="1">
      <alignment horizontal="center" vertical="center"/>
    </xf>
    <xf numFmtId="0" fontId="31" fillId="0" borderId="71" xfId="0" applyFont="1" applyBorder="1" applyAlignment="1">
      <alignment horizontal="left" vertical="center" indent="1"/>
    </xf>
    <xf numFmtId="0" fontId="6" fillId="0" borderId="32" xfId="0" applyNumberFormat="1" applyFont="1" applyBorder="1" applyAlignment="1">
      <alignment horizontal="center" vertical="center" wrapText="1"/>
    </xf>
    <xf numFmtId="0" fontId="61" fillId="0" borderId="34" xfId="0" applyFont="1" applyBorder="1" applyAlignment="1">
      <alignment horizontal="center" vertical="center"/>
    </xf>
    <xf numFmtId="9" fontId="6" fillId="0" borderId="31" xfId="0" applyNumberFormat="1" applyFont="1" applyBorder="1" applyAlignment="1">
      <alignment horizontal="center" vertical="center"/>
    </xf>
    <xf numFmtId="0" fontId="80" fillId="21" borderId="68" xfId="0" applyFont="1" applyFill="1" applyBorder="1" applyAlignment="1">
      <alignment horizontal="center" vertical="center"/>
    </xf>
    <xf numFmtId="0" fontId="80" fillId="21" borderId="68" xfId="0" applyFont="1" applyFill="1" applyBorder="1" applyAlignment="1">
      <alignment vertical="center"/>
    </xf>
    <xf numFmtId="0" fontId="6" fillId="21" borderId="48" xfId="0" applyFont="1" applyFill="1" applyBorder="1" applyAlignment="1">
      <alignment horizontal="center" vertical="center"/>
    </xf>
    <xf numFmtId="0" fontId="85" fillId="0" borderId="0" xfId="0" applyFont="1" applyAlignment="1">
      <alignment vertical="center"/>
    </xf>
    <xf numFmtId="0" fontId="79" fillId="0" borderId="0" xfId="0" applyFont="1"/>
    <xf numFmtId="0" fontId="79" fillId="0" borderId="0" xfId="0" applyFont="1" applyAlignment="1">
      <alignment horizontal="center"/>
    </xf>
    <xf numFmtId="0" fontId="80" fillId="0" borderId="70" xfId="0" applyFont="1" applyBorder="1" applyAlignment="1">
      <alignment horizontal="left" vertical="center" indent="1"/>
    </xf>
    <xf numFmtId="0" fontId="80" fillId="0" borderId="48" xfId="0" applyFont="1" applyBorder="1" applyAlignment="1">
      <alignment horizontal="left" vertical="center" indent="1"/>
    </xf>
    <xf numFmtId="0" fontId="37" fillId="8" borderId="38" xfId="0" applyFont="1" applyFill="1" applyBorder="1" applyAlignment="1" applyProtection="1">
      <alignment horizontal="left" vertical="center" wrapText="1"/>
    </xf>
    <xf numFmtId="0" fontId="29" fillId="8" borderId="38" xfId="0" applyFont="1" applyFill="1" applyBorder="1" applyAlignment="1" applyProtection="1">
      <alignment horizontal="left" vertical="center" wrapText="1"/>
    </xf>
    <xf numFmtId="0" fontId="5" fillId="18" borderId="10" xfId="1" applyFont="1" applyFill="1" applyBorder="1" applyAlignment="1">
      <alignment horizontal="center" vertical="center"/>
    </xf>
    <xf numFmtId="0" fontId="5" fillId="18" borderId="11" xfId="1" applyFont="1" applyFill="1" applyBorder="1" applyAlignment="1">
      <alignment horizontal="center" vertical="center"/>
    </xf>
    <xf numFmtId="0" fontId="5" fillId="18" borderId="12" xfId="1" applyFont="1" applyFill="1" applyBorder="1" applyAlignment="1">
      <alignment horizontal="center" vertical="center"/>
    </xf>
    <xf numFmtId="0" fontId="31" fillId="2" borderId="2" xfId="3" applyFont="1" applyFill="1" applyBorder="1" applyAlignment="1">
      <alignment horizontal="center" vertical="center"/>
    </xf>
    <xf numFmtId="0" fontId="5" fillId="7" borderId="27" xfId="1" applyFont="1" applyFill="1" applyBorder="1" applyAlignment="1">
      <alignment horizontal="right" vertical="center"/>
    </xf>
    <xf numFmtId="0" fontId="5" fillId="7" borderId="28" xfId="1" applyFont="1" applyFill="1" applyBorder="1" applyAlignment="1">
      <alignment horizontal="right" vertical="center"/>
    </xf>
    <xf numFmtId="0" fontId="65" fillId="5" borderId="28" xfId="1" applyNumberFormat="1" applyFont="1" applyFill="1" applyBorder="1" applyAlignment="1" applyProtection="1">
      <alignment vertical="center"/>
      <protection locked="0"/>
    </xf>
    <xf numFmtId="0" fontId="65" fillId="5" borderId="29" xfId="1" applyNumberFormat="1" applyFont="1" applyFill="1" applyBorder="1" applyAlignment="1" applyProtection="1">
      <alignment vertical="center"/>
      <protection locked="0"/>
    </xf>
    <xf numFmtId="0" fontId="5" fillId="7" borderId="30" xfId="1" applyFont="1" applyFill="1" applyBorder="1" applyAlignment="1">
      <alignment horizontal="right" vertical="center" wrapText="1"/>
    </xf>
    <xf numFmtId="0" fontId="5" fillId="7" borderId="0" xfId="1" applyFont="1" applyFill="1" applyBorder="1" applyAlignment="1">
      <alignment horizontal="right" vertical="center" wrapText="1"/>
    </xf>
    <xf numFmtId="0" fontId="65" fillId="5" borderId="0" xfId="1" applyNumberFormat="1" applyFont="1" applyFill="1" applyBorder="1" applyAlignment="1" applyProtection="1">
      <alignment vertical="center"/>
      <protection locked="0"/>
    </xf>
    <xf numFmtId="0" fontId="65" fillId="5" borderId="31" xfId="1" applyNumberFormat="1" applyFont="1" applyFill="1" applyBorder="1" applyAlignment="1" applyProtection="1">
      <alignment vertical="center"/>
      <protection locked="0"/>
    </xf>
    <xf numFmtId="0" fontId="5" fillId="7" borderId="32" xfId="1" applyFont="1" applyFill="1" applyBorder="1" applyAlignment="1">
      <alignment horizontal="right" vertical="center"/>
    </xf>
    <xf numFmtId="0" fontId="5" fillId="7" borderId="33" xfId="1" applyFont="1" applyFill="1" applyBorder="1" applyAlignment="1">
      <alignment horizontal="right" vertical="center"/>
    </xf>
    <xf numFmtId="0" fontId="66" fillId="0" borderId="33" xfId="0" applyFont="1" applyBorder="1" applyAlignment="1" applyProtection="1">
      <alignment vertical="center"/>
      <protection locked="0"/>
    </xf>
    <xf numFmtId="49" fontId="31" fillId="2" borderId="33" xfId="1" applyNumberFormat="1" applyFont="1" applyFill="1" applyBorder="1" applyAlignment="1" applyProtection="1">
      <alignment vertical="center"/>
      <protection locked="0"/>
    </xf>
    <xf numFmtId="49" fontId="31" fillId="2" borderId="34" xfId="1" applyNumberFormat="1" applyFont="1" applyFill="1" applyBorder="1" applyAlignment="1" applyProtection="1">
      <alignment vertical="center"/>
      <protection locked="0"/>
    </xf>
    <xf numFmtId="0" fontId="5" fillId="18" borderId="1" xfId="1" applyFont="1" applyFill="1" applyBorder="1" applyAlignment="1">
      <alignment horizontal="center" vertical="center"/>
    </xf>
    <xf numFmtId="0" fontId="5" fillId="18" borderId="2" xfId="1" applyFont="1" applyFill="1" applyBorder="1" applyAlignment="1">
      <alignment horizontal="center" vertical="center"/>
    </xf>
    <xf numFmtId="0" fontId="5" fillId="18" borderId="3" xfId="1" applyFont="1" applyFill="1" applyBorder="1" applyAlignment="1">
      <alignment horizontal="center" vertical="center"/>
    </xf>
    <xf numFmtId="0" fontId="11" fillId="16" borderId="27" xfId="1" applyFont="1" applyFill="1" applyBorder="1" applyAlignment="1">
      <alignment horizontal="left" vertical="center" wrapText="1" indent="1"/>
    </xf>
    <xf numFmtId="0" fontId="11" fillId="16" borderId="28" xfId="1" applyFont="1" applyFill="1" applyBorder="1" applyAlignment="1">
      <alignment horizontal="left" vertical="center" wrapText="1" indent="1"/>
    </xf>
    <xf numFmtId="0" fontId="11" fillId="16" borderId="29" xfId="1" applyFont="1" applyFill="1" applyBorder="1" applyAlignment="1">
      <alignment horizontal="left" vertical="center" wrapText="1" indent="1"/>
    </xf>
    <xf numFmtId="0" fontId="6" fillId="16" borderId="32" xfId="1" applyFont="1" applyFill="1" applyBorder="1" applyAlignment="1">
      <alignment horizontal="left" vertical="top" wrapText="1" indent="1"/>
    </xf>
    <xf numFmtId="0" fontId="6" fillId="16" borderId="33" xfId="1" applyFont="1" applyFill="1" applyBorder="1" applyAlignment="1">
      <alignment horizontal="left" vertical="top" wrapText="1" indent="1"/>
    </xf>
    <xf numFmtId="0" fontId="6" fillId="16" borderId="34" xfId="1" applyFont="1" applyFill="1" applyBorder="1" applyAlignment="1">
      <alignment horizontal="left" vertical="top" wrapText="1" indent="1"/>
    </xf>
    <xf numFmtId="0" fontId="14" fillId="3" borderId="0" xfId="1" applyFont="1" applyFill="1" applyBorder="1" applyAlignment="1">
      <alignment horizontal="center" wrapText="1"/>
    </xf>
    <xf numFmtId="0" fontId="74" fillId="2" borderId="2" xfId="3" applyFont="1" applyFill="1" applyBorder="1" applyAlignment="1">
      <alignment horizontal="center" vertical="center" wrapText="1"/>
    </xf>
    <xf numFmtId="0" fontId="74" fillId="2" borderId="2" xfId="3" applyFont="1" applyFill="1" applyBorder="1" applyAlignment="1">
      <alignment horizontal="center" vertical="center"/>
    </xf>
    <xf numFmtId="0" fontId="26" fillId="2" borderId="0" xfId="3" applyFont="1" applyFill="1" applyAlignment="1">
      <alignment horizontal="center" wrapText="1"/>
    </xf>
    <xf numFmtId="0" fontId="26" fillId="2" borderId="0" xfId="3" applyFont="1" applyFill="1" applyAlignment="1">
      <alignment horizontal="center"/>
    </xf>
    <xf numFmtId="0" fontId="40" fillId="22" borderId="38" xfId="1" applyFont="1" applyFill="1" applyBorder="1" applyAlignment="1" applyProtection="1">
      <alignment horizontal="left" vertical="center" wrapText="1" indent="1"/>
    </xf>
    <xf numFmtId="49" fontId="40" fillId="23" borderId="38" xfId="1" applyNumberFormat="1" applyFont="1" applyFill="1" applyBorder="1" applyAlignment="1" applyProtection="1">
      <alignment horizontal="left" vertical="center" wrapText="1" indent="1"/>
    </xf>
    <xf numFmtId="0" fontId="5" fillId="22" borderId="36" xfId="1" applyFont="1" applyFill="1" applyBorder="1" applyAlignment="1">
      <alignment horizontal="center" vertical="center" wrapText="1"/>
    </xf>
    <xf numFmtId="0" fontId="6" fillId="22" borderId="36" xfId="1" applyFont="1" applyFill="1" applyBorder="1" applyAlignment="1">
      <alignment horizontal="center" vertical="center"/>
    </xf>
    <xf numFmtId="0" fontId="5" fillId="23" borderId="36" xfId="1" applyFont="1" applyFill="1" applyBorder="1" applyAlignment="1">
      <alignment horizontal="center" vertical="center" wrapText="1"/>
    </xf>
    <xf numFmtId="0" fontId="39" fillId="22" borderId="38" xfId="1" applyFont="1" applyFill="1" applyBorder="1" applyAlignment="1" applyProtection="1">
      <alignment horizontal="center" vertical="center" wrapText="1"/>
    </xf>
    <xf numFmtId="0" fontId="11" fillId="22" borderId="38" xfId="1" applyFont="1" applyFill="1" applyBorder="1" applyAlignment="1" applyProtection="1">
      <alignment horizontal="center" vertical="center" wrapText="1"/>
    </xf>
    <xf numFmtId="0" fontId="11" fillId="23" borderId="38" xfId="1" applyFont="1" applyFill="1" applyBorder="1" applyAlignment="1" applyProtection="1">
      <alignment horizontal="center" vertical="center" wrapText="1"/>
    </xf>
    <xf numFmtId="0" fontId="82" fillId="3" borderId="11" xfId="1" applyFont="1" applyFill="1" applyBorder="1" applyAlignment="1">
      <alignment horizontal="center" vertical="center" wrapText="1"/>
    </xf>
    <xf numFmtId="0" fontId="35" fillId="10" borderId="25" xfId="1" applyFont="1" applyFill="1" applyBorder="1" applyAlignment="1" applyProtection="1">
      <alignment horizontal="left" vertical="center" wrapText="1"/>
    </xf>
    <xf numFmtId="9" fontId="28" fillId="14" borderId="38" xfId="0" applyNumberFormat="1" applyFont="1" applyFill="1" applyBorder="1" applyAlignment="1" applyProtection="1">
      <alignment horizontal="left" vertical="center" wrapText="1" indent="1"/>
    </xf>
    <xf numFmtId="9" fontId="28" fillId="14" borderId="39" xfId="0" applyNumberFormat="1" applyFont="1" applyFill="1" applyBorder="1" applyAlignment="1" applyProtection="1">
      <alignment horizontal="left" vertical="center" wrapText="1" indent="1"/>
    </xf>
    <xf numFmtId="0" fontId="33" fillId="18" borderId="52" xfId="1" applyFont="1" applyFill="1" applyBorder="1" applyAlignment="1">
      <alignment horizontal="center" vertical="top" wrapText="1"/>
    </xf>
    <xf numFmtId="0" fontId="33" fillId="18" borderId="53" xfId="1" applyFont="1" applyFill="1" applyBorder="1" applyAlignment="1">
      <alignment horizontal="center" vertical="top" wrapText="1"/>
    </xf>
    <xf numFmtId="0" fontId="35" fillId="24" borderId="33" xfId="1" applyFont="1" applyFill="1" applyBorder="1" applyAlignment="1" applyProtection="1">
      <alignment horizontal="left" vertical="center" wrapText="1"/>
    </xf>
    <xf numFmtId="0" fontId="76" fillId="18" borderId="49" xfId="1" applyFont="1" applyFill="1" applyBorder="1" applyAlignment="1">
      <alignment horizontal="center" wrapText="1"/>
    </xf>
    <xf numFmtId="0" fontId="76" fillId="18" borderId="50" xfId="1" applyFont="1" applyFill="1" applyBorder="1" applyAlignment="1">
      <alignment horizontal="center" wrapText="1"/>
    </xf>
    <xf numFmtId="0" fontId="76" fillId="18" borderId="51" xfId="1" applyFont="1" applyFill="1" applyBorder="1" applyAlignment="1">
      <alignment horizontal="center" wrapText="1"/>
    </xf>
    <xf numFmtId="9" fontId="3" fillId="4" borderId="43" xfId="0" applyNumberFormat="1" applyFont="1" applyFill="1" applyBorder="1" applyAlignment="1">
      <alignment horizontal="center" vertical="center" wrapText="1"/>
    </xf>
    <xf numFmtId="9" fontId="3" fillId="4" borderId="44" xfId="0" applyNumberFormat="1" applyFont="1" applyFill="1" applyBorder="1" applyAlignment="1">
      <alignment horizontal="center" vertical="center" wrapText="1"/>
    </xf>
    <xf numFmtId="0" fontId="7" fillId="5" borderId="31" xfId="0" applyNumberFormat="1" applyFont="1" applyFill="1" applyBorder="1" applyAlignment="1" applyProtection="1">
      <alignment horizontal="center" vertical="top" wrapText="1"/>
      <protection locked="0"/>
    </xf>
    <xf numFmtId="0" fontId="7" fillId="5" borderId="34" xfId="0" applyNumberFormat="1" applyFont="1" applyFill="1" applyBorder="1" applyAlignment="1" applyProtection="1">
      <alignment horizontal="center" vertical="top" wrapText="1"/>
      <protection locked="0"/>
    </xf>
    <xf numFmtId="0" fontId="6" fillId="16" borderId="30" xfId="0" applyFont="1" applyFill="1" applyBorder="1" applyAlignment="1" applyProtection="1">
      <alignment horizontal="right" vertical="top"/>
    </xf>
    <xf numFmtId="0" fontId="6" fillId="16" borderId="0" xfId="0" applyFont="1" applyFill="1" applyBorder="1" applyAlignment="1" applyProtection="1">
      <alignment horizontal="right" vertical="top"/>
    </xf>
    <xf numFmtId="0" fontId="5" fillId="16" borderId="27" xfId="0" applyFont="1" applyFill="1" applyBorder="1" applyAlignment="1">
      <alignment horizontal="right" vertical="center"/>
    </xf>
    <xf numFmtId="0" fontId="5" fillId="16" borderId="28" xfId="0" applyFont="1" applyFill="1" applyBorder="1" applyAlignment="1">
      <alignment horizontal="right" vertical="center"/>
    </xf>
    <xf numFmtId="9" fontId="5" fillId="16" borderId="28" xfId="0" quotePrefix="1" applyNumberFormat="1" applyFont="1" applyFill="1" applyBorder="1" applyAlignment="1">
      <alignment horizontal="left" vertical="center" wrapText="1"/>
    </xf>
    <xf numFmtId="0" fontId="5" fillId="16" borderId="28" xfId="0" applyNumberFormat="1" applyFont="1" applyFill="1" applyBorder="1" applyAlignment="1">
      <alignment horizontal="left" vertical="center"/>
    </xf>
    <xf numFmtId="0" fontId="5" fillId="16" borderId="29" xfId="0" applyNumberFormat="1" applyFont="1" applyFill="1" applyBorder="1" applyAlignment="1">
      <alignment horizontal="left" vertical="center"/>
    </xf>
    <xf numFmtId="9" fontId="5" fillId="16" borderId="30" xfId="0" applyNumberFormat="1" applyFont="1" applyFill="1" applyBorder="1" applyAlignment="1" applyProtection="1">
      <alignment horizontal="right" vertical="center" wrapText="1"/>
    </xf>
    <xf numFmtId="9" fontId="5" fillId="16" borderId="0" xfId="0" applyNumberFormat="1" applyFont="1" applyFill="1" applyBorder="1" applyAlignment="1" applyProtection="1">
      <alignment horizontal="right" vertical="center" wrapText="1"/>
    </xf>
    <xf numFmtId="165" fontId="73" fillId="5" borderId="0" xfId="0" applyNumberFormat="1" applyFont="1" applyFill="1" applyBorder="1" applyAlignment="1" applyProtection="1">
      <alignment horizontal="left" vertical="center" wrapText="1" shrinkToFit="1"/>
      <protection locked="0"/>
    </xf>
    <xf numFmtId="49" fontId="30" fillId="5" borderId="0" xfId="0" applyNumberFormat="1" applyFont="1" applyFill="1" applyBorder="1" applyAlignment="1" applyProtection="1">
      <alignment horizontal="left" vertical="center" wrapText="1"/>
      <protection locked="0"/>
    </xf>
    <xf numFmtId="49" fontId="73" fillId="5" borderId="0" xfId="0" applyNumberFormat="1" applyFont="1" applyFill="1" applyBorder="1" applyAlignment="1" applyProtection="1">
      <alignment horizontal="left" vertical="center" wrapText="1"/>
      <protection locked="0"/>
    </xf>
    <xf numFmtId="0" fontId="6" fillId="16" borderId="30" xfId="0" applyFont="1" applyFill="1" applyBorder="1" applyAlignment="1" applyProtection="1">
      <alignment horizontal="right" vertical="center"/>
    </xf>
    <xf numFmtId="0" fontId="6" fillId="16" borderId="0" xfId="0" applyFont="1" applyFill="1" applyBorder="1" applyAlignment="1" applyProtection="1">
      <alignment horizontal="right" vertical="center"/>
    </xf>
    <xf numFmtId="0" fontId="6" fillId="16" borderId="32" xfId="0" applyFont="1" applyFill="1" applyBorder="1" applyAlignment="1" applyProtection="1">
      <alignment horizontal="right" vertical="center"/>
    </xf>
    <xf numFmtId="0" fontId="6" fillId="16" borderId="33" xfId="0" applyFont="1" applyFill="1" applyBorder="1" applyAlignment="1" applyProtection="1">
      <alignment horizontal="right" vertical="center"/>
    </xf>
    <xf numFmtId="49" fontId="30" fillId="5" borderId="33" xfId="0" applyNumberFormat="1" applyFont="1" applyFill="1" applyBorder="1" applyAlignment="1" applyProtection="1">
      <alignment horizontal="left" vertical="center" wrapText="1"/>
      <protection locked="0"/>
    </xf>
    <xf numFmtId="9" fontId="25" fillId="4" borderId="2" xfId="0" applyNumberFormat="1" applyFont="1" applyFill="1" applyBorder="1" applyAlignment="1">
      <alignment horizontal="center" vertical="center" wrapText="1"/>
    </xf>
    <xf numFmtId="9" fontId="11" fillId="7" borderId="28" xfId="1" applyNumberFormat="1" applyFont="1" applyFill="1" applyBorder="1" applyAlignment="1">
      <alignment horizontal="center" vertical="center" wrapText="1"/>
    </xf>
    <xf numFmtId="9" fontId="11" fillId="7" borderId="29" xfId="1" applyNumberFormat="1" applyFont="1" applyFill="1" applyBorder="1" applyAlignment="1">
      <alignment horizontal="center" vertical="center" wrapText="1"/>
    </xf>
    <xf numFmtId="9" fontId="12" fillId="8" borderId="30" xfId="0" applyNumberFormat="1" applyFont="1" applyFill="1" applyBorder="1" applyAlignment="1">
      <alignment horizontal="left" vertical="top" wrapText="1" indent="1"/>
    </xf>
    <xf numFmtId="0" fontId="12" fillId="8" borderId="31" xfId="0" applyFont="1" applyFill="1" applyBorder="1" applyAlignment="1">
      <alignment horizontal="left" vertical="top" wrapText="1" indent="1"/>
    </xf>
    <xf numFmtId="0" fontId="12" fillId="8" borderId="32" xfId="0" applyFont="1" applyFill="1" applyBorder="1" applyAlignment="1">
      <alignment horizontal="left" vertical="top" wrapText="1" indent="1"/>
    </xf>
    <xf numFmtId="0" fontId="12" fillId="8" borderId="34" xfId="0" applyFont="1" applyFill="1" applyBorder="1" applyAlignment="1">
      <alignment horizontal="left" vertical="top" wrapText="1" indent="1"/>
    </xf>
    <xf numFmtId="0" fontId="11" fillId="7" borderId="32" xfId="1" applyFont="1" applyFill="1" applyBorder="1" applyAlignment="1">
      <alignment horizontal="right" vertical="center" wrapText="1"/>
    </xf>
    <xf numFmtId="0" fontId="11" fillId="7" borderId="33" xfId="1" applyFont="1" applyFill="1" applyBorder="1" applyAlignment="1">
      <alignment horizontal="right" vertical="center" wrapText="1"/>
    </xf>
    <xf numFmtId="0" fontId="5" fillId="7" borderId="3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8" fillId="6" borderId="40" xfId="0" applyFont="1" applyFill="1" applyBorder="1" applyAlignment="1">
      <alignment horizontal="center" vertical="center"/>
    </xf>
    <xf numFmtId="0" fontId="11" fillId="7" borderId="41" xfId="1" applyFont="1" applyFill="1" applyBorder="1" applyAlignment="1">
      <alignment horizontal="right" vertical="center" wrapText="1"/>
    </xf>
    <xf numFmtId="0" fontId="11" fillId="7" borderId="4" xfId="1" applyFont="1" applyFill="1" applyBorder="1" applyAlignment="1">
      <alignment horizontal="right" vertical="center" wrapText="1"/>
    </xf>
    <xf numFmtId="0" fontId="11" fillId="7" borderId="4" xfId="1" applyNumberFormat="1" applyFont="1" applyFill="1" applyBorder="1" applyAlignment="1">
      <alignment vertical="center"/>
    </xf>
    <xf numFmtId="0" fontId="11" fillId="7" borderId="30" xfId="1" applyFont="1" applyFill="1" applyBorder="1" applyAlignment="1">
      <alignment horizontal="right" vertical="center" wrapText="1"/>
    </xf>
    <xf numFmtId="0" fontId="11" fillId="7" borderId="0" xfId="1" applyFont="1" applyFill="1" applyBorder="1" applyAlignment="1">
      <alignment horizontal="right" vertical="center" wrapText="1"/>
    </xf>
    <xf numFmtId="0" fontId="11" fillId="7" borderId="0" xfId="1" applyNumberFormat="1" applyFont="1" applyFill="1" applyBorder="1" applyAlignment="1">
      <alignment vertical="center"/>
    </xf>
    <xf numFmtId="9" fontId="14" fillId="9" borderId="1" xfId="0" applyNumberFormat="1" applyFont="1" applyFill="1" applyBorder="1" applyAlignment="1">
      <alignment horizontal="center" vertical="center"/>
    </xf>
    <xf numFmtId="9" fontId="14" fillId="9" borderId="2" xfId="0" applyNumberFormat="1" applyFont="1" applyFill="1" applyBorder="1" applyAlignment="1">
      <alignment horizontal="center" vertical="center"/>
    </xf>
    <xf numFmtId="9" fontId="14" fillId="9" borderId="3" xfId="0" applyNumberFormat="1" applyFont="1" applyFill="1" applyBorder="1" applyAlignment="1">
      <alignment horizontal="center" vertical="center"/>
    </xf>
    <xf numFmtId="0" fontId="15" fillId="11" borderId="21" xfId="0" applyNumberFormat="1" applyFont="1" applyFill="1" applyBorder="1" applyAlignment="1" applyProtection="1">
      <alignment horizontal="center" vertical="center" wrapText="1"/>
      <protection locked="0"/>
    </xf>
    <xf numFmtId="0" fontId="15" fillId="11" borderId="22" xfId="0" applyNumberFormat="1" applyFont="1" applyFill="1" applyBorder="1" applyAlignment="1" applyProtection="1">
      <alignment horizontal="center" vertical="center" wrapText="1"/>
      <protection locked="0"/>
    </xf>
    <xf numFmtId="0" fontId="15" fillId="11" borderId="23" xfId="0" applyNumberFormat="1" applyFont="1" applyFill="1" applyBorder="1" applyAlignment="1" applyProtection="1">
      <alignment horizontal="center" vertical="center" wrapText="1"/>
      <protection locked="0"/>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17" fillId="7" borderId="7" xfId="0" applyFont="1" applyFill="1" applyBorder="1" applyAlignment="1">
      <alignment horizontal="center"/>
    </xf>
    <xf numFmtId="0" fontId="17" fillId="7" borderId="0" xfId="0" applyFont="1" applyFill="1" applyBorder="1" applyAlignment="1">
      <alignment horizontal="center"/>
    </xf>
    <xf numFmtId="0" fontId="17" fillId="7" borderId="8" xfId="0" applyFont="1" applyFill="1" applyBorder="1" applyAlignment="1">
      <alignment horizontal="center"/>
    </xf>
    <xf numFmtId="0" fontId="64" fillId="7" borderId="27" xfId="0" applyFont="1" applyFill="1" applyBorder="1" applyAlignment="1">
      <alignment horizontal="center" vertical="center" wrapText="1"/>
    </xf>
    <xf numFmtId="0" fontId="64" fillId="7" borderId="28" xfId="0" applyFont="1" applyFill="1" applyBorder="1" applyAlignment="1">
      <alignment horizontal="center" vertical="center" wrapText="1"/>
    </xf>
    <xf numFmtId="0" fontId="64" fillId="7" borderId="29" xfId="0" applyFont="1" applyFill="1" applyBorder="1" applyAlignment="1">
      <alignment horizontal="center" vertical="center" wrapText="1"/>
    </xf>
    <xf numFmtId="0" fontId="17" fillId="7" borderId="32" xfId="0" applyFont="1" applyFill="1" applyBorder="1" applyAlignment="1">
      <alignment horizontal="center"/>
    </xf>
    <xf numFmtId="0" fontId="17" fillId="7" borderId="33" xfId="0" applyFont="1" applyFill="1" applyBorder="1" applyAlignment="1">
      <alignment horizontal="center"/>
    </xf>
    <xf numFmtId="0" fontId="17" fillId="7" borderId="34" xfId="0" applyFont="1" applyFill="1" applyBorder="1" applyAlignment="1">
      <alignment horizontal="center"/>
    </xf>
    <xf numFmtId="0" fontId="17" fillId="7" borderId="9" xfId="0" applyFont="1" applyFill="1" applyBorder="1" applyAlignment="1">
      <alignment horizontal="center" vertical="top"/>
    </xf>
    <xf numFmtId="0" fontId="17" fillId="7" borderId="0" xfId="0" applyFont="1" applyFill="1" applyBorder="1" applyAlignment="1">
      <alignment horizontal="center" vertical="top"/>
    </xf>
    <xf numFmtId="0" fontId="17" fillId="7" borderId="8" xfId="0" applyFont="1" applyFill="1" applyBorder="1" applyAlignment="1">
      <alignment horizontal="center" vertical="top"/>
    </xf>
    <xf numFmtId="0" fontId="25" fillId="9" borderId="24" xfId="0" applyFont="1" applyFill="1" applyBorder="1" applyAlignment="1">
      <alignment horizontal="center" vertical="center"/>
    </xf>
    <xf numFmtId="0" fontId="25" fillId="9" borderId="25" xfId="0" applyFont="1" applyFill="1" applyBorder="1" applyAlignment="1">
      <alignment horizontal="center" vertical="center"/>
    </xf>
    <xf numFmtId="0" fontId="25" fillId="9" borderId="26" xfId="0" applyFont="1" applyFill="1" applyBorder="1" applyAlignment="1">
      <alignment horizontal="center" vertical="center"/>
    </xf>
    <xf numFmtId="0" fontId="5" fillId="13" borderId="58" xfId="0" applyFont="1" applyFill="1" applyBorder="1" applyAlignment="1">
      <alignment vertical="center"/>
    </xf>
    <xf numFmtId="0" fontId="5" fillId="13" borderId="59" xfId="0" applyFont="1" applyFill="1" applyBorder="1" applyAlignment="1">
      <alignment vertical="center"/>
    </xf>
    <xf numFmtId="9" fontId="14" fillId="9" borderId="6" xfId="0" applyNumberFormat="1" applyFont="1" applyFill="1" applyBorder="1" applyAlignment="1">
      <alignment horizontal="center" vertical="center"/>
    </xf>
    <xf numFmtId="9" fontId="14" fillId="9" borderId="4" xfId="0" applyNumberFormat="1" applyFont="1" applyFill="1" applyBorder="1" applyAlignment="1">
      <alignment horizontal="center" vertical="center"/>
    </xf>
    <xf numFmtId="9" fontId="14" fillId="9" borderId="13" xfId="0" applyNumberFormat="1" applyFont="1" applyFill="1" applyBorder="1" applyAlignment="1">
      <alignment horizontal="center" vertical="center"/>
    </xf>
    <xf numFmtId="9" fontId="14" fillId="9" borderId="14" xfId="0" applyNumberFormat="1" applyFont="1" applyFill="1" applyBorder="1" applyAlignment="1">
      <alignment horizontal="center" vertical="center"/>
    </xf>
    <xf numFmtId="0" fontId="18" fillId="7" borderId="9" xfId="0" applyFont="1" applyFill="1" applyBorder="1" applyAlignment="1">
      <alignment horizontal="center" vertical="center"/>
    </xf>
    <xf numFmtId="0" fontId="18" fillId="7" borderId="0" xfId="0" applyFont="1" applyFill="1" applyBorder="1" applyAlignment="1">
      <alignment horizontal="center" vertical="center"/>
    </xf>
    <xf numFmtId="0" fontId="18" fillId="7" borderId="8" xfId="0" applyFont="1" applyFill="1" applyBorder="1" applyAlignment="1">
      <alignment horizontal="center" vertical="center"/>
    </xf>
    <xf numFmtId="0" fontId="20" fillId="7" borderId="6"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5" xfId="0" applyFont="1" applyFill="1" applyBorder="1" applyAlignment="1">
      <alignment horizontal="center" vertical="center"/>
    </xf>
    <xf numFmtId="0" fontId="7" fillId="2" borderId="19" xfId="0" applyFont="1" applyFill="1" applyBorder="1" applyAlignment="1" applyProtection="1">
      <alignment horizontal="left" vertical="top" wrapText="1" indent="1"/>
      <protection locked="0"/>
    </xf>
    <xf numFmtId="0" fontId="7" fillId="2" borderId="15" xfId="0" applyFont="1" applyFill="1" applyBorder="1" applyAlignment="1" applyProtection="1">
      <alignment horizontal="left" vertical="top" wrapText="1" indent="1"/>
      <protection locked="0"/>
    </xf>
    <xf numFmtId="0" fontId="7" fillId="2" borderId="16" xfId="0" applyFont="1" applyFill="1" applyBorder="1" applyAlignment="1" applyProtection="1">
      <alignment horizontal="left" vertical="top" wrapText="1" indent="1"/>
      <protection locked="0"/>
    </xf>
    <xf numFmtId="0" fontId="20" fillId="7" borderId="9" xfId="0" applyFont="1" applyFill="1" applyBorder="1" applyAlignment="1">
      <alignment horizontal="center" vertical="center"/>
    </xf>
    <xf numFmtId="0" fontId="20" fillId="7" borderId="0" xfId="0" applyFont="1" applyFill="1" applyBorder="1" applyAlignment="1">
      <alignment horizontal="center" vertical="center"/>
    </xf>
    <xf numFmtId="0" fontId="20" fillId="7" borderId="8" xfId="0" applyFont="1" applyFill="1" applyBorder="1" applyAlignment="1">
      <alignment horizontal="center" vertical="center"/>
    </xf>
    <xf numFmtId="9" fontId="19" fillId="7" borderId="19" xfId="0" applyNumberFormat="1" applyFont="1" applyFill="1" applyBorder="1" applyAlignment="1">
      <alignment horizontal="center"/>
    </xf>
    <xf numFmtId="0" fontId="19" fillId="7" borderId="15" xfId="0" applyFont="1" applyFill="1" applyBorder="1" applyAlignment="1">
      <alignment horizontal="center"/>
    </xf>
    <xf numFmtId="9" fontId="81" fillId="7" borderId="66" xfId="0" applyNumberFormat="1" applyFont="1" applyFill="1" applyBorder="1" applyAlignment="1">
      <alignment horizontal="center"/>
    </xf>
    <xf numFmtId="9" fontId="81" fillId="7" borderId="15" xfId="0" applyNumberFormat="1" applyFont="1" applyFill="1" applyBorder="1" applyAlignment="1">
      <alignment horizontal="center"/>
    </xf>
    <xf numFmtId="9" fontId="81" fillId="7" borderId="16" xfId="0" applyNumberFormat="1" applyFont="1" applyFill="1" applyBorder="1" applyAlignment="1">
      <alignment horizontal="center"/>
    </xf>
    <xf numFmtId="0" fontId="14" fillId="6" borderId="45" xfId="0" applyFont="1" applyFill="1" applyBorder="1" applyAlignment="1" applyProtection="1">
      <alignment horizontal="center" vertical="center" wrapText="1"/>
    </xf>
    <xf numFmtId="0" fontId="14" fillId="6" borderId="46" xfId="0" applyFont="1" applyFill="1" applyBorder="1" applyAlignment="1" applyProtection="1">
      <alignment horizontal="center" vertical="center" wrapText="1"/>
    </xf>
    <xf numFmtId="0" fontId="44" fillId="2" borderId="6" xfId="0" applyFont="1" applyFill="1" applyBorder="1" applyAlignment="1" applyProtection="1">
      <alignment horizontal="center" wrapText="1"/>
    </xf>
    <xf numFmtId="0" fontId="44" fillId="2" borderId="4" xfId="0" applyFont="1" applyFill="1" applyBorder="1" applyAlignment="1" applyProtection="1">
      <alignment horizontal="center" wrapText="1"/>
    </xf>
    <xf numFmtId="0" fontId="44" fillId="2" borderId="4" xfId="0" applyFont="1" applyFill="1" applyBorder="1" applyAlignment="1" applyProtection="1">
      <alignment wrapText="1"/>
    </xf>
    <xf numFmtId="0" fontId="44" fillId="2" borderId="5" xfId="0" applyFont="1" applyFill="1" applyBorder="1" applyAlignment="1" applyProtection="1">
      <alignment wrapText="1"/>
    </xf>
    <xf numFmtId="0" fontId="45" fillId="2" borderId="19" xfId="0" applyFont="1" applyFill="1" applyBorder="1" applyAlignment="1" applyProtection="1">
      <alignment horizontal="center" vertical="top"/>
    </xf>
    <xf numFmtId="0" fontId="45" fillId="2" borderId="15" xfId="0" applyFont="1" applyFill="1" applyBorder="1" applyAlignment="1" applyProtection="1">
      <alignment horizontal="center" vertical="top"/>
    </xf>
    <xf numFmtId="0" fontId="45" fillId="2" borderId="15" xfId="0" applyFont="1" applyFill="1" applyBorder="1" applyAlignment="1" applyProtection="1">
      <alignment vertical="top"/>
    </xf>
    <xf numFmtId="0" fontId="45" fillId="2" borderId="16" xfId="0" applyFont="1" applyFill="1" applyBorder="1" applyAlignment="1" applyProtection="1">
      <alignment vertical="top"/>
    </xf>
    <xf numFmtId="0" fontId="46" fillId="2" borderId="0" xfId="0" applyFont="1" applyFill="1" applyBorder="1" applyAlignment="1" applyProtection="1">
      <alignment horizontal="center"/>
    </xf>
    <xf numFmtId="166" fontId="33" fillId="2" borderId="0" xfId="0" applyNumberFormat="1" applyFont="1" applyFill="1" applyBorder="1" applyAlignment="1" applyProtection="1">
      <alignment horizontal="center" vertical="top"/>
    </xf>
    <xf numFmtId="0" fontId="33" fillId="2" borderId="0" xfId="0" applyFont="1" applyFill="1" applyBorder="1" applyAlignment="1" applyProtection="1">
      <alignment vertical="top"/>
    </xf>
    <xf numFmtId="0" fontId="33" fillId="2" borderId="0" xfId="0" applyNumberFormat="1" applyFont="1" applyFill="1" applyBorder="1" applyAlignment="1" applyProtection="1">
      <alignment horizontal="center" vertical="top"/>
    </xf>
    <xf numFmtId="0" fontId="49"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49" fillId="3" borderId="0" xfId="0" applyFont="1" applyFill="1" applyBorder="1" applyAlignment="1" applyProtection="1">
      <alignment wrapText="1"/>
    </xf>
    <xf numFmtId="9" fontId="9" fillId="5" borderId="0" xfId="0" applyNumberFormat="1" applyFont="1" applyFill="1" applyBorder="1" applyAlignment="1" applyProtection="1">
      <alignment horizontal="center" vertical="center" wrapText="1"/>
    </xf>
    <xf numFmtId="0" fontId="50" fillId="2" borderId="0" xfId="0" applyFont="1" applyFill="1" applyBorder="1" applyAlignment="1" applyProtection="1">
      <alignment horizontal="center" vertical="center" wrapText="1"/>
    </xf>
    <xf numFmtId="0" fontId="46" fillId="5" borderId="0" xfId="0" applyFont="1" applyFill="1" applyBorder="1" applyAlignment="1" applyProtection="1">
      <alignment horizontal="left" wrapText="1" indent="1"/>
    </xf>
    <xf numFmtId="0" fontId="46" fillId="2" borderId="0" xfId="0" applyFont="1" applyFill="1" applyBorder="1" applyAlignment="1" applyProtection="1">
      <alignment horizontal="left" wrapText="1" indent="1"/>
    </xf>
    <xf numFmtId="0" fontId="46" fillId="5" borderId="0" xfId="0" applyFont="1" applyFill="1" applyBorder="1" applyAlignment="1" applyProtection="1">
      <alignment horizontal="left" vertical="top" wrapText="1" indent="1"/>
    </xf>
    <xf numFmtId="0" fontId="46" fillId="2" borderId="0" xfId="0" applyFont="1" applyFill="1" applyBorder="1" applyAlignment="1" applyProtection="1">
      <alignment horizontal="left" vertical="top" wrapText="1" indent="1"/>
    </xf>
    <xf numFmtId="0" fontId="68" fillId="2" borderId="6" xfId="0" applyFont="1" applyFill="1" applyBorder="1" applyAlignment="1" applyProtection="1">
      <alignment horizontal="center" vertical="center" wrapText="1"/>
    </xf>
    <xf numFmtId="0" fontId="68" fillId="2" borderId="4" xfId="0" applyFont="1" applyFill="1" applyBorder="1" applyAlignment="1" applyProtection="1">
      <alignment horizontal="center" vertical="center" wrapText="1"/>
    </xf>
    <xf numFmtId="9" fontId="7" fillId="5" borderId="9" xfId="0" applyNumberFormat="1" applyFont="1" applyFill="1" applyBorder="1" applyAlignment="1" applyProtection="1">
      <alignment horizontal="left" vertical="top" wrapText="1" indent="2"/>
      <protection locked="0"/>
    </xf>
    <xf numFmtId="0" fontId="7" fillId="2" borderId="0" xfId="0" applyFont="1" applyFill="1" applyBorder="1" applyAlignment="1" applyProtection="1">
      <alignment horizontal="left" vertical="top" wrapText="1" indent="2"/>
      <protection locked="0"/>
    </xf>
    <xf numFmtId="9" fontId="46" fillId="5" borderId="9" xfId="0" applyNumberFormat="1" applyFont="1" applyFill="1" applyBorder="1" applyAlignment="1" applyProtection="1">
      <alignment horizontal="left" vertical="top" indent="2"/>
    </xf>
    <xf numFmtId="0" fontId="46" fillId="2" borderId="0" xfId="0" applyNumberFormat="1" applyFont="1" applyFill="1" applyBorder="1" applyAlignment="1" applyProtection="1">
      <alignment horizontal="left" vertical="top" indent="2"/>
    </xf>
    <xf numFmtId="0" fontId="46" fillId="2" borderId="8" xfId="0" applyNumberFormat="1" applyFont="1" applyFill="1" applyBorder="1" applyAlignment="1" applyProtection="1">
      <alignment horizontal="left" vertical="top" indent="2"/>
    </xf>
    <xf numFmtId="0" fontId="51" fillId="2" borderId="6" xfId="0" applyFont="1" applyFill="1" applyBorder="1" applyAlignment="1" applyProtection="1">
      <alignment horizontal="center" vertical="center"/>
    </xf>
    <xf numFmtId="0" fontId="51" fillId="2" borderId="4" xfId="0" applyFont="1" applyFill="1" applyBorder="1" applyAlignment="1" applyProtection="1">
      <alignment horizontal="center" vertical="center"/>
    </xf>
    <xf numFmtId="0" fontId="51" fillId="2" borderId="4" xfId="0" applyFont="1" applyFill="1" applyBorder="1" applyAlignment="1" applyProtection="1"/>
    <xf numFmtId="0" fontId="51" fillId="2" borderId="5" xfId="0" applyFont="1" applyFill="1" applyBorder="1" applyAlignment="1" applyProtection="1"/>
    <xf numFmtId="0" fontId="45" fillId="2" borderId="9"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5" fillId="2" borderId="0" xfId="0" applyFont="1" applyFill="1" applyBorder="1" applyAlignment="1" applyProtection="1"/>
    <xf numFmtId="0" fontId="45" fillId="2" borderId="8" xfId="0" applyFont="1" applyFill="1" applyBorder="1" applyAlignment="1" applyProtection="1"/>
    <xf numFmtId="0" fontId="10" fillId="2" borderId="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2" fillId="2" borderId="8" xfId="0" applyFont="1" applyFill="1" applyBorder="1" applyAlignment="1" applyProtection="1">
      <alignment horizontal="center"/>
    </xf>
    <xf numFmtId="0" fontId="33" fillId="2" borderId="9" xfId="0" applyFont="1" applyFill="1" applyBorder="1" applyAlignment="1" applyProtection="1">
      <alignment horizontal="left" vertical="center" wrapText="1" indent="1"/>
    </xf>
    <xf numFmtId="0" fontId="46" fillId="2" borderId="0" xfId="0" applyFont="1" applyFill="1" applyBorder="1" applyAlignment="1" applyProtection="1">
      <alignment horizontal="left" vertical="center" wrapText="1" indent="1"/>
    </xf>
    <xf numFmtId="0" fontId="52" fillId="2" borderId="0" xfId="0" applyFont="1" applyFill="1" applyBorder="1" applyAlignment="1" applyProtection="1">
      <alignment horizontal="left" vertical="top" wrapText="1" indent="1"/>
      <protection locked="0"/>
    </xf>
    <xf numFmtId="0" fontId="54" fillId="2" borderId="0" xfId="0" applyFont="1" applyFill="1" applyBorder="1" applyAlignment="1" applyProtection="1">
      <alignment horizontal="left" vertical="top" wrapText="1" indent="1"/>
      <protection locked="0"/>
    </xf>
    <xf numFmtId="0" fontId="54" fillId="2" borderId="8" xfId="0" applyFont="1" applyFill="1" applyBorder="1" applyAlignment="1" applyProtection="1">
      <alignment horizontal="left" vertical="top" wrapText="1" indent="1"/>
      <protection locked="0"/>
    </xf>
    <xf numFmtId="0" fontId="39" fillId="2" borderId="19" xfId="0" applyFont="1" applyFill="1" applyBorder="1" applyAlignment="1" applyProtection="1">
      <alignment horizontal="left" vertical="center" wrapText="1" indent="1"/>
    </xf>
    <xf numFmtId="0" fontId="11" fillId="2" borderId="15" xfId="0" applyFont="1" applyFill="1" applyBorder="1" applyAlignment="1" applyProtection="1">
      <alignment horizontal="left" vertical="center" wrapText="1" indent="1"/>
    </xf>
    <xf numFmtId="0" fontId="57" fillId="2" borderId="15" xfId="0" applyFont="1" applyFill="1" applyBorder="1" applyAlignment="1" applyProtection="1">
      <alignment horizontal="left" vertical="center" wrapText="1" indent="1"/>
      <protection locked="0"/>
    </xf>
    <xf numFmtId="0" fontId="57" fillId="2" borderId="16" xfId="0" applyFont="1" applyFill="1" applyBorder="1" applyAlignment="1" applyProtection="1">
      <alignment horizontal="left" vertical="center" wrapText="1" indent="1"/>
      <protection locked="0"/>
    </xf>
    <xf numFmtId="0" fontId="58" fillId="9" borderId="6" xfId="0" applyFont="1" applyFill="1" applyBorder="1" applyAlignment="1" applyProtection="1">
      <alignment horizontal="center" vertical="center" wrapText="1"/>
    </xf>
    <xf numFmtId="0" fontId="58" fillId="9" borderId="4" xfId="0" applyFont="1" applyFill="1" applyBorder="1" applyAlignment="1" applyProtection="1">
      <alignment horizontal="center"/>
    </xf>
    <xf numFmtId="0" fontId="59" fillId="9" borderId="4" xfId="0" applyFont="1" applyFill="1" applyBorder="1" applyAlignment="1" applyProtection="1">
      <alignment horizontal="center"/>
    </xf>
    <xf numFmtId="0" fontId="59" fillId="9" borderId="5" xfId="0" applyFont="1" applyFill="1" applyBorder="1" applyAlignment="1" applyProtection="1">
      <alignment horizontal="center"/>
    </xf>
    <xf numFmtId="9" fontId="7" fillId="5" borderId="9" xfId="0" applyNumberFormat="1" applyFont="1" applyFill="1" applyBorder="1" applyAlignment="1" applyProtection="1">
      <alignment horizontal="left" vertical="center" wrapText="1" indent="2"/>
      <protection locked="0"/>
    </xf>
    <xf numFmtId="9" fontId="7" fillId="5" borderId="0" xfId="0" applyNumberFormat="1" applyFont="1" applyFill="1" applyBorder="1" applyAlignment="1" applyProtection="1">
      <alignment horizontal="left" vertical="center" wrapText="1" indent="2"/>
      <protection locked="0"/>
    </xf>
    <xf numFmtId="0" fontId="7" fillId="2" borderId="0" xfId="0" applyFont="1" applyFill="1" applyBorder="1" applyAlignment="1" applyProtection="1">
      <alignment horizontal="left" wrapText="1" indent="2"/>
      <protection locked="0"/>
    </xf>
    <xf numFmtId="9" fontId="33" fillId="5" borderId="9" xfId="0" applyNumberFormat="1" applyFont="1" applyFill="1" applyBorder="1" applyAlignment="1" applyProtection="1">
      <alignment horizontal="left" vertical="center" wrapText="1" indent="2"/>
    </xf>
    <xf numFmtId="0" fontId="46" fillId="2" borderId="0" xfId="0" applyNumberFormat="1" applyFont="1" applyFill="1" applyBorder="1" applyAlignment="1" applyProtection="1">
      <alignment horizontal="left" wrapText="1" indent="2"/>
    </xf>
    <xf numFmtId="0" fontId="46" fillId="2" borderId="8" xfId="0" applyNumberFormat="1" applyFont="1" applyFill="1" applyBorder="1" applyAlignment="1" applyProtection="1">
      <alignment horizontal="left" wrapText="1" indent="2"/>
    </xf>
    <xf numFmtId="14" fontId="7" fillId="5" borderId="9" xfId="0" applyNumberFormat="1" applyFont="1" applyFill="1" applyBorder="1" applyAlignment="1" applyProtection="1">
      <alignment horizontal="center" vertical="top" wrapText="1"/>
      <protection locked="0"/>
    </xf>
    <xf numFmtId="14" fontId="7" fillId="5" borderId="0" xfId="0" applyNumberFormat="1" applyFont="1" applyFill="1" applyBorder="1" applyAlignment="1" applyProtection="1">
      <alignment horizontal="center" vertical="top" wrapText="1"/>
      <protection locked="0"/>
    </xf>
    <xf numFmtId="49" fontId="7" fillId="5" borderId="9" xfId="0" applyNumberFormat="1" applyFont="1" applyFill="1" applyBorder="1" applyAlignment="1" applyProtection="1">
      <alignment horizontal="left" vertical="top" wrapText="1" indent="2"/>
      <protection locked="0"/>
    </xf>
    <xf numFmtId="49" fontId="7" fillId="2" borderId="0" xfId="0" applyNumberFormat="1" applyFont="1" applyFill="1" applyBorder="1" applyAlignment="1" applyProtection="1">
      <alignment horizontal="left" vertical="top" wrapText="1" indent="2"/>
      <protection locked="0"/>
    </xf>
    <xf numFmtId="49" fontId="7" fillId="5" borderId="9" xfId="0" applyNumberFormat="1" applyFont="1" applyFill="1" applyBorder="1" applyAlignment="1" applyProtection="1">
      <alignment horizontal="left" vertical="top" indent="2"/>
      <protection locked="0"/>
    </xf>
    <xf numFmtId="49" fontId="7" fillId="2" borderId="0" xfId="0" applyNumberFormat="1" applyFont="1" applyFill="1" applyBorder="1" applyAlignment="1" applyProtection="1">
      <alignment horizontal="left" vertical="top" indent="2"/>
      <protection locked="0"/>
    </xf>
    <xf numFmtId="49" fontId="7" fillId="2" borderId="8" xfId="0" applyNumberFormat="1" applyFont="1" applyFill="1" applyBorder="1" applyAlignment="1" applyProtection="1">
      <alignment horizontal="left" vertical="top" indent="2"/>
      <protection locked="0"/>
    </xf>
    <xf numFmtId="0" fontId="7" fillId="5" borderId="9" xfId="0" applyNumberFormat="1" applyFont="1" applyFill="1" applyBorder="1" applyAlignment="1" applyProtection="1">
      <alignment horizontal="left" vertical="top" wrapText="1" indent="2"/>
      <protection locked="0"/>
    </xf>
    <xf numFmtId="0" fontId="7" fillId="2" borderId="0" xfId="0" applyNumberFormat="1" applyFont="1" applyFill="1" applyBorder="1" applyAlignment="1" applyProtection="1">
      <alignment horizontal="left" vertical="top" wrapText="1" indent="2"/>
      <protection locked="0"/>
    </xf>
    <xf numFmtId="9" fontId="7" fillId="5" borderId="9" xfId="0" applyNumberFormat="1" applyFont="1" applyFill="1" applyBorder="1" applyAlignment="1" applyProtection="1">
      <alignment horizontal="left" vertical="top" indent="2"/>
      <protection locked="0"/>
    </xf>
    <xf numFmtId="0" fontId="7" fillId="2" borderId="0" xfId="0" applyFont="1" applyFill="1" applyBorder="1" applyAlignment="1" applyProtection="1">
      <alignment horizontal="left" vertical="top" indent="2"/>
      <protection locked="0"/>
    </xf>
    <xf numFmtId="0" fontId="7" fillId="2" borderId="8" xfId="0" applyFont="1" applyFill="1" applyBorder="1" applyAlignment="1" applyProtection="1">
      <alignment horizontal="left" vertical="top" indent="2"/>
      <protection locked="0"/>
    </xf>
    <xf numFmtId="9" fontId="7" fillId="5" borderId="0" xfId="0" applyNumberFormat="1" applyFont="1" applyFill="1" applyBorder="1" applyAlignment="1" applyProtection="1">
      <alignment horizontal="left" vertical="top" wrapText="1" indent="2"/>
      <protection locked="0"/>
    </xf>
    <xf numFmtId="49" fontId="6" fillId="5" borderId="9" xfId="0" applyNumberFormat="1" applyFont="1" applyFill="1" applyBorder="1" applyAlignment="1" applyProtection="1">
      <alignment horizontal="left" vertical="top" indent="2"/>
    </xf>
    <xf numFmtId="49" fontId="6" fillId="5" borderId="0" xfId="0" applyNumberFormat="1" applyFont="1" applyFill="1" applyBorder="1" applyAlignment="1" applyProtection="1">
      <alignment horizontal="left" vertical="top" indent="2"/>
    </xf>
    <xf numFmtId="0" fontId="6" fillId="20" borderId="50" xfId="0" applyFont="1" applyFill="1" applyBorder="1" applyAlignment="1">
      <alignment horizontal="center" vertical="center"/>
    </xf>
    <xf numFmtId="0" fontId="6" fillId="20" borderId="51" xfId="0" applyFont="1" applyFill="1" applyBorder="1" applyAlignment="1">
      <alignment horizontal="center" vertical="center"/>
    </xf>
    <xf numFmtId="9" fontId="6" fillId="20" borderId="49" xfId="0" applyNumberFormat="1" applyFont="1" applyFill="1" applyBorder="1" applyAlignment="1">
      <alignment horizontal="center" vertical="center"/>
    </xf>
    <xf numFmtId="9" fontId="6" fillId="20" borderId="51" xfId="0" applyNumberFormat="1" applyFont="1" applyFill="1" applyBorder="1" applyAlignment="1">
      <alignment horizontal="center" vertical="center"/>
    </xf>
    <xf numFmtId="0" fontId="80" fillId="0" borderId="52" xfId="0" applyFont="1" applyBorder="1" applyAlignment="1">
      <alignment horizontal="center" vertical="center"/>
    </xf>
    <xf numFmtId="0" fontId="80" fillId="0" borderId="54" xfId="0" applyFont="1" applyBorder="1" applyAlignment="1">
      <alignment horizontal="center" vertical="center"/>
    </xf>
  </cellXfs>
  <cellStyles count="6">
    <cellStyle name="Lien hypertexte" xfId="2" builtinId="8"/>
    <cellStyle name="Normal" xfId="0" builtinId="0"/>
    <cellStyle name="Normal 2" xfId="1"/>
    <cellStyle name="Normal 2 2" xfId="4"/>
    <cellStyle name="Normal 3" xfId="3"/>
    <cellStyle name="常规 2" xfId="5"/>
  </cellStyles>
  <dxfs count="0"/>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900000"/>
      <color rgb="FFCCFFFF"/>
      <color rgb="FFBBECF3"/>
      <color rgb="FF0432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555841894102"/>
          <c:y val="0.166667635484302"/>
          <c:w val="0.81944666733579596"/>
          <c:h val="0.630956048619146"/>
        </c:manualLayout>
      </c:layout>
      <c:barChart>
        <c:barDir val="col"/>
        <c:grouping val="clustered"/>
        <c:varyColors val="0"/>
        <c:ser>
          <c:idx val="0"/>
          <c:order val="0"/>
          <c:tx>
            <c:v>Véracité</c:v>
          </c:tx>
          <c:spPr>
            <a:solidFill>
              <a:schemeClr val="accent1">
                <a:lumMod val="60000"/>
                <a:lumOff val="40000"/>
                <a:alpha val="64000"/>
              </a:schemeClr>
            </a:solidFill>
            <a:ln>
              <a:solidFill>
                <a:srgbClr val="0070C0"/>
              </a:solidFill>
            </a:ln>
          </c:spPr>
          <c:invertIfNegative val="0"/>
          <c:dLbls>
            <c:spPr>
              <a:noFill/>
              <a:ln>
                <a:noFill/>
              </a:ln>
              <a:effectLst/>
            </c:spPr>
            <c:txPr>
              <a:bodyPr wrap="square" lIns="38100" tIns="19050" rIns="38100" bIns="19050" anchor="ctr">
                <a:spAutoFit/>
              </a:bodyPr>
              <a:lstStyle/>
              <a:p>
                <a:pPr>
                  <a:defRPr sz="1000">
                    <a:solidFill>
                      <a:schemeClr val="accent5">
                        <a:lumMod val="75000"/>
                      </a:schemeClr>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Utilitaires!$A$4:$A$7</c:f>
              <c:strCache>
                <c:ptCount val="4"/>
                <c:pt idx="0">
                  <c:v>Faux </c:v>
                </c:pt>
                <c:pt idx="1">
                  <c:v>Plutôt Faux</c:v>
                </c:pt>
                <c:pt idx="2">
                  <c:v>Plutôt Vrai</c:v>
                </c:pt>
                <c:pt idx="3">
                  <c:v>Vrai </c:v>
                </c:pt>
              </c:strCache>
            </c:strRef>
          </c:cat>
          <c:val>
            <c:numRef>
              <c:f>Utilitaires!$J$4:$J$7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F628-4D1C-81A5-7BFA331A8154}"/>
            </c:ext>
          </c:extLst>
        </c:ser>
        <c:dLbls>
          <c:showLegendKey val="0"/>
          <c:showVal val="0"/>
          <c:showCatName val="0"/>
          <c:showSerName val="0"/>
          <c:showPercent val="0"/>
          <c:showBubbleSize val="0"/>
        </c:dLbls>
        <c:gapWidth val="150"/>
        <c:overlap val="100"/>
        <c:axId val="2093395248"/>
        <c:axId val="1819027888"/>
      </c:barChart>
      <c:catAx>
        <c:axId val="209339524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FF"/>
                </a:solidFill>
                <a:latin typeface="Arial Narrow"/>
                <a:ea typeface="Arial Narrow"/>
                <a:cs typeface="Arial Narrow"/>
              </a:defRPr>
            </a:pPr>
            <a:endParaRPr lang="fr-FR"/>
          </a:p>
        </c:txPr>
        <c:crossAx val="1819027888"/>
        <c:crosses val="autoZero"/>
        <c:auto val="0"/>
        <c:lblAlgn val="ctr"/>
        <c:lblOffset val="100"/>
        <c:tickMarkSkip val="1"/>
        <c:noMultiLvlLbl val="0"/>
      </c:catAx>
      <c:valAx>
        <c:axId val="1819027888"/>
        <c:scaling>
          <c:orientation val="minMax"/>
          <c:min val="0"/>
        </c:scaling>
        <c:delete val="0"/>
        <c:axPos val="l"/>
        <c:majorGridlines>
          <c:spPr>
            <a:ln w="3175">
              <a:solidFill>
                <a:srgbClr val="969696"/>
              </a:solidFill>
              <a:prstDash val="sysDash"/>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rgbClr val="808080"/>
                </a:solidFill>
                <a:latin typeface="Arial Narrow"/>
                <a:ea typeface="Arial Narrow"/>
                <a:cs typeface="Arial Narrow"/>
              </a:defRPr>
            </a:pPr>
            <a:endParaRPr lang="fr-FR"/>
          </a:p>
        </c:txPr>
        <c:crossAx val="2093395248"/>
        <c:crosses val="autoZero"/>
        <c:crossBetween val="between"/>
        <c:minorUnit val="1"/>
      </c:valAx>
      <c:spPr>
        <a:noFill/>
        <a:ln w="25400">
          <a:noFill/>
        </a:ln>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2" r="0.750000000000002"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8679545218199"/>
          <c:y val="0.11656430446194201"/>
          <c:w val="0.50666884514474697"/>
          <c:h val="0.82568241469816295"/>
        </c:manualLayout>
      </c:layout>
      <c:radarChart>
        <c:radarStyle val="filled"/>
        <c:varyColors val="0"/>
        <c:ser>
          <c:idx val="15"/>
          <c:order val="0"/>
          <c:tx>
            <c:strRef>
              <c:f>Utilitaires!$A$32</c:f>
              <c:strCache>
                <c:ptCount val="1"/>
                <c:pt idx="0">
                  <c:v>90%</c:v>
                </c:pt>
              </c:strCache>
            </c:strRef>
          </c:tx>
          <c:spPr>
            <a:noFill/>
            <a:ln w="15875">
              <a:solidFill>
                <a:srgbClr val="00B050"/>
              </a:solidFill>
              <a:prstDash val="dash"/>
            </a:ln>
          </c:spPr>
          <c:cat>
            <c:strRef>
              <c:f>('Résultats globaux'!$C$35,'Résultats globaux'!$C$37,'Résultats globaux'!$C$39,'Résultats globaux'!$C$40,'Résultats globaux'!$C$42,'Résultats globaux'!$C$43,'Résultats globaux'!$C$45,'Résultats globaux'!$C$47,'Résultats globaux'!$C$48)</c:f>
              <c:strCache>
                <c:ptCount val="9"/>
                <c:pt idx="0">
                  <c:v>Réception et mise en service </c:v>
                </c:pt>
                <c:pt idx="1">
                  <c:v>Utilisation</c:v>
                </c:pt>
                <c:pt idx="2">
                  <c:v>Etalonnage </c:v>
                </c:pt>
                <c:pt idx="3">
                  <c:v>Métrologie</c:v>
                </c:pt>
                <c:pt idx="4">
                  <c:v>Documentation</c:v>
                </c:pt>
                <c:pt idx="5">
                  <c:v>Sécurité</c:v>
                </c:pt>
                <c:pt idx="6">
                  <c:v>Analyse des incidents</c:v>
                </c:pt>
                <c:pt idx="7">
                  <c:v>Identification du matériel</c:v>
                </c:pt>
                <c:pt idx="8">
                  <c:v>Disponibilité</c:v>
                </c:pt>
              </c:strCache>
            </c:strRef>
          </c:cat>
          <c:val>
            <c:numRef>
              <c:f>Utilitaires!$A$34:$A$42</c:f>
              <c:numCache>
                <c:formatCode>0%</c:formatCode>
                <c:ptCount val="9"/>
                <c:pt idx="0">
                  <c:v>0.9</c:v>
                </c:pt>
                <c:pt idx="1">
                  <c:v>0.9</c:v>
                </c:pt>
                <c:pt idx="2">
                  <c:v>0.9</c:v>
                </c:pt>
                <c:pt idx="3">
                  <c:v>0.9</c:v>
                </c:pt>
                <c:pt idx="4">
                  <c:v>0.9</c:v>
                </c:pt>
                <c:pt idx="5">
                  <c:v>0.9</c:v>
                </c:pt>
                <c:pt idx="6">
                  <c:v>0.9</c:v>
                </c:pt>
                <c:pt idx="7">
                  <c:v>0.9</c:v>
                </c:pt>
                <c:pt idx="8">
                  <c:v>0.9</c:v>
                </c:pt>
              </c:numCache>
            </c:numRef>
          </c:val>
          <c:extLst>
            <c:ext xmlns:c16="http://schemas.microsoft.com/office/drawing/2014/chart" uri="{C3380CC4-5D6E-409C-BE32-E72D297353CC}">
              <c16:uniqueId val="{00000008-FAFD-453F-B3A5-0CD49B14FAE9}"/>
            </c:ext>
          </c:extLst>
        </c:ser>
        <c:ser>
          <c:idx val="14"/>
          <c:order val="1"/>
          <c:tx>
            <c:v>résultats</c:v>
          </c:tx>
          <c:spPr>
            <a:solidFill>
              <a:schemeClr val="accent2">
                <a:lumMod val="50000"/>
                <a:alpha val="15000"/>
              </a:schemeClr>
            </a:solidFill>
            <a:ln w="12700">
              <a:solidFill>
                <a:srgbClr val="900000"/>
              </a:solidFill>
              <a:prstDash val="solid"/>
            </a:ln>
          </c:spPr>
          <c:dLbls>
            <c:dLbl>
              <c:idx val="0"/>
              <c:layout>
                <c:manualLayout>
                  <c:x val="2.4803312002162601E-2"/>
                  <c:y val="0.14214793710637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F0-4722-B1E5-72265AAEA04F}"/>
                </c:ext>
              </c:extLst>
            </c:dLbl>
            <c:dLbl>
              <c:idx val="1"/>
              <c:layout>
                <c:manualLayout>
                  <c:x val="-6.1471213794882101E-2"/>
                  <c:y val="7.726187045035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F0-4722-B1E5-72265AAEA04F}"/>
                </c:ext>
              </c:extLst>
            </c:dLbl>
            <c:dLbl>
              <c:idx val="2"/>
              <c:layout>
                <c:manualLayout>
                  <c:x val="-8.1690965247126199E-2"/>
                  <c:y val="2.476134464909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F0-4722-B1E5-72265AAEA04F}"/>
                </c:ext>
              </c:extLst>
            </c:dLbl>
            <c:dLbl>
              <c:idx val="3"/>
              <c:layout>
                <c:manualLayout>
                  <c:x val="-8.6973071144814201E-2"/>
                  <c:y val="-6.7969306838142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4F0-4722-B1E5-72265AAEA04F}"/>
                </c:ext>
              </c:extLst>
            </c:dLbl>
            <c:dLbl>
              <c:idx val="4"/>
              <c:layout>
                <c:manualLayout>
                  <c:x val="-4.0740745633012998E-2"/>
                  <c:y val="-9.578653592141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4F0-4722-B1E5-72265AAEA04F}"/>
                </c:ext>
              </c:extLst>
            </c:dLbl>
            <c:dLbl>
              <c:idx val="5"/>
              <c:layout>
                <c:manualLayout>
                  <c:x val="2.5082768981712401E-2"/>
                  <c:y val="-0.114330859470849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4F0-4722-B1E5-72265AAEA04F}"/>
                </c:ext>
              </c:extLst>
            </c:dLbl>
            <c:dLbl>
              <c:idx val="6"/>
              <c:layout>
                <c:manualLayout>
                  <c:x val="8.4646334472135099E-2"/>
                  <c:y val="-5.8689888257494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4F0-4722-B1E5-72265AAEA04F}"/>
                </c:ext>
              </c:extLst>
            </c:dLbl>
            <c:dLbl>
              <c:idx val="7"/>
              <c:layout>
                <c:manualLayout>
                  <c:x val="9.5930453858331793E-2"/>
                  <c:y val="1.8563705691506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4F0-4722-B1E5-72265AAEA04F}"/>
                </c:ext>
              </c:extLst>
            </c:dLbl>
            <c:dLbl>
              <c:idx val="8"/>
              <c:layout>
                <c:manualLayout>
                  <c:x val="6.3727843469911893E-2"/>
                  <c:y val="9.27406319741694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4F0-4722-B1E5-72265AAEA04F}"/>
                </c:ext>
              </c:extLst>
            </c:dLbl>
            <c:spPr>
              <a:noFill/>
              <a:ln>
                <a:noFill/>
              </a:ln>
              <a:effectLst/>
            </c:spPr>
            <c:txPr>
              <a:bodyPr wrap="square" lIns="38100" tIns="19050" rIns="38100" bIns="19050" anchor="ctr">
                <a:spAutoFit/>
              </a:bodyPr>
              <a:lstStyle/>
              <a:p>
                <a:pPr>
                  <a:defRPr sz="800" b="1">
                    <a:solidFill>
                      <a:schemeClr val="accent2">
                        <a:lumMod val="50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('Résultats globaux'!$C$35,'Résultats globaux'!$C$37,'Résultats globaux'!$C$39,'Résultats globaux'!$C$40,'Résultats globaux'!$C$42,'Résultats globaux'!$C$43,'Résultats globaux'!$C$45,'Résultats globaux'!$C$47,'Résultats globaux'!$C$48)</c:f>
              <c:strCache>
                <c:ptCount val="9"/>
                <c:pt idx="0">
                  <c:v>Réception et mise en service </c:v>
                </c:pt>
                <c:pt idx="1">
                  <c:v>Utilisation</c:v>
                </c:pt>
                <c:pt idx="2">
                  <c:v>Etalonnage </c:v>
                </c:pt>
                <c:pt idx="3">
                  <c:v>Métrologie</c:v>
                </c:pt>
                <c:pt idx="4">
                  <c:v>Documentation</c:v>
                </c:pt>
                <c:pt idx="5">
                  <c:v>Sécurité</c:v>
                </c:pt>
                <c:pt idx="6">
                  <c:v>Analyse des incidents</c:v>
                </c:pt>
                <c:pt idx="7">
                  <c:v>Identification du matériel</c:v>
                </c:pt>
                <c:pt idx="8">
                  <c:v>Disponibilité</c:v>
                </c:pt>
              </c:strCache>
            </c:strRef>
          </c:cat>
          <c:val>
            <c:numRef>
              <c:f>('Résultats globaux'!$G$35,'Résultats globaux'!$G$37,'Résultats globaux'!$G$39:$G$40,'Résultats globaux'!$G$42:$G$43,'Résultats globaux'!$G$45,'Résultats globaux'!$G$47:$G$48)</c:f>
              <c:numCache>
                <c:formatCode>0%</c:formatCode>
                <c:ptCount val="9"/>
                <c:pt idx="0">
                  <c:v>1.0000000000000001E-5</c:v>
                </c:pt>
                <c:pt idx="1">
                  <c:v>1.0000000000000001E-5</c:v>
                </c:pt>
                <c:pt idx="2">
                  <c:v>1.0000000000000001E-5</c:v>
                </c:pt>
                <c:pt idx="3">
                  <c:v>1.0000000000000001E-5</c:v>
                </c:pt>
                <c:pt idx="4">
                  <c:v>1.0000000000000001E-5</c:v>
                </c:pt>
                <c:pt idx="5">
                  <c:v>1.0000000000000001E-5</c:v>
                </c:pt>
                <c:pt idx="6">
                  <c:v>1.0000000000000001E-5</c:v>
                </c:pt>
                <c:pt idx="7">
                  <c:v>1.0000000000000001E-5</c:v>
                </c:pt>
                <c:pt idx="8">
                  <c:v>1.0000000000000001E-5</c:v>
                </c:pt>
              </c:numCache>
              <c:extLst/>
            </c:numRef>
          </c:val>
          <c:extLst>
            <c:ext xmlns:c16="http://schemas.microsoft.com/office/drawing/2014/chart" uri="{C3380CC4-5D6E-409C-BE32-E72D297353CC}">
              <c16:uniqueId val="{00000007-FAFD-453F-B3A5-0CD49B14FAE9}"/>
            </c:ext>
          </c:extLst>
        </c:ser>
        <c:dLbls>
          <c:showLegendKey val="0"/>
          <c:showVal val="0"/>
          <c:showCatName val="0"/>
          <c:showSerName val="0"/>
          <c:showPercent val="0"/>
          <c:showBubbleSize val="0"/>
        </c:dLbls>
        <c:axId val="1816162592"/>
        <c:axId val="1818512176"/>
      </c:radarChart>
      <c:catAx>
        <c:axId val="1816162592"/>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1000">
                <a:solidFill>
                  <a:schemeClr val="accent2">
                    <a:lumMod val="50000"/>
                  </a:schemeClr>
                </a:solidFill>
                <a:latin typeface="Arial Narrow" charset="0"/>
                <a:ea typeface="Arial Narrow" charset="0"/>
                <a:cs typeface="Arial Narrow" charset="0"/>
              </a:defRPr>
            </a:pPr>
            <a:endParaRPr lang="fr-FR"/>
          </a:p>
        </c:txPr>
        <c:crossAx val="1818512176"/>
        <c:crosses val="autoZero"/>
        <c:auto val="0"/>
        <c:lblAlgn val="ctr"/>
        <c:lblOffset val="100"/>
        <c:noMultiLvlLbl val="0"/>
      </c:catAx>
      <c:valAx>
        <c:axId val="1818512176"/>
        <c:scaling>
          <c:orientation val="minMax"/>
          <c:max val="1"/>
          <c:min val="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1816162592"/>
        <c:crosses val="autoZero"/>
        <c:crossBetween val="between"/>
        <c:majorUnit val="0.2"/>
        <c:minorUnit val="5.00000000000001E-2"/>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3" r="0.750000000000003"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90884199507501"/>
          <c:y val="0.154459904887393"/>
          <c:w val="0.53453646270017496"/>
          <c:h val="0.73941119272223799"/>
        </c:manualLayout>
      </c:layout>
      <c:radarChart>
        <c:radarStyle val="filled"/>
        <c:varyColors val="0"/>
        <c:ser>
          <c:idx val="0"/>
          <c:order val="0"/>
          <c:tx>
            <c:v>Conformité des Articles</c:v>
          </c:tx>
          <c:spPr>
            <a:solidFill>
              <a:schemeClr val="accent2">
                <a:lumMod val="50000"/>
                <a:alpha val="15000"/>
              </a:schemeClr>
            </a:solidFill>
            <a:ln w="12700">
              <a:solidFill>
                <a:srgbClr val="900000"/>
              </a:solidFill>
            </a:ln>
          </c:spPr>
          <c:dLbls>
            <c:dLbl>
              <c:idx val="0"/>
              <c:layout>
                <c:manualLayout>
                  <c:x val="3.0389384714768798E-3"/>
                  <c:y val="0.104914308811393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B0-4C9C-A291-D6A01C615F22}"/>
                </c:ext>
              </c:extLst>
            </c:dLbl>
            <c:dLbl>
              <c:idx val="1"/>
              <c:layout>
                <c:manualLayout>
                  <c:x val="-7.90764586363326E-2"/>
                  <c:y val="4.8025704131587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0-4C9C-A291-D6A01C615F22}"/>
                </c:ext>
              </c:extLst>
            </c:dLbl>
            <c:dLbl>
              <c:idx val="2"/>
              <c:layout>
                <c:manualLayout>
                  <c:x val="-7.2132665802931206E-2"/>
                  <c:y val="-6.08310842832478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0-4C9C-A291-D6A01C615F22}"/>
                </c:ext>
              </c:extLst>
            </c:dLbl>
            <c:dLbl>
              <c:idx val="3"/>
              <c:layout>
                <c:manualLayout>
                  <c:x val="-2.9631510947666999E-3"/>
                  <c:y val="-0.1066745417973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0-4C9C-A291-D6A01C615F22}"/>
                </c:ext>
              </c:extLst>
            </c:dLbl>
            <c:dLbl>
              <c:idx val="4"/>
              <c:layout>
                <c:manualLayout>
                  <c:x val="7.9629977155519296E-2"/>
                  <c:y val="-5.4885729212834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B0-4C9C-A291-D6A01C615F22}"/>
                </c:ext>
              </c:extLst>
            </c:dLbl>
            <c:dLbl>
              <c:idx val="5"/>
              <c:layout>
                <c:manualLayout>
                  <c:x val="9.0015103341501507E-2"/>
                  <c:y val="5.21788834084448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0-4C9C-A291-D6A01C615F22}"/>
                </c:ext>
              </c:extLst>
            </c:dLbl>
            <c:spPr>
              <a:noFill/>
              <a:ln>
                <a:noFill/>
              </a:ln>
              <a:effectLst/>
            </c:spPr>
            <c:txPr>
              <a:bodyPr wrap="square" lIns="38100" tIns="19050" rIns="38100" bIns="19050" anchor="ctr">
                <a:spAutoFit/>
              </a:bodyPr>
              <a:lstStyle/>
              <a:p>
                <a:pPr>
                  <a:defRPr sz="800" b="1">
                    <a:solidFill>
                      <a:srgbClr val="900000"/>
                    </a:solidFill>
                    <a:latin typeface="Arial" charset="0"/>
                    <a:ea typeface="Arial" charset="0"/>
                    <a:cs typeface="Arial"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('Résultats globaux'!$A$34:$B$34,'Résultats globaux'!$A$36:$B$36,'Résultats globaux'!$A$38:$B$38,'Résultats globaux'!$A$41:$B$41,'Résultats globaux'!$A$44:$B$44,'Résultats globaux'!$A$46:$B$46)</c:f>
              <c:multiLvlStrCache>
                <c:ptCount val="6"/>
                <c:lvl>
                  <c:pt idx="0">
                    <c:v>Essais d'acceptation de l'équipement </c:v>
                  </c:pt>
                  <c:pt idx="1">
                    <c:v>Equipements - Mode d'emploi </c:v>
                  </c:pt>
                  <c:pt idx="2">
                    <c:v>Etalonnage des équipements et traçabilité métrologique </c:v>
                  </c:pt>
                  <c:pt idx="3">
                    <c:v>Maintenance et réparation du matériel </c:v>
                  </c:pt>
                  <c:pt idx="4">
                    <c:v>Compte-rendu des événements indésirables </c:v>
                  </c:pt>
                  <c:pt idx="5">
                    <c:v>Enregistrements relatifs au matériel </c:v>
                  </c:pt>
                </c:lvl>
                <c:lvl>
                  <c:pt idx="0">
                    <c:v>5.3.1.2</c:v>
                  </c:pt>
                  <c:pt idx="1">
                    <c:v>5.3.1.3</c:v>
                  </c:pt>
                  <c:pt idx="2">
                    <c:v>5.3.1.4</c:v>
                  </c:pt>
                  <c:pt idx="3">
                    <c:v>5.3.1.5</c:v>
                  </c:pt>
                  <c:pt idx="4">
                    <c:v>5.3.1.6</c:v>
                  </c:pt>
                  <c:pt idx="5">
                    <c:v>5.3.1.7</c:v>
                  </c:pt>
                </c:lvl>
              </c:multiLvlStrCache>
            </c:multiLvlStrRef>
          </c:cat>
          <c:val>
            <c:numRef>
              <c:f>('Résultats globaux'!$G$34,'Résultats globaux'!$G$36,'Résultats globaux'!$G$38,'Résultats globaux'!$G$41,'Résultats globaux'!$G$44,'Résultats globaux'!$G$46)</c:f>
              <c:numCache>
                <c:formatCode>0%</c:formatCode>
                <c:ptCount val="6"/>
                <c:pt idx="0">
                  <c:v>1.0000000000000001E-5</c:v>
                </c:pt>
                <c:pt idx="1">
                  <c:v>1.0000000000000001E-5</c:v>
                </c:pt>
                <c:pt idx="2">
                  <c:v>1.0000000000000001E-5</c:v>
                </c:pt>
                <c:pt idx="3">
                  <c:v>1.0000000000000001E-5</c:v>
                </c:pt>
                <c:pt idx="4">
                  <c:v>1.0000000000000001E-5</c:v>
                </c:pt>
                <c:pt idx="5">
                  <c:v>1.0000000000000001E-5</c:v>
                </c:pt>
              </c:numCache>
            </c:numRef>
          </c:val>
          <c:extLst>
            <c:ext xmlns:c16="http://schemas.microsoft.com/office/drawing/2014/chart" uri="{C3380CC4-5D6E-409C-BE32-E72D297353CC}">
              <c16:uniqueId val="{00000008-95B0-4C9C-A291-D6A01C615F22}"/>
            </c:ext>
          </c:extLst>
        </c:ser>
        <c:ser>
          <c:idx val="1"/>
          <c:order val="1"/>
          <c:tx>
            <c:strRef>
              <c:f>Utilitaires!$A$32</c:f>
              <c:strCache>
                <c:ptCount val="1"/>
                <c:pt idx="0">
                  <c:v>90%</c:v>
                </c:pt>
              </c:strCache>
            </c:strRef>
          </c:tx>
          <c:spPr>
            <a:noFill/>
            <a:ln w="12700">
              <a:solidFill>
                <a:schemeClr val="accent6">
                  <a:lumMod val="75000"/>
                </a:schemeClr>
              </a:solidFill>
              <a:prstDash val="dash"/>
            </a:ln>
          </c:spPr>
          <c:cat>
            <c:multiLvlStrRef>
              <c:f>('Résultats globaux'!$A$34:$B$34,'Résultats globaux'!$A$36:$B$36,'Résultats globaux'!$A$38:$B$38,'Résultats globaux'!$A$41:$B$41,'Résultats globaux'!$A$44:$B$44,'Résultats globaux'!$A$46:$B$46)</c:f>
              <c:multiLvlStrCache>
                <c:ptCount val="6"/>
                <c:lvl>
                  <c:pt idx="0">
                    <c:v>Essais d'acceptation de l'équipement </c:v>
                  </c:pt>
                  <c:pt idx="1">
                    <c:v>Equipements - Mode d'emploi </c:v>
                  </c:pt>
                  <c:pt idx="2">
                    <c:v>Etalonnage des équipements et traçabilité métrologique </c:v>
                  </c:pt>
                  <c:pt idx="3">
                    <c:v>Maintenance et réparation du matériel </c:v>
                  </c:pt>
                  <c:pt idx="4">
                    <c:v>Compte-rendu des événements indésirables </c:v>
                  </c:pt>
                  <c:pt idx="5">
                    <c:v>Enregistrements relatifs au matériel </c:v>
                  </c:pt>
                </c:lvl>
                <c:lvl>
                  <c:pt idx="0">
                    <c:v>5.3.1.2</c:v>
                  </c:pt>
                  <c:pt idx="1">
                    <c:v>5.3.1.3</c:v>
                  </c:pt>
                  <c:pt idx="2">
                    <c:v>5.3.1.4</c:v>
                  </c:pt>
                  <c:pt idx="3">
                    <c:v>5.3.1.5</c:v>
                  </c:pt>
                  <c:pt idx="4">
                    <c:v>5.3.1.6</c:v>
                  </c:pt>
                  <c:pt idx="5">
                    <c:v>5.3.1.7</c:v>
                  </c:pt>
                </c:lvl>
              </c:multiLvlStrCache>
            </c:multiLvlStrRef>
          </c:cat>
          <c:val>
            <c:numRef>
              <c:f>Utilitaires!$D$34:$D$39</c:f>
              <c:numCache>
                <c:formatCode>0%</c:formatCode>
                <c:ptCount val="6"/>
                <c:pt idx="0">
                  <c:v>0.9</c:v>
                </c:pt>
                <c:pt idx="1">
                  <c:v>0.9</c:v>
                </c:pt>
                <c:pt idx="2">
                  <c:v>0.9</c:v>
                </c:pt>
                <c:pt idx="3">
                  <c:v>0.9</c:v>
                </c:pt>
                <c:pt idx="4">
                  <c:v>0.9</c:v>
                </c:pt>
                <c:pt idx="5">
                  <c:v>0.9</c:v>
                </c:pt>
              </c:numCache>
            </c:numRef>
          </c:val>
          <c:extLst>
            <c:ext xmlns:c16="http://schemas.microsoft.com/office/drawing/2014/chart" uri="{C3380CC4-5D6E-409C-BE32-E72D297353CC}">
              <c16:uniqueId val="{00000000-A1E9-4356-93B8-9A6FF3F48CCD}"/>
            </c:ext>
          </c:extLst>
        </c:ser>
        <c:dLbls>
          <c:showLegendKey val="0"/>
          <c:showVal val="0"/>
          <c:showCatName val="0"/>
          <c:showSerName val="0"/>
          <c:showPercent val="0"/>
          <c:showBubbleSize val="0"/>
        </c:dLbls>
        <c:axId val="1817112144"/>
        <c:axId val="1817113920"/>
      </c:radarChart>
      <c:catAx>
        <c:axId val="1817112144"/>
        <c:scaling>
          <c:orientation val="minMax"/>
        </c:scaling>
        <c:delete val="0"/>
        <c:axPos val="b"/>
        <c:majorGridlines>
          <c:spPr>
            <a:ln w="3175">
              <a:solidFill>
                <a:srgbClr val="969696"/>
              </a:solidFill>
              <a:prstDash val="sysDash"/>
            </a:ln>
          </c:spPr>
        </c:majorGridlines>
        <c:numFmt formatCode="@" sourceLinked="0"/>
        <c:majorTickMark val="out"/>
        <c:minorTickMark val="none"/>
        <c:tickLblPos val="nextTo"/>
        <c:txPr>
          <a:bodyPr rot="0" vert="horz" anchor="ctr" anchorCtr="0"/>
          <a:lstStyle/>
          <a:p>
            <a:pPr>
              <a:defRPr sz="800" b="0" i="0" u="none" strike="noStrike" baseline="0">
                <a:solidFill>
                  <a:schemeClr val="accent2">
                    <a:lumMod val="50000"/>
                  </a:schemeClr>
                </a:solidFill>
                <a:latin typeface="Arial"/>
                <a:ea typeface="Arial Narrow"/>
                <a:cs typeface="Arial Narrow"/>
              </a:defRPr>
            </a:pPr>
            <a:endParaRPr lang="fr-FR"/>
          </a:p>
        </c:txPr>
        <c:crossAx val="1817113920"/>
        <c:crosses val="autoZero"/>
        <c:auto val="0"/>
        <c:lblAlgn val="ctr"/>
        <c:lblOffset val="100"/>
        <c:noMultiLvlLbl val="0"/>
      </c:catAx>
      <c:valAx>
        <c:axId val="1817113920"/>
        <c:scaling>
          <c:orientation val="minMax"/>
          <c:max val="1"/>
          <c:min val="0"/>
        </c:scaling>
        <c:delete val="0"/>
        <c:axPos val="l"/>
        <c:majorGridlines>
          <c:spPr>
            <a:ln w="3175">
              <a:solidFill>
                <a:srgbClr val="969696"/>
              </a:solidFill>
              <a:prstDash val="sysDot"/>
            </a:ln>
          </c:spPr>
        </c:majorGridlines>
        <c:numFmt formatCode="0%" sourceLinked="1"/>
        <c:majorTickMark val="none"/>
        <c:minorTickMark val="none"/>
        <c:tickLblPos val="nextTo"/>
        <c:spPr>
          <a:ln w="3175">
            <a:solidFill>
              <a:srgbClr val="969696"/>
            </a:solidFill>
            <a:prstDash val="sysDash"/>
          </a:ln>
        </c:spPr>
        <c:txPr>
          <a:bodyPr rot="0" vert="horz"/>
          <a:lstStyle/>
          <a:p>
            <a:pPr>
              <a:defRPr sz="600" b="0" i="0" u="none" strike="noStrike" baseline="0">
                <a:solidFill>
                  <a:srgbClr val="808080"/>
                </a:solidFill>
                <a:latin typeface="Calibri"/>
                <a:ea typeface="Calibri"/>
                <a:cs typeface="Calibri"/>
              </a:defRPr>
            </a:pPr>
            <a:endParaRPr lang="fr-FR"/>
          </a:p>
        </c:txPr>
        <c:crossAx val="1817112144"/>
        <c:crosses val="autoZero"/>
        <c:crossBetween val="between"/>
        <c:majorUnit val="0.2"/>
        <c:minorUnit val="5.00000000000001E-2"/>
      </c:valAx>
      <c:spPr>
        <a:noFill/>
        <a:ln w="25400">
          <a:noFill/>
        </a:ln>
      </c:spPr>
    </c:plotArea>
    <c:plotVisOnly val="1"/>
    <c:dispBlanksAs val="gap"/>
    <c:showDLblsOverMax val="0"/>
  </c:chart>
  <c:spPr>
    <a:noFill/>
    <a:ln w="9525">
      <a:noFill/>
    </a:ln>
    <a:effectLst>
      <a:softEdge rad="12700"/>
    </a:effectLst>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3" r="0.750000000000003" t="0.98425196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68891293792"/>
          <c:y val="8.6124401913875701E-2"/>
          <c:w val="0.85322992039733303"/>
          <c:h val="0.74162679425837696"/>
        </c:manualLayout>
      </c:layout>
      <c:barChart>
        <c:barDir val="col"/>
        <c:grouping val="clustered"/>
        <c:varyColors val="0"/>
        <c:ser>
          <c:idx val="0"/>
          <c:order val="0"/>
          <c:tx>
            <c:v>Conformités</c:v>
          </c:tx>
          <c:spPr>
            <a:solidFill>
              <a:schemeClr val="accent2">
                <a:lumMod val="50000"/>
                <a:alpha val="27000"/>
              </a:schemeClr>
            </a:solidFill>
            <a:ln w="12700">
              <a:solidFill>
                <a:schemeClr val="accent2">
                  <a:lumMod val="50000"/>
                </a:schemeClr>
              </a:solidFill>
            </a:ln>
          </c:spPr>
          <c:invertIfNegative val="0"/>
          <c:dLbls>
            <c:spPr>
              <a:noFill/>
              <a:ln>
                <a:noFill/>
              </a:ln>
              <a:effectLst/>
            </c:spPr>
            <c:txPr>
              <a:bodyPr wrap="square" lIns="38100" tIns="19050" rIns="38100" bIns="19050" anchor="ctr">
                <a:spAutoFit/>
              </a:bodyPr>
              <a:lstStyle/>
              <a:p>
                <a:pPr>
                  <a:defRPr sz="1000">
                    <a:solidFill>
                      <a:schemeClr val="accent2">
                        <a:lumMod val="50000"/>
                      </a:schemeClr>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(Utilitaires!$A$16,Utilitaires!$A$15,Utilitaires!$A$14,Utilitaires!$A$13)</c:f>
              <c:strCache>
                <c:ptCount val="4"/>
                <c:pt idx="0">
                  <c:v>Insuffisant</c:v>
                </c:pt>
                <c:pt idx="1">
                  <c:v>Informel</c:v>
                </c:pt>
                <c:pt idx="2">
                  <c:v>Convaincant</c:v>
                </c:pt>
                <c:pt idx="3">
                  <c:v>Conforme</c:v>
                </c:pt>
              </c:strCache>
            </c:strRef>
          </c:cat>
          <c:val>
            <c:numRef>
              <c:f>(Utilitaires!$E$16,Utilitaires!$E$15,Utilitaires!$E$14,Utilitaires!$E$13)</c:f>
              <c:numCache>
                <c:formatCode>General</c:formatCode>
                <c:ptCount val="4"/>
                <c:pt idx="0">
                  <c:v>9</c:v>
                </c:pt>
                <c:pt idx="1">
                  <c:v>0</c:v>
                </c:pt>
                <c:pt idx="2">
                  <c:v>0</c:v>
                </c:pt>
                <c:pt idx="3">
                  <c:v>0</c:v>
                </c:pt>
              </c:numCache>
            </c:numRef>
          </c:val>
          <c:extLst>
            <c:ext xmlns:c16="http://schemas.microsoft.com/office/drawing/2014/chart" uri="{C3380CC4-5D6E-409C-BE32-E72D297353CC}">
              <c16:uniqueId val="{00000005-A70E-4EFB-AACD-F34AC016548B}"/>
            </c:ext>
          </c:extLst>
        </c:ser>
        <c:ser>
          <c:idx val="1"/>
          <c:order val="1"/>
          <c:tx>
            <c:v>moyenne</c:v>
          </c:tx>
          <c:spPr>
            <a:noFill/>
            <a:ln>
              <a:solidFill>
                <a:schemeClr val="accent2">
                  <a:lumMod val="50000"/>
                </a:schemeClr>
              </a:solidFill>
              <a:prstDash val="sysDot"/>
            </a:ln>
          </c:spPr>
          <c:invertIfNegative val="0"/>
          <c:val>
            <c:numRef>
              <c:f>(Utilitaires!$F$16,Utilitaires!$F$15,Utilitaires!$F$14,Utilitaires!$F$13)</c:f>
              <c:numCache>
                <c:formatCode>General</c:formatCode>
                <c:ptCount val="4"/>
                <c:pt idx="0">
                  <c:v>9</c:v>
                </c:pt>
                <c:pt idx="1">
                  <c:v>0</c:v>
                </c:pt>
                <c:pt idx="2">
                  <c:v>0</c:v>
                </c:pt>
                <c:pt idx="3">
                  <c:v>0</c:v>
                </c:pt>
              </c:numCache>
            </c:numRef>
          </c:val>
          <c:extLst>
            <c:ext xmlns:c16="http://schemas.microsoft.com/office/drawing/2014/chart" uri="{C3380CC4-5D6E-409C-BE32-E72D297353CC}">
              <c16:uniqueId val="{00000000-5F22-4001-AFCC-2704C42D856F}"/>
            </c:ext>
          </c:extLst>
        </c:ser>
        <c:dLbls>
          <c:showLegendKey val="0"/>
          <c:showVal val="0"/>
          <c:showCatName val="0"/>
          <c:showSerName val="0"/>
          <c:showPercent val="0"/>
          <c:showBubbleSize val="0"/>
        </c:dLbls>
        <c:gapWidth val="150"/>
        <c:overlap val="100"/>
        <c:axId val="1817138448"/>
        <c:axId val="1817140224"/>
      </c:barChart>
      <c:catAx>
        <c:axId val="181713844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chemeClr val="accent2">
                    <a:lumMod val="50000"/>
                  </a:schemeClr>
                </a:solidFill>
                <a:latin typeface="Arial Narrow"/>
                <a:ea typeface="Arial Narrow"/>
                <a:cs typeface="Arial Narrow"/>
              </a:defRPr>
            </a:pPr>
            <a:endParaRPr lang="fr-FR"/>
          </a:p>
        </c:txPr>
        <c:crossAx val="1817140224"/>
        <c:crosses val="autoZero"/>
        <c:auto val="0"/>
        <c:lblAlgn val="ctr"/>
        <c:lblOffset val="100"/>
        <c:tickMarkSkip val="1"/>
        <c:noMultiLvlLbl val="0"/>
      </c:catAx>
      <c:valAx>
        <c:axId val="1817140224"/>
        <c:scaling>
          <c:orientation val="minMax"/>
          <c:max val="20"/>
          <c:min val="0"/>
        </c:scaling>
        <c:delete val="0"/>
        <c:axPos val="l"/>
        <c:majorGridlines>
          <c:spPr>
            <a:ln w="3175">
              <a:solidFill>
                <a:srgbClr val="969696"/>
              </a:solidFill>
              <a:prstDash val="sysDash"/>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rgbClr val="808080"/>
                </a:solidFill>
                <a:latin typeface="Arial Narrow"/>
                <a:ea typeface="Arial Narrow"/>
                <a:cs typeface="Arial Narrow"/>
              </a:defRPr>
            </a:pPr>
            <a:endParaRPr lang="fr-FR"/>
          </a:p>
        </c:txPr>
        <c:crossAx val="181713844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2" r="0.750000000000002" t="0.984251969"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34634</xdr:colOff>
      <xdr:row>1</xdr:row>
      <xdr:rowOff>37278</xdr:rowOff>
    </xdr:from>
    <xdr:to>
      <xdr:col>1</xdr:col>
      <xdr:colOff>293920</xdr:colOff>
      <xdr:row>2</xdr:row>
      <xdr:rowOff>150090</xdr:rowOff>
    </xdr:to>
    <xdr:pic>
      <xdr:nvPicPr>
        <xdr:cNvPr id="3" name="4 Imagen" descr="téléchargement.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4634" y="187369"/>
          <a:ext cx="1356104" cy="643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38100</xdr:rowOff>
    </xdr:from>
    <xdr:to>
      <xdr:col>1</xdr:col>
      <xdr:colOff>656764</xdr:colOff>
      <xdr:row>1</xdr:row>
      <xdr:rowOff>571500</xdr:rowOff>
    </xdr:to>
    <xdr:pic>
      <xdr:nvPicPr>
        <xdr:cNvPr id="2" name="4 Imagen" descr="téléchargement.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0" y="239183"/>
          <a:ext cx="1152064"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69273</xdr:colOff>
      <xdr:row>1</xdr:row>
      <xdr:rowOff>34636</xdr:rowOff>
    </xdr:from>
    <xdr:to>
      <xdr:col>1</xdr:col>
      <xdr:colOff>372084</xdr:colOff>
      <xdr:row>1</xdr:row>
      <xdr:rowOff>465667</xdr:rowOff>
    </xdr:to>
    <xdr:pic>
      <xdr:nvPicPr>
        <xdr:cNvPr id="3" name="4 Imagen" descr="téléchargement.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9273" y="235719"/>
          <a:ext cx="927228" cy="431031"/>
        </a:xfrm>
        <a:prstGeom prst="rect">
          <a:avLst/>
        </a:prstGeom>
      </xdr:spPr>
    </xdr:pic>
    <xdr:clientData/>
  </xdr:twoCellAnchor>
  <xdr:twoCellAnchor>
    <xdr:from>
      <xdr:col>0</xdr:col>
      <xdr:colOff>103909</xdr:colOff>
      <xdr:row>9</xdr:row>
      <xdr:rowOff>127002</xdr:rowOff>
    </xdr:from>
    <xdr:to>
      <xdr:col>3</xdr:col>
      <xdr:colOff>1154545</xdr:colOff>
      <xdr:row>13</xdr:row>
      <xdr:rowOff>277092</xdr:rowOff>
    </xdr:to>
    <xdr:graphicFrame macro="">
      <xdr:nvGraphicFramePr>
        <xdr:cNvPr id="4" name="Chart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63500</xdr:colOff>
      <xdr:row>23</xdr:row>
      <xdr:rowOff>222251</xdr:rowOff>
    </xdr:from>
    <xdr:to>
      <xdr:col>4</xdr:col>
      <xdr:colOff>1185332</xdr:colOff>
      <xdr:row>28</xdr:row>
      <xdr:rowOff>550334</xdr:rowOff>
    </xdr:to>
    <xdr:graphicFrame macro="">
      <xdr:nvGraphicFramePr>
        <xdr:cNvPr id="5" name="Chart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155142</xdr:colOff>
      <xdr:row>10</xdr:row>
      <xdr:rowOff>178955</xdr:rowOff>
    </xdr:from>
    <xdr:to>
      <xdr:col>7</xdr:col>
      <xdr:colOff>1032598</xdr:colOff>
      <xdr:row>19</xdr:row>
      <xdr:rowOff>150812</xdr:rowOff>
    </xdr:to>
    <xdr:graphicFrame macro="">
      <xdr:nvGraphicFramePr>
        <xdr:cNvPr id="6" name="Chart 2">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80818</xdr:colOff>
      <xdr:row>14</xdr:row>
      <xdr:rowOff>254000</xdr:rowOff>
    </xdr:from>
    <xdr:to>
      <xdr:col>3</xdr:col>
      <xdr:colOff>1143000</xdr:colOff>
      <xdr:row>19</xdr:row>
      <xdr:rowOff>277091</xdr:rowOff>
    </xdr:to>
    <xdr:graphicFrame macro="">
      <xdr:nvGraphicFramePr>
        <xdr:cNvPr id="7" name="Chart 2">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BL101"/>
  <sheetViews>
    <sheetView tabSelected="1" workbookViewId="0">
      <selection activeCell="E16" sqref="E16"/>
    </sheetView>
  </sheetViews>
  <sheetFormatPr baseColWidth="10" defaultColWidth="9.44140625" defaultRowHeight="11.25"/>
  <cols>
    <col min="1" max="1" width="12.33203125" style="108" customWidth="1"/>
    <col min="2" max="2" width="9.44140625" style="108" customWidth="1"/>
    <col min="3" max="3" width="8" style="108" customWidth="1"/>
    <col min="4" max="6" width="6.6640625" style="108" customWidth="1"/>
    <col min="7" max="7" width="8" style="108" customWidth="1"/>
    <col min="8" max="8" width="9.44140625" style="98" customWidth="1"/>
    <col min="9" max="9" width="12.33203125" style="98" customWidth="1"/>
    <col min="10" max="64" width="9.44140625" style="98"/>
    <col min="65" max="16384" width="9.44140625" style="108"/>
  </cols>
  <sheetData>
    <row r="1" spans="1:9" ht="12" customHeight="1">
      <c r="A1" s="166" t="s">
        <v>139</v>
      </c>
      <c r="B1" s="95"/>
      <c r="C1" s="95"/>
      <c r="D1" s="96"/>
      <c r="E1" s="97"/>
      <c r="F1" s="95"/>
      <c r="G1" s="3"/>
      <c r="I1" s="167" t="s">
        <v>76</v>
      </c>
    </row>
    <row r="2" spans="1:9" ht="42" customHeight="1">
      <c r="A2" s="163" t="s">
        <v>125</v>
      </c>
      <c r="B2" s="273" t="s">
        <v>196</v>
      </c>
      <c r="C2" s="273"/>
      <c r="D2" s="273"/>
      <c r="E2" s="273"/>
      <c r="F2" s="273"/>
      <c r="G2" s="273"/>
      <c r="H2" s="273"/>
      <c r="I2" s="273"/>
    </row>
    <row r="3" spans="1:9" ht="17.100000000000001" customHeight="1">
      <c r="A3" s="286" t="s">
        <v>127</v>
      </c>
      <c r="B3" s="286"/>
      <c r="C3" s="286"/>
      <c r="D3" s="286"/>
      <c r="E3" s="286"/>
      <c r="F3" s="286"/>
      <c r="G3" s="286"/>
      <c r="H3" s="286"/>
      <c r="I3" s="286"/>
    </row>
    <row r="4" spans="1:9" ht="14.1" customHeight="1">
      <c r="A4" s="250" t="s">
        <v>91</v>
      </c>
      <c r="B4" s="250"/>
      <c r="C4" s="250"/>
      <c r="D4" s="250"/>
      <c r="E4" s="250"/>
      <c r="F4" s="250"/>
      <c r="G4" s="250"/>
      <c r="H4" s="250"/>
      <c r="I4" s="250"/>
    </row>
    <row r="5" spans="1:9" ht="21.95" customHeight="1">
      <c r="A5" s="251" t="s">
        <v>25</v>
      </c>
      <c r="B5" s="252"/>
      <c r="C5" s="252"/>
      <c r="D5" s="253" t="s">
        <v>89</v>
      </c>
      <c r="E5" s="253"/>
      <c r="F5" s="253"/>
      <c r="G5" s="253"/>
      <c r="H5" s="253"/>
      <c r="I5" s="254"/>
    </row>
    <row r="6" spans="1:9" ht="21.95" customHeight="1">
      <c r="A6" s="255" t="s">
        <v>123</v>
      </c>
      <c r="B6" s="256"/>
      <c r="C6" s="256"/>
      <c r="D6" s="257" t="s">
        <v>90</v>
      </c>
      <c r="E6" s="257"/>
      <c r="F6" s="257"/>
      <c r="G6" s="257"/>
      <c r="H6" s="257"/>
      <c r="I6" s="258"/>
    </row>
    <row r="7" spans="1:9" ht="21.95" customHeight="1">
      <c r="A7" s="259" t="s">
        <v>124</v>
      </c>
      <c r="B7" s="260"/>
      <c r="C7" s="260"/>
      <c r="D7" s="261" t="s">
        <v>26</v>
      </c>
      <c r="E7" s="261"/>
      <c r="F7" s="261"/>
      <c r="G7" s="261"/>
      <c r="H7" s="262" t="s">
        <v>17</v>
      </c>
      <c r="I7" s="263"/>
    </row>
    <row r="8" spans="1:9" ht="5.25" customHeight="1">
      <c r="A8" s="117"/>
      <c r="B8" s="117"/>
      <c r="C8" s="117"/>
      <c r="D8" s="118"/>
      <c r="E8" s="118"/>
      <c r="F8" s="118"/>
      <c r="G8" s="118"/>
      <c r="H8" s="119"/>
      <c r="I8" s="119"/>
    </row>
    <row r="9" spans="1:9" ht="18.75" customHeight="1">
      <c r="A9" s="264" t="s">
        <v>27</v>
      </c>
      <c r="B9" s="265"/>
      <c r="C9" s="265"/>
      <c r="D9" s="265"/>
      <c r="E9" s="265"/>
      <c r="F9" s="265"/>
      <c r="G9" s="265"/>
      <c r="H9" s="265"/>
      <c r="I9" s="266"/>
    </row>
    <row r="10" spans="1:9" ht="75.95" customHeight="1">
      <c r="A10" s="267" t="s">
        <v>128</v>
      </c>
      <c r="B10" s="268"/>
      <c r="C10" s="268"/>
      <c r="D10" s="268"/>
      <c r="E10" s="268"/>
      <c r="F10" s="268"/>
      <c r="G10" s="268"/>
      <c r="H10" s="268"/>
      <c r="I10" s="269"/>
    </row>
    <row r="11" spans="1:9" ht="183.95" customHeight="1">
      <c r="A11" s="270" t="s">
        <v>203</v>
      </c>
      <c r="B11" s="271"/>
      <c r="C11" s="271"/>
      <c r="D11" s="271"/>
      <c r="E11" s="271"/>
      <c r="F11" s="271"/>
      <c r="G11" s="271"/>
      <c r="H11" s="271"/>
      <c r="I11" s="272"/>
    </row>
    <row r="12" spans="1:9" ht="20.100000000000001" customHeight="1">
      <c r="A12" s="247" t="s">
        <v>28</v>
      </c>
      <c r="B12" s="248"/>
      <c r="C12" s="248"/>
      <c r="D12" s="248"/>
      <c r="E12" s="248"/>
      <c r="F12" s="248"/>
      <c r="G12" s="248"/>
      <c r="H12" s="248"/>
      <c r="I12" s="249"/>
    </row>
    <row r="13" spans="1:9" ht="30.95" customHeight="1">
      <c r="A13" s="280" t="s">
        <v>29</v>
      </c>
      <c r="B13" s="281"/>
      <c r="C13" s="281"/>
      <c r="D13" s="281"/>
      <c r="E13" s="282" t="s">
        <v>30</v>
      </c>
      <c r="F13" s="282"/>
      <c r="G13" s="282"/>
      <c r="H13" s="282"/>
      <c r="I13" s="282"/>
    </row>
    <row r="14" spans="1:9" ht="30.95" customHeight="1">
      <c r="A14" s="283" t="s">
        <v>31</v>
      </c>
      <c r="B14" s="284"/>
      <c r="C14" s="99" t="s">
        <v>32</v>
      </c>
      <c r="D14" s="100" t="s">
        <v>33</v>
      </c>
      <c r="E14" s="101" t="s">
        <v>34</v>
      </c>
      <c r="F14" s="102" t="s">
        <v>35</v>
      </c>
      <c r="G14" s="102" t="s">
        <v>36</v>
      </c>
      <c r="H14" s="285" t="s">
        <v>37</v>
      </c>
      <c r="I14" s="285"/>
    </row>
    <row r="15" spans="1:9" ht="45" customHeight="1">
      <c r="A15" s="278" t="s">
        <v>38</v>
      </c>
      <c r="B15" s="278"/>
      <c r="C15" s="103" t="s">
        <v>80</v>
      </c>
      <c r="D15" s="104">
        <v>1.0000000000000001E-5</v>
      </c>
      <c r="E15" s="105">
        <v>0</v>
      </c>
      <c r="F15" s="106">
        <f>E16-0.01</f>
        <v>0.28999999999999998</v>
      </c>
      <c r="G15" s="107" t="s">
        <v>39</v>
      </c>
      <c r="H15" s="279" t="s">
        <v>40</v>
      </c>
      <c r="I15" s="279"/>
    </row>
    <row r="16" spans="1:9" ht="45" customHeight="1">
      <c r="A16" s="278" t="s">
        <v>41</v>
      </c>
      <c r="B16" s="278"/>
      <c r="C16" s="103" t="s">
        <v>24</v>
      </c>
      <c r="D16" s="104">
        <f>(E16+F16)/2</f>
        <v>0.44499999999999995</v>
      </c>
      <c r="E16" s="146">
        <v>0.3</v>
      </c>
      <c r="F16" s="106">
        <f>E17-0.01</f>
        <v>0.59</v>
      </c>
      <c r="G16" s="107" t="s">
        <v>77</v>
      </c>
      <c r="H16" s="279" t="s">
        <v>42</v>
      </c>
      <c r="I16" s="279"/>
    </row>
    <row r="17" spans="1:64" ht="45" customHeight="1">
      <c r="A17" s="278" t="s">
        <v>43</v>
      </c>
      <c r="B17" s="278"/>
      <c r="C17" s="103" t="s">
        <v>23</v>
      </c>
      <c r="D17" s="104">
        <f>(E17+F17)/2</f>
        <v>0.745</v>
      </c>
      <c r="E17" s="146">
        <v>0.6</v>
      </c>
      <c r="F17" s="106">
        <f>E18-0.01</f>
        <v>0.89</v>
      </c>
      <c r="G17" s="107" t="s">
        <v>44</v>
      </c>
      <c r="H17" s="279" t="s">
        <v>45</v>
      </c>
      <c r="I17" s="279"/>
    </row>
    <row r="18" spans="1:64" ht="45" customHeight="1">
      <c r="A18" s="278" t="s">
        <v>46</v>
      </c>
      <c r="B18" s="278"/>
      <c r="C18" s="103" t="s">
        <v>79</v>
      </c>
      <c r="D18" s="104">
        <v>1</v>
      </c>
      <c r="E18" s="146">
        <v>0.9</v>
      </c>
      <c r="F18" s="106">
        <v>1</v>
      </c>
      <c r="G18" s="107" t="s">
        <v>47</v>
      </c>
      <c r="H18" s="279" t="s">
        <v>48</v>
      </c>
      <c r="I18" s="279"/>
    </row>
    <row r="19" spans="1:64" ht="38.1" customHeight="1">
      <c r="A19" s="274" t="s">
        <v>198</v>
      </c>
      <c r="B19" s="275"/>
      <c r="C19" s="275"/>
      <c r="D19" s="275"/>
      <c r="E19" s="275"/>
      <c r="F19" s="275"/>
      <c r="G19" s="275"/>
      <c r="H19" s="275"/>
      <c r="I19" s="275"/>
    </row>
    <row r="20" spans="1:64" s="165" customFormat="1" ht="17.100000000000001" customHeight="1">
      <c r="A20" s="276" t="s">
        <v>126</v>
      </c>
      <c r="B20" s="277"/>
      <c r="C20" s="277"/>
      <c r="D20" s="277"/>
      <c r="E20" s="277"/>
      <c r="F20" s="277"/>
      <c r="G20" s="277"/>
      <c r="H20" s="277"/>
      <c r="I20" s="277"/>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row>
    <row r="21" spans="1:64" s="98" customFormat="1"/>
    <row r="22" spans="1:64" s="98" customFormat="1"/>
    <row r="23" spans="1:64" s="98" customFormat="1"/>
    <row r="24" spans="1:64" s="98" customFormat="1"/>
    <row r="25" spans="1:64" s="98" customFormat="1"/>
    <row r="26" spans="1:64" s="98" customFormat="1"/>
    <row r="27" spans="1:64" s="98" customFormat="1"/>
    <row r="28" spans="1:64" s="98" customFormat="1"/>
    <row r="29" spans="1:64" s="98" customFormat="1"/>
    <row r="30" spans="1:64" s="98" customFormat="1"/>
    <row r="31" spans="1:64" s="98" customFormat="1"/>
    <row r="32" spans="1:64" s="98" customFormat="1"/>
    <row r="33" s="98" customFormat="1"/>
    <row r="34" s="98" customFormat="1"/>
    <row r="35" s="98" customFormat="1"/>
    <row r="36" s="98" customFormat="1"/>
    <row r="37" s="98" customFormat="1"/>
    <row r="38" s="98" customFormat="1"/>
    <row r="39" s="98" customFormat="1"/>
    <row r="40" s="98" customFormat="1"/>
    <row r="41" s="98" customFormat="1"/>
    <row r="42" s="98" customFormat="1"/>
    <row r="43" s="98" customFormat="1"/>
    <row r="44" s="98" customFormat="1"/>
    <row r="45" s="98" customFormat="1"/>
    <row r="46" s="98" customFormat="1"/>
    <row r="47" s="98" customFormat="1"/>
    <row r="48" s="98" customFormat="1"/>
    <row r="49" s="98" customFormat="1"/>
    <row r="50" s="98" customFormat="1"/>
    <row r="51" s="98" customFormat="1"/>
    <row r="52" s="98" customFormat="1"/>
    <row r="53" s="98" customFormat="1"/>
    <row r="54" s="98" customFormat="1"/>
    <row r="55" s="98" customFormat="1"/>
    <row r="56" s="98" customFormat="1"/>
    <row r="57" s="98" customFormat="1"/>
    <row r="58" s="98" customFormat="1"/>
    <row r="59" s="98" customFormat="1"/>
    <row r="60" s="98" customFormat="1"/>
    <row r="61" s="98" customFormat="1"/>
    <row r="62" s="98" customFormat="1"/>
    <row r="63" s="98" customFormat="1"/>
    <row r="64" s="98" customFormat="1"/>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sheetData>
  <sheetProtection sheet="1" formatCells="0" formatColumns="0" formatRows="0" selectLockedCells="1"/>
  <mergeCells count="28">
    <mergeCell ref="B2:I2"/>
    <mergeCell ref="A19:I19"/>
    <mergeCell ref="A20:I20"/>
    <mergeCell ref="A16:B16"/>
    <mergeCell ref="H16:I16"/>
    <mergeCell ref="A17:B17"/>
    <mergeCell ref="H17:I17"/>
    <mergeCell ref="A18:B18"/>
    <mergeCell ref="H18:I18"/>
    <mergeCell ref="A13:D13"/>
    <mergeCell ref="E13:I13"/>
    <mergeCell ref="A14:B14"/>
    <mergeCell ref="H14:I14"/>
    <mergeCell ref="A15:B15"/>
    <mergeCell ref="H15:I15"/>
    <mergeCell ref="A3:I3"/>
    <mergeCell ref="A12:I12"/>
    <mergeCell ref="A4:I4"/>
    <mergeCell ref="A5:C5"/>
    <mergeCell ref="D5:I5"/>
    <mergeCell ref="A6:C6"/>
    <mergeCell ref="D6:I6"/>
    <mergeCell ref="A7:C7"/>
    <mergeCell ref="D7:G7"/>
    <mergeCell ref="H7:I7"/>
    <mergeCell ref="A9:I9"/>
    <mergeCell ref="A10:I10"/>
    <mergeCell ref="A11:I11"/>
  </mergeCells>
  <phoneticPr fontId="63" type="noConversion"/>
  <dataValidations count="5">
    <dataValidation allowBlank="1" showInputMessage="1" showErrorMessage="1" prompt="Vous pouvez modifier cette limite (conservez la cohérence...)" sqref="E16:E18"/>
    <dataValidation allowBlank="1" showInputMessage="1" showErrorMessage="1" prompt="Indiquez le téléphone" sqref="H7:H8"/>
    <dataValidation allowBlank="1" showInputMessage="1" showErrorMessage="1" prompt="Indiquez l'email" sqref="D7:D8"/>
    <dataValidation allowBlank="1" showInputMessage="1" showErrorMessage="1" prompt="Indiquez les NOM et Prénom du Responsable du Service (ou en charge de la Fonction)" sqref="D6"/>
    <dataValidation allowBlank="1" showInputMessage="1" showErrorMessage="1" prompt="Indiquez le nom de l'établissement concerné par l'autodiagnostic" sqref="D5:I5"/>
  </dataValidations>
  <printOptions horizontalCentered="1" verticalCentered="1"/>
  <pageMargins left="0.2" right="0.2" top="0.63000000000000012" bottom="0.35000000000000003" header="0.24000000000000002" footer="0.16"/>
  <pageSetup paperSize="9" orientation="portrait" r:id="rId1"/>
  <headerFooter alignWithMargins="0">
    <oddHeader>&amp;C&amp;"Arial,Italique"&amp;6_x000D_ © UTC   - ABIH  - http://www.utc.fr/tsibh/public/3abih/17/pi/groupe2/index.html</oddHeader>
    <oddFooter>&amp;L&amp;"Arial Italique,Italique"&amp;6&amp;K000000Fichier : &amp;F&amp;C&amp;"Arial Italique,Italique"&amp;6&amp;K000000Onglet : &amp;A&amp;R&amp;"Arial Italique,Italique"&amp;6&amp;K000000page n°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71"/>
  <sheetViews>
    <sheetView zoomScale="120" zoomScaleNormal="120" zoomScalePageLayoutView="120" workbookViewId="0">
      <selection activeCell="C15" sqref="C15"/>
    </sheetView>
  </sheetViews>
  <sheetFormatPr baseColWidth="10" defaultRowHeight="15"/>
  <cols>
    <col min="1" max="1" width="6.44140625" customWidth="1"/>
    <col min="2" max="2" width="41.109375" customWidth="1"/>
    <col min="3" max="3" width="8.33203125" customWidth="1"/>
    <col min="4" max="4" width="5.33203125" customWidth="1"/>
    <col min="5" max="5" width="16.6640625" customWidth="1"/>
    <col min="6" max="6" width="33.88671875" customWidth="1"/>
  </cols>
  <sheetData>
    <row r="1" spans="1:6">
      <c r="A1" s="171" t="str">
        <f>'Mode d''emploi'!A1</f>
        <v>Document d'appui à la mise en œuvre des exigences techniques relatives au service biomédical d'après la norme ISO 15189-2012</v>
      </c>
      <c r="B1" s="1"/>
      <c r="C1" s="2"/>
      <c r="D1" s="2"/>
      <c r="E1" s="33"/>
      <c r="F1" s="172" t="s">
        <v>0</v>
      </c>
    </row>
    <row r="2" spans="1:6" ht="51" customHeight="1">
      <c r="A2" s="174"/>
      <c r="B2" s="296" t="str">
        <f>'Mode d''emploi'!B2:I2</f>
        <v>Autodiagnostic sur les exigences techniques relatives au service biomédical 
selon la norme ISO 15189 de 2012  
" Laboratoires de biologie médicale - Exigences concernant la qualité et la compétence "</v>
      </c>
      <c r="C2" s="296"/>
      <c r="D2" s="296"/>
      <c r="E2" s="296"/>
      <c r="F2" s="297"/>
    </row>
    <row r="3" spans="1:6" ht="18" customHeight="1">
      <c r="A3" s="302" t="str">
        <f>'Mode d''emploi'!A5</f>
        <v>Etablissement :</v>
      </c>
      <c r="B3" s="303"/>
      <c r="C3" s="304" t="str">
        <f>'Mode d''emploi'!D5</f>
        <v>Nom de l'établissement / entreprise / organisation…</v>
      </c>
      <c r="D3" s="305"/>
      <c r="E3" s="305"/>
      <c r="F3" s="306"/>
    </row>
    <row r="4" spans="1:6" ht="18" customHeight="1">
      <c r="A4" s="307" t="s">
        <v>117</v>
      </c>
      <c r="B4" s="308"/>
      <c r="C4" s="309"/>
      <c r="D4" s="309"/>
      <c r="E4" s="309"/>
      <c r="F4" s="170" t="s">
        <v>138</v>
      </c>
    </row>
    <row r="5" spans="1:6" ht="18" customHeight="1">
      <c r="A5" s="300" t="s">
        <v>118</v>
      </c>
      <c r="B5" s="301"/>
      <c r="C5" s="310" t="s">
        <v>135</v>
      </c>
      <c r="D5" s="311"/>
      <c r="E5" s="311"/>
      <c r="F5" s="298"/>
    </row>
    <row r="6" spans="1:6" ht="18" customHeight="1">
      <c r="A6" s="300" t="s">
        <v>120</v>
      </c>
      <c r="B6" s="301"/>
      <c r="C6" s="310" t="s">
        <v>17</v>
      </c>
      <c r="D6" s="310"/>
      <c r="E6" s="169" t="s">
        <v>136</v>
      </c>
      <c r="F6" s="298"/>
    </row>
    <row r="7" spans="1:6" ht="18" customHeight="1">
      <c r="A7" s="312" t="s">
        <v>119</v>
      </c>
      <c r="B7" s="313"/>
      <c r="C7" s="310" t="s">
        <v>137</v>
      </c>
      <c r="D7" s="310"/>
      <c r="E7" s="310"/>
      <c r="F7" s="298"/>
    </row>
    <row r="8" spans="1:6" ht="18" customHeight="1">
      <c r="A8" s="314"/>
      <c r="B8" s="315"/>
      <c r="C8" s="316"/>
      <c r="D8" s="316"/>
      <c r="E8" s="316"/>
      <c r="F8" s="299"/>
    </row>
    <row r="9" spans="1:6" ht="3.95" customHeight="1">
      <c r="A9" s="34"/>
      <c r="B9" s="35"/>
      <c r="C9" s="34"/>
      <c r="D9" s="34"/>
      <c r="E9" s="34"/>
      <c r="F9" s="34"/>
    </row>
    <row r="10" spans="1:6">
      <c r="A10" s="185" t="s">
        <v>18</v>
      </c>
      <c r="B10" s="186" t="s">
        <v>19</v>
      </c>
      <c r="C10" s="186" t="s">
        <v>20</v>
      </c>
      <c r="D10" s="186" t="s">
        <v>188</v>
      </c>
      <c r="E10" s="186" t="s">
        <v>189</v>
      </c>
      <c r="F10" s="187" t="s">
        <v>21</v>
      </c>
    </row>
    <row r="11" spans="1:6" ht="11.1" customHeight="1">
      <c r="A11" s="293" t="str">
        <f>IF(Utilitaires!J3&gt;1,CONCATENATE("Attention : ",Utilitaires!J3," critères ne sont pas encore traités"),IF(Utilitaires!J3&gt;0,CONCATENATE("Attention : ",Utilitaires!J3," critère n'est pas encore traité"),""))</f>
        <v>Attention : 44 critères ne sont pas encore traités</v>
      </c>
      <c r="B11" s="294"/>
      <c r="C11" s="294"/>
      <c r="D11" s="294" t="str">
        <f>IF(Utilitaires!E11&gt;1,CONCATENATE("Attention : ",Utilitaires!E11," sous-articles ne sont pas encore traités"),IF(Utilitaires!E11&gt;0,CONCATENATE("Attention : ",Utilitaires!E11," sous-article n'est pas encore traité"),""))</f>
        <v/>
      </c>
      <c r="E11" s="294"/>
      <c r="F11" s="295"/>
    </row>
    <row r="12" spans="1:6" ht="18">
      <c r="A12" s="290" t="s">
        <v>190</v>
      </c>
      <c r="B12" s="291"/>
      <c r="C12" s="291"/>
      <c r="D12" s="180">
        <f>IFERROR(AVERAGE(D13,D17,D23,D37,D51,D55),"")</f>
        <v>1.0000000000000001E-5</v>
      </c>
      <c r="E12" s="183" t="str">
        <f>IFERROR(VLOOKUP(D12,Utilitaires!$A$20:$B$30,2),"")</f>
        <v>Insuffisant</v>
      </c>
      <c r="F12" s="184" t="str">
        <f>IFERROR(VLOOKUP(F1,Utilitaires!$A$13:$B$16,2),"")</f>
        <v>Conformité de niveau 3 : Il est nécessaire de tracer et d'améliorer les activités.</v>
      </c>
    </row>
    <row r="13" spans="1:6" ht="27" customHeight="1">
      <c r="A13" s="177" t="s">
        <v>94</v>
      </c>
      <c r="B13" s="292" t="s">
        <v>93</v>
      </c>
      <c r="C13" s="292"/>
      <c r="D13" s="178">
        <f>IF(SUM(D15:D16)&gt;0,AVERAGE(D15:D16),"")</f>
        <v>1.0000000000000001E-5</v>
      </c>
      <c r="E13" s="179" t="str">
        <f>IFERROR(VLOOKUP(D13,Utilitaires!$A$20:$B$30,2),"")</f>
        <v>Insuffisant</v>
      </c>
      <c r="F13" s="182" t="str">
        <f>IFERROR(VLOOKUP(E13,Utilitaires!$A$13:$B$16,2),"")</f>
        <v>Conformité de niveau 1 : Il est nécessaire de formaliser les activités réalisées.</v>
      </c>
    </row>
    <row r="14" spans="1:6" ht="17.100000000000001" customHeight="1">
      <c r="A14" s="152" t="s">
        <v>121</v>
      </c>
      <c r="B14" s="151" t="s">
        <v>109</v>
      </c>
      <c r="C14" s="150" t="str">
        <f>IFERROR(IF(D14="",Utilitaires!$A$11,VLOOKUP(D14,Utilitaires!$A$20:$B$30,2)),"")</f>
        <v>Insuffisant</v>
      </c>
      <c r="D14" s="39">
        <f>IF(SUM(D15:D16)&gt;0,AVERAGE(D15:D16),"")</f>
        <v>1.0000000000000001E-5</v>
      </c>
      <c r="E14" s="288" t="str">
        <f>IFERROR(IF(D14="","",VLOOKUP(C14,Utilitaires!$A$13:$B$16,2)),"")</f>
        <v>Conformité de niveau 1 : Il est nécessaire de formaliser les activités réalisées.</v>
      </c>
      <c r="F14" s="289"/>
    </row>
    <row r="15" spans="1:6" ht="38.1" customHeight="1">
      <c r="A15" s="40" t="s">
        <v>22</v>
      </c>
      <c r="B15" s="41" t="s">
        <v>146</v>
      </c>
      <c r="C15" s="42" t="s">
        <v>179</v>
      </c>
      <c r="D15" s="43">
        <f>IFERROR(VLOOKUP(C15,Utilitaires!$A$3:$C$7,3),"")</f>
        <v>1.0000000000000001E-5</v>
      </c>
      <c r="E15" s="44" t="str">
        <f>IFERROR(VLOOKUP(C15,Utilitaires!$A$3:$C$7,2),"")</f>
        <v>Libellé du critère quand il sera choisi</v>
      </c>
      <c r="F15" s="45"/>
    </row>
    <row r="16" spans="1:6" ht="21.95" customHeight="1">
      <c r="A16" s="46" t="str">
        <f>CONCATENATE("cr ",MID(A15,3,4)+1)</f>
        <v>cr 2</v>
      </c>
      <c r="B16" s="41" t="s">
        <v>147</v>
      </c>
      <c r="C16" s="42" t="s">
        <v>179</v>
      </c>
      <c r="D16" s="43">
        <f>IFERROR(VLOOKUP(C16,Utilitaires!$A$3:$C$7,3),"")</f>
        <v>1.0000000000000001E-5</v>
      </c>
      <c r="E16" s="44" t="str">
        <f>IFERROR(VLOOKUP(C16,Utilitaires!$A$3:$C$7,2),"")</f>
        <v>Libellé du critère quand il sera choisi</v>
      </c>
      <c r="F16" s="45"/>
    </row>
    <row r="17" spans="1:6" ht="27" customHeight="1">
      <c r="A17" s="36" t="s">
        <v>95</v>
      </c>
      <c r="B17" s="287" t="s">
        <v>113</v>
      </c>
      <c r="C17" s="287"/>
      <c r="D17" s="37">
        <f>IFERROR(AVERAGE(D18),"")</f>
        <v>1.0000000000000001E-5</v>
      </c>
      <c r="E17" s="38" t="str">
        <f>IFERROR(VLOOKUP(D17,Utilitaires!$A$20:$B$30,2),"")</f>
        <v>Insuffisant</v>
      </c>
      <c r="F17" s="181" t="str">
        <f>IFERROR(VLOOKUP(E17,Utilitaires!$A$13:$B$16,2),"")</f>
        <v>Conformité de niveau 1 : Il est nécessaire de formaliser les activités réalisées.</v>
      </c>
    </row>
    <row r="18" spans="1:6" ht="17.100000000000001" customHeight="1">
      <c r="A18" s="152" t="s">
        <v>121</v>
      </c>
      <c r="B18" s="151" t="s">
        <v>110</v>
      </c>
      <c r="C18" s="39" t="str">
        <f>IFERROR(IF(D18="",Utilitaires!$A$11,VLOOKUP(D18,Utilitaires!$A$20:$B$30,2)),"")</f>
        <v>Insuffisant</v>
      </c>
      <c r="D18" s="39">
        <f>IF(SUM(D19:D22)&gt;0,AVERAGE(D19:D22),"")</f>
        <v>1.0000000000000001E-5</v>
      </c>
      <c r="E18" s="288" t="str">
        <f>IFERROR(IF(D18="","",VLOOKUP(C18,Utilitaires!$A$13:$B$16,2)),"")</f>
        <v>Conformité de niveau 1 : Il est nécessaire de formaliser les activités réalisées.</v>
      </c>
      <c r="F18" s="289"/>
    </row>
    <row r="19" spans="1:6" ht="21.95" customHeight="1">
      <c r="A19" s="49" t="str">
        <f>CONCATENATE("cr ",MID(A16,3,4)+1)</f>
        <v>cr 3</v>
      </c>
      <c r="B19" s="41" t="s">
        <v>145</v>
      </c>
      <c r="C19" s="42" t="s">
        <v>179</v>
      </c>
      <c r="D19" s="43">
        <f>IFERROR(VLOOKUP(C19,Utilitaires!$A$3:$C$7,3),"")</f>
        <v>1.0000000000000001E-5</v>
      </c>
      <c r="E19" s="44" t="str">
        <f>IFERROR(VLOOKUP(C19,Utilitaires!$A$3:$C$7,2),"")</f>
        <v>Libellé du critère quand il sera choisi</v>
      </c>
      <c r="F19" s="45"/>
    </row>
    <row r="20" spans="1:6" ht="21.95" customHeight="1">
      <c r="A20" s="49" t="str">
        <f>CONCATENATE("cr ",MID(A19,3,4)+1)</f>
        <v>cr 4</v>
      </c>
      <c r="B20" s="41" t="s">
        <v>144</v>
      </c>
      <c r="C20" s="42" t="s">
        <v>179</v>
      </c>
      <c r="D20" s="43">
        <f>IFERROR(VLOOKUP(C20,Utilitaires!$A$3:$C$7,3),"")</f>
        <v>1.0000000000000001E-5</v>
      </c>
      <c r="E20" s="44" t="str">
        <f>IFERROR(VLOOKUP(C20,Utilitaires!$A$3:$C$7,2),"")</f>
        <v>Libellé du critère quand il sera choisi</v>
      </c>
      <c r="F20" s="45"/>
    </row>
    <row r="21" spans="1:6" ht="21.95" customHeight="1">
      <c r="A21" s="49" t="str">
        <f t="shared" ref="A21:A22" si="0">CONCATENATE("cr ",MID(A20,3,4)+1)</f>
        <v>cr 5</v>
      </c>
      <c r="B21" s="41" t="s">
        <v>143</v>
      </c>
      <c r="C21" s="42" t="s">
        <v>179</v>
      </c>
      <c r="D21" s="43">
        <f>IFERROR(VLOOKUP(C21,Utilitaires!$A$3:$C$7,3),"")</f>
        <v>1.0000000000000001E-5</v>
      </c>
      <c r="E21" s="44" t="str">
        <f>IFERROR(VLOOKUP(C21,Utilitaires!$A$3:$C$7,2),"")</f>
        <v>Libellé du critère quand il sera choisi</v>
      </c>
      <c r="F21" s="45"/>
    </row>
    <row r="22" spans="1:6" ht="36" customHeight="1">
      <c r="A22" s="49" t="str">
        <f t="shared" si="0"/>
        <v>cr 6</v>
      </c>
      <c r="B22" s="41" t="s">
        <v>142</v>
      </c>
      <c r="C22" s="42" t="s">
        <v>179</v>
      </c>
      <c r="D22" s="43">
        <f>IFERROR(VLOOKUP(C22,Utilitaires!$A$3:$C$7,3),"")</f>
        <v>1.0000000000000001E-5</v>
      </c>
      <c r="E22" s="44" t="str">
        <f>IFERROR(VLOOKUP(C22,Utilitaires!$A$3:$C$7,2),"")</f>
        <v>Libellé du critère quand il sera choisi</v>
      </c>
      <c r="F22" s="45"/>
    </row>
    <row r="23" spans="1:6" ht="27" customHeight="1">
      <c r="A23" s="36" t="s">
        <v>96</v>
      </c>
      <c r="B23" s="287" t="s">
        <v>108</v>
      </c>
      <c r="C23" s="287"/>
      <c r="D23" s="37">
        <f>IFERROR(AVERAGE(D24,D32),"")</f>
        <v>1.0000000000000001E-5</v>
      </c>
      <c r="E23" s="38" t="str">
        <f>IFERROR(VLOOKUP(D23,Utilitaires!$A$20:$B$30,2),"")</f>
        <v>Insuffisant</v>
      </c>
      <c r="F23" s="181" t="str">
        <f>IFERROR(VLOOKUP(E23,Utilitaires!$A$13:$B$16,2),"")</f>
        <v>Conformité de niveau 1 : Il est nécessaire de formaliser les activités réalisées.</v>
      </c>
    </row>
    <row r="24" spans="1:6" ht="17.100000000000001" customHeight="1">
      <c r="A24" s="152" t="s">
        <v>121</v>
      </c>
      <c r="B24" s="151" t="s">
        <v>111</v>
      </c>
      <c r="C24" s="39" t="str">
        <f>IFERROR(IF(D24="",Utilitaires!$A$11,VLOOKUP(D24,Utilitaires!$A$20:$B$30,2)),"")</f>
        <v>Insuffisant</v>
      </c>
      <c r="D24" s="39">
        <f>IF(SUM(D25:D31)&gt;0,AVERAGE(D25:D31),"")</f>
        <v>1.0000000000000001E-5</v>
      </c>
      <c r="E24" s="288" t="str">
        <f>IFERROR(IF(D24="","",VLOOKUP(C24,Utilitaires!$A$13:$B$16,2)),"")</f>
        <v>Conformité de niveau 1 : Il est nécessaire de formaliser les activités réalisées.</v>
      </c>
      <c r="F24" s="289"/>
    </row>
    <row r="25" spans="1:6" ht="44.1" customHeight="1">
      <c r="A25" s="155" t="str">
        <f>CONCATENATE("cr ",MID(A22,3,4)+1)</f>
        <v>cr 7</v>
      </c>
      <c r="B25" s="149" t="s">
        <v>148</v>
      </c>
      <c r="C25" s="42" t="s">
        <v>179</v>
      </c>
      <c r="D25" s="43">
        <f>IFERROR(VLOOKUP(C25,Utilitaires!$A$3:$C$7,3),"")</f>
        <v>1.0000000000000001E-5</v>
      </c>
      <c r="E25" s="44" t="str">
        <f>IFERROR(VLOOKUP(C25,Utilitaires!$A$3:$C$7,2),"")</f>
        <v>Libellé du critère quand il sera choisi</v>
      </c>
      <c r="F25" s="157"/>
    </row>
    <row r="26" spans="1:6" ht="21.95" customHeight="1">
      <c r="A26" s="49" t="str">
        <f>CONCATENATE("cr ",MID(A25,3,4)+1)</f>
        <v>cr 8</v>
      </c>
      <c r="B26" s="173" t="s">
        <v>150</v>
      </c>
      <c r="C26" s="42" t="s">
        <v>179</v>
      </c>
      <c r="D26" s="43">
        <f>IFERROR(VLOOKUP(C26,Utilitaires!$A$3:$C$7,3),"")</f>
        <v>1.0000000000000001E-5</v>
      </c>
      <c r="E26" s="44" t="str">
        <f>IFERROR(VLOOKUP(C26,Utilitaires!$A$3:$C$7,2),"")</f>
        <v>Libellé du critère quand il sera choisi</v>
      </c>
      <c r="F26" s="45"/>
    </row>
    <row r="27" spans="1:6" ht="21.95" customHeight="1">
      <c r="A27" s="49" t="str">
        <f>CONCATENATE("cr ",MID(A26,3,4)+1)</f>
        <v>cr 9</v>
      </c>
      <c r="B27" s="173" t="s">
        <v>151</v>
      </c>
      <c r="C27" s="42" t="s">
        <v>179</v>
      </c>
      <c r="D27" s="43">
        <f>IFERROR(VLOOKUP(C27,Utilitaires!$A$3:$C$7,3),"")</f>
        <v>1.0000000000000001E-5</v>
      </c>
      <c r="E27" s="44" t="str">
        <f>IFERROR(VLOOKUP(C27,Utilitaires!$A$3:$C$7,2),"")</f>
        <v>Libellé du critère quand il sera choisi</v>
      </c>
      <c r="F27" s="45"/>
    </row>
    <row r="28" spans="1:6" ht="21.95" customHeight="1">
      <c r="A28" s="49" t="str">
        <f>CONCATENATE("cr ",MID(A27,3,4)+1)</f>
        <v>cr 10</v>
      </c>
      <c r="B28" s="173" t="s">
        <v>152</v>
      </c>
      <c r="C28" s="42" t="s">
        <v>179</v>
      </c>
      <c r="D28" s="43">
        <f>IFERROR(VLOOKUP(C28,Utilitaires!$A$3:$C$7,3),"")</f>
        <v>1.0000000000000001E-5</v>
      </c>
      <c r="E28" s="44" t="str">
        <f>IFERROR(VLOOKUP(C28,Utilitaires!$A$3:$C$7,2),"")</f>
        <v>Libellé du critère quand il sera choisi</v>
      </c>
      <c r="F28" s="45"/>
    </row>
    <row r="29" spans="1:6" ht="21.95" customHeight="1">
      <c r="A29" s="49" t="str">
        <f>CONCATENATE("cr ",MID(A28,3,4)+1)</f>
        <v>cr 11</v>
      </c>
      <c r="B29" s="173" t="s">
        <v>153</v>
      </c>
      <c r="C29" s="42" t="s">
        <v>179</v>
      </c>
      <c r="D29" s="43">
        <f>IFERROR(VLOOKUP(C29,Utilitaires!$A$3:$C$7,3),"")</f>
        <v>1.0000000000000001E-5</v>
      </c>
      <c r="E29" s="44" t="str">
        <f>IFERROR(VLOOKUP(C29,Utilitaires!$A$3:$C$7,2),"")</f>
        <v>Libellé du critère quand il sera choisi</v>
      </c>
      <c r="F29" s="45"/>
    </row>
    <row r="30" spans="1:6" ht="21.95" customHeight="1">
      <c r="A30" s="49" t="str">
        <f t="shared" ref="A30:A31" si="1">CONCATENATE("cr ",MID(A29,3,4)+1)</f>
        <v>cr 12</v>
      </c>
      <c r="B30" s="173" t="s">
        <v>154</v>
      </c>
      <c r="C30" s="42" t="s">
        <v>179</v>
      </c>
      <c r="D30" s="43">
        <f>IFERROR(VLOOKUP(C30,Utilitaires!$A$3:$C$7,3),"")</f>
        <v>1.0000000000000001E-5</v>
      </c>
      <c r="E30" s="44" t="str">
        <f>IFERROR(VLOOKUP(C30,Utilitaires!$A$3:$C$7,2),"")</f>
        <v>Libellé du critère quand il sera choisi</v>
      </c>
      <c r="F30" s="45"/>
    </row>
    <row r="31" spans="1:6" ht="21.95" customHeight="1">
      <c r="A31" s="49" t="str">
        <f t="shared" si="1"/>
        <v>cr 13</v>
      </c>
      <c r="B31" s="173" t="s">
        <v>155</v>
      </c>
      <c r="C31" s="42" t="s">
        <v>179</v>
      </c>
      <c r="D31" s="43">
        <f>IFERROR(VLOOKUP(C31,Utilitaires!$A$3:$C$7,3),"")</f>
        <v>1.0000000000000001E-5</v>
      </c>
      <c r="E31" s="44" t="str">
        <f>IFERROR(VLOOKUP(C31,Utilitaires!$A$3:$C$7,2),"")</f>
        <v>Libellé du critère quand il sera choisi</v>
      </c>
      <c r="F31" s="45"/>
    </row>
    <row r="32" spans="1:6" ht="17.100000000000001" customHeight="1">
      <c r="A32" s="153" t="s">
        <v>121</v>
      </c>
      <c r="B32" s="154" t="s">
        <v>97</v>
      </c>
      <c r="C32" s="39" t="str">
        <f>IFERROR(IF(D32="",Utilitaires!$A$11,VLOOKUP(D32,Utilitaires!$A$20:$B$30,2)),"")</f>
        <v>Insuffisant</v>
      </c>
      <c r="D32" s="47">
        <f>IF(SUM(D33:D36)&gt;0,AVERAGE(D33:D36),"")</f>
        <v>1.0000000000000001E-5</v>
      </c>
      <c r="E32" s="288" t="str">
        <f>IFERROR(IF(D32="","",VLOOKUP(C32,Utilitaires!$A$13:$B$16,2)),"")</f>
        <v>Conformité de niveau 1 : Il est nécessaire de formaliser les activités réalisées.</v>
      </c>
      <c r="F32" s="289"/>
    </row>
    <row r="33" spans="1:6" ht="27" customHeight="1">
      <c r="A33" s="49" t="str">
        <f>CONCATENATE("cr ",MID(A31,3,4)+1)</f>
        <v>cr 14</v>
      </c>
      <c r="B33" s="41" t="s">
        <v>149</v>
      </c>
      <c r="C33" s="42" t="s">
        <v>179</v>
      </c>
      <c r="D33" s="43">
        <f>IFERROR(VLOOKUP(C33,Utilitaires!$A$3:$C$7,3),"")</f>
        <v>1.0000000000000001E-5</v>
      </c>
      <c r="E33" s="44" t="str">
        <f>IFERROR(VLOOKUP(C33,Utilitaires!$A$3:$C$7,2),"")</f>
        <v>Libellé du critère quand il sera choisi</v>
      </c>
      <c r="F33" s="48"/>
    </row>
    <row r="34" spans="1:6" ht="33" customHeight="1">
      <c r="A34" s="49" t="str">
        <f>CONCATENATE("cr ",MID(A33,3,4)+1)</f>
        <v>cr 15</v>
      </c>
      <c r="B34" s="41" t="s">
        <v>156</v>
      </c>
      <c r="C34" s="42" t="s">
        <v>179</v>
      </c>
      <c r="D34" s="43">
        <f>IFERROR(VLOOKUP(C34,Utilitaires!$A$3:$C$7,3),"")</f>
        <v>1.0000000000000001E-5</v>
      </c>
      <c r="E34" s="44" t="str">
        <f>IFERROR(VLOOKUP(C34,Utilitaires!$A$3:$C$7,2),"")</f>
        <v>Libellé du critère quand il sera choisi</v>
      </c>
      <c r="F34" s="48"/>
    </row>
    <row r="35" spans="1:6" ht="21.95" customHeight="1">
      <c r="A35" s="49" t="str">
        <f>CONCATENATE("cr ",MID(A34,3,4)+1)</f>
        <v>cr 16</v>
      </c>
      <c r="B35" s="41" t="s">
        <v>140</v>
      </c>
      <c r="C35" s="42" t="s">
        <v>179</v>
      </c>
      <c r="D35" s="43">
        <f>IFERROR(VLOOKUP(C35,Utilitaires!$A$3:$C$7,3),"")</f>
        <v>1.0000000000000001E-5</v>
      </c>
      <c r="E35" s="44" t="str">
        <f>IFERROR(VLOOKUP(C35,Utilitaires!$A$3:$C$7,2),"")</f>
        <v>Libellé du critère quand il sera choisi</v>
      </c>
      <c r="F35" s="48"/>
    </row>
    <row r="36" spans="1:6" ht="21.95" customHeight="1">
      <c r="A36" s="49" t="str">
        <f>CONCATENATE("cr ",MID(A35,3,4)+1)</f>
        <v>cr 17</v>
      </c>
      <c r="B36" s="41" t="s">
        <v>141</v>
      </c>
      <c r="C36" s="42" t="s">
        <v>179</v>
      </c>
      <c r="D36" s="43">
        <f>IFERROR(VLOOKUP(C36,Utilitaires!$A$3:$C$7,3),"")</f>
        <v>1.0000000000000001E-5</v>
      </c>
      <c r="E36" s="44" t="str">
        <f>IFERROR(VLOOKUP(C36,Utilitaires!$A$3:$C$7,2),"")</f>
        <v>Libellé du critère quand il sera choisi</v>
      </c>
      <c r="F36" s="48"/>
    </row>
    <row r="37" spans="1:6" ht="27.75" customHeight="1">
      <c r="A37" s="36" t="s">
        <v>98</v>
      </c>
      <c r="B37" s="287" t="s">
        <v>99</v>
      </c>
      <c r="C37" s="287"/>
      <c r="D37" s="37">
        <f>IFERROR(AVERAGE(D38,D41),"")</f>
        <v>1.0000000000000001E-5</v>
      </c>
      <c r="E37" s="38" t="str">
        <f>IFERROR(VLOOKUP(D37,Utilitaires!$A$20:$B$30,2),"")</f>
        <v>Insuffisant</v>
      </c>
      <c r="F37" s="181" t="str">
        <f>IFERROR(VLOOKUP(E37,Utilitaires!$A$13:$B$16,2),"")</f>
        <v>Conformité de niveau 1 : Il est nécessaire de formaliser les activités réalisées.</v>
      </c>
    </row>
    <row r="38" spans="1:6" ht="17.100000000000001" customHeight="1">
      <c r="A38" s="152" t="s">
        <v>121</v>
      </c>
      <c r="B38" s="151" t="s">
        <v>103</v>
      </c>
      <c r="C38" s="39" t="str">
        <f>IFERROR(IF(D38="",Utilitaires!$A$11,VLOOKUP(D38,Utilitaires!$A$20:$B$30,2)),"")</f>
        <v>Insuffisant</v>
      </c>
      <c r="D38" s="39">
        <f>IF(SUM(D39:D40)&gt;0,AVERAGE(D39:D40),"")</f>
        <v>1.0000000000000001E-5</v>
      </c>
      <c r="E38" s="288" t="str">
        <f>IFERROR(IF(D38="","",VLOOKUP(C38,Utilitaires!$A$13:$B$16,2)),"")</f>
        <v>Conformité de niveau 1 : Il est nécessaire de formaliser les activités réalisées.</v>
      </c>
      <c r="F38" s="289"/>
    </row>
    <row r="39" spans="1:6" ht="21.95" customHeight="1">
      <c r="A39" s="49" t="str">
        <f>CONCATENATE("cr ",MID(A36,3,4)+1)</f>
        <v>cr 18</v>
      </c>
      <c r="B39" s="41" t="s">
        <v>182</v>
      </c>
      <c r="C39" s="42" t="s">
        <v>179</v>
      </c>
      <c r="D39" s="43">
        <f>IFERROR(VLOOKUP(C39,Utilitaires!$A$3:$C$7,3),"")</f>
        <v>1.0000000000000001E-5</v>
      </c>
      <c r="E39" s="44" t="str">
        <f>IFERROR(VLOOKUP(C39,Utilitaires!$A$3:$C$7,2),"")</f>
        <v>Libellé du critère quand il sera choisi</v>
      </c>
      <c r="F39" s="45"/>
    </row>
    <row r="40" spans="1:6" ht="21.95" customHeight="1">
      <c r="A40" s="49" t="str">
        <f>CONCATENATE("cr ",MID(A39,3,4)+1)</f>
        <v>cr 19</v>
      </c>
      <c r="B40" s="246" t="s">
        <v>183</v>
      </c>
      <c r="C40" s="42" t="s">
        <v>179</v>
      </c>
      <c r="D40" s="43">
        <f>IFERROR(VLOOKUP(C40,Utilitaires!$A$3:$C$7,3),"")</f>
        <v>1.0000000000000001E-5</v>
      </c>
      <c r="E40" s="44" t="str">
        <f>IFERROR(VLOOKUP(C40,Utilitaires!$A$3:$C$7,2),"")</f>
        <v>Libellé du critère quand il sera choisi</v>
      </c>
      <c r="F40" s="45"/>
    </row>
    <row r="41" spans="1:6" ht="17.100000000000001" customHeight="1">
      <c r="A41" s="153" t="s">
        <v>121</v>
      </c>
      <c r="B41" s="154" t="s">
        <v>104</v>
      </c>
      <c r="C41" s="39" t="str">
        <f>IFERROR(IF(D41="",Utilitaires!$A$11,VLOOKUP(D41,Utilitaires!$A$20:$B$30,2)),"")</f>
        <v>Insuffisant</v>
      </c>
      <c r="D41" s="47">
        <f>IF(SUM(D42:D50)&gt;0,AVERAGE(D42:D50),"")</f>
        <v>1.0000000000000001E-5</v>
      </c>
      <c r="E41" s="288" t="str">
        <f>IFERROR(IF(D41="","",VLOOKUP(C41,Utilitaires!$A$13:$B$16,2)),"")</f>
        <v>Conformité de niveau 1 : Il est nécessaire de formaliser les activités réalisées.</v>
      </c>
      <c r="F41" s="289"/>
    </row>
    <row r="42" spans="1:6" ht="33" customHeight="1">
      <c r="A42" s="49" t="str">
        <f>CONCATENATE("cr ",MID(A40,3,4)+1)</f>
        <v>cr 20</v>
      </c>
      <c r="B42" s="41" t="s">
        <v>157</v>
      </c>
      <c r="C42" s="42" t="s">
        <v>179</v>
      </c>
      <c r="D42" s="43">
        <f>IFERROR(VLOOKUP(C42,Utilitaires!$A$3:$C$7,3),"")</f>
        <v>1.0000000000000001E-5</v>
      </c>
      <c r="E42" s="44" t="str">
        <f>IFERROR(VLOOKUP(C42,Utilitaires!$A$3:$C$7,2),"")</f>
        <v>Libellé du critère quand il sera choisi</v>
      </c>
      <c r="F42" s="48"/>
    </row>
    <row r="43" spans="1:6" ht="21.95" customHeight="1">
      <c r="A43" s="49" t="str">
        <f>CONCATENATE("cr ",MID(A42,3,4)+1)</f>
        <v>cr 21</v>
      </c>
      <c r="B43" s="41" t="s">
        <v>158</v>
      </c>
      <c r="C43" s="42" t="s">
        <v>179</v>
      </c>
      <c r="D43" s="43">
        <f>IFERROR(VLOOKUP(C43,Utilitaires!$A$3:$C$7,3),"")</f>
        <v>1.0000000000000001E-5</v>
      </c>
      <c r="E43" s="44" t="str">
        <f>IFERROR(VLOOKUP(C43,Utilitaires!$A$3:$C$7,2),"")</f>
        <v>Libellé du critère quand il sera choisi</v>
      </c>
      <c r="F43" s="48"/>
    </row>
    <row r="44" spans="1:6" ht="36" customHeight="1">
      <c r="A44" s="49" t="str">
        <f t="shared" ref="A44:A50" si="2">CONCATENATE("cr ",MID(A43,3,4)+1)</f>
        <v>cr 22</v>
      </c>
      <c r="B44" s="41" t="s">
        <v>159</v>
      </c>
      <c r="C44" s="42" t="s">
        <v>179</v>
      </c>
      <c r="D44" s="43">
        <f>IFERROR(VLOOKUP(C44,Utilitaires!$A$3:$C$7,3),"")</f>
        <v>1.0000000000000001E-5</v>
      </c>
      <c r="E44" s="44" t="str">
        <f>IFERROR(VLOOKUP(C44,Utilitaires!$A$3:$C$7,2),"")</f>
        <v>Libellé du critère quand il sera choisi</v>
      </c>
      <c r="F44" s="48"/>
    </row>
    <row r="45" spans="1:6" ht="21.95" customHeight="1">
      <c r="A45" s="49" t="str">
        <f t="shared" si="2"/>
        <v>cr 23</v>
      </c>
      <c r="B45" s="41" t="s">
        <v>160</v>
      </c>
      <c r="C45" s="42" t="s">
        <v>179</v>
      </c>
      <c r="D45" s="43">
        <f>IFERROR(VLOOKUP(C45,Utilitaires!$A$3:$C$7,3),"")</f>
        <v>1.0000000000000001E-5</v>
      </c>
      <c r="E45" s="44" t="str">
        <f>IFERROR(VLOOKUP(C45,Utilitaires!$A$3:$C$7,2),"")</f>
        <v>Libellé du critère quand il sera choisi</v>
      </c>
      <c r="F45" s="48"/>
    </row>
    <row r="46" spans="1:6" ht="35.1" customHeight="1">
      <c r="A46" s="49" t="str">
        <f t="shared" si="2"/>
        <v>cr 24</v>
      </c>
      <c r="B46" s="41" t="s">
        <v>161</v>
      </c>
      <c r="C46" s="42" t="s">
        <v>179</v>
      </c>
      <c r="D46" s="43">
        <f>IFERROR(VLOOKUP(C46,Utilitaires!$A$3:$C$7,3),"")</f>
        <v>1.0000000000000001E-5</v>
      </c>
      <c r="E46" s="44" t="str">
        <f>IFERROR(VLOOKUP(C46,Utilitaires!$A$3:$C$7,2),"")</f>
        <v>Libellé du critère quand il sera choisi</v>
      </c>
      <c r="F46" s="48"/>
    </row>
    <row r="47" spans="1:6" ht="21.95" customHeight="1">
      <c r="A47" s="49" t="str">
        <f t="shared" si="2"/>
        <v>cr 25</v>
      </c>
      <c r="B47" s="41" t="s">
        <v>162</v>
      </c>
      <c r="C47" s="42" t="s">
        <v>179</v>
      </c>
      <c r="D47" s="43">
        <f>IFERROR(VLOOKUP(C47,Utilitaires!$A$3:$C$7,3),"")</f>
        <v>1.0000000000000001E-5</v>
      </c>
      <c r="E47" s="44" t="str">
        <f>IFERROR(VLOOKUP(C47,Utilitaires!$A$3:$C$7,2),"")</f>
        <v>Libellé du critère quand il sera choisi</v>
      </c>
      <c r="F47" s="48"/>
    </row>
    <row r="48" spans="1:6" ht="38.1" customHeight="1">
      <c r="A48" s="49" t="str">
        <f t="shared" si="2"/>
        <v>cr 26</v>
      </c>
      <c r="B48" s="41" t="s">
        <v>163</v>
      </c>
      <c r="C48" s="42" t="s">
        <v>179</v>
      </c>
      <c r="D48" s="43">
        <f>IFERROR(VLOOKUP(C48,Utilitaires!$A$3:$C$7,3),"")</f>
        <v>1.0000000000000001E-5</v>
      </c>
      <c r="E48" s="44" t="str">
        <f>IFERROR(VLOOKUP(C48,Utilitaires!$A$3:$C$7,2),"")</f>
        <v>Libellé du critère quand il sera choisi</v>
      </c>
      <c r="F48" s="48"/>
    </row>
    <row r="49" spans="1:6" ht="21.95" customHeight="1">
      <c r="A49" s="49" t="str">
        <f t="shared" si="2"/>
        <v>cr 27</v>
      </c>
      <c r="B49" s="41" t="s">
        <v>164</v>
      </c>
      <c r="C49" s="42" t="s">
        <v>179</v>
      </c>
      <c r="D49" s="43">
        <f>IFERROR(VLOOKUP(C49,Utilitaires!$A$3:$C$7,3),"")</f>
        <v>1.0000000000000001E-5</v>
      </c>
      <c r="E49" s="44" t="str">
        <f>IFERROR(VLOOKUP(C49,Utilitaires!$A$3:$C$7,2),"")</f>
        <v>Libellé du critère quand il sera choisi</v>
      </c>
      <c r="F49" s="48"/>
    </row>
    <row r="50" spans="1:6" ht="21.95" customHeight="1">
      <c r="A50" s="49" t="str">
        <f t="shared" si="2"/>
        <v>cr 28</v>
      </c>
      <c r="B50" s="41" t="s">
        <v>165</v>
      </c>
      <c r="C50" s="42" t="s">
        <v>179</v>
      </c>
      <c r="D50" s="43">
        <f>IFERROR(VLOOKUP(C50,Utilitaires!$A$3:$C$7,3),"")</f>
        <v>1.0000000000000001E-5</v>
      </c>
      <c r="E50" s="44" t="str">
        <f>IFERROR(VLOOKUP(C50,Utilitaires!$A$3:$C$7,2),"")</f>
        <v>Libellé du critère quand il sera choisi</v>
      </c>
      <c r="F50" s="48"/>
    </row>
    <row r="51" spans="1:6" ht="26.25" customHeight="1">
      <c r="A51" s="36" t="s">
        <v>100</v>
      </c>
      <c r="B51" s="287" t="s">
        <v>166</v>
      </c>
      <c r="C51" s="287"/>
      <c r="D51" s="37">
        <f>IFERROR(AVERAGE(D52),"")</f>
        <v>1.0000000000000001E-5</v>
      </c>
      <c r="E51" s="38" t="str">
        <f>IFERROR(VLOOKUP(D51,Utilitaires!$A$20:$B$30,2),"")</f>
        <v>Insuffisant</v>
      </c>
      <c r="F51" s="181" t="str">
        <f>IFERROR(VLOOKUP(E51,Utilitaires!$A$13:$B$16,2),"")</f>
        <v>Conformité de niveau 1 : Il est nécessaire de formaliser les activités réalisées.</v>
      </c>
    </row>
    <row r="52" spans="1:6" ht="17.100000000000001" customHeight="1">
      <c r="A52" s="152" t="s">
        <v>121</v>
      </c>
      <c r="B52" s="151" t="s">
        <v>101</v>
      </c>
      <c r="C52" s="39" t="str">
        <f>IFERROR(IF(D52="",Utilitaires!$A$11,VLOOKUP(D52,Utilitaires!$A$20:$B$30,2)),"")</f>
        <v>Insuffisant</v>
      </c>
      <c r="D52" s="39">
        <f>IF(SUM(D53:D54)&gt;0,AVERAGE(D53:D54),"")</f>
        <v>1.0000000000000001E-5</v>
      </c>
      <c r="E52" s="288" t="str">
        <f>IFERROR(IF(D52="","",VLOOKUP(C52,Utilitaires!$A$13:$B$16,2)),"")</f>
        <v>Conformité de niveau 1 : Il est nécessaire de formaliser les activités réalisées.</v>
      </c>
      <c r="F52" s="289"/>
    </row>
    <row r="53" spans="1:6" ht="21.95" customHeight="1">
      <c r="A53" s="49" t="str">
        <f>CONCATENATE("cr ",MID(A50,3,4)+1)</f>
        <v>cr 29</v>
      </c>
      <c r="B53" s="41" t="s">
        <v>184</v>
      </c>
      <c r="C53" s="42" t="s">
        <v>179</v>
      </c>
      <c r="D53" s="43">
        <f>IFERROR(VLOOKUP(C53,Utilitaires!$A$3:$C$7,3),"")</f>
        <v>1.0000000000000001E-5</v>
      </c>
      <c r="E53" s="44" t="str">
        <f>IFERROR(VLOOKUP(C53,Utilitaires!$A$3:$C$7,2),"")</f>
        <v>Libellé du critère quand il sera choisi</v>
      </c>
      <c r="F53" s="45"/>
    </row>
    <row r="54" spans="1:6" ht="21.95" customHeight="1">
      <c r="A54" s="49" t="str">
        <f>CONCATENATE("cr ",MID(A53,3,4)+1)</f>
        <v>cr 30</v>
      </c>
      <c r="B54" s="246" t="s">
        <v>185</v>
      </c>
      <c r="C54" s="42" t="s">
        <v>179</v>
      </c>
      <c r="D54" s="43">
        <f>IFERROR(VLOOKUP(C54,Utilitaires!$A$3:$C$7,3),"")</f>
        <v>1.0000000000000001E-5</v>
      </c>
      <c r="E54" s="44" t="str">
        <f>IFERROR(VLOOKUP(C54,Utilitaires!$A$3:$C$7,2),"")</f>
        <v>Libellé du critère quand il sera choisi</v>
      </c>
      <c r="F54" s="45"/>
    </row>
    <row r="55" spans="1:6" ht="30" customHeight="1">
      <c r="A55" s="36" t="s">
        <v>114</v>
      </c>
      <c r="B55" s="287" t="s">
        <v>107</v>
      </c>
      <c r="C55" s="287"/>
      <c r="D55" s="37">
        <f>IFERROR(AVERAGE(D56,D69),"")</f>
        <v>1.0000000000000001E-5</v>
      </c>
      <c r="E55" s="38" t="str">
        <f>IFERROR(VLOOKUP(D55,Utilitaires!$A$20:$B$30,2),"")</f>
        <v>Insuffisant</v>
      </c>
      <c r="F55" s="181" t="str">
        <f>IFERROR(VLOOKUP(E55,Utilitaires!$A$13:$B$16,2),"")</f>
        <v>Conformité de niveau 1 : Il est nécessaire de formaliser les activités réalisées.</v>
      </c>
    </row>
    <row r="56" spans="1:6" ht="17.100000000000001" customHeight="1">
      <c r="A56" s="152" t="s">
        <v>121</v>
      </c>
      <c r="B56" s="151" t="s">
        <v>112</v>
      </c>
      <c r="C56" s="39" t="str">
        <f>IFERROR(IF(D56="",Utilitaires!$A$11,VLOOKUP(D56,Utilitaires!$A$20:$B$30,2)),"")</f>
        <v>Insuffisant</v>
      </c>
      <c r="D56" s="39">
        <f>IF(SUM(D57:D68)&gt;0,AVERAGE(D57:D68),"")</f>
        <v>1.0000000000000001E-5</v>
      </c>
      <c r="E56" s="288" t="str">
        <f>IFERROR(IF(D56="","",VLOOKUP(C56,Utilitaires!$A$13:$B$16,2)),"")</f>
        <v>Conformité de niveau 1 : Il est nécessaire de formaliser les activités réalisées.</v>
      </c>
      <c r="F56" s="289"/>
    </row>
    <row r="57" spans="1:6" ht="39" customHeight="1">
      <c r="A57" s="49" t="str">
        <f>CONCATENATE("cr ",MID(A54,3,4)+1)</f>
        <v>cr 31</v>
      </c>
      <c r="B57" s="149" t="s">
        <v>167</v>
      </c>
      <c r="C57" s="42" t="s">
        <v>179</v>
      </c>
      <c r="D57" s="43">
        <f>IFERROR(VLOOKUP(C57,Utilitaires!$A$3:$C$7,3),"")</f>
        <v>1.0000000000000001E-5</v>
      </c>
      <c r="E57" s="44" t="str">
        <f>IFERROR(VLOOKUP(C57,Utilitaires!$A$3:$C$7,2),"")</f>
        <v>Libellé du critère quand il sera choisi</v>
      </c>
      <c r="F57" s="48"/>
    </row>
    <row r="58" spans="1:6" ht="21.95" customHeight="1">
      <c r="A58" s="49" t="str">
        <f t="shared" ref="A58:A68" si="3">CONCATENATE("cr ",MID(A57,3,4)+1)</f>
        <v>cr 32</v>
      </c>
      <c r="B58" s="41" t="s">
        <v>168</v>
      </c>
      <c r="C58" s="42" t="s">
        <v>179</v>
      </c>
      <c r="D58" s="43">
        <f>IFERROR(VLOOKUP(C58,Utilitaires!$A$3:$C$7,3),"")</f>
        <v>1.0000000000000001E-5</v>
      </c>
      <c r="E58" s="44" t="str">
        <f>IFERROR(VLOOKUP(C58,Utilitaires!$A$3:$C$7,2),"")</f>
        <v>Libellé du critère quand il sera choisi</v>
      </c>
      <c r="F58" s="48"/>
    </row>
    <row r="59" spans="1:6" ht="21.95" customHeight="1">
      <c r="A59" s="49" t="str">
        <f t="shared" si="3"/>
        <v>cr 33</v>
      </c>
      <c r="B59" s="41" t="s">
        <v>169</v>
      </c>
      <c r="C59" s="42" t="s">
        <v>179</v>
      </c>
      <c r="D59" s="43">
        <f>IFERROR(VLOOKUP(C59,Utilitaires!$A$3:$C$7,3),"")</f>
        <v>1.0000000000000001E-5</v>
      </c>
      <c r="E59" s="44" t="str">
        <f>IFERROR(VLOOKUP(C59,Utilitaires!$A$3:$C$7,2),"")</f>
        <v>Libellé du critère quand il sera choisi</v>
      </c>
      <c r="F59" s="48"/>
    </row>
    <row r="60" spans="1:6" ht="21.95" customHeight="1">
      <c r="A60" s="49" t="str">
        <f t="shared" si="3"/>
        <v>cr 34</v>
      </c>
      <c r="B60" s="41" t="s">
        <v>170</v>
      </c>
      <c r="C60" s="42" t="s">
        <v>179</v>
      </c>
      <c r="D60" s="43">
        <f>IFERROR(VLOOKUP(C60,Utilitaires!$A$3:$C$7,3),"")</f>
        <v>1.0000000000000001E-5</v>
      </c>
      <c r="E60" s="44" t="str">
        <f>IFERROR(VLOOKUP(C60,Utilitaires!$A$3:$C$7,2),"")</f>
        <v>Libellé du critère quand il sera choisi</v>
      </c>
      <c r="F60" s="48"/>
    </row>
    <row r="61" spans="1:6" ht="21.95" customHeight="1">
      <c r="A61" s="49" t="str">
        <f t="shared" si="3"/>
        <v>cr 35</v>
      </c>
      <c r="B61" s="41" t="s">
        <v>171</v>
      </c>
      <c r="C61" s="42" t="s">
        <v>179</v>
      </c>
      <c r="D61" s="43">
        <f>IFERROR(VLOOKUP(C61,Utilitaires!$A$3:$C$7,3),"")</f>
        <v>1.0000000000000001E-5</v>
      </c>
      <c r="E61" s="44" t="str">
        <f>IFERROR(VLOOKUP(C61,Utilitaires!$A$3:$C$7,2),"")</f>
        <v>Libellé du critère quand il sera choisi</v>
      </c>
      <c r="F61" s="48"/>
    </row>
    <row r="62" spans="1:6" ht="21.95" customHeight="1">
      <c r="A62" s="49" t="str">
        <f t="shared" si="3"/>
        <v>cr 36</v>
      </c>
      <c r="B62" s="41" t="s">
        <v>172</v>
      </c>
      <c r="C62" s="42" t="s">
        <v>179</v>
      </c>
      <c r="D62" s="43">
        <f>IFERROR(VLOOKUP(C62,Utilitaires!$A$3:$C$7,3),"")</f>
        <v>1.0000000000000001E-5</v>
      </c>
      <c r="E62" s="44" t="str">
        <f>IFERROR(VLOOKUP(C62,Utilitaires!$A$3:$C$7,2),"")</f>
        <v>Libellé du critère quand il sera choisi</v>
      </c>
      <c r="F62" s="48"/>
    </row>
    <row r="63" spans="1:6" ht="21.95" customHeight="1">
      <c r="A63" s="49" t="str">
        <f t="shared" si="3"/>
        <v>cr 37</v>
      </c>
      <c r="B63" s="41" t="s">
        <v>173</v>
      </c>
      <c r="C63" s="42" t="s">
        <v>179</v>
      </c>
      <c r="D63" s="43">
        <f>IFERROR(VLOOKUP(C63,Utilitaires!$A$3:$C$7,3),"")</f>
        <v>1.0000000000000001E-5</v>
      </c>
      <c r="E63" s="44" t="str">
        <f>IFERROR(VLOOKUP(C63,Utilitaires!$A$3:$C$7,2),"")</f>
        <v>Libellé du critère quand il sera choisi</v>
      </c>
      <c r="F63" s="48"/>
    </row>
    <row r="64" spans="1:6" ht="21.95" customHeight="1">
      <c r="A64" s="49" t="str">
        <f t="shared" si="3"/>
        <v>cr 38</v>
      </c>
      <c r="B64" s="41" t="s">
        <v>174</v>
      </c>
      <c r="C64" s="42" t="s">
        <v>179</v>
      </c>
      <c r="D64" s="43">
        <f>IFERROR(VLOOKUP(C64,Utilitaires!$A$3:$C$7,3),"")</f>
        <v>1.0000000000000001E-5</v>
      </c>
      <c r="E64" s="44" t="str">
        <f>IFERROR(VLOOKUP(C64,Utilitaires!$A$3:$C$7,2),"")</f>
        <v>Libellé du critère quand il sera choisi</v>
      </c>
      <c r="F64" s="48"/>
    </row>
    <row r="65" spans="1:6" ht="21.95" customHeight="1">
      <c r="A65" s="49" t="str">
        <f t="shared" si="3"/>
        <v>cr 39</v>
      </c>
      <c r="B65" s="41" t="s">
        <v>175</v>
      </c>
      <c r="C65" s="42" t="s">
        <v>179</v>
      </c>
      <c r="D65" s="43">
        <f>IFERROR(VLOOKUP(C65,Utilitaires!$A$3:$C$7,3),"")</f>
        <v>1.0000000000000001E-5</v>
      </c>
      <c r="E65" s="44" t="str">
        <f>IFERROR(VLOOKUP(C65,Utilitaires!$A$3:$C$7,2),"")</f>
        <v>Libellé du critère quand il sera choisi</v>
      </c>
      <c r="F65" s="48"/>
    </row>
    <row r="66" spans="1:6" ht="21.95" customHeight="1">
      <c r="A66" s="49" t="str">
        <f t="shared" si="3"/>
        <v>cr 40</v>
      </c>
      <c r="B66" s="41" t="s">
        <v>176</v>
      </c>
      <c r="C66" s="42" t="s">
        <v>179</v>
      </c>
      <c r="D66" s="43">
        <f>IFERROR(VLOOKUP(C66,Utilitaires!$A$3:$C$7,3),"")</f>
        <v>1.0000000000000001E-5</v>
      </c>
      <c r="E66" s="44" t="str">
        <f>IFERROR(VLOOKUP(C66,Utilitaires!$A$3:$C$7,2),"")</f>
        <v>Libellé du critère quand il sera choisi</v>
      </c>
      <c r="F66" s="48"/>
    </row>
    <row r="67" spans="1:6" ht="21.95" customHeight="1">
      <c r="A67" s="49" t="str">
        <f t="shared" si="3"/>
        <v>cr 41</v>
      </c>
      <c r="B67" s="41" t="s">
        <v>177</v>
      </c>
      <c r="C67" s="42" t="s">
        <v>179</v>
      </c>
      <c r="D67" s="43">
        <f>IFERROR(VLOOKUP(C67,Utilitaires!$A$3:$C$7,3),"")</f>
        <v>1.0000000000000001E-5</v>
      </c>
      <c r="E67" s="44" t="str">
        <f>IFERROR(VLOOKUP(C67,Utilitaires!$A$3:$C$7,2),"")</f>
        <v>Libellé du critère quand il sera choisi</v>
      </c>
      <c r="F67" s="48"/>
    </row>
    <row r="68" spans="1:6" ht="21.95" customHeight="1">
      <c r="A68" s="49" t="str">
        <f t="shared" si="3"/>
        <v>cr 42</v>
      </c>
      <c r="B68" s="50" t="s">
        <v>178</v>
      </c>
      <c r="C68" s="42" t="s">
        <v>179</v>
      </c>
      <c r="D68" s="43">
        <f>IFERROR(VLOOKUP(C68,Utilitaires!$A$3:$C$7,3),"")</f>
        <v>1.0000000000000001E-5</v>
      </c>
      <c r="E68" s="44" t="str">
        <f>IFERROR(VLOOKUP(C68,Utilitaires!$A$3:$C$7,2),"")</f>
        <v>Libellé du critère quand il sera choisi</v>
      </c>
      <c r="F68" s="48"/>
    </row>
    <row r="69" spans="1:6" ht="17.100000000000001" customHeight="1">
      <c r="A69" s="152" t="s">
        <v>121</v>
      </c>
      <c r="B69" s="154" t="s">
        <v>102</v>
      </c>
      <c r="C69" s="39" t="str">
        <f>IFERROR(IF(D69="",Utilitaires!$A$11,VLOOKUP(D69,Utilitaires!$A$20:$B$30,2)),"")</f>
        <v>Insuffisant</v>
      </c>
      <c r="D69" s="47">
        <f>IF(SUM(D70:D71)&gt;0,AVERAGE(D70:D71),"")</f>
        <v>1.0000000000000001E-5</v>
      </c>
      <c r="E69" s="288" t="str">
        <f>IFERROR(IF(D69="","",VLOOKUP(C69,Utilitaires!$A$13:$B$16,2)),"")</f>
        <v>Conformité de niveau 1 : Il est nécessaire de formaliser les activités réalisées.</v>
      </c>
      <c r="F69" s="289"/>
    </row>
    <row r="70" spans="1:6" ht="36.950000000000003" customHeight="1">
      <c r="A70" s="49" t="str">
        <f>CONCATENATE("cr ",MID(A68,3,4)+1)</f>
        <v>cr 43</v>
      </c>
      <c r="B70" s="50" t="s">
        <v>186</v>
      </c>
      <c r="C70" s="42" t="s">
        <v>179</v>
      </c>
      <c r="D70" s="43">
        <f>IFERROR(VLOOKUP(C70,Utilitaires!$A$3:$C$7,3),"")</f>
        <v>1.0000000000000001E-5</v>
      </c>
      <c r="E70" s="44" t="str">
        <f>IFERROR(VLOOKUP(C70,Utilitaires!$A$3:$C$7,2),"")</f>
        <v>Libellé du critère quand il sera choisi</v>
      </c>
      <c r="F70" s="48"/>
    </row>
    <row r="71" spans="1:6" ht="21.95" customHeight="1">
      <c r="A71" s="49" t="str">
        <f>CONCATENATE("cr ",MID(A70,3,4)+1)</f>
        <v>cr 44</v>
      </c>
      <c r="B71" s="245" t="s">
        <v>187</v>
      </c>
      <c r="C71" s="42" t="s">
        <v>179</v>
      </c>
      <c r="D71" s="43">
        <f>IFERROR(VLOOKUP(C71,Utilitaires!$A$3:$C$7,3),"")</f>
        <v>1.0000000000000001E-5</v>
      </c>
      <c r="E71" s="44" t="str">
        <f>IFERROR(VLOOKUP(C71,Utilitaires!$A$3:$C$7,2),"")</f>
        <v>Libellé du critère quand il sera choisi</v>
      </c>
      <c r="F71" s="48"/>
    </row>
  </sheetData>
  <sheetProtection sheet="1" objects="1" scenarios="1" formatCells="0" formatColumns="0" formatRows="0" selectLockedCells="1"/>
  <mergeCells count="30">
    <mergeCell ref="A11:C11"/>
    <mergeCell ref="D11:F11"/>
    <mergeCell ref="B2:F2"/>
    <mergeCell ref="B51:C51"/>
    <mergeCell ref="E52:F52"/>
    <mergeCell ref="F5:F8"/>
    <mergeCell ref="A5:B5"/>
    <mergeCell ref="A6:B6"/>
    <mergeCell ref="A3:B3"/>
    <mergeCell ref="C3:F3"/>
    <mergeCell ref="A4:B4"/>
    <mergeCell ref="C4:E4"/>
    <mergeCell ref="C5:E5"/>
    <mergeCell ref="C6:D6"/>
    <mergeCell ref="A7:B8"/>
    <mergeCell ref="C7:E8"/>
    <mergeCell ref="B55:C55"/>
    <mergeCell ref="E56:F56"/>
    <mergeCell ref="E69:F69"/>
    <mergeCell ref="A12:C12"/>
    <mergeCell ref="B17:C17"/>
    <mergeCell ref="E18:F18"/>
    <mergeCell ref="B23:C23"/>
    <mergeCell ref="E24:F24"/>
    <mergeCell ref="B13:C13"/>
    <mergeCell ref="E14:F14"/>
    <mergeCell ref="B37:C37"/>
    <mergeCell ref="E38:F38"/>
    <mergeCell ref="E41:F41"/>
    <mergeCell ref="E32:F32"/>
  </mergeCells>
  <phoneticPr fontId="63" type="noConversion"/>
  <dataValidations count="5">
    <dataValidation allowBlank="1" showInputMessage="1" showErrorMessage="1" prompt="Indiquez le téléphone du responsable de l'autodiagnostic" sqref="C6:D6"/>
    <dataValidation allowBlank="1" showInputMessage="1" showErrorMessage="1" prompt="Indiquez l'email du responsable de l'autodiagnostic" sqref="E6"/>
    <dataValidation allowBlank="1" showInputMessage="1" showErrorMessage="1" prompt="Indiquez le nom du responsable de l'autodiagnostic" sqref="C5:E5"/>
    <dataValidation type="date" operator="greaterThan" allowBlank="1" showInputMessage="1" showErrorMessage="1" prompt="Indiquez une date (jj/mm/aaaa)" sqref="C4:E4">
      <formula1>42005</formula1>
    </dataValidation>
    <dataValidation allowBlank="1" showInputMessage="1" showErrorMessage="1" prompt="Indiquez les noms des personnes ayant été associées à l'autodiagnostic (être plusieurs évite les subjectivités individuelles)" sqref="C7:E7"/>
  </dataValidations>
  <hyperlinks>
    <hyperlink ref="A17" location="Conseils!A11" display="Art. 5"/>
    <hyperlink ref="A23" location="Conseils!A15" display="Art. 6"/>
    <hyperlink ref="A37" location="Conseils!A19" display="Art. 7"/>
    <hyperlink ref="A51" location="Conseils!A25" display="Art. 8"/>
    <hyperlink ref="A55" location="Conseils!A33" display="Art. 9"/>
    <hyperlink ref="A13" location="Conseils!A6" display="Art. 4"/>
  </hyperlinks>
  <pageMargins left="0.31" right="0.31" top="0.55000000000000004" bottom="0.55000000000000004" header="0.30000000000000004" footer="0.30000000000000004"/>
  <pageSetup paperSize="9" orientation="landscape" r:id="rId1"/>
  <headerFooter>
    <oddHeader>&amp;L&amp;"Arial Italique,Italique"&amp;6&amp;K000000 © UTC   - ABIH  - http://www.utc.fr/tsibh/public/3abih/17/pi/groupe2/index.html&amp;R&amp;"Arial Italique,Italique"&amp;6&amp;K000000Fichier : &amp;F - Onglet : &amp;A</oddHeader>
    <oddFooter>&amp;L&amp;"Arial Italique,Italique"&amp;6&amp;K000000© ANOU Bakary Aimé : Bakaime@hotmail.fr &amp;  ATCHOLE Kezie : Ahoulelou : etino3@yahoo.com&amp;R&amp;"Arial Italique,Italique"&amp;6&amp;K000000page n° &amp;P/&amp;N</oddFooter>
  </headerFooter>
  <rowBreaks count="1" manualBreakCount="1">
    <brk id="2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'Mode d''emploi'!$C$14:$C$18</xm:f>
          </x14:formula1>
          <xm:sqref>C53:C54 C42:C50 C15:C16 C19:C22 C39:C40 C25:C31 C33:C36 C70:C71 C57:C68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48"/>
  <sheetViews>
    <sheetView zoomScale="120" zoomScaleNormal="120" zoomScalePageLayoutView="120" workbookViewId="0">
      <selection activeCell="A10" sqref="A10:D10"/>
    </sheetView>
  </sheetViews>
  <sheetFormatPr baseColWidth="10" defaultRowHeight="15"/>
  <cols>
    <col min="1" max="1" width="7" customWidth="1"/>
    <col min="2" max="5" width="14.44140625" customWidth="1"/>
    <col min="6" max="8" width="13.5546875" customWidth="1"/>
  </cols>
  <sheetData>
    <row r="1" spans="1:8">
      <c r="A1" s="188" t="str">
        <f>'Mode d''emploi'!A1</f>
        <v>Document d'appui à la mise en œuvre des exigences techniques relatives au service biomédical d'après la norme ISO 15189-2012</v>
      </c>
      <c r="B1" s="120"/>
      <c r="C1" s="121"/>
      <c r="D1" s="121"/>
      <c r="E1" s="121"/>
      <c r="F1" s="121"/>
      <c r="G1" s="122"/>
      <c r="H1" s="189" t="s">
        <v>0</v>
      </c>
    </row>
    <row r="2" spans="1:8" ht="42" customHeight="1">
      <c r="A2" s="175" t="str">
        <f>'Mode d''emploi'!A2</f>
        <v xml:space="preserve">          </v>
      </c>
      <c r="B2" s="317" t="str">
        <f>'Mode d''emploi'!B2:I2</f>
        <v>Autodiagnostic sur les exigences techniques relatives au service biomédical 
selon la norme ISO 15189 de 2012  
" Laboratoires de biologie médicale - Exigences concernant la qualité et la compétence "</v>
      </c>
      <c r="C2" s="317"/>
      <c r="D2" s="317"/>
      <c r="E2" s="317"/>
      <c r="F2" s="317"/>
      <c r="G2" s="317"/>
      <c r="H2" s="317"/>
    </row>
    <row r="3" spans="1:8" ht="3.95" customHeight="1">
      <c r="A3" s="4"/>
      <c r="B3" s="5"/>
      <c r="C3" s="6"/>
      <c r="D3" s="7"/>
      <c r="E3" s="7"/>
      <c r="F3" s="7"/>
      <c r="G3" s="7"/>
      <c r="H3" s="8"/>
    </row>
    <row r="4" spans="1:8">
      <c r="A4" s="329" t="s">
        <v>191</v>
      </c>
      <c r="B4" s="330"/>
      <c r="C4" s="330"/>
      <c r="D4" s="331"/>
      <c r="E4" s="113"/>
      <c r="F4" s="113"/>
      <c r="G4" s="114" t="s">
        <v>1</v>
      </c>
      <c r="H4" s="115"/>
    </row>
    <row r="5" spans="1:8" ht="20.100000000000001" customHeight="1">
      <c r="A5" s="332" t="str">
        <f>'Mode d''emploi'!A5</f>
        <v>Etablissement :</v>
      </c>
      <c r="B5" s="333"/>
      <c r="C5" s="334" t="str">
        <f>'Mode d''emploi'!D5</f>
        <v>Nom de l'établissement / entreprise / organisation…</v>
      </c>
      <c r="D5" s="334"/>
      <c r="E5" s="143" t="s">
        <v>92</v>
      </c>
      <c r="F5" s="144" t="str">
        <f>IF(Exigences!C4="","",Exigences!C4)</f>
        <v/>
      </c>
      <c r="G5" s="318" t="str">
        <f>Exigences!A7</f>
        <v>L'équipe d'autodiagnostic :</v>
      </c>
      <c r="H5" s="319"/>
    </row>
    <row r="6" spans="1:8" ht="20.100000000000001" customHeight="1">
      <c r="A6" s="335" t="str">
        <f>'Mode d''emploi'!A6</f>
        <v xml:space="preserve">Responsable du Service biomédical : </v>
      </c>
      <c r="B6" s="336"/>
      <c r="C6" s="337" t="str">
        <f>'Mode d''emploi'!D6</f>
        <v>NOM et Prénom du Responsable</v>
      </c>
      <c r="D6" s="337"/>
      <c r="E6" s="145" t="s">
        <v>2</v>
      </c>
      <c r="F6" s="10" t="str">
        <f>IF(Exigences!C5="","",Exigences!C5)</f>
        <v>NOM et Prénom</v>
      </c>
      <c r="G6" s="320" t="str">
        <f>Exigences!C7</f>
        <v>Noms et Prénoms des participants</v>
      </c>
      <c r="H6" s="321"/>
    </row>
    <row r="7" spans="1:8" ht="20.100000000000001" customHeight="1">
      <c r="A7" s="324" t="str">
        <f>Exigences!A6</f>
        <v>Contact (Tél et Email) :</v>
      </c>
      <c r="B7" s="325"/>
      <c r="C7" s="142" t="str">
        <f>'Mode d''emploi'!H7</f>
        <v>Tél :</v>
      </c>
      <c r="D7" s="116" t="str">
        <f>'Mode d''emploi'!D7</f>
        <v>email :</v>
      </c>
      <c r="E7" s="147" t="str">
        <f>Exigences!C6</f>
        <v>Tél :</v>
      </c>
      <c r="F7" s="148" t="str">
        <f>Exigences!E6</f>
        <v>Email :</v>
      </c>
      <c r="G7" s="322"/>
      <c r="H7" s="323"/>
    </row>
    <row r="8" spans="1:8" ht="3.95" customHeight="1">
      <c r="A8" s="11"/>
      <c r="B8" s="12"/>
      <c r="C8" s="12"/>
      <c r="D8" s="12"/>
      <c r="E8" s="11"/>
      <c r="F8" s="11"/>
      <c r="G8" s="12"/>
      <c r="H8" s="13"/>
    </row>
    <row r="9" spans="1:8">
      <c r="A9" s="338" t="s">
        <v>192</v>
      </c>
      <c r="B9" s="339"/>
      <c r="C9" s="339"/>
      <c r="D9" s="339"/>
      <c r="E9" s="339"/>
      <c r="F9" s="339"/>
      <c r="G9" s="339"/>
      <c r="H9" s="340"/>
    </row>
    <row r="10" spans="1:8">
      <c r="A10" s="341" t="str">
        <f>CONCATENATE(" Niveaux de VÉRACITÉ des ", Utilitaires!J8,  " CRITÈRES de réalisation évalués")</f>
        <v xml:space="preserve"> Niveaux de VÉRACITÉ des 0 CRITÈRES de réalisation évalués</v>
      </c>
      <c r="B10" s="342"/>
      <c r="C10" s="342"/>
      <c r="D10" s="343"/>
      <c r="E10" s="344" t="s">
        <v>195</v>
      </c>
      <c r="F10" s="344"/>
      <c r="G10" s="344"/>
      <c r="H10" s="345"/>
    </row>
    <row r="11" spans="1:8">
      <c r="A11" s="14"/>
      <c r="B11" s="15"/>
      <c r="C11" s="15"/>
      <c r="D11" s="15"/>
      <c r="E11" s="16"/>
      <c r="F11" s="17" t="s">
        <v>9</v>
      </c>
      <c r="G11" s="18">
        <f>G33</f>
        <v>1.0000000000000001E-5</v>
      </c>
      <c r="H11" s="19" t="str">
        <f>E33</f>
        <v>Insuffisant</v>
      </c>
    </row>
    <row r="12" spans="1:8" ht="48" customHeight="1">
      <c r="A12" s="14"/>
      <c r="B12" s="15"/>
      <c r="C12" s="15"/>
      <c r="D12" s="15"/>
      <c r="E12" s="16"/>
      <c r="F12" s="15"/>
      <c r="G12" s="15"/>
      <c r="H12" s="20"/>
    </row>
    <row r="13" spans="1:8" ht="48" customHeight="1">
      <c r="A13" s="14"/>
      <c r="B13" s="15"/>
      <c r="C13" s="15"/>
      <c r="D13" s="15"/>
      <c r="E13" s="16"/>
      <c r="F13" s="15"/>
      <c r="G13" s="15"/>
      <c r="H13" s="20"/>
    </row>
    <row r="14" spans="1:8" s="112" customFormat="1" ht="26.1" customHeight="1">
      <c r="A14" s="346" t="str">
        <f>IF(Utilitaires!J3&gt;1,CONCATENATE("Attention : ",Utilitaires!J3," critères ne sont pas encore traités"),IF(Utilitaires!J3&gt;0,CONCATENATE("Attention : ",Utilitaires!J3," critère n'est pas encore traité"),""))</f>
        <v>Attention : 44 critères ne sont pas encore traités</v>
      </c>
      <c r="B14" s="347"/>
      <c r="C14" s="347"/>
      <c r="D14" s="348"/>
      <c r="E14" s="109"/>
      <c r="F14" s="110"/>
      <c r="G14" s="110"/>
      <c r="H14" s="111"/>
    </row>
    <row r="15" spans="1:8" ht="26.1" customHeight="1">
      <c r="A15" s="349" t="str">
        <f>CONCATENATE("Niveaux de CONFORMITÉ des ",Utilitaires!E17," SOUS-ARTICLES évalués (Moyenne en ……. )")</f>
        <v>Niveaux de CONFORMITÉ des 9 SOUS-ARTICLES évalués (Moyenne en ……. )</v>
      </c>
      <c r="B15" s="350"/>
      <c r="C15" s="350"/>
      <c r="D15" s="351"/>
      <c r="E15" s="15"/>
      <c r="F15" s="15"/>
      <c r="G15" s="15"/>
      <c r="H15" s="20"/>
    </row>
    <row r="16" spans="1:8" ht="26.1" customHeight="1">
      <c r="A16" s="326"/>
      <c r="B16" s="327"/>
      <c r="C16" s="327"/>
      <c r="D16" s="328"/>
      <c r="E16" s="15"/>
      <c r="F16" s="15"/>
      <c r="G16" s="15"/>
      <c r="H16" s="20"/>
    </row>
    <row r="17" spans="1:8" ht="26.1" customHeight="1">
      <c r="A17" s="125"/>
      <c r="B17" s="15"/>
      <c r="C17" s="15"/>
      <c r="D17" s="126"/>
      <c r="E17" s="15"/>
      <c r="F17" s="15"/>
      <c r="G17" s="15"/>
      <c r="H17" s="20"/>
    </row>
    <row r="18" spans="1:8" ht="26.1" customHeight="1">
      <c r="A18" s="125"/>
      <c r="B18" s="15"/>
      <c r="C18" s="15"/>
      <c r="D18" s="126"/>
      <c r="E18" s="15"/>
      <c r="F18" s="15"/>
      <c r="G18" s="15"/>
      <c r="H18" s="20"/>
    </row>
    <row r="19" spans="1:8" ht="26.1" customHeight="1">
      <c r="A19" s="125"/>
      <c r="B19" s="15"/>
      <c r="C19" s="15"/>
      <c r="D19" s="126"/>
      <c r="E19" s="15"/>
      <c r="F19" s="15"/>
      <c r="G19" s="15"/>
      <c r="H19" s="20"/>
    </row>
    <row r="20" spans="1:8" ht="30.95" customHeight="1">
      <c r="A20" s="352" t="str">
        <f>IF(Utilitaires!E11&gt;1,CONCATENATE("Attention : ",Utilitaires!E11," sous-articles ne sont pas encore traités"),IF(Utilitaires!E11&gt;0,CONCATENATE("Attention : ",Utilitaires!E11," sous-article n'est pas encore traité"),""))</f>
        <v/>
      </c>
      <c r="B20" s="353"/>
      <c r="C20" s="353"/>
      <c r="D20" s="354"/>
      <c r="E20" s="381" t="s">
        <v>13</v>
      </c>
      <c r="F20" s="382"/>
      <c r="G20" s="382"/>
      <c r="H20" s="383"/>
    </row>
    <row r="21" spans="1:8" ht="5.0999999999999996" customHeight="1">
      <c r="A21" s="11"/>
      <c r="B21" s="12"/>
      <c r="C21" s="12"/>
      <c r="D21" s="12"/>
      <c r="E21" s="11"/>
      <c r="F21" s="11"/>
      <c r="G21" s="12"/>
      <c r="H21" s="13"/>
    </row>
    <row r="22" spans="1:8">
      <c r="A22" s="363" t="s">
        <v>88</v>
      </c>
      <c r="B22" s="364"/>
      <c r="C22" s="364"/>
      <c r="D22" s="364"/>
      <c r="E22" s="364"/>
      <c r="F22" s="365"/>
      <c r="G22" s="365"/>
      <c r="H22" s="366"/>
    </row>
    <row r="23" spans="1:8">
      <c r="A23" s="367" t="str">
        <f>CONCATENATE("Taux de CONFORMITÉ aux exigences pour les ",Utilitaires!E17," SOUS-ARTICLES évalués")</f>
        <v>Taux de CONFORMITÉ aux exigences pour les 9 SOUS-ARTICLES évalués</v>
      </c>
      <c r="B23" s="368"/>
      <c r="C23" s="368"/>
      <c r="D23" s="368"/>
      <c r="E23" s="369"/>
      <c r="F23" s="370" t="s">
        <v>3</v>
      </c>
      <c r="G23" s="371"/>
      <c r="H23" s="372"/>
    </row>
    <row r="24" spans="1:8" ht="72" customHeight="1">
      <c r="A24" s="355" t="str">
        <f>IF(Utilitaires!E11&gt;1,CONCATENATE("Attention : ",Utilitaires!E11," sous-articles ne sont pas encore traités"),IF(Utilitaires!E11&gt;0,CONCATENATE("Attention : ",Utilitaires!E11," sous-article n'est pas encore traité"),""))</f>
        <v/>
      </c>
      <c r="B24" s="356"/>
      <c r="C24" s="356"/>
      <c r="D24" s="356"/>
      <c r="E24" s="357"/>
      <c r="F24" s="373" t="s">
        <v>4</v>
      </c>
      <c r="G24" s="374"/>
      <c r="H24" s="375"/>
    </row>
    <row r="25" spans="1:8">
      <c r="A25" s="16"/>
      <c r="B25" s="15"/>
      <c r="C25" s="15"/>
      <c r="D25" s="15"/>
      <c r="E25" s="20"/>
      <c r="F25" s="376" t="s">
        <v>5</v>
      </c>
      <c r="G25" s="377"/>
      <c r="H25" s="378"/>
    </row>
    <row r="26" spans="1:8" ht="33.75">
      <c r="A26" s="16"/>
      <c r="B26" s="15"/>
      <c r="C26" s="15"/>
      <c r="D26" s="15"/>
      <c r="E26" s="20"/>
      <c r="F26" s="21" t="s">
        <v>10</v>
      </c>
      <c r="G26" s="22" t="s">
        <v>11</v>
      </c>
      <c r="H26" s="23" t="s">
        <v>12</v>
      </c>
    </row>
    <row r="27" spans="1:8" ht="62.1" customHeight="1">
      <c r="A27" s="16"/>
      <c r="B27" s="15"/>
      <c r="C27" s="15"/>
      <c r="D27" s="15"/>
      <c r="E27" s="15"/>
      <c r="F27" s="9" t="s">
        <v>6</v>
      </c>
      <c r="G27" s="9"/>
      <c r="H27" s="9"/>
    </row>
    <row r="28" spans="1:8" ht="62.1" customHeight="1">
      <c r="A28" s="16"/>
      <c r="B28" s="15"/>
      <c r="C28" s="15"/>
      <c r="D28" s="15"/>
      <c r="E28" s="15"/>
      <c r="F28" s="9" t="s">
        <v>7</v>
      </c>
      <c r="G28" s="9"/>
      <c r="H28" s="9"/>
    </row>
    <row r="29" spans="1:8" ht="62.1" customHeight="1">
      <c r="A29" s="379" t="str">
        <f>E20</f>
        <v>en pointillés verts : seuil minimal paramétré pour être "Conforme" (voir onglet {Mode d'Emploi})</v>
      </c>
      <c r="B29" s="380"/>
      <c r="C29" s="380"/>
      <c r="D29" s="380"/>
      <c r="E29" s="380"/>
      <c r="F29" s="9" t="s">
        <v>8</v>
      </c>
      <c r="G29" s="9"/>
      <c r="H29" s="9"/>
    </row>
    <row r="30" spans="1:8" ht="6.95" customHeight="1">
      <c r="A30" s="24"/>
      <c r="B30" s="24"/>
      <c r="C30" s="24"/>
      <c r="D30" s="24"/>
      <c r="E30" s="24"/>
      <c r="F30" s="25"/>
      <c r="G30" s="25"/>
      <c r="H30" s="25"/>
    </row>
    <row r="31" spans="1:8">
      <c r="A31" s="358" t="s">
        <v>116</v>
      </c>
      <c r="B31" s="359"/>
      <c r="C31" s="359"/>
      <c r="D31" s="359"/>
      <c r="E31" s="359"/>
      <c r="F31" s="359"/>
      <c r="G31" s="359"/>
      <c r="H31" s="360"/>
    </row>
    <row r="32" spans="1:8" ht="11.1" customHeight="1">
      <c r="A32" s="26"/>
      <c r="B32" s="27"/>
      <c r="C32" s="27"/>
      <c r="D32" s="28"/>
      <c r="E32" s="28"/>
      <c r="F32" s="29" t="s">
        <v>14</v>
      </c>
      <c r="G32" s="29" t="s">
        <v>15</v>
      </c>
      <c r="H32" s="29" t="s">
        <v>16</v>
      </c>
    </row>
    <row r="33" spans="1:8" ht="17.100000000000001" customHeight="1">
      <c r="A33" s="361" t="str">
        <f>Exigences!A12</f>
        <v>Exigences techniques relatives au service biomédical vis à vis du Laboratoire</v>
      </c>
      <c r="B33" s="362"/>
      <c r="C33" s="362"/>
      <c r="D33" s="362"/>
      <c r="E33" s="197" t="str">
        <f>Exigences!E12</f>
        <v>Insuffisant</v>
      </c>
      <c r="F33" s="198"/>
      <c r="G33" s="197">
        <f>Exigences!D12</f>
        <v>1.0000000000000001E-5</v>
      </c>
      <c r="H33" s="199" t="str">
        <f>PROPER(MID(Exigences!F12,14,9))</f>
        <v xml:space="preserve"> Niveau 3</v>
      </c>
    </row>
    <row r="34" spans="1:8" ht="17.100000000000001" customHeight="1">
      <c r="A34" s="200" t="str">
        <f>Exigences!A13</f>
        <v>5.3.1.2</v>
      </c>
      <c r="B34" s="30" t="str">
        <f>Exigences!B13</f>
        <v xml:space="preserve">Essais d'acceptation de l'équipement </v>
      </c>
      <c r="C34" s="30"/>
      <c r="D34" s="30"/>
      <c r="E34" s="31" t="str">
        <f>Exigences!E13</f>
        <v>Insuffisant</v>
      </c>
      <c r="F34" s="32"/>
      <c r="G34" s="31">
        <f>Exigences!D13</f>
        <v>1.0000000000000001E-5</v>
      </c>
      <c r="H34" s="201" t="str">
        <f>PROPER(MID(Exigences!F13,14,9))</f>
        <v xml:space="preserve"> Niveau 1</v>
      </c>
    </row>
    <row r="35" spans="1:8" s="156" customFormat="1" ht="17.100000000000001" customHeight="1">
      <c r="A35" s="202"/>
      <c r="B35" s="190" t="str">
        <f>Exigences!A14</f>
        <v>*</v>
      </c>
      <c r="C35" s="191" t="s">
        <v>109</v>
      </c>
      <c r="D35" s="191"/>
      <c r="E35" s="191"/>
      <c r="F35" s="192" t="str">
        <f>Exigences!C14</f>
        <v>Insuffisant</v>
      </c>
      <c r="G35" s="192">
        <f>Exigences!D14</f>
        <v>1.0000000000000001E-5</v>
      </c>
      <c r="H35" s="203" t="str">
        <f>PROPER(MID(Exigences!E14,14,9))</f>
        <v xml:space="preserve"> Niveau 1</v>
      </c>
    </row>
    <row r="36" spans="1:8" ht="17.100000000000001" customHeight="1">
      <c r="A36" s="200" t="str">
        <f>Exigences!A17</f>
        <v>5.3.1.3</v>
      </c>
      <c r="B36" s="30" t="str">
        <f>Exigences!B17</f>
        <v xml:space="preserve">Equipements - Mode d'emploi </v>
      </c>
      <c r="C36" s="30"/>
      <c r="D36" s="30"/>
      <c r="E36" s="31" t="str">
        <f>Exigences!E17</f>
        <v>Insuffisant</v>
      </c>
      <c r="F36" s="32"/>
      <c r="G36" s="31">
        <f>Exigences!D17</f>
        <v>1.0000000000000001E-5</v>
      </c>
      <c r="H36" s="201" t="str">
        <f>PROPER(MID(Exigences!F17,14,9))</f>
        <v xml:space="preserve"> Niveau 1</v>
      </c>
    </row>
    <row r="37" spans="1:8" s="156" customFormat="1" ht="17.100000000000001" customHeight="1">
      <c r="A37" s="202"/>
      <c r="B37" s="190" t="str">
        <f>Exigences!A18</f>
        <v>*</v>
      </c>
      <c r="C37" s="191" t="s">
        <v>110</v>
      </c>
      <c r="D37" s="193"/>
      <c r="E37" s="193"/>
      <c r="F37" s="192" t="str">
        <f>Exigences!C18</f>
        <v>Insuffisant</v>
      </c>
      <c r="G37" s="192">
        <f>Exigences!D18</f>
        <v>1.0000000000000001E-5</v>
      </c>
      <c r="H37" s="203" t="str">
        <f>PROPER(MID(Exigences!E18,14,9))</f>
        <v xml:space="preserve"> Niveau 1</v>
      </c>
    </row>
    <row r="38" spans="1:8" ht="17.100000000000001" customHeight="1">
      <c r="A38" s="200" t="str">
        <f>Exigences!A23</f>
        <v>5.3.1.4</v>
      </c>
      <c r="B38" s="30" t="str">
        <f>Exigences!B23</f>
        <v xml:space="preserve">Etalonnage des équipements et traçabilité métrologique </v>
      </c>
      <c r="C38" s="30"/>
      <c r="D38" s="30"/>
      <c r="E38" s="31" t="str">
        <f>Exigences!E23</f>
        <v>Insuffisant</v>
      </c>
      <c r="F38" s="32"/>
      <c r="G38" s="31">
        <f>Exigences!D23</f>
        <v>1.0000000000000001E-5</v>
      </c>
      <c r="H38" s="201" t="str">
        <f>PROPER(MID(Exigences!F23,14,9))</f>
        <v xml:space="preserve"> Niveau 1</v>
      </c>
    </row>
    <row r="39" spans="1:8" s="156" customFormat="1" ht="17.100000000000001" customHeight="1">
      <c r="A39" s="209"/>
      <c r="B39" s="190" t="str">
        <f>Exigences!A24</f>
        <v>*</v>
      </c>
      <c r="C39" s="191" t="s">
        <v>111</v>
      </c>
      <c r="D39" s="191"/>
      <c r="E39" s="191"/>
      <c r="F39" s="192" t="str">
        <f>Exigences!C24</f>
        <v>Insuffisant</v>
      </c>
      <c r="G39" s="192">
        <f>Exigences!D24</f>
        <v>1.0000000000000001E-5</v>
      </c>
      <c r="H39" s="203" t="str">
        <f>PROPER(MID(Exigences!E24,14,9))</f>
        <v xml:space="preserve"> Niveau 1</v>
      </c>
    </row>
    <row r="40" spans="1:8" s="156" customFormat="1" ht="17.100000000000001" customHeight="1">
      <c r="A40" s="210"/>
      <c r="B40" s="194" t="str">
        <f>Exigences!A32</f>
        <v>*</v>
      </c>
      <c r="C40" s="195" t="s">
        <v>97</v>
      </c>
      <c r="D40" s="195"/>
      <c r="E40" s="195"/>
      <c r="F40" s="196" t="str">
        <f>Exigences!C32</f>
        <v>Insuffisant</v>
      </c>
      <c r="G40" s="196">
        <f>Exigences!D32</f>
        <v>1.0000000000000001E-5</v>
      </c>
      <c r="H40" s="204" t="str">
        <f>PROPER(MID(Exigences!E32,14,9))</f>
        <v xml:space="preserve"> Niveau 1</v>
      </c>
    </row>
    <row r="41" spans="1:8" ht="17.100000000000001" customHeight="1">
      <c r="A41" s="200" t="str">
        <f>Exigences!A37</f>
        <v>5.3.1.5</v>
      </c>
      <c r="B41" s="30" t="str">
        <f>Exigences!B37</f>
        <v xml:space="preserve">Maintenance et réparation du matériel </v>
      </c>
      <c r="C41" s="30"/>
      <c r="D41" s="30"/>
      <c r="E41" s="31" t="str">
        <f>Exigences!E37</f>
        <v>Insuffisant</v>
      </c>
      <c r="F41" s="32"/>
      <c r="G41" s="31">
        <f>Exigences!D37</f>
        <v>1.0000000000000001E-5</v>
      </c>
      <c r="H41" s="201" t="str">
        <f>PROPER(MID(Exigences!F37,14,9))</f>
        <v xml:space="preserve"> Niveau 1</v>
      </c>
    </row>
    <row r="42" spans="1:8" s="156" customFormat="1" ht="17.100000000000001" customHeight="1">
      <c r="A42" s="209"/>
      <c r="B42" s="190" t="str">
        <f>Exigences!A38</f>
        <v>*</v>
      </c>
      <c r="C42" s="191" t="s">
        <v>103</v>
      </c>
      <c r="D42" s="191"/>
      <c r="E42" s="191"/>
      <c r="F42" s="192" t="str">
        <f>Exigences!C38</f>
        <v>Insuffisant</v>
      </c>
      <c r="G42" s="192">
        <f>Exigences!D38</f>
        <v>1.0000000000000001E-5</v>
      </c>
      <c r="H42" s="203" t="str">
        <f>PROPER(MID(Exigences!E38,14,9))</f>
        <v xml:space="preserve"> Niveau 1</v>
      </c>
    </row>
    <row r="43" spans="1:8" s="156" customFormat="1" ht="17.100000000000001" customHeight="1">
      <c r="A43" s="209"/>
      <c r="B43" s="190" t="str">
        <f>Exigences!A41</f>
        <v>*</v>
      </c>
      <c r="C43" s="191" t="s">
        <v>104</v>
      </c>
      <c r="D43" s="191"/>
      <c r="E43" s="191"/>
      <c r="F43" s="192" t="str">
        <f>Exigences!C41</f>
        <v>Insuffisant</v>
      </c>
      <c r="G43" s="192">
        <f>Exigences!D41</f>
        <v>1.0000000000000001E-5</v>
      </c>
      <c r="H43" s="203" t="str">
        <f>PROPER(MID(Exigences!E41,14,9))</f>
        <v xml:space="preserve"> Niveau 1</v>
      </c>
    </row>
    <row r="44" spans="1:8" ht="17.100000000000001" customHeight="1">
      <c r="A44" s="200" t="str">
        <f>Exigences!A51</f>
        <v>5.3.1.6</v>
      </c>
      <c r="B44" s="30" t="str">
        <f>Exigences!B51</f>
        <v xml:space="preserve">Compte-rendu des événements indésirables </v>
      </c>
      <c r="C44" s="30"/>
      <c r="D44" s="30"/>
      <c r="E44" s="31" t="str">
        <f>Exigences!E51</f>
        <v>Insuffisant</v>
      </c>
      <c r="F44" s="32"/>
      <c r="G44" s="31">
        <f>Exigences!D51</f>
        <v>1.0000000000000001E-5</v>
      </c>
      <c r="H44" s="201" t="str">
        <f>PROPER(MID(Exigences!F51,14,9))</f>
        <v xml:space="preserve"> Niveau 1</v>
      </c>
    </row>
    <row r="45" spans="1:8" s="156" customFormat="1" ht="17.100000000000001" customHeight="1">
      <c r="A45" s="209"/>
      <c r="B45" s="190" t="str">
        <f>Exigences!A52</f>
        <v>*</v>
      </c>
      <c r="C45" s="191" t="s">
        <v>101</v>
      </c>
      <c r="D45" s="191"/>
      <c r="E45" s="191"/>
      <c r="F45" s="192" t="str">
        <f>Exigences!C52</f>
        <v>Insuffisant</v>
      </c>
      <c r="G45" s="192">
        <f>Exigences!D52</f>
        <v>1.0000000000000001E-5</v>
      </c>
      <c r="H45" s="203" t="str">
        <f>PROPER(MID(Exigences!E52,14,9))</f>
        <v xml:space="preserve"> Niveau 1</v>
      </c>
    </row>
    <row r="46" spans="1:8" ht="17.100000000000001" customHeight="1">
      <c r="A46" s="200" t="str">
        <f>Exigences!A55</f>
        <v>5.3.1.7</v>
      </c>
      <c r="B46" s="30" t="str">
        <f>Exigences!B55</f>
        <v xml:space="preserve">Enregistrements relatifs au matériel </v>
      </c>
      <c r="C46" s="30"/>
      <c r="D46" s="30"/>
      <c r="E46" s="31" t="str">
        <f>Exigences!E55</f>
        <v>Insuffisant</v>
      </c>
      <c r="F46" s="32"/>
      <c r="G46" s="31">
        <f>Exigences!D55</f>
        <v>1.0000000000000001E-5</v>
      </c>
      <c r="H46" s="201" t="str">
        <f>PROPER(MID(Exigences!F55,14,9))</f>
        <v xml:space="preserve"> Niveau 1</v>
      </c>
    </row>
    <row r="47" spans="1:8" s="156" customFormat="1" ht="17.100000000000001" customHeight="1">
      <c r="A47" s="209"/>
      <c r="B47" s="190" t="str">
        <f>Exigences!A56</f>
        <v>*</v>
      </c>
      <c r="C47" s="191" t="s">
        <v>112</v>
      </c>
      <c r="D47" s="191"/>
      <c r="E47" s="191"/>
      <c r="F47" s="192" t="str">
        <f>Exigences!C56</f>
        <v>Insuffisant</v>
      </c>
      <c r="G47" s="192">
        <f>Exigences!D56</f>
        <v>1.0000000000000001E-5</v>
      </c>
      <c r="H47" s="203" t="str">
        <f>PROPER(MID(Exigences!E56,14,9))</f>
        <v xml:space="preserve"> Niveau 1</v>
      </c>
    </row>
    <row r="48" spans="1:8" s="156" customFormat="1" ht="17.100000000000001" customHeight="1">
      <c r="A48" s="211"/>
      <c r="B48" s="205" t="str">
        <f>Exigences!A69</f>
        <v>*</v>
      </c>
      <c r="C48" s="206" t="s">
        <v>102</v>
      </c>
      <c r="D48" s="206"/>
      <c r="E48" s="206"/>
      <c r="F48" s="207" t="str">
        <f>Exigences!C69</f>
        <v>Insuffisant</v>
      </c>
      <c r="G48" s="207">
        <f>Exigences!D69</f>
        <v>1.0000000000000001E-5</v>
      </c>
      <c r="H48" s="208" t="str">
        <f>PROPER(MID(Exigences!E69,14,9))</f>
        <v xml:space="preserve"> Niveau 1</v>
      </c>
    </row>
  </sheetData>
  <sheetProtection sheet="1" objects="1" scenarios="1" formatCells="0" formatColumns="0" formatRows="0" selectLockedCells="1"/>
  <mergeCells count="26">
    <mergeCell ref="A20:D20"/>
    <mergeCell ref="A24:E24"/>
    <mergeCell ref="A31:H31"/>
    <mergeCell ref="A33:D33"/>
    <mergeCell ref="A22:H22"/>
    <mergeCell ref="A23:E23"/>
    <mergeCell ref="F23:H23"/>
    <mergeCell ref="F24:H24"/>
    <mergeCell ref="F25:H25"/>
    <mergeCell ref="A29:E29"/>
    <mergeCell ref="E20:H20"/>
    <mergeCell ref="B2:H2"/>
    <mergeCell ref="G5:H5"/>
    <mergeCell ref="G6:H7"/>
    <mergeCell ref="A7:B7"/>
    <mergeCell ref="A16:D16"/>
    <mergeCell ref="A4:D4"/>
    <mergeCell ref="A5:B5"/>
    <mergeCell ref="C5:D5"/>
    <mergeCell ref="A6:B6"/>
    <mergeCell ref="C6:D6"/>
    <mergeCell ref="A9:H9"/>
    <mergeCell ref="A10:D10"/>
    <mergeCell ref="E10:H10"/>
    <mergeCell ref="A14:D14"/>
    <mergeCell ref="A15:D15"/>
  </mergeCells>
  <phoneticPr fontId="63" type="noConversion"/>
  <dataValidations count="2">
    <dataValidation allowBlank="1" showInputMessage="1" showErrorMessage="1" prompt="Indiquez tous les enseignements tirés des résultats de l'autodiagnostic" sqref="F24:H24"/>
    <dataValidation allowBlank="1" showInputMessage="1" showErrorMessage="1" prompt="Indiquez brièvement le plan d'action prioritaire : objectifs, pilotage et planning" sqref="F27:F30"/>
  </dataValidations>
  <pageMargins left="0.70000000000000007" right="0.70000000000000007" top="0.75000000000000011" bottom="0.75000000000000011" header="0.30000000000000004" footer="0.30000000000000004"/>
  <pageSetup paperSize="9" orientation="landscape" r:id="rId1"/>
  <headerFooter>
    <oddHeader>&amp;L&amp;"Arial Italique,Italique"&amp;6&amp;K000000 © UTC   - ABIH  - http://www.utc.fr/tsibh/public/3abih/17/pi/groupe2/index.html&amp;R&amp;"Arial Italique,Italique"&amp;6&amp;K000000Fichier : &amp;F - Onglet : &amp;A</oddHeader>
    <oddFooter>&amp;L&amp;"Arial Italique,Italique"&amp;6&amp;K000000© ANOU Bakary Aimé : Bakaime@hotmail.fr &amp;  ATCHOLE Kezie : Ahoulelou : etino3@yahoo.com&amp;R&amp;"Arial Italique,Italique"&amp;6&amp;K000000page n° &amp;P/&amp;N</oddFooter>
  </headerFooter>
  <rowBreaks count="2" manualBreakCount="2">
    <brk id="21" max="16383" man="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7"/>
  <sheetViews>
    <sheetView showWhiteSpace="0" workbookViewId="0">
      <selection activeCell="D23" sqref="D23:F23"/>
    </sheetView>
  </sheetViews>
  <sheetFormatPr baseColWidth="10" defaultRowHeight="15"/>
  <cols>
    <col min="1" max="1" width="8.6640625" customWidth="1"/>
    <col min="2" max="3" width="12" customWidth="1"/>
    <col min="4" max="4" width="15.33203125" customWidth="1"/>
    <col min="5" max="5" width="11" customWidth="1"/>
    <col min="6" max="6" width="15.44140625" customWidth="1"/>
    <col min="11" max="11" width="12" customWidth="1"/>
  </cols>
  <sheetData>
    <row r="1" spans="1:6">
      <c r="A1" s="51" t="s">
        <v>122</v>
      </c>
      <c r="B1" s="52"/>
      <c r="C1" s="53"/>
      <c r="D1" s="53"/>
      <c r="E1" s="53"/>
      <c r="F1" s="54" t="s">
        <v>49</v>
      </c>
    </row>
    <row r="2" spans="1:6" ht="17.100000000000001" customHeight="1">
      <c r="A2" s="386" t="s">
        <v>129</v>
      </c>
      <c r="B2" s="387"/>
      <c r="C2" s="388"/>
      <c r="D2" s="388"/>
      <c r="E2" s="388"/>
      <c r="F2" s="389"/>
    </row>
    <row r="3" spans="1:6" s="168" customFormat="1">
      <c r="A3" s="390" t="s">
        <v>130</v>
      </c>
      <c r="B3" s="391"/>
      <c r="C3" s="392"/>
      <c r="D3" s="392"/>
      <c r="E3" s="392"/>
      <c r="F3" s="393"/>
    </row>
    <row r="4" spans="1:6">
      <c r="A4" s="394" t="s">
        <v>50</v>
      </c>
      <c r="B4" s="394"/>
      <c r="C4" s="394"/>
      <c r="D4" s="394" t="s">
        <v>105</v>
      </c>
      <c r="E4" s="394"/>
      <c r="F4" s="394"/>
    </row>
    <row r="5" spans="1:6">
      <c r="A5" s="395" t="str">
        <f>IFERROR(A35+364,"Date de la déclaration + 1 an")</f>
        <v>Date de la déclaration + 1 an</v>
      </c>
      <c r="B5" s="396"/>
      <c r="C5" s="396"/>
      <c r="D5" s="397" t="str">
        <f>IF(A35="","remplir la cellule de date de la déclaration (onglet ISO 17050)",IF(ISERROR(YEAR(A35)),"date de la déclaration invalide",CONCATENATE("Autodeclaration_ISO_17050_sur_la_NF_S99-170_en_",YEAR(A35),"_",MONTH(A35),"_",DAY(A35))))</f>
        <v>date de la déclaration invalide</v>
      </c>
      <c r="E5" s="397"/>
      <c r="F5" s="397"/>
    </row>
    <row r="6" spans="1:6" ht="3" customHeight="1">
      <c r="A6" s="55"/>
      <c r="B6" s="55"/>
      <c r="C6" s="56"/>
      <c r="D6" s="56"/>
      <c r="E6" s="56"/>
      <c r="F6" s="56"/>
    </row>
    <row r="7" spans="1:6" ht="45.95" customHeight="1">
      <c r="A7" s="398" t="s">
        <v>131</v>
      </c>
      <c r="B7" s="399"/>
      <c r="C7" s="400"/>
      <c r="D7" s="400"/>
      <c r="E7" s="400"/>
      <c r="F7" s="400"/>
    </row>
    <row r="8" spans="1:6" ht="24" customHeight="1">
      <c r="A8" s="401" t="str">
        <f>'Mode d''emploi'!D5</f>
        <v>Nom de l'établissement / entreprise / organisation…</v>
      </c>
      <c r="B8" s="401"/>
      <c r="C8" s="402"/>
      <c r="D8" s="402"/>
      <c r="E8" s="402"/>
      <c r="F8" s="402"/>
    </row>
    <row r="9" spans="1:6" ht="27.95" customHeight="1">
      <c r="A9" s="403" t="s">
        <v>132</v>
      </c>
      <c r="B9" s="403"/>
      <c r="C9" s="404"/>
      <c r="D9" s="404"/>
      <c r="E9" s="404"/>
      <c r="F9" s="404"/>
    </row>
    <row r="10" spans="1:6" ht="39.950000000000003" customHeight="1">
      <c r="A10" s="405" t="s">
        <v>51</v>
      </c>
      <c r="B10" s="405"/>
      <c r="C10" s="406"/>
      <c r="D10" s="406"/>
      <c r="E10" s="406"/>
      <c r="F10" s="406"/>
    </row>
    <row r="11" spans="1:6" ht="24.95" customHeight="1" thickBot="1">
      <c r="A11" s="407" t="s">
        <v>106</v>
      </c>
      <c r="B11" s="408"/>
      <c r="C11" s="408"/>
      <c r="D11" s="408"/>
      <c r="E11" s="160" t="s">
        <v>52</v>
      </c>
      <c r="F11" s="161" t="s">
        <v>53</v>
      </c>
    </row>
    <row r="12" spans="1:6" ht="29.1" customHeight="1" thickBot="1">
      <c r="A12" s="384" t="str">
        <f>'Résultats globaux'!A33:D33</f>
        <v>Exigences techniques relatives au service biomédical vis à vis du Laboratoire</v>
      </c>
      <c r="B12" s="385"/>
      <c r="C12" s="385"/>
      <c r="D12" s="385"/>
      <c r="E12" s="159">
        <f>'Résultats globaux'!G33</f>
        <v>1.0000000000000001E-5</v>
      </c>
      <c r="F12" s="162" t="str">
        <f>IF(MIN(E13:E18)&gt;='Mode d''emploi'!$E$17,'Résultats globaux'!$E$33,"Non déclarable")</f>
        <v>Non déclarable</v>
      </c>
    </row>
    <row r="13" spans="1:6">
      <c r="A13" s="132" t="str">
        <f>'Résultats globaux'!A34</f>
        <v>5.3.1.2</v>
      </c>
      <c r="B13" s="60" t="str">
        <f>Exigences!B13</f>
        <v xml:space="preserve">Essais d'acceptation de l'équipement </v>
      </c>
      <c r="C13" s="158"/>
      <c r="D13" s="158"/>
      <c r="E13" s="62">
        <f>'Résultats globaux'!G34</f>
        <v>1.0000000000000001E-5</v>
      </c>
      <c r="F13" s="133" t="str">
        <f>IF(E13&gt;='Mode d''emploi'!$E$17,'Résultats globaux'!E34,"Non déclarable")</f>
        <v>Non déclarable</v>
      </c>
    </row>
    <row r="14" spans="1:6">
      <c r="A14" s="130" t="str">
        <f>'Résultats globaux'!A36</f>
        <v>5.3.1.3</v>
      </c>
      <c r="B14" s="57" t="str">
        <f>Exigences!B17</f>
        <v xml:space="preserve">Equipements - Mode d'emploi </v>
      </c>
      <c r="C14" s="58"/>
      <c r="D14" s="58"/>
      <c r="E14" s="59">
        <f>'Résultats globaux'!G36</f>
        <v>1.0000000000000001E-5</v>
      </c>
      <c r="F14" s="131" t="str">
        <f>IF(E14&gt;='Mode d''emploi'!$E$17,'Résultats globaux'!E36,"Non déclarable")</f>
        <v>Non déclarable</v>
      </c>
    </row>
    <row r="15" spans="1:6">
      <c r="A15" s="132" t="str">
        <f>'Résultats globaux'!A38</f>
        <v>5.3.1.4</v>
      </c>
      <c r="B15" s="60" t="str">
        <f>Exigences!B23</f>
        <v xml:space="preserve">Etalonnage des équipements et traçabilité métrologique </v>
      </c>
      <c r="C15" s="61"/>
      <c r="D15" s="61"/>
      <c r="E15" s="62">
        <f>'Résultats globaux'!G38</f>
        <v>1.0000000000000001E-5</v>
      </c>
      <c r="F15" s="133" t="str">
        <f>IF(E15&gt;='Mode d''emploi'!$E$17,'Résultats globaux'!E38,"Non déclarable")</f>
        <v>Non déclarable</v>
      </c>
    </row>
    <row r="16" spans="1:6">
      <c r="A16" s="130" t="str">
        <f>'Résultats globaux'!A41</f>
        <v>5.3.1.5</v>
      </c>
      <c r="B16" s="57" t="str">
        <f>Exigences!B37</f>
        <v xml:space="preserve">Maintenance et réparation du matériel </v>
      </c>
      <c r="C16" s="58"/>
      <c r="D16" s="58"/>
      <c r="E16" s="59">
        <f>'Résultats globaux'!G41</f>
        <v>1.0000000000000001E-5</v>
      </c>
      <c r="F16" s="131" t="str">
        <f>IF(E16&gt;='Mode d''emploi'!$E$17,'Résultats globaux'!E41,"Non déclarable")</f>
        <v>Non déclarable</v>
      </c>
    </row>
    <row r="17" spans="1:6">
      <c r="A17" s="132" t="str">
        <f>'Résultats globaux'!A44</f>
        <v>5.3.1.6</v>
      </c>
      <c r="B17" s="60" t="str">
        <f>Exigences!B51</f>
        <v xml:space="preserve">Compte-rendu des événements indésirables </v>
      </c>
      <c r="C17" s="61"/>
      <c r="D17" s="61"/>
      <c r="E17" s="62">
        <f>'Résultats globaux'!G44</f>
        <v>1.0000000000000001E-5</v>
      </c>
      <c r="F17" s="133" t="str">
        <f>IF(E17&gt;='Mode d''emploi'!$E$17,'Résultats globaux'!E44,"Non déclarable")</f>
        <v>Non déclarable</v>
      </c>
    </row>
    <row r="18" spans="1:6">
      <c r="A18" s="130" t="str">
        <f>'Résultats globaux'!A46</f>
        <v>5.3.1.7</v>
      </c>
      <c r="B18" s="57" t="str">
        <f>Exigences!B55</f>
        <v xml:space="preserve">Enregistrements relatifs au matériel </v>
      </c>
      <c r="C18" s="58"/>
      <c r="D18" s="58"/>
      <c r="E18" s="59">
        <f>'Résultats globaux'!G46</f>
        <v>1.0000000000000001E-5</v>
      </c>
      <c r="F18" s="131" t="str">
        <f>IF(E18&gt;='Mode d''emploi'!$E$17,'Résultats globaux'!E46,"Non déclarable")</f>
        <v>Non déclarable</v>
      </c>
    </row>
    <row r="19" spans="1:6" ht="2.1" customHeight="1">
      <c r="A19" s="55"/>
      <c r="B19" s="55"/>
      <c r="C19" s="56"/>
      <c r="D19" s="56"/>
      <c r="E19" s="56"/>
      <c r="F19" s="56"/>
    </row>
    <row r="20" spans="1:6" ht="14.1" customHeight="1">
      <c r="A20" s="414" t="s">
        <v>133</v>
      </c>
      <c r="B20" s="415"/>
      <c r="C20" s="416"/>
      <c r="D20" s="416"/>
      <c r="E20" s="416"/>
      <c r="F20" s="417"/>
    </row>
    <row r="21" spans="1:6" ht="14.1" customHeight="1">
      <c r="A21" s="418" t="s">
        <v>134</v>
      </c>
      <c r="B21" s="419"/>
      <c r="C21" s="420"/>
      <c r="D21" s="420"/>
      <c r="E21" s="420"/>
      <c r="F21" s="421"/>
    </row>
    <row r="22" spans="1:6" ht="14.1" customHeight="1">
      <c r="A22" s="422" t="s">
        <v>54</v>
      </c>
      <c r="B22" s="423"/>
      <c r="C22" s="423"/>
      <c r="D22" s="424" t="s">
        <v>55</v>
      </c>
      <c r="E22" s="425"/>
      <c r="F22" s="426"/>
    </row>
    <row r="23" spans="1:6" ht="51" customHeight="1">
      <c r="A23" s="427" t="s">
        <v>115</v>
      </c>
      <c r="B23" s="428"/>
      <c r="C23" s="428"/>
      <c r="D23" s="429" t="s">
        <v>56</v>
      </c>
      <c r="E23" s="430"/>
      <c r="F23" s="431"/>
    </row>
    <row r="24" spans="1:6" ht="36" customHeight="1">
      <c r="A24" s="432" t="s">
        <v>57</v>
      </c>
      <c r="B24" s="433"/>
      <c r="C24" s="433"/>
      <c r="D24" s="434" t="s">
        <v>58</v>
      </c>
      <c r="E24" s="434"/>
      <c r="F24" s="435"/>
    </row>
    <row r="25" spans="1:6">
      <c r="A25" s="55"/>
      <c r="B25" s="55"/>
      <c r="C25" s="56"/>
      <c r="D25" s="56"/>
      <c r="E25" s="56"/>
      <c r="F25" s="56"/>
    </row>
    <row r="26" spans="1:6" ht="15.75">
      <c r="A26" s="436" t="s">
        <v>59</v>
      </c>
      <c r="B26" s="437"/>
      <c r="C26" s="437"/>
      <c r="D26" s="438"/>
      <c r="E26" s="438"/>
      <c r="F26" s="439"/>
    </row>
    <row r="27" spans="1:6" ht="18.75" customHeight="1">
      <c r="A27" s="63" t="s">
        <v>60</v>
      </c>
      <c r="B27" s="64"/>
      <c r="C27" s="65"/>
      <c r="D27" s="63" t="s">
        <v>61</v>
      </c>
      <c r="E27" s="65"/>
      <c r="F27" s="66"/>
    </row>
    <row r="28" spans="1:6" ht="19.5" customHeight="1">
      <c r="A28" s="440" t="s">
        <v>62</v>
      </c>
      <c r="B28" s="441"/>
      <c r="C28" s="442"/>
      <c r="D28" s="443" t="str">
        <f>'Mode d''emploi'!D5</f>
        <v>Nom de l'établissement / entreprise / organisation…</v>
      </c>
      <c r="E28" s="444"/>
      <c r="F28" s="445"/>
    </row>
    <row r="29" spans="1:6" ht="12.95" customHeight="1">
      <c r="A29" s="63" t="s">
        <v>63</v>
      </c>
      <c r="B29" s="64"/>
      <c r="C29" s="65"/>
      <c r="D29" s="63" t="s">
        <v>63</v>
      </c>
      <c r="E29" s="65"/>
      <c r="F29" s="66"/>
    </row>
    <row r="30" spans="1:6" ht="12.95" customHeight="1">
      <c r="A30" s="409" t="s">
        <v>64</v>
      </c>
      <c r="B30" s="410"/>
      <c r="C30" s="410"/>
      <c r="D30" s="411" t="str">
        <f>'Mode d''emploi'!D6</f>
        <v>NOM et Prénom du Responsable</v>
      </c>
      <c r="E30" s="412"/>
      <c r="F30" s="413"/>
    </row>
    <row r="31" spans="1:6" ht="12.95" customHeight="1">
      <c r="A31" s="448" t="s">
        <v>65</v>
      </c>
      <c r="B31" s="449"/>
      <c r="C31" s="449"/>
      <c r="D31" s="450" t="s">
        <v>66</v>
      </c>
      <c r="E31" s="451"/>
      <c r="F31" s="452"/>
    </row>
    <row r="32" spans="1:6" ht="12.95" customHeight="1">
      <c r="A32" s="453" t="s">
        <v>67</v>
      </c>
      <c r="B32" s="454"/>
      <c r="C32" s="454"/>
      <c r="D32" s="455" t="s">
        <v>68</v>
      </c>
      <c r="E32" s="456"/>
      <c r="F32" s="457"/>
    </row>
    <row r="33" spans="1:6" ht="12.95" customHeight="1">
      <c r="A33" s="409" t="s">
        <v>69</v>
      </c>
      <c r="B33" s="458"/>
      <c r="C33" s="410"/>
      <c r="D33" s="459" t="str">
        <f>'Mode d''emploi'!D7</f>
        <v>email :</v>
      </c>
      <c r="E33" s="460"/>
      <c r="F33" s="67" t="str">
        <f>'Mode d''emploi'!H7</f>
        <v>Tél :</v>
      </c>
    </row>
    <row r="34" spans="1:6" ht="12.95" customHeight="1">
      <c r="A34" s="68" t="s">
        <v>70</v>
      </c>
      <c r="B34" s="69"/>
      <c r="C34" s="70"/>
      <c r="D34" s="68" t="s">
        <v>71</v>
      </c>
      <c r="E34" s="69"/>
      <c r="F34" s="71"/>
    </row>
    <row r="35" spans="1:6" ht="12.95" customHeight="1">
      <c r="A35" s="446" t="s">
        <v>72</v>
      </c>
      <c r="B35" s="447"/>
      <c r="C35" s="447"/>
      <c r="D35" s="72" t="str">
        <f>IF(Exigences!C4="","pas de date d'évaluation pour l'instant",Exigences!C4)</f>
        <v>pas de date d'évaluation pour l'instant</v>
      </c>
      <c r="E35" s="73"/>
      <c r="F35" s="74"/>
    </row>
    <row r="36" spans="1:6" ht="12.95" customHeight="1">
      <c r="A36" s="75" t="s">
        <v>73</v>
      </c>
      <c r="B36" s="76"/>
      <c r="C36" s="73"/>
      <c r="D36" s="75" t="s">
        <v>73</v>
      </c>
      <c r="E36" s="77"/>
      <c r="F36" s="78"/>
    </row>
    <row r="37" spans="1:6" ht="54" customHeight="1">
      <c r="A37" s="79"/>
      <c r="B37" s="80"/>
      <c r="C37" s="80"/>
      <c r="D37" s="81"/>
      <c r="E37" s="82"/>
      <c r="F37" s="83"/>
    </row>
  </sheetData>
  <sheetProtection sheet="1" objects="1" scenarios="1" formatCells="0" formatColumns="0" formatRows="0" selectLockedCells="1"/>
  <mergeCells count="32">
    <mergeCell ref="A35:C35"/>
    <mergeCell ref="A31:C31"/>
    <mergeCell ref="D31:F31"/>
    <mergeCell ref="A32:C32"/>
    <mergeCell ref="D32:F32"/>
    <mergeCell ref="A33:C33"/>
    <mergeCell ref="D33:E33"/>
    <mergeCell ref="A30:C30"/>
    <mergeCell ref="D30:F30"/>
    <mergeCell ref="A20:F20"/>
    <mergeCell ref="A21:F21"/>
    <mergeCell ref="A22:C22"/>
    <mergeCell ref="D22:F22"/>
    <mergeCell ref="A23:C23"/>
    <mergeCell ref="D23:F23"/>
    <mergeCell ref="A24:C24"/>
    <mergeCell ref="D24:F24"/>
    <mergeCell ref="A26:F26"/>
    <mergeCell ref="A28:C28"/>
    <mergeCell ref="D28:F28"/>
    <mergeCell ref="A12:D12"/>
    <mergeCell ref="A2:F2"/>
    <mergeCell ref="A3:F3"/>
    <mergeCell ref="A4:C4"/>
    <mergeCell ref="D4:F4"/>
    <mergeCell ref="A5:C5"/>
    <mergeCell ref="D5:F5"/>
    <mergeCell ref="A7:F7"/>
    <mergeCell ref="A8:F8"/>
    <mergeCell ref="A9:F9"/>
    <mergeCell ref="A10:F10"/>
    <mergeCell ref="A11:D11"/>
  </mergeCells>
  <phoneticPr fontId="63" type="noConversion"/>
  <dataValidations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D23:F23"/>
    <dataValidation allowBlank="1" showInputMessage="1" showErrorMessage="1" prompt="Autre document d'appui : Mettre ici, et en noir, tout autre document d'appui éventuel pour cette déclaration" sqref="D24:F24"/>
    <dataValidation allowBlank="1" showInputMessage="1" showErrorMessage="1" prompt="Indiquer les NOM et Prénom de la personne indépendante" sqref="A28:C28"/>
    <dataValidation allowBlank="1" showInputMessage="1" showErrorMessage="1" prompt="Organisme de la personne indépendante" sqref="A30:C30"/>
    <dataValidation allowBlank="1" showInputMessage="1" showErrorMessage="1" prompt="Adresse complète de l'organisme de la personne indépendante" sqref="A31:C31"/>
    <dataValidation allowBlank="1" showInputMessage="1" showErrorMessage="1" prompt="Code postal - Ville - Pays de l'organisme de la personne indépendante" sqref="A32:C32"/>
    <dataValidation allowBlank="1" showInputMessage="1" showErrorMessage="1" prompt="Tél et email de la personne indépendante" sqref="A33:C33"/>
    <dataValidation allowBlank="1" showInputMessage="1" showErrorMessage="1" prompt="Mettre la date de signature par la personne compétente" sqref="A35"/>
    <dataValidation allowBlank="1" showInputMessage="1" showErrorMessage="1" prompt="Adresse complète de l'Exploitant des dispositifs médicaux" sqref="D31:F31"/>
    <dataValidation allowBlank="1" showInputMessage="1" showErrorMessage="1" prompt="Code postal - Ville - Pays de l'Exploitant" sqref="D32:F32"/>
  </dataValidations>
  <pageMargins left="0.5" right="0.5" top="0.55000000000000004" bottom="0.55000000000000004" header="0.30000000000000004" footer="0.30000000000000004"/>
  <pageSetup paperSize="9" orientation="portrait" r:id="rId1"/>
  <headerFooter>
    <oddHeader xml:space="preserve">&amp;C&amp;"Arial Narrow,Normal"&amp;K000000 </oddHeader>
    <oddFooter>&amp;L&amp;"Arial Italique,Italique"&amp;6&amp;K000000Fichier : &amp;F&amp;C&amp;"Arial Italique,Italique"&amp;6&amp;K000000Onglet : &amp;A&amp;R&amp;"Arial Italique,Italique"&amp;6&amp;K000000page n°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42"/>
  <sheetViews>
    <sheetView zoomScaleNormal="110" zoomScalePageLayoutView="110" workbookViewId="0">
      <selection activeCell="D15" sqref="D15"/>
    </sheetView>
  </sheetViews>
  <sheetFormatPr baseColWidth="10" defaultRowHeight="15"/>
  <cols>
    <col min="1" max="1" width="17.5546875" customWidth="1"/>
    <col min="2" max="2" width="31" customWidth="1"/>
    <col min="3" max="3" width="12.88671875" style="135" customWidth="1"/>
    <col min="5" max="10" width="10.6640625" style="135"/>
  </cols>
  <sheetData>
    <row r="1" spans="1:10" s="241" customFormat="1" ht="18.95" customHeight="1">
      <c r="A1" s="240" t="s">
        <v>199</v>
      </c>
      <c r="C1" s="242"/>
      <c r="E1" s="242"/>
      <c r="F1" s="242"/>
      <c r="G1" s="242"/>
      <c r="H1" s="242"/>
      <c r="I1" s="242"/>
      <c r="J1" s="242"/>
    </row>
    <row r="2" spans="1:10" ht="33.75">
      <c r="A2" s="84" t="s">
        <v>181</v>
      </c>
      <c r="B2" s="85"/>
      <c r="C2" s="134"/>
      <c r="D2" s="140" t="str">
        <f>'Résultats globaux'!A34</f>
        <v>5.3.1.2</v>
      </c>
      <c r="E2" s="140" t="str">
        <f>'Résultats globaux'!A36</f>
        <v>5.3.1.3</v>
      </c>
      <c r="F2" s="140" t="str">
        <f>'Résultats globaux'!A38</f>
        <v>5.3.1.4</v>
      </c>
      <c r="G2" s="140" t="str">
        <f>'Résultats globaux'!A41</f>
        <v>5.3.1.5</v>
      </c>
      <c r="H2" s="140" t="str">
        <f>'Résultats globaux'!A44</f>
        <v>5.3.1.6</v>
      </c>
      <c r="I2" s="140" t="str">
        <f>'Résultats globaux'!A46</f>
        <v>5.3.1.7</v>
      </c>
      <c r="J2" s="141" t="s">
        <v>83</v>
      </c>
    </row>
    <row r="3" spans="1:10">
      <c r="A3" s="129" t="str">
        <f>'Mode d''emploi'!C14</f>
        <v>Choix de 
VÉRACITÉ</v>
      </c>
      <c r="B3" s="176" t="s">
        <v>74</v>
      </c>
      <c r="C3" s="87">
        <f>'Mode d''emploi'!D15</f>
        <v>1.0000000000000001E-5</v>
      </c>
      <c r="D3" s="139">
        <f>IFERROR(COUNTIFS(Exigences!$C$14:$C$16,$A3),0)</f>
        <v>2</v>
      </c>
      <c r="E3" s="139">
        <f>IFERROR(COUNTIFS(Exigences!$C$18:$C$22,$A3),0)</f>
        <v>4</v>
      </c>
      <c r="F3" s="139">
        <f>IFERROR(COUNTIFS(Exigences!$C$24:$C$36,$A3),0)</f>
        <v>11</v>
      </c>
      <c r="G3" s="139">
        <f>IFERROR(COUNTIFS(Exigences!$C$38:$C$50,$A3),0)</f>
        <v>11</v>
      </c>
      <c r="H3" s="139">
        <f>IFERROR(COUNTIFS(Exigences!$C$52:$C$53,$A3),0)</f>
        <v>1</v>
      </c>
      <c r="I3" s="139">
        <f>IFERROR(COUNTIFS(Exigences!$C$56:$C$71,$A3),0)</f>
        <v>14</v>
      </c>
      <c r="J3" s="88">
        <f>IFERROR(COUNTIFS(Exigences!$C$14:$C$71,$A3),0)</f>
        <v>44</v>
      </c>
    </row>
    <row r="4" spans="1:10" ht="22.5">
      <c r="A4" s="128" t="str">
        <f>'Mode d''emploi'!C15</f>
        <v>Faux </v>
      </c>
      <c r="B4" s="89" t="str">
        <f>'Mode d''emploi'!A15</f>
        <v>Niveau 1 : L'action n'est pas réalisée ou alors de manière très aléatoire.</v>
      </c>
      <c r="C4" s="87">
        <f>'Mode d''emploi'!D15</f>
        <v>1.0000000000000001E-5</v>
      </c>
      <c r="D4" s="139">
        <f>IFERROR(COUNTIFS(Exigences!$C$14:$C$16,$A4),0)</f>
        <v>0</v>
      </c>
      <c r="E4" s="139">
        <f>IFERROR(COUNTIFS(Exigences!$C$18:$C$22,$A4),0)</f>
        <v>0</v>
      </c>
      <c r="F4" s="139">
        <f>IFERROR(COUNTIFS(Exigences!$C$24:$C$36,$A4),0)</f>
        <v>0</v>
      </c>
      <c r="G4" s="139">
        <f>IFERROR(COUNTIFS(Exigences!$C$38:$C$50,$A4),0)</f>
        <v>0</v>
      </c>
      <c r="H4" s="139">
        <f>IFERROR(COUNTIFS(Exigences!$C$52:$C$53,$A4),0)</f>
        <v>0</v>
      </c>
      <c r="I4" s="139">
        <f>IFERROR(COUNTIFS(Exigences!$C$56:$C$71,$A4),0)</f>
        <v>0</v>
      </c>
      <c r="J4" s="88">
        <f>IFERROR(COUNTIFS(Exigences!$C$14:$C$71,$A4),0)</f>
        <v>0</v>
      </c>
    </row>
    <row r="5" spans="1:10" ht="22.5">
      <c r="A5" s="128" t="str">
        <f>'Mode d''emploi'!C16</f>
        <v>Plutôt Faux</v>
      </c>
      <c r="B5" s="86" t="str">
        <f>'Mode d''emploi'!A16</f>
        <v>Niveau 2 : L'action est réalisée quelques fois de manière informelle.</v>
      </c>
      <c r="C5" s="87">
        <f>'Mode d''emploi'!D16</f>
        <v>0.44499999999999995</v>
      </c>
      <c r="D5" s="139">
        <f>IFERROR(COUNTIFS(Exigences!$C$14:$C$16,$A5),0)</f>
        <v>0</v>
      </c>
      <c r="E5" s="139">
        <f>IFERROR(COUNTIFS(Exigences!$C$18:$C$22,$A5),0)</f>
        <v>0</v>
      </c>
      <c r="F5" s="139">
        <f>IFERROR(COUNTIFS(Exigences!$C$24:$C$36,$A5),0)</f>
        <v>0</v>
      </c>
      <c r="G5" s="139">
        <f>IFERROR(COUNTIFS(Exigences!$C$38:$C$50,$A5),0)</f>
        <v>0</v>
      </c>
      <c r="H5" s="139">
        <f>IFERROR(COUNTIFS(Exigences!$C$52:$C$53,$A5),0)</f>
        <v>0</v>
      </c>
      <c r="I5" s="139">
        <f>IFERROR(COUNTIFS(Exigences!$C$56:$C$71,$A5),0)</f>
        <v>0</v>
      </c>
      <c r="J5" s="88">
        <f>IFERROR(COUNTIFS(Exigences!$C$14:$C$71,$A5),0)</f>
        <v>0</v>
      </c>
    </row>
    <row r="6" spans="1:10">
      <c r="A6" s="128" t="str">
        <f>'Mode d''emploi'!C17</f>
        <v>Plutôt Vrai</v>
      </c>
      <c r="B6" s="89" t="str">
        <f>'Mode d''emploi'!A17</f>
        <v xml:space="preserve">Niveau 3 : L'action est formalisée et réalisée. </v>
      </c>
      <c r="C6" s="87">
        <f>'Mode d''emploi'!D17</f>
        <v>0.745</v>
      </c>
      <c r="D6" s="139">
        <f>IFERROR(COUNTIFS(Exigences!$C$14:$C$16,$A6),0)</f>
        <v>0</v>
      </c>
      <c r="E6" s="139">
        <f>IFERROR(COUNTIFS(Exigences!$C$18:$C$22,$A6),0)</f>
        <v>0</v>
      </c>
      <c r="F6" s="139">
        <f>IFERROR(COUNTIFS(Exigences!$C$24:$C$36,$A6),0)</f>
        <v>0</v>
      </c>
      <c r="G6" s="139">
        <f>IFERROR(COUNTIFS(Exigences!$C$38:$C$50,$A6),0)</f>
        <v>0</v>
      </c>
      <c r="H6" s="139">
        <f>IFERROR(COUNTIFS(Exigences!$C$52:$C$53,$A6),0)</f>
        <v>0</v>
      </c>
      <c r="I6" s="139">
        <f>IFERROR(COUNTIFS(Exigences!$C$56:$C$71,$A6),0)</f>
        <v>0</v>
      </c>
      <c r="J6" s="88">
        <f>IFERROR(COUNTIFS(Exigences!$C$14:$C$71,$A6),0)</f>
        <v>0</v>
      </c>
    </row>
    <row r="7" spans="1:10" ht="22.5">
      <c r="A7" s="128" t="str">
        <f>'Mode d''emploi'!C18</f>
        <v>Vrai </v>
      </c>
      <c r="B7" s="86" t="str">
        <f>'Mode d''emploi'!A18</f>
        <v>Niveau 4 : L'action est formalisée, réalisée, tracée et améliorée.</v>
      </c>
      <c r="C7" s="87">
        <f>'Mode d''emploi'!D18</f>
        <v>1</v>
      </c>
      <c r="D7" s="139">
        <f>IFERROR(COUNTIFS(Exigences!$C$14:$C$16,$A7),0)</f>
        <v>0</v>
      </c>
      <c r="E7" s="139">
        <f>IFERROR(COUNTIFS(Exigences!$C$18:$C$22,$A7),0)</f>
        <v>0</v>
      </c>
      <c r="F7" s="139">
        <f>IFERROR(COUNTIFS(Exigences!$C$24:$C$36,$A7),0)</f>
        <v>0</v>
      </c>
      <c r="G7" s="139">
        <f>IFERROR(COUNTIFS(Exigences!$C$38:$C$50,$A7),0)</f>
        <v>0</v>
      </c>
      <c r="H7" s="139">
        <f>IFERROR(COUNTIFS(Exigences!$C$52:$C$53,$A7),0)</f>
        <v>0</v>
      </c>
      <c r="I7" s="139">
        <f>IFERROR(COUNTIFS(Exigences!$C$56:$C$71,$A7),0)</f>
        <v>0</v>
      </c>
      <c r="J7" s="88">
        <f>IFERROR(COUNTIFS(Exigences!$C$14:$C$71,$A7),0)</f>
        <v>0</v>
      </c>
    </row>
    <row r="8" spans="1:10">
      <c r="A8" s="90"/>
      <c r="B8" s="91"/>
      <c r="C8" s="87" t="s">
        <v>81</v>
      </c>
      <c r="D8" s="88">
        <f t="shared" ref="D8:I8" si="0">SUM(D4:D7)</f>
        <v>0</v>
      </c>
      <c r="E8" s="88">
        <f t="shared" si="0"/>
        <v>0</v>
      </c>
      <c r="F8" s="88">
        <f t="shared" si="0"/>
        <v>0</v>
      </c>
      <c r="G8" s="88">
        <f t="shared" si="0"/>
        <v>0</v>
      </c>
      <c r="H8" s="88">
        <f t="shared" si="0"/>
        <v>0</v>
      </c>
      <c r="I8" s="88">
        <f t="shared" si="0"/>
        <v>0</v>
      </c>
      <c r="J8" s="88">
        <f>SUM(J4:J7)</f>
        <v>0</v>
      </c>
    </row>
    <row r="9" spans="1:10">
      <c r="D9" s="92"/>
    </row>
    <row r="10" spans="1:10">
      <c r="A10" s="225" t="s">
        <v>82</v>
      </c>
      <c r="B10" s="226"/>
      <c r="C10" s="237"/>
      <c r="D10" s="238"/>
      <c r="E10" s="239" t="s">
        <v>86</v>
      </c>
      <c r="F10" s="227"/>
    </row>
    <row r="11" spans="1:10" ht="24.95" customHeight="1">
      <c r="A11" s="233" t="s">
        <v>78</v>
      </c>
      <c r="B11" s="234" t="str">
        <f>'Mode d''emploi'!H14</f>
        <v>Libellés explicites 
des niveaux de CONFORMITÉ</v>
      </c>
      <c r="C11" s="465" t="s">
        <v>200</v>
      </c>
      <c r="D11" s="466"/>
      <c r="E11" s="235">
        <f>IFERROR(COUNTIFS(Exigences!$C$14:$C$71,A11),0)</f>
        <v>0</v>
      </c>
      <c r="F11" s="236" t="s">
        <v>85</v>
      </c>
    </row>
    <row r="12" spans="1:10" ht="33.75">
      <c r="A12" s="84" t="s">
        <v>180</v>
      </c>
      <c r="B12" s="85"/>
      <c r="C12" s="231" t="s">
        <v>201</v>
      </c>
      <c r="D12" s="231" t="s">
        <v>202</v>
      </c>
      <c r="E12" s="230"/>
      <c r="F12" s="141" t="s">
        <v>84</v>
      </c>
    </row>
    <row r="13" spans="1:10" ht="27.95" customHeight="1">
      <c r="A13" s="128" t="str">
        <f>'Mode d''emploi'!G18</f>
        <v>Conforme</v>
      </c>
      <c r="B13" s="229" t="str">
        <f>'Mode d''emploi'!H18</f>
        <v>Conformité de niveau 4 : BRAVO ! Maintenez et communiquez vos résultats.</v>
      </c>
      <c r="C13" s="232">
        <f>'Mode d''emploi'!E18</f>
        <v>0.9</v>
      </c>
      <c r="D13" s="232">
        <f>'Mode d''emploi'!F18</f>
        <v>1</v>
      </c>
      <c r="E13" s="228">
        <f>IFERROR(COUNTIFS(Exigences!$C$14:$C$71,$A13),0)</f>
        <v>0</v>
      </c>
      <c r="F13" s="93">
        <f>IF(Exigences!$E$12=A13,$E$17,0)</f>
        <v>0</v>
      </c>
    </row>
    <row r="14" spans="1:10" ht="27.95" customHeight="1">
      <c r="A14" s="128" t="str">
        <f>'Mode d''emploi'!G17</f>
        <v>Convaincant</v>
      </c>
      <c r="B14" s="229" t="str">
        <f>'Mode d''emploi'!H17</f>
        <v>Conformité de niveau 3 : Il est nécessaire de tracer et d'améliorer les activités.</v>
      </c>
      <c r="C14" s="232">
        <f>'Mode d''emploi'!E17</f>
        <v>0.6</v>
      </c>
      <c r="D14" s="232">
        <f>'Mode d''emploi'!F17</f>
        <v>0.89</v>
      </c>
      <c r="E14" s="228">
        <f>IFERROR(COUNTIFS(Exigences!$C$14:$C$71,$A14),0)</f>
        <v>0</v>
      </c>
      <c r="F14" s="93">
        <f>IF(Exigences!$E$12=A14,$E$17,0)</f>
        <v>0</v>
      </c>
    </row>
    <row r="15" spans="1:10" ht="27.95" customHeight="1">
      <c r="A15" s="128" t="str">
        <f>'Mode d''emploi'!G16</f>
        <v>Informel</v>
      </c>
      <c r="B15" s="229" t="str">
        <f>'Mode d''emploi'!H16</f>
        <v>Conformité de niveau 2 : Il est nécessaire de pérenniser la bonne exécution des activités.</v>
      </c>
      <c r="C15" s="232">
        <f>'Mode d''emploi'!E16</f>
        <v>0.3</v>
      </c>
      <c r="D15" s="232">
        <f>'Mode d''emploi'!F16</f>
        <v>0.59</v>
      </c>
      <c r="E15" s="228">
        <f>IFERROR(COUNTIFS(Exigences!$C$14:$C$71,$A15),0)</f>
        <v>0</v>
      </c>
      <c r="F15" s="93">
        <f>IF(Exigences!$E$12=A15,$E$17,0)</f>
        <v>0</v>
      </c>
    </row>
    <row r="16" spans="1:10" ht="27.95" customHeight="1">
      <c r="A16" s="128" t="str">
        <f>'Mode d''emploi'!G15</f>
        <v>Insuffisant</v>
      </c>
      <c r="B16" s="229" t="str">
        <f>'Mode d''emploi'!H15</f>
        <v>Conformité de niveau 1 : Il est nécessaire de formaliser les activités réalisées.</v>
      </c>
      <c r="C16" s="232">
        <f>'Mode d''emploi'!E15</f>
        <v>0</v>
      </c>
      <c r="D16" s="232">
        <f>'Mode d''emploi'!F15</f>
        <v>0.28999999999999998</v>
      </c>
      <c r="E16" s="228">
        <f>IFERROR(COUNTIFS(Exigences!$C$14:$C$71,$A16),0)</f>
        <v>9</v>
      </c>
      <c r="F16" s="93">
        <f>IF(Exigences!$E$12=A16,$E$17,0)</f>
        <v>9</v>
      </c>
    </row>
    <row r="17" spans="1:10" ht="17.100000000000001" customHeight="1">
      <c r="E17" s="124">
        <f>SUM(E13:E16)</f>
        <v>9</v>
      </c>
      <c r="F17" s="123" t="s">
        <v>87</v>
      </c>
      <c r="G17" s="136"/>
    </row>
    <row r="18" spans="1:10" ht="17.100000000000001" customHeight="1">
      <c r="C18" s="124"/>
      <c r="D18" s="123"/>
      <c r="G18" s="136"/>
    </row>
    <row r="19" spans="1:10">
      <c r="A19" s="225" t="s">
        <v>197</v>
      </c>
      <c r="B19" s="226"/>
      <c r="C19" s="227"/>
      <c r="D19" s="127"/>
      <c r="G19" s="136"/>
    </row>
    <row r="20" spans="1:10">
      <c r="A20" s="224">
        <v>0</v>
      </c>
      <c r="B20" s="243" t="str">
        <f>IF(A20&lt;='Mode d''emploi'!$F$15,'Mode d''emploi'!$G$15,IF(A20&lt;='Mode d''emploi'!$F$16,'Mode d''emploi'!$G$16,IF(A20&lt;='Mode d''emploi'!$F$17,'Mode d''emploi'!$G$17,IF(A20&lt;='Mode d''emploi'!$F$18,'Mode d''emploi'!$G$18,"Pb de calcul"))))</f>
        <v>Insuffisant</v>
      </c>
    </row>
    <row r="21" spans="1:10">
      <c r="A21" s="219">
        <v>0.1</v>
      </c>
      <c r="B21" s="244" t="str">
        <f>IF(A21&lt;='Mode d''emploi'!$F$15,'Mode d''emploi'!$G$15,IF(A21&lt;='Mode d''emploi'!$F$16,'Mode d''emploi'!$G$16,IF(A21&lt;='Mode d''emploi'!$F$17,'Mode d''emploi'!$G$17,IF(A21&lt;='Mode d''emploi'!$F$18,'Mode d''emploi'!$G$18,"OK"))))</f>
        <v>Insuffisant</v>
      </c>
    </row>
    <row r="22" spans="1:10">
      <c r="A22" s="219">
        <v>0.2</v>
      </c>
      <c r="B22" s="244" t="str">
        <f>IF(A22&lt;='Mode d''emploi'!$F$15,'Mode d''emploi'!$G$15,IF(A22&lt;='Mode d''emploi'!$F$16,'Mode d''emploi'!$G$16,IF(A22&lt;='Mode d''emploi'!$F$17,'Mode d''emploi'!$G$17,IF(A22&lt;='Mode d''emploi'!$F$18,'Mode d''emploi'!$G$18,"OK"))))</f>
        <v>Insuffisant</v>
      </c>
    </row>
    <row r="23" spans="1:10">
      <c r="A23" s="219">
        <v>0.3</v>
      </c>
      <c r="B23" s="244" t="str">
        <f>IF(A23&lt;='Mode d''emploi'!$F$15,'Mode d''emploi'!$G$15,IF(A23&lt;='Mode d''emploi'!$F$16,'Mode d''emploi'!$G$16,IF(A23&lt;='Mode d''emploi'!$F$17,'Mode d''emploi'!$G$17,IF(A23&lt;='Mode d''emploi'!$F$18,'Mode d''emploi'!$G$18,"OK"))))</f>
        <v>Informel</v>
      </c>
    </row>
    <row r="24" spans="1:10">
      <c r="A24" s="219">
        <v>0.4</v>
      </c>
      <c r="B24" s="244" t="str">
        <f>IF(A24&lt;='Mode d''emploi'!$F$15,'Mode d''emploi'!$G$15,IF(A24&lt;='Mode d''emploi'!$F$16,'Mode d''emploi'!$G$16,IF(A24&lt;='Mode d''emploi'!$F$17,'Mode d''emploi'!$G$17,IF(A24&lt;='Mode d''emploi'!$F$18,'Mode d''emploi'!$G$18,"OK"))))</f>
        <v>Informel</v>
      </c>
    </row>
    <row r="25" spans="1:10">
      <c r="A25" s="219">
        <v>0.5</v>
      </c>
      <c r="B25" s="244" t="str">
        <f>IF(A25&lt;='Mode d''emploi'!$F$15,'Mode d''emploi'!$G$15,IF(A25&lt;='Mode d''emploi'!$F$16,'Mode d''emploi'!$G$16,IF(A25&lt;='Mode d''emploi'!$F$17,'Mode d''emploi'!$G$17,IF(A25&lt;='Mode d''emploi'!$F$18,'Mode d''emploi'!$G$18,"OK"))))</f>
        <v>Informel</v>
      </c>
    </row>
    <row r="26" spans="1:10">
      <c r="A26" s="219">
        <v>0.6</v>
      </c>
      <c r="B26" s="244" t="str">
        <f>IF(A26&lt;='Mode d''emploi'!$F$15,'Mode d''emploi'!$G$15,IF(A26&lt;='Mode d''emploi'!$F$16,'Mode d''emploi'!$G$16,IF(A26&lt;='Mode d''emploi'!$F$17,'Mode d''emploi'!$G$17,IF(A26&lt;='Mode d''emploi'!$F$18,'Mode d''emploi'!$G$18,"OK"))))</f>
        <v>Convaincant</v>
      </c>
    </row>
    <row r="27" spans="1:10">
      <c r="A27" s="219">
        <v>0.7</v>
      </c>
      <c r="B27" s="244" t="str">
        <f>IF(A27&lt;='Mode d''emploi'!$F$15,'Mode d''emploi'!$G$15,IF(A27&lt;='Mode d''emploi'!$F$16,'Mode d''emploi'!$G$16,IF(A27&lt;='Mode d''emploi'!$F$17,'Mode d''emploi'!$G$17,IF(A27&lt;='Mode d''emploi'!$F$18,'Mode d''emploi'!$G$18,"OK"))))</f>
        <v>Convaincant</v>
      </c>
    </row>
    <row r="28" spans="1:10">
      <c r="A28" s="219">
        <v>0.8</v>
      </c>
      <c r="B28" s="244" t="str">
        <f>IF(A28&lt;='Mode d''emploi'!$F$15,'Mode d''emploi'!$G$15,IF(A28&lt;='Mode d''emploi'!$F$16,'Mode d''emploi'!$G$16,IF(A28&lt;='Mode d''emploi'!$F$17,'Mode d''emploi'!$G$17,IF(A28&lt;='Mode d''emploi'!$F$18,'Mode d''emploi'!$G$18,"OK"))))</f>
        <v>Convaincant</v>
      </c>
    </row>
    <row r="29" spans="1:10">
      <c r="A29" s="219">
        <v>0.9</v>
      </c>
      <c r="B29" s="244" t="str">
        <f>IF(A29&lt;='Mode d''emploi'!$F$15,'Mode d''emploi'!$G$15,IF(A29&lt;='Mode d''emploi'!$F$16,'Mode d''emploi'!$G$16,IF(A29&lt;='Mode d''emploi'!$F$17,'Mode d''emploi'!$G$17,IF(A29&lt;='Mode d''emploi'!$F$18,'Mode d''emploi'!$G$18,"OK"))))</f>
        <v>Conforme</v>
      </c>
    </row>
    <row r="30" spans="1:10">
      <c r="A30" s="219">
        <v>1</v>
      </c>
      <c r="B30" s="244" t="str">
        <f>IF(A30&lt;='Mode d''emploi'!$F$15,'Mode d''emploi'!$G$15,IF(A30&lt;='Mode d''emploi'!$F$16,'Mode d''emploi'!$G$16,IF(A30&lt;='Mode d''emploi'!$F$17,'Mode d''emploi'!$G$17,IF(A30&lt;='Mode d''emploi'!$F$18,'Mode d''emploi'!$G$18,"OK"))))</f>
        <v>Conforme</v>
      </c>
    </row>
    <row r="31" spans="1:10">
      <c r="D31" s="92"/>
    </row>
    <row r="32" spans="1:10" s="137" customFormat="1">
      <c r="A32" s="220">
        <f>'Mode d''emploi'!E18</f>
        <v>0.9</v>
      </c>
      <c r="B32" s="221" t="s">
        <v>75</v>
      </c>
      <c r="C32" s="222"/>
      <c r="D32" s="223"/>
      <c r="E32" s="138"/>
      <c r="F32" s="138"/>
      <c r="G32" s="138"/>
      <c r="H32" s="138"/>
      <c r="I32" s="138"/>
      <c r="J32" s="138"/>
    </row>
    <row r="33" spans="1:10" s="137" customFormat="1">
      <c r="A33" s="463" t="s">
        <v>193</v>
      </c>
      <c r="B33" s="464"/>
      <c r="C33" s="461" t="s">
        <v>194</v>
      </c>
      <c r="D33" s="462"/>
      <c r="E33" s="138"/>
      <c r="F33" s="138"/>
      <c r="G33" s="138"/>
      <c r="H33" s="138"/>
      <c r="I33" s="138"/>
      <c r="J33" s="138"/>
    </row>
    <row r="34" spans="1:10" s="137" customFormat="1">
      <c r="A34" s="217">
        <f t="shared" ref="A34:A42" si="1">$A$32</f>
        <v>0.9</v>
      </c>
      <c r="B34" s="212" t="str">
        <f>'Résultats globaux'!C35</f>
        <v xml:space="preserve">Réception et mise en service </v>
      </c>
      <c r="C34" s="214" t="str">
        <f>Exigences!A13</f>
        <v>5.3.1.2</v>
      </c>
      <c r="D34" s="212">
        <f t="shared" ref="D34:D39" si="2">$A$32</f>
        <v>0.9</v>
      </c>
      <c r="E34" s="138"/>
      <c r="F34" s="138"/>
      <c r="G34" s="138"/>
      <c r="H34" s="138"/>
      <c r="I34" s="138"/>
      <c r="J34" s="138"/>
    </row>
    <row r="35" spans="1:10" s="137" customFormat="1">
      <c r="A35" s="217">
        <f t="shared" si="1"/>
        <v>0.9</v>
      </c>
      <c r="B35" s="212" t="str">
        <f>'Résultats globaux'!C37</f>
        <v>Utilisation</v>
      </c>
      <c r="C35" s="215" t="str">
        <f>Exigences!A17</f>
        <v>5.3.1.3</v>
      </c>
      <c r="D35" s="212">
        <f t="shared" si="2"/>
        <v>0.9</v>
      </c>
      <c r="E35" s="138"/>
      <c r="F35" s="138"/>
      <c r="G35" s="138"/>
      <c r="H35" s="138"/>
      <c r="I35" s="138"/>
      <c r="J35" s="138"/>
    </row>
    <row r="36" spans="1:10" s="137" customFormat="1">
      <c r="A36" s="217">
        <f t="shared" si="1"/>
        <v>0.9</v>
      </c>
      <c r="B36" s="212" t="str">
        <f>'Résultats globaux'!C39</f>
        <v xml:space="preserve">Etalonnage </v>
      </c>
      <c r="C36" s="215" t="str">
        <f>Exigences!A23</f>
        <v>5.3.1.4</v>
      </c>
      <c r="D36" s="212">
        <f t="shared" si="2"/>
        <v>0.9</v>
      </c>
      <c r="E36" s="138"/>
      <c r="F36" s="138"/>
      <c r="G36" s="138"/>
      <c r="H36" s="138"/>
      <c r="I36" s="138"/>
      <c r="J36" s="138"/>
    </row>
    <row r="37" spans="1:10" s="137" customFormat="1">
      <c r="A37" s="217">
        <f t="shared" si="1"/>
        <v>0.9</v>
      </c>
      <c r="B37" s="212" t="str">
        <f>'Résultats globaux'!C40</f>
        <v>Métrologie</v>
      </c>
      <c r="C37" s="215" t="str">
        <f>Exigences!A37</f>
        <v>5.3.1.5</v>
      </c>
      <c r="D37" s="212">
        <f t="shared" si="2"/>
        <v>0.9</v>
      </c>
      <c r="E37" s="138"/>
      <c r="F37" s="138"/>
      <c r="G37" s="138"/>
      <c r="H37" s="138"/>
      <c r="I37" s="138"/>
      <c r="J37" s="138"/>
    </row>
    <row r="38" spans="1:10" s="137" customFormat="1">
      <c r="A38" s="217">
        <f t="shared" si="1"/>
        <v>0.9</v>
      </c>
      <c r="B38" s="212" t="str">
        <f>'Résultats globaux'!C42</f>
        <v>Documentation</v>
      </c>
      <c r="C38" s="215" t="str">
        <f>Exigences!A51</f>
        <v>5.3.1.6</v>
      </c>
      <c r="D38" s="212">
        <f t="shared" si="2"/>
        <v>0.9</v>
      </c>
      <c r="E38" s="138"/>
      <c r="F38" s="138"/>
      <c r="G38" s="138"/>
      <c r="H38" s="138"/>
      <c r="I38" s="138"/>
      <c r="J38" s="138"/>
    </row>
    <row r="39" spans="1:10" s="137" customFormat="1">
      <c r="A39" s="217">
        <f t="shared" si="1"/>
        <v>0.9</v>
      </c>
      <c r="B39" s="212" t="str">
        <f>'Résultats globaux'!C43</f>
        <v>Sécurité</v>
      </c>
      <c r="C39" s="216" t="str">
        <f>Exigences!A55</f>
        <v>5.3.1.7</v>
      </c>
      <c r="D39" s="213">
        <f t="shared" si="2"/>
        <v>0.9</v>
      </c>
      <c r="E39" s="138"/>
      <c r="F39" s="138"/>
      <c r="G39" s="138"/>
      <c r="H39" s="138"/>
      <c r="I39" s="138"/>
      <c r="J39" s="138"/>
    </row>
    <row r="40" spans="1:10" s="137" customFormat="1">
      <c r="A40" s="217">
        <f t="shared" si="1"/>
        <v>0.9</v>
      </c>
      <c r="B40" s="212" t="str">
        <f>'Résultats globaux'!C45</f>
        <v>Analyse des incidents</v>
      </c>
      <c r="C40" s="94"/>
      <c r="E40" s="138"/>
      <c r="F40" s="138"/>
      <c r="G40" s="138"/>
      <c r="H40" s="138"/>
      <c r="I40" s="138"/>
      <c r="J40" s="138"/>
    </row>
    <row r="41" spans="1:10" s="137" customFormat="1">
      <c r="A41" s="217">
        <f t="shared" si="1"/>
        <v>0.9</v>
      </c>
      <c r="B41" s="212" t="str">
        <f>'Résultats globaux'!C47</f>
        <v>Identification du matériel</v>
      </c>
      <c r="C41" s="94"/>
      <c r="E41" s="138"/>
      <c r="F41" s="138"/>
      <c r="G41" s="138"/>
      <c r="H41" s="138"/>
      <c r="I41" s="138"/>
      <c r="J41" s="138"/>
    </row>
    <row r="42" spans="1:10" s="137" customFormat="1">
      <c r="A42" s="218">
        <f t="shared" si="1"/>
        <v>0.9</v>
      </c>
      <c r="B42" s="213" t="str">
        <f>'Résultats globaux'!C48</f>
        <v>Disponibilité</v>
      </c>
      <c r="C42" s="94"/>
      <c r="E42" s="138"/>
      <c r="F42" s="138"/>
      <c r="G42" s="138"/>
      <c r="H42" s="138"/>
      <c r="I42" s="138"/>
      <c r="J42" s="138"/>
    </row>
  </sheetData>
  <sheetProtection formatCells="0" formatColumns="0" formatRows="0" selectLockedCells="1"/>
  <mergeCells count="3">
    <mergeCell ref="C33:D33"/>
    <mergeCell ref="A33:B33"/>
    <mergeCell ref="C11:D11"/>
  </mergeCells>
  <phoneticPr fontId="63"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Mode d'emploi</vt:lpstr>
      <vt:lpstr>Exigences</vt:lpstr>
      <vt:lpstr>Résultats globaux</vt:lpstr>
      <vt:lpstr>Auto-déclaration iso 17050  </vt:lpstr>
      <vt:lpstr>Utilitaires</vt:lpstr>
      <vt:lpstr>Exigences!Impression_des_titres</vt:lpstr>
      <vt:lpstr>'Résultats globaux'!Impression_des_titres</vt:lpstr>
      <vt:lpstr>Exigences!Zone_d_impression</vt:lpstr>
      <vt:lpstr>'Mode d''emploi'!Zone_d_impression</vt:lpstr>
      <vt:lpstr>'Résultats globaux'!Zone_d_impression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Aimé</cp:lastModifiedBy>
  <cp:lastPrinted>2017-05-10T17:04:51Z</cp:lastPrinted>
  <dcterms:created xsi:type="dcterms:W3CDTF">2017-02-08T20:21:22Z</dcterms:created>
  <dcterms:modified xsi:type="dcterms:W3CDTF">2017-06-02T07:42:04Z</dcterms:modified>
</cp:coreProperties>
</file>