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5" windowWidth="10950" windowHeight="6870" tabRatio="731" activeTab="0"/>
  </bookViews>
  <sheets>
    <sheet name="1) Contexte" sheetId="1" r:id="rId1"/>
    <sheet name="2) Grille d'autodiagnostic" sheetId="2" r:id="rId2"/>
    <sheet name="3) Résultats" sheetId="3" r:id="rId3"/>
    <sheet name="4) Cartographie globale" sheetId="4" r:id="rId4"/>
    <sheet name="5) Cartographie Coeur de Métier" sheetId="5" r:id="rId5"/>
    <sheet name="6) Retour d'expérience" sheetId="6" r:id="rId6"/>
  </sheets>
  <externalReferences>
    <externalReference r:id="rId9"/>
  </externalReferences>
  <definedNames>
    <definedName name="CRITERIA">'[1]Données'!$A$2:$A$6</definedName>
    <definedName name="_xlnm.Print_Titles" localSheetId="3">'4) Cartographie globale'!$1:$8</definedName>
    <definedName name="_xlnm.Print_Titles" localSheetId="4">'5) Cartographie Coeur de Métier'!$1:$8</definedName>
    <definedName name="_xlnm.Print_Area" localSheetId="1">'2) Grille d''autodiagnostic'!$A$1:$E$99</definedName>
    <definedName name="_xlnm.Print_Area" localSheetId="2">'3) Résultats'!$A$1:$E$27</definedName>
    <definedName name="_xlnm.Print_Area" localSheetId="3">'4) Cartographie globale'!$A$1:$D$32</definedName>
    <definedName name="_xlnm.Print_Area" localSheetId="4">'5) Cartographie Coeur de Métier'!$A$1:$D$32</definedName>
    <definedName name="_xlnm.Print_Area" localSheetId="5">'6) Retour d''expérience'!$A$1:$D$49</definedName>
  </definedNames>
  <calcPr fullCalcOnLoad="1"/>
</workbook>
</file>

<file path=xl/comments2.xml><?xml version="1.0" encoding="utf-8"?>
<comments xmlns="http://schemas.openxmlformats.org/spreadsheetml/2006/main">
  <authors>
    <author>TAMAMES</author>
  </authors>
  <commentList>
    <comment ref="O10" authorId="0">
      <text>
        <r>
          <rPr>
            <b/>
            <sz val="9"/>
            <rFont val="Tahoma"/>
            <family val="2"/>
          </rPr>
          <t>poids attribué à chacune des affirmations en fonction du degré d'importance de l'obligation</t>
        </r>
        <r>
          <rPr>
            <sz val="9"/>
            <rFont val="Tahoma"/>
            <family val="2"/>
          </rPr>
          <t xml:space="preserve">
</t>
        </r>
      </text>
    </comment>
    <comment ref="AA10" authorId="0">
      <text>
        <r>
          <rPr>
            <b/>
            <sz val="9"/>
            <rFont val="Tahoma"/>
            <family val="2"/>
          </rPr>
          <t>poids attribué à chacune des affirmations en fonction du degré d'importance de l'obligation</t>
        </r>
        <r>
          <rPr>
            <sz val="9"/>
            <rFont val="Tahoma"/>
            <family val="2"/>
          </rPr>
          <t xml:space="preserve">
</t>
        </r>
      </text>
    </comment>
    <comment ref="AC10" authorId="0">
      <text>
        <r>
          <rPr>
            <b/>
            <sz val="9"/>
            <rFont val="Tahoma"/>
            <family val="2"/>
          </rPr>
          <t>poids attribué à chacune des affirmations en fonction du degré d'importance de l'obligation</t>
        </r>
        <r>
          <rPr>
            <sz val="9"/>
            <rFont val="Tahoma"/>
            <family val="2"/>
          </rPr>
          <t xml:space="preserve">
</t>
        </r>
      </text>
    </comment>
    <comment ref="AE10" authorId="0">
      <text>
        <r>
          <rPr>
            <b/>
            <sz val="9"/>
            <rFont val="Tahoma"/>
            <family val="2"/>
          </rPr>
          <t>poids attribué à chacune des affirmations en fonction du degré d'importance de l'obligation</t>
        </r>
        <r>
          <rPr>
            <sz val="9"/>
            <rFont val="Tahoma"/>
            <family val="2"/>
          </rPr>
          <t xml:space="preserve">
</t>
        </r>
      </text>
    </comment>
    <comment ref="AG10" authorId="0">
      <text>
        <r>
          <rPr>
            <b/>
            <sz val="9"/>
            <rFont val="Tahoma"/>
            <family val="2"/>
          </rPr>
          <t>poids attribué à chacune des affirmations en fonction du degré d'importance de l'obligation</t>
        </r>
        <r>
          <rPr>
            <sz val="9"/>
            <rFont val="Tahoma"/>
            <family val="2"/>
          </rPr>
          <t xml:space="preserve">
</t>
        </r>
      </text>
    </comment>
    <comment ref="AI10"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<sst xmlns="http://schemas.openxmlformats.org/spreadsheetml/2006/main" count="340" uniqueCount="258">
  <si>
    <t>relative</t>
  </si>
  <si>
    <t>...</t>
  </si>
  <si>
    <t>score</t>
  </si>
  <si>
    <t>relatif aux</t>
  </si>
  <si>
    <t>Résultats</t>
  </si>
  <si>
    <t>l'évaluation</t>
  </si>
  <si>
    <t>de</t>
  </si>
  <si>
    <t>Scores</t>
  </si>
  <si>
    <t>Calcul automatique</t>
  </si>
  <si>
    <t xml:space="preserve">Noms des évaluateurs :  </t>
  </si>
  <si>
    <t>CAUSES</t>
  </si>
  <si>
    <t>CONSEQUENCES</t>
  </si>
  <si>
    <t>PROPOSITIONS</t>
  </si>
  <si>
    <t>Liste des évaluateurs :</t>
  </si>
  <si>
    <t>au sous-processus</t>
  </si>
  <si>
    <t>Note</t>
  </si>
  <si>
    <t>au processus</t>
  </si>
  <si>
    <t xml:space="preserve">Calcul automatique </t>
  </si>
  <si>
    <t>manuellement</t>
  </si>
  <si>
    <t>Utilisés dans les calculs 
(peuvent être modifiés avec prudence)</t>
  </si>
  <si>
    <t>Valeurs selon le choix</t>
  </si>
  <si>
    <t xml:space="preserve">Note </t>
  </si>
  <si>
    <t>Cotation (0 à 1)</t>
  </si>
  <si>
    <t>somme 
(0 à 1)</t>
  </si>
  <si>
    <t>Calcul automatique</t>
  </si>
  <si>
    <t>Moyenne</t>
  </si>
  <si>
    <t>pondération
item principal (O à 1)</t>
  </si>
  <si>
    <t>Choix à faire</t>
  </si>
  <si>
    <t>Valeurs utilisées pour les cartographies</t>
  </si>
  <si>
    <t>Choix à faire manuellement</t>
  </si>
  <si>
    <t>La somme des pondérations doit être =1</t>
  </si>
  <si>
    <t>colonne modifiable (zones blanches)</t>
  </si>
  <si>
    <t>pondération
sous-processus (0 à 1)</t>
  </si>
  <si>
    <t>Calcul auto</t>
  </si>
  <si>
    <t>Calcul auto</t>
  </si>
  <si>
    <t>somme = 1 ?  =&gt;</t>
  </si>
  <si>
    <t>colonne modifiable
 (zones blanches)</t>
  </si>
  <si>
    <t>Evaluateurs</t>
  </si>
  <si>
    <t>A REMPLIR !... (Informations nécessaires pour élaborer les retours d'expériences. Elles resteront ANONYMES )</t>
  </si>
  <si>
    <r>
      <t>Saisie</t>
    </r>
    <r>
      <rPr>
        <sz val="10"/>
        <rFont val="Arial"/>
        <family val="2"/>
      </rPr>
      <t xml:space="preserve"> :</t>
    </r>
  </si>
  <si>
    <r>
      <t>Amélioration</t>
    </r>
    <r>
      <rPr>
        <sz val="10"/>
        <rFont val="Arial"/>
        <family val="2"/>
      </rPr>
      <t xml:space="preserve"> :</t>
    </r>
  </si>
  <si>
    <t>2 : Prénom NOM, Fonction</t>
  </si>
  <si>
    <t>1 : Prénom NOM, Fonction</t>
  </si>
  <si>
    <t>3 : Prénom NOM, Fonction</t>
  </si>
  <si>
    <t>4 : Prénom NOM, Fonction</t>
  </si>
  <si>
    <t>5 : Prénom NOM, Fonction</t>
  </si>
  <si>
    <t>6 : Prénom NOM, Fonction</t>
  </si>
  <si>
    <r>
      <t>Exploitation</t>
    </r>
    <r>
      <rPr>
        <sz val="10"/>
        <rFont val="Arial"/>
        <family val="2"/>
      </rPr>
      <t xml:space="preserve"> :</t>
    </r>
  </si>
  <si>
    <r>
      <t>A LIRE !...</t>
    </r>
    <r>
      <rPr>
        <b/>
        <sz val="14"/>
        <rFont val="Arial"/>
        <family val="0"/>
      </rPr>
      <t xml:space="preserve"> </t>
    </r>
  </si>
  <si>
    <r>
      <t>Avertissement</t>
    </r>
    <r>
      <rPr>
        <sz val="10"/>
        <color indexed="12"/>
        <rFont val="Arial"/>
        <family val="0"/>
      </rPr>
      <t xml:space="preserve"> : toute zone blanche peut être remplie ou modifiée. Les données peuvent ensuite être utilisées dans d'autres onglets.</t>
    </r>
  </si>
  <si>
    <t>Diffusez cet outil autour de vous si nécessaire.</t>
  </si>
  <si>
    <t>Merci d’avance pour votre contribution à l’avancement de la qualité dans les pratiques professionnelles biomédicales hospitalières</t>
  </si>
  <si>
    <r>
      <t>MISSION PRINCIPALE</t>
    </r>
    <r>
      <rPr>
        <sz val="16"/>
        <rFont val="Arial"/>
        <family val="2"/>
      </rPr>
      <t xml:space="preserve"> :</t>
    </r>
  </si>
  <si>
    <t>Moyenne :</t>
  </si>
  <si>
    <t>Colonne modifiable (zones blanches)</t>
  </si>
  <si>
    <t>La somme des pondérations doit être égale à 1</t>
  </si>
  <si>
    <t>Taux de conformité par rapport à la norme ISO 15189</t>
  </si>
  <si>
    <t xml:space="preserve"> Signature :</t>
  </si>
  <si>
    <t>• Les Laboratoires d'analyses de biologie médicale (LABM)</t>
  </si>
  <si>
    <t>• Evaluer le niveau de leur système de management de la qualité ainsi que de leur processus d'analyse</t>
  </si>
  <si>
    <t>• Respecter et garantir la conformité par rapport aux exigences de la norme ISO 15189</t>
  </si>
  <si>
    <t>Autodiagnostic : Fiche des méta-données</t>
  </si>
  <si>
    <t>Fonction de l'évaluateur :</t>
  </si>
  <si>
    <t>Faux</t>
  </si>
  <si>
    <t>Plutôt Faux</t>
  </si>
  <si>
    <t>Plutôt Vrai</t>
  </si>
  <si>
    <t>Vrai</t>
  </si>
  <si>
    <t>L'action est réalisée systématiquement</t>
  </si>
  <si>
    <t>L'action est réalisée aléatoirement</t>
  </si>
  <si>
    <t>L'action est réalisée partiellement</t>
  </si>
  <si>
    <t>L'action n'est jamais réalisée</t>
  </si>
  <si>
    <t>MGT
(somme =1 ?)</t>
  </si>
  <si>
    <t>MGT</t>
  </si>
  <si>
    <t>MGT : Management</t>
  </si>
  <si>
    <t>MES : Mesure</t>
  </si>
  <si>
    <t>RES : Ressources</t>
  </si>
  <si>
    <t>LAB : Processus Laboratoire</t>
  </si>
  <si>
    <t>MES
(somme =1 ?)</t>
  </si>
  <si>
    <t>MES</t>
  </si>
  <si>
    <t>RES
(somme =1 ?)</t>
  </si>
  <si>
    <t>RES</t>
  </si>
  <si>
    <t>LAB
(somme =1 ?)</t>
  </si>
  <si>
    <t>LAB</t>
  </si>
  <si>
    <t>PROCESSUS LABORATOIRE</t>
  </si>
  <si>
    <r>
      <t>Faire "Copier" puis "</t>
    </r>
    <r>
      <rPr>
        <b/>
        <sz val="12"/>
        <color indexed="10"/>
        <rFont val="Arial"/>
        <family val="2"/>
      </rPr>
      <t xml:space="preserve">Collage spécial" "Valeurs" </t>
    </r>
    <r>
      <rPr>
        <b/>
        <sz val="12"/>
        <rFont val="Arial"/>
        <family val="2"/>
      </rPr>
      <t>avec les cellules rouges selon les acteurs 1 à 8</t>
    </r>
  </si>
  <si>
    <t>Le laboratoire se donne les moyens de respecter les exigences de la norme et des règlementations.</t>
  </si>
  <si>
    <t>La Direction est responsable du système qualité et de son bon fonctionnement.</t>
  </si>
  <si>
    <t>Le Responsable Qualité s'assure que les exigences du système qualité sont satisfaites.</t>
  </si>
  <si>
    <t>La structure organisationnelle du laboratoire est définie.</t>
  </si>
  <si>
    <t>Le laboratoire est identifié d'un point de vue légal et ne subit aucune influence dans son fonctionnement.</t>
  </si>
  <si>
    <t>Le système qualité et toutes les prestations du laboratoire sont revus au moins une fois par an.</t>
  </si>
  <si>
    <t>La revue de Direction est enregistrée, les actions définies sont mises en œuvre et le personnel est informé.</t>
  </si>
  <si>
    <t>Les procédures opérationnelles sont revues par la direction à des périodes définies.</t>
  </si>
  <si>
    <t>Orientations</t>
  </si>
  <si>
    <t>Responsabilités</t>
  </si>
  <si>
    <t xml:space="preserve">Des indicateurs permettent de surveiller la contribution du laboratoire aux soins prodigués, les performances qualité, la fiabilité des résultats, les délais d'obtention des résultats d'analyse, les réclamations concernant l'obtention des résultats. </t>
  </si>
  <si>
    <t>Des audits de l'ensemble du système qualité sont planifiés et organisés au moins une fois par an ou en cas de doute sur la conformité du système qualité, des politiques ou documents.</t>
  </si>
  <si>
    <t>Des procédures de traitement des réclamations et des non conformités sont mises en œuvre afin de les identifier, les documenter et définir les responsabilités ainsi que les mesures immédiates à prendre.</t>
  </si>
  <si>
    <t xml:space="preserve">Une politique sur les enregistrements est définie et mise en application. </t>
  </si>
  <si>
    <t xml:space="preserve">Les instruments, les réactifs et les systèmes analytiques sont surveillés par des programmes d'étalonnage, de vérification de la justesse et de maintenance. </t>
  </si>
  <si>
    <t>Ces programmes respectent les recommandations du fabricant afin d'assurer la traçabilité de la chaine de mesure.</t>
  </si>
  <si>
    <t>Lorsque la chaîne de mesure n'est pas traçable ou pertinente, la fiabilité des résultats est démontrée par d'autres moyens.</t>
  </si>
  <si>
    <t>Une procédure est mise en œuvre pour sélectionner les fournisseurs, réceptionner ou rejeter les articles achetés, les stocker et contrôler les inventaires.</t>
  </si>
  <si>
    <t xml:space="preserve">Les locaux et les ressources matérielles sont adéquates par rapport aux activités du laboratoire, aux conforts de ses occupants, à l'accès des personnes handicapées, aux risques de blessure, de maladie profesionnelle et de contamination. </t>
  </si>
  <si>
    <t>Leur état sont surveillés et entretenus afin de garantir la fiabilité des résultats des analyses.</t>
  </si>
  <si>
    <t xml:space="preserve">Un programme de formation et de vérification des compétences est mis en place. </t>
  </si>
  <si>
    <t>Le personnel participe à des échanges professionnels.</t>
  </si>
  <si>
    <t>Le laboratoire agit en tant que membre actif de l'équipe médicale et travaille en collaboration avec les organismes d'accréditation et réglementaires, les administrations, les professionnels de santé et ses patients.</t>
  </si>
  <si>
    <t>Lorsque le laboratoire sous-traite ses analyses, une procédure est mise en œuvre  afin d'assurer la fiabilité des prélèvements, des analyses et des résultats.</t>
  </si>
  <si>
    <t>Chaque matériau est identifié et ses dates de réception et de mise en service sont enregistrées.</t>
  </si>
  <si>
    <t>Le laboratoire dispose des ressources nécessaires pour répondre aux besoins du patient.</t>
  </si>
  <si>
    <t>La revue de la feuille de prescription fait l'objet d'une procédure et d'un enregistrement.</t>
  </si>
  <si>
    <t>La feuille de prescription identifie le patient, le prescripteur et les méthodes à utiliser conformément aux exigences nationales régionales ou locales.</t>
  </si>
  <si>
    <t>La confidentialité des informations des patients est respectée par le personnel.</t>
  </si>
  <si>
    <t>La feuille de prescription permet de retrouver un individu à partir de ces échantillons primaires.</t>
  </si>
  <si>
    <t>Un manuel de prélèvement contient ou fait références à ces instructions.</t>
  </si>
  <si>
    <t>Le manuel de prélèvement des échantillons primaires fait partie du système de maîtrise des documents.</t>
  </si>
  <si>
    <t>Le volume des prélèvements veineux est revu périodiquement par le laboratoire.</t>
  </si>
  <si>
    <t>Les échantillons sont correctement identifiés (date, heure, nom de la personne) et enregistrés sur un support documentaire.</t>
  </si>
  <si>
    <t>Les critères d’acceptation ou de rejet des échantillons primaires sont élaborés et documentés.</t>
  </si>
  <si>
    <t>Les aliquotes sont traçables jusqu’à l’échantillon d’origine.</t>
  </si>
  <si>
    <t>Toutes les procédures ainsi que leur modification sont documentées, disponibles et comprises par le personnel concerné.</t>
  </si>
  <si>
    <t>Une procédure est mise en œuvre pour la modification et la diffusion des résultats.</t>
  </si>
  <si>
    <t xml:space="preserve">Une procédure est mise en oeuvre afin d'assurer que les résultats et conclusions sont transmis au prescripteur puis réceptionnés par le patient. </t>
  </si>
  <si>
    <t>Documents</t>
  </si>
  <si>
    <t>Achats</t>
  </si>
  <si>
    <t>Compétences</t>
  </si>
  <si>
    <t>Partenariats</t>
  </si>
  <si>
    <t>Locaux</t>
  </si>
  <si>
    <t>Mesures</t>
  </si>
  <si>
    <t>Accueil du patient</t>
  </si>
  <si>
    <t>Prélèvement</t>
  </si>
  <si>
    <t>Tri des échantillons</t>
  </si>
  <si>
    <t>Analyses</t>
  </si>
  <si>
    <t>Validation des résultats</t>
  </si>
  <si>
    <t>Restitution des résultats</t>
  </si>
  <si>
    <t>Décision</t>
  </si>
  <si>
    <t>SUPPORT</t>
  </si>
  <si>
    <t>ACCEUIL</t>
  </si>
  <si>
    <t>PRELEVEMENT</t>
  </si>
  <si>
    <t>TRI DES ECHANTILLONS</t>
  </si>
  <si>
    <t>ANALYSE</t>
  </si>
  <si>
    <t>VALIDATION DES RESULTATS</t>
  </si>
  <si>
    <t>RESTITUTION DES RESULTATS</t>
  </si>
  <si>
    <t>Fiche de la cartographie des 4 processus principaux du laboratoire (1 page A4 en recto)</t>
  </si>
  <si>
    <t>PROBLEMES RENCONTRES</t>
  </si>
  <si>
    <t>Signature :</t>
  </si>
  <si>
    <t>Date :</t>
  </si>
  <si>
    <t>Laboratoire :</t>
  </si>
  <si>
    <t>Nom de l'évaluateur :</t>
  </si>
  <si>
    <t>Mail :</t>
  </si>
  <si>
    <r>
      <t>1.</t>
    </r>
    <r>
      <rPr>
        <sz val="11"/>
        <color indexed="8"/>
        <rFont val="Arial"/>
        <family val="0"/>
      </rPr>
      <t xml:space="preserve"> </t>
    </r>
    <r>
      <rPr>
        <b/>
        <sz val="11"/>
        <color indexed="8"/>
        <rFont val="Arial"/>
        <family val="0"/>
      </rPr>
      <t>Utilisez</t>
    </r>
    <r>
      <rPr>
        <sz val="11"/>
        <color indexed="8"/>
        <rFont val="Arial"/>
        <family val="0"/>
      </rPr>
      <t xml:space="preserve"> cet outil d’autodiagnostic simple et rapide en documentant les zones blanches</t>
    </r>
  </si>
  <si>
    <r>
      <t>3.</t>
    </r>
    <r>
      <rPr>
        <sz val="11"/>
        <color indexed="8"/>
        <rFont val="Arial"/>
        <family val="0"/>
      </rPr>
      <t xml:space="preserve"> </t>
    </r>
    <r>
      <rPr>
        <b/>
        <sz val="11"/>
        <color indexed="8"/>
        <rFont val="Arial"/>
        <family val="0"/>
      </rPr>
      <t>Imprimez,</t>
    </r>
    <r>
      <rPr>
        <sz val="11"/>
        <color indexed="8"/>
        <rFont val="Arial"/>
        <family val="0"/>
      </rPr>
      <t xml:space="preserve"> </t>
    </r>
    <r>
      <rPr>
        <b/>
        <sz val="11"/>
        <color indexed="8"/>
        <rFont val="Arial"/>
        <family val="0"/>
      </rPr>
      <t>communiquez</t>
    </r>
    <r>
      <rPr>
        <sz val="11"/>
        <color indexed="8"/>
        <rFont val="Arial"/>
        <family val="0"/>
      </rPr>
      <t xml:space="preserve"> et </t>
    </r>
    <r>
      <rPr>
        <b/>
        <sz val="11"/>
        <color indexed="8"/>
        <rFont val="Arial"/>
        <family val="0"/>
      </rPr>
      <t>capitalisez</t>
    </r>
    <r>
      <rPr>
        <sz val="11"/>
        <color indexed="8"/>
        <rFont val="Arial"/>
        <family val="0"/>
      </rPr>
      <t xml:space="preserve"> les résultats dans votre système qualité</t>
    </r>
  </si>
  <si>
    <r>
      <t>Pour Qui ?</t>
    </r>
    <r>
      <rPr>
        <sz val="11"/>
        <color indexed="8"/>
        <rFont val="Arial"/>
        <family val="2"/>
      </rPr>
      <t xml:space="preserve"> : </t>
    </r>
  </si>
  <si>
    <r>
      <t xml:space="preserve">Pourquoi ? </t>
    </r>
    <r>
      <rPr>
        <sz val="11"/>
        <color indexed="8"/>
        <rFont val="Arial"/>
        <family val="2"/>
      </rPr>
      <t xml:space="preserve">: </t>
    </r>
  </si>
  <si>
    <r>
      <t>Comment  ?</t>
    </r>
    <r>
      <rPr>
        <sz val="11"/>
        <color indexed="8"/>
        <rFont val="Arial"/>
        <family val="2"/>
      </rPr>
      <t xml:space="preserve"> : </t>
    </r>
  </si>
  <si>
    <r>
      <t>1. L'outil d'autodiagnostic est exploitable dans mon contexte professionnel (</t>
    </r>
    <r>
      <rPr>
        <i/>
        <sz val="11"/>
        <color indexed="12"/>
        <rFont val="Arial"/>
        <family val="0"/>
      </rPr>
      <t>oui/non/partiellement</t>
    </r>
    <r>
      <rPr>
        <sz val="11"/>
        <color indexed="12"/>
        <rFont val="Arial"/>
        <family val="0"/>
      </rPr>
      <t>) :</t>
    </r>
  </si>
  <si>
    <t>...</t>
  </si>
  <si>
    <r>
      <t>2. Le temps consacré à la saisie de l’autodiagnostic est de (</t>
    </r>
    <r>
      <rPr>
        <i/>
        <sz val="11"/>
        <color indexed="12"/>
        <rFont val="Arial"/>
        <family val="0"/>
      </rPr>
      <t>mn ou heures</t>
    </r>
    <r>
      <rPr>
        <sz val="11"/>
        <color indexed="12"/>
        <rFont val="Arial"/>
        <family val="0"/>
      </rPr>
      <t>) :</t>
    </r>
  </si>
  <si>
    <r>
      <t>3. L'emploi de la grille est compréhensible (</t>
    </r>
    <r>
      <rPr>
        <i/>
        <sz val="11"/>
        <color indexed="12"/>
        <rFont val="Arial"/>
        <family val="0"/>
      </rPr>
      <t>oui/non/suggestions...</t>
    </r>
    <r>
      <rPr>
        <sz val="11"/>
        <color indexed="12"/>
        <rFont val="Arial"/>
        <family val="0"/>
      </rPr>
      <t>) :</t>
    </r>
  </si>
  <si>
    <r>
      <t>4. Les priorités d’action sont identifiables (</t>
    </r>
    <r>
      <rPr>
        <i/>
        <sz val="11"/>
        <color indexed="12"/>
        <rFont val="Arial"/>
        <family val="0"/>
      </rPr>
      <t>oui/non/partiellement</t>
    </r>
    <r>
      <rPr>
        <sz val="11"/>
        <color indexed="12"/>
        <rFont val="Arial"/>
        <family val="0"/>
      </rPr>
      <t>) :</t>
    </r>
  </si>
  <si>
    <r>
      <t>5. L’autodiagnostic réalisé permet de progresser (</t>
    </r>
    <r>
      <rPr>
        <i/>
        <sz val="11"/>
        <color indexed="12"/>
        <rFont val="Arial"/>
        <family val="0"/>
      </rPr>
      <t>oui/non/partiellement</t>
    </r>
    <r>
      <rPr>
        <sz val="11"/>
        <color indexed="12"/>
        <rFont val="Arial"/>
        <family val="0"/>
      </rPr>
      <t>) :</t>
    </r>
  </si>
  <si>
    <r>
      <t>6. La communication au sein du service est améliorée (</t>
    </r>
    <r>
      <rPr>
        <i/>
        <sz val="11"/>
        <color indexed="12"/>
        <rFont val="Arial"/>
        <family val="0"/>
      </rPr>
      <t>oui/non/partiellement</t>
    </r>
    <r>
      <rPr>
        <sz val="11"/>
        <color indexed="12"/>
        <rFont val="Arial"/>
        <family val="0"/>
      </rPr>
      <t>) :</t>
    </r>
  </si>
  <si>
    <t>7. Les améliorations souhaitées sur la grille d’évaluation sont :</t>
  </si>
  <si>
    <r>
      <t>8. Je souhaite me situer par rapport à une moyenne nationale (</t>
    </r>
    <r>
      <rPr>
        <i/>
        <sz val="11"/>
        <color indexed="12"/>
        <rFont val="Arial"/>
        <family val="0"/>
      </rPr>
      <t>oui/non</t>
    </r>
    <r>
      <rPr>
        <sz val="11"/>
        <color indexed="12"/>
        <rFont val="Arial"/>
        <family val="0"/>
      </rPr>
      <t>) :</t>
    </r>
  </si>
  <si>
    <t>9. Observations libres :</t>
  </si>
  <si>
    <r>
      <t>MISSION SECONDAIRE</t>
    </r>
    <r>
      <rPr>
        <b/>
        <sz val="16"/>
        <rFont val="Arial"/>
        <family val="2"/>
      </rPr>
      <t xml:space="preserve"> :</t>
    </r>
  </si>
  <si>
    <t>Evaluations</t>
  </si>
  <si>
    <t>Modes de preuve</t>
  </si>
  <si>
    <t>Observations</t>
  </si>
  <si>
    <r>
      <t>Remplir la mission principale</t>
    </r>
    <r>
      <rPr>
        <sz val="12"/>
        <color indexed="9"/>
        <rFont val="Arial"/>
        <family val="2"/>
      </rPr>
      <t xml:space="preserve"> :</t>
    </r>
  </si>
  <si>
    <t>Taux moyen de conformité</t>
  </si>
  <si>
    <t>Observations :</t>
  </si>
  <si>
    <r>
      <t xml:space="preserve">Remplir la mission principale </t>
    </r>
    <r>
      <rPr>
        <sz val="12"/>
        <color indexed="57"/>
        <rFont val="Arial"/>
        <family val="0"/>
      </rPr>
      <t>: moyennes et écarts-types des % de</t>
    </r>
    <r>
      <rPr>
        <sz val="12"/>
        <color indexed="57"/>
        <rFont val="Arial"/>
        <family val="2"/>
      </rPr>
      <t xml:space="preserve"> </t>
    </r>
    <r>
      <rPr>
        <b/>
        <sz val="12"/>
        <color indexed="57"/>
        <rFont val="Arial"/>
        <family val="2"/>
      </rPr>
      <t>conformité</t>
    </r>
    <r>
      <rPr>
        <sz val="12"/>
        <color indexed="57"/>
        <rFont val="Arial"/>
        <family val="0"/>
      </rPr>
      <t xml:space="preserve"> évalués</t>
    </r>
  </si>
  <si>
    <t xml:space="preserve">                  </t>
  </si>
  <si>
    <t>Fiche de la cartographie des 6 processus métiers du laboratoire (1 page A4 en recto)</t>
  </si>
  <si>
    <r>
      <t>Atteindre les objectifs des processus</t>
    </r>
    <r>
      <rPr>
        <sz val="12"/>
        <rFont val="Arial"/>
        <family val="2"/>
      </rPr>
      <t xml:space="preserve"> : moyennes et écarts-types des % de conformité évalués</t>
    </r>
  </si>
  <si>
    <t>Plans d'action :</t>
  </si>
  <si>
    <t>Equipements</t>
  </si>
  <si>
    <t>Le laboratoire surveille ses activités par l'analyse de ses indicateurs et de ses audits. 
Il gère les réclamations clients et les non conformités internes.
Il identifie des actions d'amélioration, les met en œuvre et en mesure l'efficacité.</t>
  </si>
  <si>
    <t>Le laboratoire maîtrise ses documents.
Les équipements du laboratoire sont fiables et la traçabilité de la chaine de mesure est assurée.
Le laboratoire maîtrise les articles achetés et les analyses qu'il soustraite.
Le laboratoire veille à la compétence de son personnel et aux bonnes conditions de travail</t>
  </si>
  <si>
    <t>Les échantillons sont prélevés et manipulés selon les instructions contenues dans le manuel de prélèvement.</t>
  </si>
  <si>
    <t>La détermination des types et méhodes d'analyse est faite par le personnel habilité selon les feuilles de prescription ou fait l'objet d'une procédure.</t>
  </si>
  <si>
    <t>La feuille de prescrition est vérifiée et la confidentialité des informations est respectée.</t>
  </si>
  <si>
    <t>Les échantillons sont vérifiés à leur réception et identifiés. La traçabilité des aliquotes permet de remonter à l'échantillon primaire.</t>
  </si>
  <si>
    <t>Les analyses sont réalisées selon des procédures maîtrisées et avec du matériel fiable.</t>
  </si>
  <si>
    <t>Les résultats des analyses sont validés en tenant compte de leurs incertitudes et des intervalles de référence biologique.</t>
  </si>
  <si>
    <t>Les compte-rendus de résultats sont lisibles et fiables. Ils comportent les éléments essentiels et sont transmis aux personnes adéquates.</t>
  </si>
  <si>
    <t>Le laboratoire maîtrise la réalisation des analyses, de l'accueil du patient à la restitution des résultats.</t>
  </si>
  <si>
    <t>Les procédures analytiques sont validées avant leur application.</t>
  </si>
  <si>
    <t>Les écarts et les informations complémentaires relatifs aux procédures sont documentés.</t>
  </si>
  <si>
    <t>L'emplacement du matériel, son identification et celle du fabricant sont enregistrés.</t>
  </si>
  <si>
    <t>Tout matériel défectueux est mis hors service jusqu'à sa réparation et sa vérification. L'impact sur les analyses antérieures est vérifié.</t>
  </si>
  <si>
    <t>Des procédures sont mises en œuvre pour l'entretien du matériel utilisé pour la traçabilité des résultats.</t>
  </si>
  <si>
    <t>Les incertitudes de résultats sont déterminées le cas échéant en prenant en compte les composantes importantes.</t>
  </si>
  <si>
    <t>Les rapports d'analyses sous-traitées comprennent les coordonnées du laboratoire sous-traitant.</t>
  </si>
  <si>
    <t>Les procédures analytiques et post-analytiques sont révisés régulièrement.</t>
  </si>
  <si>
    <t>Les intervalles de références biologiques sont revus et corrigés si nécessaire.</t>
  </si>
  <si>
    <t>Une personne habilitée procède au contrôle des résultats selon les informations cliniques.</t>
  </si>
  <si>
    <t>Les mesures prises sur les résultats critiques sont enregistrées.</t>
  </si>
  <si>
    <t>Le compte rendu comprend l'identification du patient, du destinataire et de la personne diffusant les résultats ainsi que l'identification de l'analyse et la qualité de l'échantillon primaire.</t>
  </si>
  <si>
    <t>Les compte rendus des résultats sont lisibles, fiables et comportent les limites critiques.</t>
  </si>
  <si>
    <t>Les résultats transmis par téléphone ou autre moyen ne sont communiqués qu'à des personnes autorisées.</t>
  </si>
  <si>
    <t>Le laboratoire établit en concertation avec les prescripteurs, les délais d'obtention des résultats des analyses. Il s'assure que ces délais sont respectés et informe le prescripteur de tout retard.</t>
  </si>
  <si>
    <t>Les résultats sont conservés et archivés de manière à pouvoir les retrouver rapidement.</t>
  </si>
  <si>
    <r>
      <t>Remplir la mission secondaire</t>
    </r>
    <r>
      <rPr>
        <b/>
        <sz val="12"/>
        <rFont val="Arial"/>
        <family val="2"/>
      </rPr>
      <t xml:space="preserve"> :</t>
    </r>
  </si>
  <si>
    <t xml:space="preserve">                            Fiche de retour d'expérience (1 page A4 en recto)</t>
  </si>
  <si>
    <r>
      <t>2.</t>
    </r>
    <r>
      <rPr>
        <sz val="11"/>
        <color indexed="8"/>
        <rFont val="Arial"/>
        <family val="0"/>
      </rPr>
      <t xml:space="preserve"> </t>
    </r>
    <r>
      <rPr>
        <b/>
        <sz val="11"/>
        <color indexed="8"/>
        <rFont val="Arial"/>
        <family val="0"/>
      </rPr>
      <t>Visualisez</t>
    </r>
    <r>
      <rPr>
        <sz val="11"/>
        <color indexed="8"/>
        <rFont val="Arial"/>
        <family val="0"/>
      </rPr>
      <t xml:space="preserve"> votre situation avec les onglets "cartographie" et </t>
    </r>
    <r>
      <rPr>
        <b/>
        <sz val="11"/>
        <color indexed="8"/>
        <rFont val="Arial"/>
        <family val="0"/>
      </rPr>
      <t>identifiez</t>
    </r>
    <r>
      <rPr>
        <sz val="11"/>
        <color indexed="8"/>
        <rFont val="Arial"/>
        <family val="0"/>
      </rPr>
      <t xml:space="preserve"> les améliorations nécessaires</t>
    </r>
  </si>
  <si>
    <t>Le laboratoire fait preuve d'une bonne gestion financière.</t>
  </si>
  <si>
    <t>Une politique qualité est définie, mise en œuvre et accessible au personnel.</t>
  </si>
  <si>
    <t>Les objectifs du laboratoire sont définis et planifiés.</t>
  </si>
  <si>
    <t>Les responsabilités sont définies au niveau de l'encadrement et du personnel.</t>
  </si>
  <si>
    <t>La revue de Direction prend en compte tous les éléments du système de management de la qualité.</t>
  </si>
  <si>
    <t>Des actions correctives et préventives sont formalisées et mises en œuvre afin d'éliminer les causes des non conformités.</t>
  </si>
  <si>
    <t>L'efficacité des actions est vérifiée.</t>
  </si>
  <si>
    <t>Des actions d'amélioration sont identifiées suite aux audits, aux revues des procédures et des indicateurs.</t>
  </si>
  <si>
    <t>La politique qualité figure dans le manuel qualité.</t>
  </si>
  <si>
    <t>Un local spécifique est prévu pour préserver les documents de toute dégradation.</t>
  </si>
  <si>
    <t>Une procédure de maitrise des documents est mise en œuvre et définit la structure documentaire.</t>
  </si>
  <si>
    <t>Les systèmes de communication sont définis et efficaces au sein du laboratoire.</t>
  </si>
  <si>
    <t>Les revues de documents sont validées par le personnel habilité et les anciennes versions sont identifiées.</t>
  </si>
  <si>
    <t>Une procédure concernant la gestion des modifications de documents est mise en œuvre.</t>
  </si>
  <si>
    <t>Les numéros de lot des réactifs sont enregistrés.</t>
  </si>
  <si>
    <t>L'accès aux zones de travail est contrôlé.</t>
  </si>
  <si>
    <t>Les ressources humaines sont définies et suffisantes pour assurer le bon fonctionnement du laboratoire.</t>
  </si>
  <si>
    <t>Le personnel est formé à utiliser les documents qualité.</t>
  </si>
  <si>
    <t>Les documents sur les compétences du personnel sont enregistrées et accessibles. Les besoins du personnel sont pris en compte.</t>
  </si>
  <si>
    <t>Les définitions de fonction sont définies pour l'ensemble du personnel.</t>
  </si>
  <si>
    <t>Une politique sur l'utilisation du système informatique est définie et il existe une liste des personnes habilitées à utiliser les ordinateurs.</t>
  </si>
  <si>
    <t>Le laboratoire participe à des comparaisons interlaboratoires en s'assurant régulièrement de la comparabilité des résultats.</t>
  </si>
  <si>
    <t>Tout travail sous-traité et toute modification de contrat de sous-traitance fait l'objet d'une revue documentée, enregistrée et conservée et les clients sont informés de tout écart.</t>
  </si>
  <si>
    <t>Une procédure est mise en œuvre pour sélectionner et surveiller les laboratoires sous-traitants.</t>
  </si>
  <si>
    <t>Le laboratoire vérifie le respect des délais et les conditions de transport. Il s'assure de la sécurité des personnes concernées par le transport et du laboratoire destinataire.</t>
  </si>
  <si>
    <t>Des instructions relatives aux prélèvements et à la manipulation des échantillons primaires sont mises en œuvre et sont à la disposition des responsables des prélèvements.</t>
  </si>
  <si>
    <t>Le laboratoire dispose d'une procédure pour le traitement des échantillons primaires externes urgents (identification, transfert, analyse et compte-rendu).</t>
  </si>
  <si>
    <t>Le laboratoire conseille dans le choix des analyses, l'utilisation des prestations et l'interprétation des résultats afin de répondre aux besoins des patients et du personnel médical.</t>
  </si>
  <si>
    <t>Le matériel du laboratoire est fiable et conforme aux spécifications des analyses et le programme de maintenance  est enregistré.</t>
  </si>
  <si>
    <t>Le laboratoire a défini son organisation et les responsabilités de l'ensemble du personnel. 
Une politique qualité permet d'identifier les directions à suivre. Ces directions sont traduites en indicateurs revus périodiquement afin d'identifier des sources d'améliorations potentielles.</t>
  </si>
  <si>
    <t>delahaye.valerie@neuf.fr</t>
  </si>
  <si>
    <t>Moyenne + Ecarts-types</t>
  </si>
  <si>
    <t>Moyenne - Ecarts-types</t>
  </si>
  <si>
    <t xml:space="preserve">Ecart-type </t>
  </si>
  <si>
    <t>TOUS LES PROCESSUS DU LABORATOIRE</t>
  </si>
  <si>
    <t>PROCESSUS CŒUR DE METIER</t>
  </si>
  <si>
    <t>Cotation</t>
  </si>
  <si>
    <t>Signification</t>
  </si>
  <si>
    <r>
      <t xml:space="preserve">Etat de réalisation </t>
    </r>
    <r>
      <rPr>
        <sz val="12"/>
        <rFont val="Arial"/>
        <family val="0"/>
      </rPr>
      <t>: (peut être modifiée)</t>
    </r>
  </si>
  <si>
    <r>
      <t>CONFIDENTIALITE</t>
    </r>
    <r>
      <rPr>
        <b/>
        <sz val="10"/>
        <rFont val="Arial"/>
        <family val="0"/>
      </rPr>
      <t xml:space="preserve"> assurée pour un benchmarking national : renvoyez votre fichier à delahaye.valerie@neuf.fr</t>
    </r>
  </si>
  <si>
    <t>Fiches de la grille d'autodiagnostic (3 pages A4 en recto-verso)</t>
  </si>
  <si>
    <t>Fiche de synthèse globale des résultats du diagnostic (1 page A4 en recto)</t>
  </si>
  <si>
    <t>GRILLE D'AUTODIAGNOSTIC BASE SUR LA NORME ISO 15189</t>
  </si>
  <si>
    <t>Etre conforme par rapport à la norme ISO 15189 sur l'ensemble du laboratoire</t>
  </si>
  <si>
    <t>Etre conforme par rapport à la norme ISO 15189 au niveau des processus métier du laboratoire</t>
  </si>
  <si>
    <t>PROCESSUS MANAGEMENT</t>
  </si>
  <si>
    <t>PROCESSUS MESURE</t>
  </si>
  <si>
    <t>PROCESSUS RESSOURCES</t>
  </si>
  <si>
    <t>Echelle de notation exploitée</t>
  </si>
  <si>
    <t xml:space="preserve">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</si>
</sst>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 numFmtId="195" formatCode="d\ mmmm\ yyyy"/>
    <numFmt numFmtId="196" formatCode="[$-40C]dddd\ d\ mmmm\ yyyy"/>
    <numFmt numFmtId="197" formatCode="dd/mm/yy;@"/>
    <numFmt numFmtId="198" formatCode="d/m/yy;@"/>
  </numFmts>
  <fonts count="81">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b/>
      <sz val="9"/>
      <name val="Tahoma"/>
      <family val="2"/>
    </font>
    <font>
      <sz val="9"/>
      <name val="Tahoma"/>
      <family val="2"/>
    </font>
    <font>
      <sz val="12"/>
      <color indexed="10"/>
      <name val="Arial"/>
      <family val="2"/>
    </font>
    <font>
      <b/>
      <sz val="12"/>
      <color indexed="9"/>
      <name val="Arial"/>
      <family val="2"/>
    </font>
    <font>
      <sz val="12"/>
      <color indexed="9"/>
      <name val="Arial"/>
      <family val="2"/>
    </font>
    <font>
      <b/>
      <sz val="14"/>
      <color indexed="10"/>
      <name val="Arial"/>
      <family val="0"/>
    </font>
    <font>
      <sz val="8"/>
      <name val="Verdana"/>
      <family val="0"/>
    </font>
    <font>
      <sz val="10"/>
      <color indexed="10"/>
      <name val="Arial"/>
      <family val="0"/>
    </font>
    <font>
      <b/>
      <sz val="14"/>
      <color indexed="9"/>
      <name val="Arial"/>
      <family val="0"/>
    </font>
    <font>
      <b/>
      <sz val="12"/>
      <color indexed="12"/>
      <name val="Arial"/>
      <family val="0"/>
    </font>
    <font>
      <sz val="12"/>
      <color indexed="12"/>
      <name val="Arial"/>
      <family val="0"/>
    </font>
    <font>
      <b/>
      <sz val="10"/>
      <color indexed="12"/>
      <name val="Arial"/>
      <family val="0"/>
    </font>
    <font>
      <sz val="10"/>
      <color indexed="12"/>
      <name val="Arial"/>
      <family val="0"/>
    </font>
    <font>
      <b/>
      <sz val="18"/>
      <name val="Arial"/>
      <family val="0"/>
    </font>
    <font>
      <b/>
      <i/>
      <sz val="10"/>
      <color indexed="10"/>
      <name val="Arial"/>
      <family val="0"/>
    </font>
    <font>
      <b/>
      <sz val="10"/>
      <color indexed="10"/>
      <name val="Arial"/>
      <family val="0"/>
    </font>
    <font>
      <b/>
      <u val="single"/>
      <sz val="10"/>
      <name val="Arial"/>
      <family val="0"/>
    </font>
    <font>
      <b/>
      <sz val="12"/>
      <color indexed="10"/>
      <name val="Arial Narrow"/>
      <family val="0"/>
    </font>
    <font>
      <b/>
      <sz val="11"/>
      <color indexed="12"/>
      <name val="Arial"/>
      <family val="0"/>
    </font>
    <font>
      <sz val="11"/>
      <color indexed="12"/>
      <name val="Arial"/>
      <family val="0"/>
    </font>
    <font>
      <b/>
      <sz val="11"/>
      <name val="Arial"/>
      <family val="0"/>
    </font>
    <font>
      <b/>
      <sz val="12"/>
      <color indexed="57"/>
      <name val="Arial"/>
      <family val="0"/>
    </font>
    <font>
      <sz val="12"/>
      <color indexed="57"/>
      <name val="Arial"/>
      <family val="0"/>
    </font>
    <font>
      <b/>
      <sz val="12"/>
      <color indexed="17"/>
      <name val="Arial"/>
      <family val="0"/>
    </font>
    <font>
      <sz val="12"/>
      <color indexed="17"/>
      <name val="Arial"/>
      <family val="0"/>
    </font>
    <font>
      <b/>
      <sz val="16"/>
      <name val="Arial"/>
      <family val="0"/>
    </font>
    <font>
      <b/>
      <u val="single"/>
      <sz val="12"/>
      <color indexed="9"/>
      <name val="Arial"/>
      <family val="0"/>
    </font>
    <font>
      <b/>
      <u val="single"/>
      <sz val="12"/>
      <name val="Arial"/>
      <family val="0"/>
    </font>
    <font>
      <b/>
      <sz val="10"/>
      <color indexed="9"/>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Tahoma"/>
      <family val="2"/>
    </font>
    <font>
      <b/>
      <sz val="14"/>
      <color indexed="8"/>
      <name val="Calibri"/>
      <family val="0"/>
    </font>
    <font>
      <sz val="18"/>
      <color indexed="8"/>
      <name val="Arial"/>
      <family val="0"/>
    </font>
    <font>
      <sz val="10"/>
      <color indexed="17"/>
      <name val="Arial"/>
      <family val="0"/>
    </font>
    <font>
      <sz val="10"/>
      <color indexed="18"/>
      <name val="Arial"/>
      <family val="0"/>
    </font>
    <font>
      <b/>
      <i/>
      <sz val="10"/>
      <name val="Arial"/>
      <family val="0"/>
    </font>
    <font>
      <b/>
      <i/>
      <sz val="12"/>
      <name val="Arial"/>
      <family val="0"/>
    </font>
    <font>
      <b/>
      <i/>
      <sz val="14"/>
      <name val="Arial"/>
      <family val="0"/>
    </font>
    <font>
      <b/>
      <u val="single"/>
      <sz val="16"/>
      <name val="Arial"/>
      <family val="2"/>
    </font>
    <font>
      <sz val="16"/>
      <name val="Arial"/>
      <family val="2"/>
    </font>
    <font>
      <b/>
      <sz val="15"/>
      <name val="Arial"/>
      <family val="0"/>
    </font>
    <font>
      <sz val="11"/>
      <name val="Arial"/>
      <family val="0"/>
    </font>
    <font>
      <sz val="11"/>
      <color indexed="8"/>
      <name val="Arial"/>
      <family val="0"/>
    </font>
    <font>
      <b/>
      <sz val="11"/>
      <color indexed="10"/>
      <name val="Arial"/>
      <family val="0"/>
    </font>
    <font>
      <b/>
      <sz val="11"/>
      <color indexed="8"/>
      <name val="Arial"/>
      <family val="0"/>
    </font>
    <font>
      <b/>
      <i/>
      <sz val="11"/>
      <color indexed="10"/>
      <name val="Arial"/>
      <family val="2"/>
    </font>
    <font>
      <i/>
      <sz val="11"/>
      <color indexed="12"/>
      <name val="Arial"/>
      <family val="0"/>
    </font>
    <font>
      <sz val="11"/>
      <name val="Verdana"/>
      <family val="2"/>
    </font>
    <font>
      <sz val="8"/>
      <color indexed="12"/>
      <name val="Arial"/>
      <family val="0"/>
    </font>
    <font>
      <b/>
      <sz val="13"/>
      <name val="Arial"/>
      <family val="0"/>
    </font>
    <font>
      <b/>
      <i/>
      <sz val="11"/>
      <name val="Arial"/>
      <family val="0"/>
    </font>
    <font>
      <b/>
      <sz val="18"/>
      <name val="Times New Roman"/>
      <family val="1"/>
    </font>
    <font>
      <sz val="8"/>
      <color indexed="8"/>
      <name val="Times New Roman"/>
      <family val="0"/>
    </font>
    <font>
      <b/>
      <sz val="12"/>
      <color indexed="61"/>
      <name val="Arial"/>
      <family val="2"/>
    </font>
    <font>
      <u val="single"/>
      <sz val="10"/>
      <color indexed="13"/>
      <name val="Arial"/>
      <family val="2"/>
    </font>
    <font>
      <b/>
      <sz val="8"/>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46"/>
        <bgColor indexed="64"/>
      </patternFill>
    </fill>
    <fill>
      <patternFill patternType="solid">
        <fgColor indexed="41"/>
        <bgColor indexed="64"/>
      </patternFill>
    </fill>
    <fill>
      <patternFill patternType="solid">
        <fgColor indexed="11"/>
        <bgColor indexed="64"/>
      </patternFill>
    </fill>
    <fill>
      <patternFill patternType="solid">
        <fgColor indexed="57"/>
        <bgColor indexed="64"/>
      </patternFill>
    </fill>
    <fill>
      <patternFill patternType="solid">
        <fgColor indexed="10"/>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0" fillId="0" borderId="0" applyNumberFormat="0" applyFill="0" applyBorder="0" applyAlignment="0" applyProtection="0"/>
    <xf numFmtId="0" fontId="41" fillId="2" borderId="1" applyNumberFormat="0" applyAlignment="0" applyProtection="0"/>
    <xf numFmtId="0" fontId="42" fillId="0" borderId="2" applyNumberFormat="0" applyFill="0" applyAlignment="0" applyProtection="0"/>
    <xf numFmtId="0" fontId="0" fillId="4" borderId="3" applyNumberFormat="0" applyFont="0" applyAlignment="0" applyProtection="0"/>
    <xf numFmtId="0" fontId="43" fillId="3" borderId="1" applyNumberFormat="0" applyAlignment="0" applyProtection="0"/>
    <xf numFmtId="0" fontId="44" fillId="1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8" borderId="0" applyNumberFormat="0" applyBorder="0" applyAlignment="0" applyProtection="0"/>
    <xf numFmtId="9" fontId="0" fillId="0" borderId="0" applyFont="0" applyFill="0" applyBorder="0" applyAlignment="0" applyProtection="0"/>
    <xf numFmtId="0" fontId="46" fillId="15" borderId="0" applyNumberFormat="0" applyBorder="0" applyAlignment="0" applyProtection="0"/>
    <xf numFmtId="0" fontId="47" fillId="2"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16" borderId="9" applyNumberFormat="0" applyAlignment="0" applyProtection="0"/>
  </cellStyleXfs>
  <cellXfs count="457">
    <xf numFmtId="0" fontId="0" fillId="0" borderId="0" xfId="0" applyAlignment="1">
      <alignment/>
    </xf>
    <xf numFmtId="0" fontId="3" fillId="0" borderId="0" xfId="0" applyFont="1" applyAlignment="1">
      <alignment/>
    </xf>
    <xf numFmtId="0" fontId="0" fillId="0" borderId="0" xfId="0" applyAlignment="1">
      <alignment horizontal="left" vertical="center"/>
    </xf>
    <xf numFmtId="0" fontId="0" fillId="0" borderId="0" xfId="0" applyAlignment="1">
      <alignment horizontal="right"/>
    </xf>
    <xf numFmtId="14" fontId="0" fillId="0" borderId="0" xfId="0" applyNumberFormat="1" applyAlignment="1">
      <alignment horizontal="left"/>
    </xf>
    <xf numFmtId="0" fontId="0" fillId="0" borderId="0" xfId="0" applyBorder="1" applyAlignment="1">
      <alignment horizontal="center"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Alignment="1">
      <alignment vertical="center"/>
    </xf>
    <xf numFmtId="0" fontId="6" fillId="0" borderId="0" xfId="0" applyFont="1" applyFill="1" applyBorder="1" applyAlignment="1">
      <alignment horizontal="center" vertical="center"/>
    </xf>
    <xf numFmtId="2" fontId="4" fillId="17" borderId="10" xfId="0" applyNumberFormat="1" applyFont="1" applyFill="1" applyBorder="1" applyAlignment="1">
      <alignment horizontal="center" vertical="center"/>
    </xf>
    <xf numFmtId="2" fontId="4" fillId="8" borderId="11" xfId="0" applyNumberFormat="1" applyFont="1" applyFill="1" applyBorder="1" applyAlignment="1">
      <alignment horizontal="center" vertical="center"/>
    </xf>
    <xf numFmtId="2" fontId="4" fillId="8" borderId="12" xfId="0" applyNumberFormat="1" applyFont="1" applyFill="1" applyBorder="1" applyAlignment="1">
      <alignment horizontal="center" vertical="center"/>
    </xf>
    <xf numFmtId="0" fontId="11" fillId="17" borderId="13" xfId="0" applyFont="1" applyFill="1" applyBorder="1" applyAlignment="1">
      <alignment horizontal="center" vertical="center" wrapText="1"/>
    </xf>
    <xf numFmtId="0" fontId="11" fillId="17" borderId="14" xfId="0" applyFont="1" applyFill="1" applyBorder="1" applyAlignment="1">
      <alignment vertical="center"/>
    </xf>
    <xf numFmtId="0" fontId="11" fillId="17" borderId="14" xfId="0" applyFont="1" applyFill="1" applyBorder="1" applyAlignment="1">
      <alignment horizontal="center" vertical="center"/>
    </xf>
    <xf numFmtId="0" fontId="6" fillId="17" borderId="14" xfId="0" applyFont="1" applyFill="1" applyBorder="1" applyAlignment="1">
      <alignment horizontal="center" vertical="center"/>
    </xf>
    <xf numFmtId="0" fontId="11" fillId="17" borderId="15" xfId="0" applyFont="1" applyFill="1" applyBorder="1" applyAlignment="1">
      <alignment horizontal="center" vertical="center" wrapText="1"/>
    </xf>
    <xf numFmtId="0" fontId="11" fillId="17" borderId="16" xfId="0" applyFont="1" applyFill="1" applyBorder="1" applyAlignment="1">
      <alignment vertical="center"/>
    </xf>
    <xf numFmtId="0" fontId="11" fillId="17" borderId="16" xfId="0" applyFont="1" applyFill="1" applyBorder="1" applyAlignment="1">
      <alignment horizontal="center" vertical="center"/>
    </xf>
    <xf numFmtId="0" fontId="6" fillId="17" borderId="16" xfId="0" applyFont="1" applyFill="1" applyBorder="1" applyAlignment="1">
      <alignment horizontal="center" vertical="center"/>
    </xf>
    <xf numFmtId="0" fontId="4" fillId="17" borderId="17" xfId="0" applyFont="1" applyFill="1" applyBorder="1" applyAlignment="1">
      <alignment horizontal="righ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13" fillId="2" borderId="0" xfId="0" applyFont="1" applyFill="1" applyAlignment="1">
      <alignment vertical="center"/>
    </xf>
    <xf numFmtId="2" fontId="6" fillId="0" borderId="0" xfId="0" applyNumberFormat="1" applyFont="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2" fontId="4" fillId="17" borderId="12" xfId="0" applyNumberFormat="1" applyFont="1" applyFill="1" applyBorder="1" applyAlignment="1">
      <alignment horizontal="center" vertical="center"/>
    </xf>
    <xf numFmtId="2" fontId="4" fillId="8" borderId="10" xfId="0" applyNumberFormat="1" applyFont="1" applyFill="1" applyBorder="1" applyAlignment="1">
      <alignment horizontal="center" vertical="center"/>
    </xf>
    <xf numFmtId="0" fontId="16" fillId="0" borderId="0" xfId="0" applyFont="1" applyAlignment="1">
      <alignment horizontal="center" vertical="center"/>
    </xf>
    <xf numFmtId="0" fontId="11" fillId="15" borderId="10" xfId="0" applyFont="1" applyFill="1" applyBorder="1" applyAlignment="1">
      <alignment horizontal="center" vertical="center"/>
    </xf>
    <xf numFmtId="9" fontId="0" fillId="2" borderId="17" xfId="0" applyNumberFormat="1" applyFill="1" applyBorder="1" applyAlignment="1">
      <alignment horizontal="center" vertical="center"/>
    </xf>
    <xf numFmtId="9" fontId="3" fillId="2" borderId="21" xfId="0" applyNumberFormat="1" applyFont="1" applyFill="1" applyBorder="1" applyAlignment="1">
      <alignment horizontal="center" vertical="center"/>
    </xf>
    <xf numFmtId="0" fontId="5" fillId="15" borderId="11"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15" borderId="12" xfId="0" applyFont="1" applyFill="1" applyBorder="1" applyAlignment="1">
      <alignment horizontal="center" vertical="center" wrapText="1"/>
    </xf>
    <xf numFmtId="2" fontId="4" fillId="15" borderId="22" xfId="0" applyNumberFormat="1" applyFont="1" applyFill="1" applyBorder="1" applyAlignment="1">
      <alignment horizontal="center" vertical="center" wrapText="1"/>
    </xf>
    <xf numFmtId="2" fontId="4" fillId="15" borderId="12" xfId="0" applyNumberFormat="1" applyFont="1"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12" xfId="0" applyFont="1" applyFill="1" applyBorder="1" applyAlignment="1">
      <alignment horizontal="center" vertical="center" wrapText="1"/>
    </xf>
    <xf numFmtId="2" fontId="4" fillId="18" borderId="22" xfId="0" applyNumberFormat="1" applyFont="1" applyFill="1" applyBorder="1" applyAlignment="1">
      <alignment horizontal="center" vertical="center" wrapText="1"/>
    </xf>
    <xf numFmtId="0" fontId="6" fillId="2" borderId="0" xfId="0" applyFont="1" applyFill="1" applyBorder="1" applyAlignment="1">
      <alignment horizontal="left" vertical="center" wrapText="1" indent="1"/>
    </xf>
    <xf numFmtId="2" fontId="4" fillId="17" borderId="11" xfId="0" applyNumberFormat="1" applyFont="1" applyFill="1" applyBorder="1" applyAlignment="1">
      <alignment horizontal="center" vertical="center" wrapText="1"/>
    </xf>
    <xf numFmtId="2" fontId="4" fillId="17" borderId="22" xfId="0" applyNumberFormat="1" applyFont="1" applyFill="1" applyBorder="1" applyAlignment="1">
      <alignment horizontal="center" vertical="center" wrapText="1"/>
    </xf>
    <xf numFmtId="2" fontId="4" fillId="17" borderId="12" xfId="0" applyNumberFormat="1" applyFont="1" applyFill="1" applyBorder="1" applyAlignment="1">
      <alignment horizontal="center" vertical="center" wrapText="1"/>
    </xf>
    <xf numFmtId="0" fontId="4" fillId="18" borderId="11" xfId="0" applyFont="1" applyFill="1" applyBorder="1" applyAlignment="1">
      <alignment horizontal="center" vertical="center" wrapText="1"/>
    </xf>
    <xf numFmtId="2" fontId="4" fillId="8" borderId="11" xfId="0" applyNumberFormat="1" applyFont="1" applyFill="1" applyBorder="1" applyAlignment="1">
      <alignment horizontal="center" vertical="center" wrapText="1"/>
    </xf>
    <xf numFmtId="2" fontId="4" fillId="8" borderId="22" xfId="0" applyNumberFormat="1" applyFont="1" applyFill="1" applyBorder="1" applyAlignment="1">
      <alignment horizontal="center" vertical="center" wrapText="1"/>
    </xf>
    <xf numFmtId="2" fontId="4" fillId="8" borderId="12" xfId="0" applyNumberFormat="1" applyFont="1" applyFill="1" applyBorder="1" applyAlignment="1">
      <alignment horizontal="center" vertical="center" wrapText="1"/>
    </xf>
    <xf numFmtId="2" fontId="4" fillId="18" borderId="12" xfId="0" applyNumberFormat="1" applyFont="1" applyFill="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Alignment="1">
      <alignment horizontal="left" vertical="center"/>
    </xf>
    <xf numFmtId="9" fontId="0" fillId="0" borderId="0" xfId="0" applyNumberFormat="1" applyFill="1" applyAlignment="1">
      <alignment horizontal="center" vertical="center"/>
    </xf>
    <xf numFmtId="49" fontId="4" fillId="2" borderId="16" xfId="0" applyNumberFormat="1" applyFont="1" applyFill="1" applyBorder="1" applyAlignment="1">
      <alignment horizontal="left" vertical="center" wrapText="1" indent="1"/>
    </xf>
    <xf numFmtId="0" fontId="19" fillId="0" borderId="11" xfId="0" applyFont="1" applyBorder="1" applyAlignment="1">
      <alignment vertical="center"/>
    </xf>
    <xf numFmtId="0" fontId="19" fillId="0" borderId="22" xfId="0" applyFont="1" applyFill="1" applyBorder="1" applyAlignment="1">
      <alignment vertical="center"/>
    </xf>
    <xf numFmtId="0" fontId="19" fillId="0" borderId="10" xfId="0" applyFont="1" applyFill="1" applyBorder="1" applyAlignment="1">
      <alignment vertical="center"/>
    </xf>
    <xf numFmtId="0" fontId="19" fillId="0" borderId="10" xfId="0" applyFont="1" applyBorder="1" applyAlignment="1">
      <alignment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2" xfId="0" applyFont="1" applyBorder="1" applyAlignment="1">
      <alignment horizontal="center" vertical="center" wrapText="1"/>
    </xf>
    <xf numFmtId="0" fontId="19" fillId="0" borderId="14" xfId="0" applyFont="1" applyFill="1" applyBorder="1" applyAlignment="1">
      <alignment horizontal="left" vertical="top"/>
    </xf>
    <xf numFmtId="0" fontId="19" fillId="0" borderId="0" xfId="0" applyFont="1" applyFill="1" applyBorder="1" applyAlignment="1">
      <alignment horizontal="left" vertical="top"/>
    </xf>
    <xf numFmtId="0" fontId="19" fillId="0" borderId="23" xfId="0" applyFont="1" applyFill="1" applyBorder="1" applyAlignment="1">
      <alignment horizontal="left" vertical="top"/>
    </xf>
    <xf numFmtId="0" fontId="19" fillId="0" borderId="21" xfId="0" applyFont="1" applyFill="1" applyBorder="1" applyAlignment="1">
      <alignment horizontal="left" vertical="top"/>
    </xf>
    <xf numFmtId="0" fontId="0" fillId="0" borderId="0" xfId="0" applyFont="1" applyAlignment="1">
      <alignment vertical="center"/>
    </xf>
    <xf numFmtId="0" fontId="0" fillId="2" borderId="24" xfId="0" applyFont="1"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0" fontId="0" fillId="2" borderId="15" xfId="0" applyFont="1" applyFill="1" applyBorder="1" applyAlignment="1">
      <alignment vertical="center"/>
    </xf>
    <xf numFmtId="0" fontId="4"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3" fillId="18" borderId="10" xfId="0" applyFont="1" applyFill="1" applyBorder="1" applyAlignment="1">
      <alignment horizontal="center" vertical="center" wrapText="1"/>
    </xf>
    <xf numFmtId="2" fontId="4" fillId="19" borderId="22" xfId="0" applyNumberFormat="1" applyFont="1" applyFill="1" applyBorder="1" applyAlignment="1">
      <alignment horizontal="center" vertical="center" wrapText="1"/>
    </xf>
    <xf numFmtId="2" fontId="4" fillId="19" borderId="12" xfId="0" applyNumberFormat="1"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2" xfId="0" applyFont="1" applyFill="1" applyBorder="1" applyAlignment="1">
      <alignment horizontal="center" vertical="center" wrapText="1"/>
    </xf>
    <xf numFmtId="9" fontId="4" fillId="0" borderId="0" xfId="0" applyNumberFormat="1" applyFont="1" applyFill="1" applyBorder="1" applyAlignment="1">
      <alignment horizontal="left" vertical="center"/>
    </xf>
    <xf numFmtId="9" fontId="4" fillId="0" borderId="0"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9" fontId="8"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0" fillId="0" borderId="0" xfId="0" applyFont="1" applyFill="1" applyAlignment="1">
      <alignment/>
    </xf>
    <xf numFmtId="49" fontId="4" fillId="2" borderId="0" xfId="0" applyNumberFormat="1" applyFont="1" applyFill="1" applyBorder="1" applyAlignment="1">
      <alignment horizontal="left" vertical="center" wrapText="1" indent="1"/>
    </xf>
    <xf numFmtId="0" fontId="12" fillId="20" borderId="14" xfId="0" applyFont="1" applyFill="1" applyBorder="1" applyAlignment="1">
      <alignment horizontal="center" vertical="center" wrapText="1"/>
    </xf>
    <xf numFmtId="0" fontId="17" fillId="20" borderId="14" xfId="0" applyFont="1" applyFill="1" applyBorder="1" applyAlignment="1">
      <alignment horizontal="center" vertical="center" wrapText="1"/>
    </xf>
    <xf numFmtId="9" fontId="17" fillId="20" borderId="17" xfId="0" applyNumberFormat="1" applyFont="1" applyFill="1" applyBorder="1" applyAlignment="1">
      <alignment horizontal="center" vertical="center"/>
    </xf>
    <xf numFmtId="0" fontId="32" fillId="15" borderId="24" xfId="0" applyFont="1" applyFill="1" applyBorder="1" applyAlignment="1">
      <alignment horizontal="left" vertical="center" wrapText="1" indent="1"/>
    </xf>
    <xf numFmtId="0" fontId="32" fillId="15" borderId="15" xfId="0" applyFont="1" applyFill="1" applyBorder="1" applyAlignment="1">
      <alignment horizontal="left" vertical="center" wrapText="1" indent="1"/>
    </xf>
    <xf numFmtId="0" fontId="0" fillId="0" borderId="0" xfId="0" applyFill="1" applyAlignment="1">
      <alignment vertical="center"/>
    </xf>
    <xf numFmtId="9" fontId="32" fillId="15" borderId="10" xfId="0" applyNumberFormat="1" applyFont="1" applyFill="1" applyBorder="1" applyAlignment="1">
      <alignment horizontal="center" vertical="center"/>
    </xf>
    <xf numFmtId="0" fontId="3" fillId="0" borderId="0" xfId="0" applyFont="1" applyAlignment="1">
      <alignment horizontal="left" vertical="center"/>
    </xf>
    <xf numFmtId="49" fontId="27" fillId="2" borderId="10" xfId="0" applyNumberFormat="1" applyFont="1" applyFill="1" applyBorder="1" applyAlignment="1">
      <alignment horizontal="center" vertical="center"/>
    </xf>
    <xf numFmtId="9" fontId="27" fillId="2" borderId="10" xfId="0" applyNumberFormat="1" applyFont="1" applyFill="1" applyBorder="1" applyAlignment="1">
      <alignment horizontal="center" vertical="center"/>
    </xf>
    <xf numFmtId="0" fontId="21" fillId="0" borderId="22" xfId="0" applyFont="1" applyBorder="1" applyAlignment="1">
      <alignment/>
    </xf>
    <xf numFmtId="0" fontId="21" fillId="0" borderId="12" xfId="0" applyFont="1" applyBorder="1" applyAlignment="1">
      <alignment/>
    </xf>
    <xf numFmtId="0" fontId="21" fillId="0" borderId="14" xfId="0" applyFont="1" applyFill="1" applyBorder="1" applyAlignment="1">
      <alignment vertical="center" wrapText="1"/>
    </xf>
    <xf numFmtId="9" fontId="21" fillId="0" borderId="23" xfId="0" applyNumberFormat="1" applyFont="1" applyFill="1" applyBorder="1" applyAlignment="1">
      <alignment horizontal="center" vertical="center"/>
    </xf>
    <xf numFmtId="0" fontId="21" fillId="0" borderId="24" xfId="0" applyFont="1" applyFill="1" applyBorder="1" applyAlignment="1">
      <alignment vertical="center" wrapText="1"/>
    </xf>
    <xf numFmtId="0" fontId="21" fillId="0" borderId="0" xfId="0" applyFont="1" applyFill="1" applyBorder="1" applyAlignment="1">
      <alignment vertical="center" wrapText="1"/>
    </xf>
    <xf numFmtId="9" fontId="21" fillId="0" borderId="21" xfId="0" applyNumberFormat="1" applyFont="1" applyFill="1" applyBorder="1" applyAlignment="1">
      <alignment horizontal="center"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9" fontId="21" fillId="0" borderId="17" xfId="0" applyNumberFormat="1" applyFont="1" applyFill="1" applyBorder="1" applyAlignment="1">
      <alignment horizontal="center" vertical="center"/>
    </xf>
    <xf numFmtId="9" fontId="20" fillId="2" borderId="23" xfId="0" applyNumberFormat="1" applyFont="1" applyFill="1" applyBorder="1" applyAlignment="1">
      <alignment horizontal="left" vertical="center" indent="1"/>
    </xf>
    <xf numFmtId="0" fontId="21" fillId="0" borderId="13" xfId="0" applyFont="1" applyFill="1" applyBorder="1" applyAlignment="1">
      <alignment/>
    </xf>
    <xf numFmtId="0" fontId="21" fillId="0" borderId="24" xfId="0" applyFont="1" applyFill="1" applyBorder="1" applyAlignment="1">
      <alignment/>
    </xf>
    <xf numFmtId="0" fontId="21" fillId="0" borderId="0" xfId="0" applyFont="1" applyFill="1" applyBorder="1" applyAlignment="1">
      <alignment/>
    </xf>
    <xf numFmtId="0" fontId="21" fillId="0" borderId="21" xfId="0" applyFont="1" applyFill="1" applyBorder="1" applyAlignment="1">
      <alignment/>
    </xf>
    <xf numFmtId="0" fontId="21" fillId="0" borderId="15" xfId="0" applyFont="1" applyFill="1" applyBorder="1" applyAlignment="1">
      <alignment/>
    </xf>
    <xf numFmtId="0" fontId="21" fillId="0" borderId="16" xfId="0" applyFont="1" applyFill="1" applyBorder="1" applyAlignment="1">
      <alignment/>
    </xf>
    <xf numFmtId="0" fontId="21" fillId="0" borderId="17" xfId="0" applyFont="1" applyFill="1" applyBorder="1" applyAlignment="1">
      <alignment/>
    </xf>
    <xf numFmtId="0" fontId="21" fillId="0" borderId="14" xfId="0" applyFont="1" applyFill="1" applyBorder="1" applyAlignment="1">
      <alignment/>
    </xf>
    <xf numFmtId="0" fontId="21" fillId="0" borderId="23" xfId="0" applyFont="1" applyFill="1" applyBorder="1" applyAlignment="1">
      <alignment/>
    </xf>
    <xf numFmtId="9" fontId="4" fillId="19" borderId="10" xfId="0" applyNumberFormat="1" applyFont="1" applyFill="1" applyBorder="1" applyAlignment="1">
      <alignment horizontal="center" vertical="center"/>
    </xf>
    <xf numFmtId="0" fontId="5" fillId="15" borderId="23" xfId="0" applyFont="1" applyFill="1" applyBorder="1" applyAlignment="1">
      <alignment horizontal="center" vertical="center" wrapText="1"/>
    </xf>
    <xf numFmtId="0" fontId="6" fillId="19" borderId="10" xfId="0" applyFont="1" applyFill="1" applyBorder="1" applyAlignment="1">
      <alignment horizontal="center" vertical="center"/>
    </xf>
    <xf numFmtId="0" fontId="6" fillId="8" borderId="10" xfId="0" applyFont="1" applyFill="1" applyBorder="1" applyAlignment="1">
      <alignment horizontal="center" vertical="center"/>
    </xf>
    <xf numFmtId="9" fontId="4" fillId="8" borderId="12" xfId="0" applyNumberFormat="1" applyFont="1" applyFill="1" applyBorder="1" applyAlignment="1">
      <alignment horizontal="center" vertical="center"/>
    </xf>
    <xf numFmtId="49" fontId="4" fillId="8" borderId="10" xfId="0" applyNumberFormat="1" applyFont="1" applyFill="1" applyBorder="1" applyAlignment="1">
      <alignment horizontal="center" vertical="center" wrapText="1"/>
    </xf>
    <xf numFmtId="0" fontId="6" fillId="3" borderId="10" xfId="0" applyFont="1" applyFill="1" applyBorder="1" applyAlignment="1">
      <alignment horizontal="center" vertical="center"/>
    </xf>
    <xf numFmtId="0" fontId="5" fillId="15" borderId="10" xfId="0" applyFont="1" applyFill="1" applyBorder="1" applyAlignment="1">
      <alignment horizontal="center" vertical="center"/>
    </xf>
    <xf numFmtId="2" fontId="6" fillId="8" borderId="10" xfId="0" applyNumberFormat="1" applyFont="1" applyFill="1" applyBorder="1" applyAlignment="1">
      <alignment horizontal="center" vertical="center"/>
    </xf>
    <xf numFmtId="0" fontId="4" fillId="8" borderId="12"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11" fillId="2" borderId="18" xfId="0" applyFont="1" applyFill="1" applyBorder="1" applyAlignment="1">
      <alignment vertical="center"/>
    </xf>
    <xf numFmtId="0" fontId="11" fillId="2" borderId="19" xfId="0" applyFont="1" applyFill="1" applyBorder="1" applyAlignment="1">
      <alignment vertical="center"/>
    </xf>
    <xf numFmtId="0" fontId="11" fillId="2" borderId="19" xfId="0" applyFont="1" applyFill="1" applyBorder="1" applyAlignment="1">
      <alignment horizontal="center" vertical="center"/>
    </xf>
    <xf numFmtId="0" fontId="5" fillId="15" borderId="23" xfId="0" applyFont="1" applyFill="1" applyBorder="1" applyAlignment="1">
      <alignment horizontal="center" wrapText="1"/>
    </xf>
    <xf numFmtId="2" fontId="4" fillId="15" borderId="11" xfId="0" applyNumberFormat="1" applyFont="1" applyFill="1" applyBorder="1" applyAlignment="1">
      <alignment horizontal="center" wrapText="1"/>
    </xf>
    <xf numFmtId="0" fontId="5" fillId="19" borderId="11" xfId="0" applyFont="1" applyFill="1" applyBorder="1" applyAlignment="1">
      <alignment horizontal="center" wrapText="1"/>
    </xf>
    <xf numFmtId="2" fontId="4" fillId="19" borderId="11" xfId="0" applyNumberFormat="1" applyFont="1" applyFill="1" applyBorder="1" applyAlignment="1">
      <alignment horizontal="center" wrapText="1"/>
    </xf>
    <xf numFmtId="0" fontId="5" fillId="18" borderId="11" xfId="0" applyFont="1" applyFill="1" applyBorder="1" applyAlignment="1">
      <alignment horizontal="center" wrapText="1"/>
    </xf>
    <xf numFmtId="2" fontId="4" fillId="18" borderId="11" xfId="0" applyNumberFormat="1" applyFont="1" applyFill="1" applyBorder="1" applyAlignment="1">
      <alignment horizontal="center" wrapText="1"/>
    </xf>
    <xf numFmtId="2" fontId="17" fillId="21" borderId="11" xfId="0" applyNumberFormat="1" applyFont="1" applyFill="1" applyBorder="1" applyAlignment="1">
      <alignment horizontal="center" vertical="center"/>
    </xf>
    <xf numFmtId="0" fontId="5" fillId="18" borderId="13" xfId="0" applyFont="1" applyFill="1" applyBorder="1" applyAlignment="1">
      <alignment horizontal="center" vertical="center" wrapText="1"/>
    </xf>
    <xf numFmtId="2" fontId="17" fillId="21" borderId="10" xfId="0" applyNumberFormat="1" applyFont="1" applyFill="1" applyBorder="1" applyAlignment="1">
      <alignment horizontal="center" vertical="center"/>
    </xf>
    <xf numFmtId="0" fontId="4" fillId="8" borderId="10" xfId="0" applyFont="1" applyFill="1" applyBorder="1" applyAlignment="1">
      <alignment horizontal="center" vertical="center"/>
    </xf>
    <xf numFmtId="9" fontId="4" fillId="8" borderId="10" xfId="0" applyNumberFormat="1" applyFont="1" applyFill="1" applyBorder="1" applyAlignment="1">
      <alignment horizontal="center" vertical="center"/>
    </xf>
    <xf numFmtId="2" fontId="13" fillId="21" borderId="10" xfId="0" applyNumberFormat="1" applyFont="1" applyFill="1" applyBorder="1" applyAlignment="1">
      <alignment horizontal="center" vertical="center"/>
    </xf>
    <xf numFmtId="9" fontId="21" fillId="2" borderId="10" xfId="0" applyNumberFormat="1" applyFont="1" applyFill="1" applyBorder="1" applyAlignment="1">
      <alignment horizontal="center" vertical="center"/>
    </xf>
    <xf numFmtId="0" fontId="26" fillId="17" borderId="14" xfId="0" applyFont="1" applyFill="1" applyBorder="1" applyAlignment="1">
      <alignment horizontal="center" vertical="center"/>
    </xf>
    <xf numFmtId="9" fontId="6" fillId="3" borderId="10" xfId="0" applyNumberFormat="1" applyFont="1" applyFill="1" applyBorder="1" applyAlignment="1">
      <alignment horizontal="center" vertical="center"/>
    </xf>
    <xf numFmtId="9" fontId="29" fillId="3" borderId="11" xfId="0" applyNumberFormat="1" applyFont="1" applyFill="1" applyBorder="1" applyAlignment="1">
      <alignment horizontal="center" vertical="center"/>
    </xf>
    <xf numFmtId="9" fontId="29" fillId="3" borderId="22" xfId="0" applyNumberFormat="1" applyFont="1" applyFill="1" applyBorder="1" applyAlignment="1">
      <alignment horizontal="center" vertical="center"/>
    </xf>
    <xf numFmtId="0" fontId="29" fillId="3" borderId="12" xfId="0" applyFont="1" applyFill="1" applyBorder="1" applyAlignment="1">
      <alignment horizontal="center" vertical="center"/>
    </xf>
    <xf numFmtId="2" fontId="4" fillId="9" borderId="19" xfId="0" applyNumberFormat="1" applyFont="1" applyFill="1" applyBorder="1" applyAlignment="1">
      <alignment horizontal="center" vertical="center"/>
    </xf>
    <xf numFmtId="0" fontId="5" fillId="15" borderId="12" xfId="0" applyFont="1" applyFill="1" applyBorder="1" applyAlignment="1">
      <alignment horizontal="center" vertical="center"/>
    </xf>
    <xf numFmtId="0" fontId="4" fillId="18"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5" fillId="15" borderId="0" xfId="0" applyFont="1" applyFill="1" applyAlignment="1">
      <alignment horizontal="right" vertical="center"/>
    </xf>
    <xf numFmtId="0" fontId="6" fillId="17" borderId="10" xfId="0" applyNumberFormat="1" applyFont="1" applyFill="1" applyBorder="1" applyAlignment="1">
      <alignment horizontal="center" vertical="center"/>
    </xf>
    <xf numFmtId="0" fontId="4" fillId="18" borderId="0" xfId="0" applyFont="1" applyFill="1" applyAlignment="1">
      <alignment horizontal="right" vertical="center"/>
    </xf>
    <xf numFmtId="0" fontId="24" fillId="15" borderId="11" xfId="0" applyFont="1" applyFill="1" applyBorder="1" applyAlignment="1">
      <alignment horizontal="center" vertical="center" wrapText="1"/>
    </xf>
    <xf numFmtId="2" fontId="5" fillId="2" borderId="20" xfId="0" applyNumberFormat="1" applyFont="1" applyFill="1" applyBorder="1" applyAlignment="1">
      <alignment horizontal="center" vertical="center"/>
    </xf>
    <xf numFmtId="2" fontId="0" fillId="2" borderId="0" xfId="0" applyNumberFormat="1" applyFill="1" applyAlignment="1">
      <alignment/>
    </xf>
    <xf numFmtId="2" fontId="5" fillId="2" borderId="10" xfId="0" applyNumberFormat="1" applyFont="1" applyFill="1" applyBorder="1" applyAlignment="1">
      <alignment horizontal="center" vertical="center"/>
    </xf>
    <xf numFmtId="9" fontId="32" fillId="8" borderId="10" xfId="0" applyNumberFormat="1" applyFont="1" applyFill="1" applyBorder="1" applyAlignment="1">
      <alignment horizontal="center" vertical="center"/>
    </xf>
    <xf numFmtId="0" fontId="4" fillId="17" borderId="13" xfId="0" applyFont="1" applyFill="1" applyBorder="1" applyAlignment="1">
      <alignment horizontal="left" vertical="center" indent="6"/>
    </xf>
    <xf numFmtId="0" fontId="0" fillId="17" borderId="14" xfId="0" applyFont="1" applyFill="1" applyBorder="1" applyAlignment="1">
      <alignment horizontal="center" vertical="center"/>
    </xf>
    <xf numFmtId="0" fontId="0" fillId="17" borderId="23" xfId="0" applyFill="1" applyBorder="1" applyAlignment="1">
      <alignment horizontal="center" vertical="center"/>
    </xf>
    <xf numFmtId="0" fontId="4" fillId="17" borderId="15" xfId="0" applyFont="1" applyFill="1" applyBorder="1" applyAlignment="1">
      <alignment horizontal="left" vertical="center" indent="2"/>
    </xf>
    <xf numFmtId="0" fontId="3" fillId="17" borderId="16" xfId="0" applyFont="1" applyFill="1" applyBorder="1" applyAlignment="1">
      <alignment horizontal="center" vertical="center"/>
    </xf>
    <xf numFmtId="0" fontId="0" fillId="17" borderId="17" xfId="0" applyFill="1" applyBorder="1" applyAlignment="1">
      <alignment horizontal="center" vertical="center"/>
    </xf>
    <xf numFmtId="2" fontId="11" fillId="2" borderId="10" xfId="0" applyNumberFormat="1" applyFont="1" applyFill="1" applyBorder="1" applyAlignment="1">
      <alignment horizontal="center" vertical="center"/>
    </xf>
    <xf numFmtId="0" fontId="25" fillId="0" borderId="24" xfId="0" applyFont="1" applyFill="1" applyBorder="1" applyAlignment="1">
      <alignment horizontal="left" vertical="center" indent="1"/>
    </xf>
    <xf numFmtId="0" fontId="25" fillId="0" borderId="24" xfId="0" applyFont="1" applyFill="1" applyBorder="1" applyAlignment="1">
      <alignment horizontal="right" vertical="center" indent="1"/>
    </xf>
    <xf numFmtId="2" fontId="4" fillId="9" borderId="10" xfId="0" applyNumberFormat="1" applyFont="1" applyFill="1" applyBorder="1" applyAlignment="1">
      <alignment horizontal="center" vertical="center"/>
    </xf>
    <xf numFmtId="0" fontId="28" fillId="2" borderId="10" xfId="0" applyFont="1" applyFill="1" applyBorder="1" applyAlignment="1">
      <alignment horizontal="left" vertical="center" wrapText="1" indent="1"/>
    </xf>
    <xf numFmtId="2" fontId="5" fillId="15" borderId="10" xfId="0" applyNumberFormat="1" applyFont="1" applyFill="1" applyBorder="1" applyAlignment="1">
      <alignment horizontal="center" vertical="center"/>
    </xf>
    <xf numFmtId="0" fontId="4" fillId="17" borderId="13" xfId="0" applyFont="1" applyFill="1" applyBorder="1" applyAlignment="1">
      <alignment horizontal="left" vertical="center" indent="3"/>
    </xf>
    <xf numFmtId="2" fontId="11" fillId="18" borderId="10" xfId="0" applyNumberFormat="1" applyFont="1" applyFill="1" applyBorder="1" applyAlignment="1">
      <alignment horizontal="center" vertical="center"/>
    </xf>
    <xf numFmtId="2" fontId="11" fillId="19" borderId="10" xfId="0" applyNumberFormat="1" applyFont="1" applyFill="1" applyBorder="1" applyAlignment="1">
      <alignment horizontal="center" vertical="center"/>
    </xf>
    <xf numFmtId="0" fontId="3" fillId="18" borderId="13" xfId="0" applyFont="1" applyFill="1" applyBorder="1" applyAlignment="1">
      <alignment horizontal="right" vertical="center"/>
    </xf>
    <xf numFmtId="0" fontId="3" fillId="18" borderId="24" xfId="0" applyFont="1" applyFill="1" applyBorder="1" applyAlignment="1">
      <alignment horizontal="right" vertical="center"/>
    </xf>
    <xf numFmtId="0" fontId="3" fillId="18" borderId="15" xfId="0" applyFont="1" applyFill="1" applyBorder="1" applyAlignment="1">
      <alignment horizontal="right" vertical="center"/>
    </xf>
    <xf numFmtId="0" fontId="23" fillId="18" borderId="13" xfId="0" applyFont="1" applyFill="1" applyBorder="1" applyAlignment="1">
      <alignment horizontal="right" vertical="center"/>
    </xf>
    <xf numFmtId="9" fontId="3" fillId="2" borderId="23" xfId="0" applyNumberFormat="1" applyFont="1" applyFill="1" applyBorder="1" applyAlignment="1">
      <alignment horizontal="left" vertical="center" indent="1"/>
    </xf>
    <xf numFmtId="0" fontId="4" fillId="18" borderId="24" xfId="0" applyFont="1" applyFill="1" applyBorder="1" applyAlignment="1">
      <alignment horizontal="left" vertical="center"/>
    </xf>
    <xf numFmtId="0" fontId="3" fillId="18" borderId="0" xfId="0" applyFont="1" applyFill="1" applyBorder="1" applyAlignment="1">
      <alignment horizontal="right" vertical="center"/>
    </xf>
    <xf numFmtId="0" fontId="29" fillId="18" borderId="10" xfId="0" applyFont="1" applyFill="1" applyBorder="1" applyAlignment="1">
      <alignment horizontal="center" vertical="center"/>
    </xf>
    <xf numFmtId="0" fontId="69" fillId="18" borderId="13" xfId="0" applyFont="1" applyFill="1" applyBorder="1" applyAlignment="1">
      <alignment horizontal="right" vertical="center" indent="1"/>
    </xf>
    <xf numFmtId="0" fontId="69" fillId="18" borderId="24" xfId="0" applyFont="1" applyFill="1" applyBorder="1" applyAlignment="1">
      <alignment horizontal="right" vertical="center" indent="1"/>
    </xf>
    <xf numFmtId="0" fontId="66" fillId="18" borderId="24" xfId="0" applyFont="1" applyFill="1" applyBorder="1" applyAlignment="1">
      <alignment horizontal="right" vertical="center" indent="1"/>
    </xf>
    <xf numFmtId="0" fontId="70" fillId="18" borderId="24" xfId="0" applyFont="1" applyFill="1" applyBorder="1" applyAlignment="1">
      <alignment horizontal="right" vertical="center" indent="1"/>
    </xf>
    <xf numFmtId="0" fontId="28" fillId="18" borderId="0" xfId="0" applyFont="1" applyFill="1" applyBorder="1" applyAlignment="1">
      <alignment horizontal="left" vertical="center"/>
    </xf>
    <xf numFmtId="0" fontId="66" fillId="18" borderId="0" xfId="0" applyFont="1" applyFill="1" applyBorder="1" applyAlignment="1">
      <alignment vertical="center"/>
    </xf>
    <xf numFmtId="0" fontId="66" fillId="18" borderId="21" xfId="0" applyFont="1" applyFill="1" applyBorder="1" applyAlignment="1">
      <alignment vertical="center"/>
    </xf>
    <xf numFmtId="0" fontId="28" fillId="18" borderId="0" xfId="0" applyFont="1" applyFill="1" applyBorder="1" applyAlignment="1">
      <alignment vertical="center"/>
    </xf>
    <xf numFmtId="0" fontId="0" fillId="18" borderId="18" xfId="0" applyFill="1" applyBorder="1" applyAlignment="1">
      <alignment horizontal="left" vertical="center"/>
    </xf>
    <xf numFmtId="49"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23" fillId="18" borderId="18" xfId="0" applyFont="1" applyFill="1" applyBorder="1" applyAlignment="1">
      <alignment vertical="center"/>
    </xf>
    <xf numFmtId="0" fontId="29" fillId="18" borderId="24" xfId="0" applyFont="1" applyFill="1" applyBorder="1" applyAlignment="1">
      <alignment horizontal="right" vertical="center"/>
    </xf>
    <xf numFmtId="9" fontId="12" fillId="20" borderId="23" xfId="0" applyNumberFormat="1" applyFont="1" applyFill="1" applyBorder="1" applyAlignment="1">
      <alignment horizontal="right" vertical="center"/>
    </xf>
    <xf numFmtId="0" fontId="3" fillId="18" borderId="13" xfId="0" applyFont="1" applyFill="1" applyBorder="1" applyAlignment="1">
      <alignment horizontal="left" vertical="center" indent="1"/>
    </xf>
    <xf numFmtId="0" fontId="3" fillId="18" borderId="14" xfId="0" applyFont="1" applyFill="1" applyBorder="1" applyAlignment="1">
      <alignment horizontal="left" vertical="center" indent="1"/>
    </xf>
    <xf numFmtId="0" fontId="0" fillId="18" borderId="0" xfId="0" applyFill="1" applyBorder="1" applyAlignment="1">
      <alignment horizontal="left" vertical="center" wrapText="1" indent="1"/>
    </xf>
    <xf numFmtId="0" fontId="0" fillId="18" borderId="21" xfId="0" applyFill="1" applyBorder="1" applyAlignment="1">
      <alignment horizontal="left" vertical="center" wrapText="1" indent="1"/>
    </xf>
    <xf numFmtId="0" fontId="0" fillId="18" borderId="16" xfId="0" applyFill="1" applyBorder="1" applyAlignment="1">
      <alignment horizontal="left" vertical="center" wrapText="1" indent="1"/>
    </xf>
    <xf numFmtId="0" fontId="3" fillId="0" borderId="13" xfId="0" applyFont="1" applyFill="1" applyBorder="1" applyAlignment="1">
      <alignment horizontal="left" vertical="center" wrapText="1" indent="1"/>
    </xf>
    <xf numFmtId="0" fontId="0" fillId="18" borderId="24" xfId="0" applyFill="1" applyBorder="1" applyAlignment="1">
      <alignment horizontal="left" vertical="center" wrapText="1" indent="1"/>
    </xf>
    <xf numFmtId="0" fontId="0" fillId="18" borderId="15" xfId="0" applyFill="1" applyBorder="1" applyAlignment="1">
      <alignment horizontal="left" vertical="center" wrapText="1" indent="1"/>
    </xf>
    <xf numFmtId="49" fontId="4" fillId="18" borderId="21" xfId="0" applyNumberFormat="1" applyFont="1" applyFill="1" applyBorder="1" applyAlignment="1">
      <alignment horizontal="left" vertical="center" wrapText="1" indent="1"/>
    </xf>
    <xf numFmtId="49" fontId="4" fillId="18" borderId="17" xfId="0" applyNumberFormat="1" applyFont="1" applyFill="1" applyBorder="1" applyAlignment="1">
      <alignment horizontal="left" vertical="center" wrapText="1" indent="1"/>
    </xf>
    <xf numFmtId="0" fontId="0" fillId="18" borderId="22" xfId="0" applyFont="1" applyFill="1" applyBorder="1" applyAlignment="1">
      <alignment horizontal="left" vertical="center" wrapText="1" indent="1"/>
    </xf>
    <xf numFmtId="0" fontId="3" fillId="18" borderId="11" xfId="0" applyFont="1" applyFill="1" applyBorder="1" applyAlignment="1">
      <alignment horizontal="center" vertical="center"/>
    </xf>
    <xf numFmtId="0" fontId="4" fillId="20" borderId="16" xfId="0" applyFont="1" applyFill="1" applyBorder="1" applyAlignment="1">
      <alignment horizontal="right" vertical="center"/>
    </xf>
    <xf numFmtId="9" fontId="4" fillId="20" borderId="17" xfId="0" applyNumberFormat="1" applyFont="1" applyFill="1" applyBorder="1" applyAlignment="1">
      <alignment horizontal="left" vertical="center"/>
    </xf>
    <xf numFmtId="0" fontId="4" fillId="20" borderId="19" xfId="0" applyFont="1" applyFill="1" applyBorder="1" applyAlignment="1">
      <alignment horizontal="right" vertical="center"/>
    </xf>
    <xf numFmtId="9" fontId="4" fillId="20" borderId="20" xfId="0" applyNumberFormat="1" applyFont="1" applyFill="1" applyBorder="1" applyAlignment="1">
      <alignment horizontal="left" vertical="center"/>
    </xf>
    <xf numFmtId="9" fontId="3" fillId="2" borderId="14" xfId="0" applyNumberFormat="1" applyFont="1" applyFill="1" applyBorder="1" applyAlignment="1">
      <alignment horizontal="left" vertical="center" indent="1"/>
    </xf>
    <xf numFmtId="0" fontId="75" fillId="18" borderId="18" xfId="0" applyFont="1" applyFill="1" applyBorder="1" applyAlignment="1">
      <alignment vertical="center"/>
    </xf>
    <xf numFmtId="193" fontId="4" fillId="15" borderId="11" xfId="0" applyNumberFormat="1" applyFont="1" applyFill="1" applyBorder="1" applyAlignment="1">
      <alignment horizontal="center" vertical="center" textRotation="90"/>
    </xf>
    <xf numFmtId="0" fontId="72" fillId="15" borderId="10" xfId="0" applyFont="1" applyFill="1" applyBorder="1" applyAlignment="1">
      <alignment horizontal="left" vertical="center" wrapText="1" indent="1"/>
    </xf>
    <xf numFmtId="0" fontId="72" fillId="15" borderId="0" xfId="0" applyFont="1" applyFill="1" applyAlignment="1">
      <alignment horizontal="left" vertical="center" wrapText="1" indent="1"/>
    </xf>
    <xf numFmtId="0" fontId="36" fillId="18" borderId="13" xfId="0" applyFont="1" applyFill="1" applyBorder="1" applyAlignment="1">
      <alignment horizontal="left" vertical="center"/>
    </xf>
    <xf numFmtId="0" fontId="4" fillId="18" borderId="14" xfId="0" applyFont="1" applyFill="1" applyBorder="1" applyAlignment="1">
      <alignment horizontal="center" vertical="center"/>
    </xf>
    <xf numFmtId="0" fontId="8" fillId="18" borderId="14" xfId="0" applyFont="1" applyFill="1" applyBorder="1" applyAlignment="1">
      <alignment horizontal="center" vertical="center"/>
    </xf>
    <xf numFmtId="9" fontId="6" fillId="15" borderId="23" xfId="0" applyNumberFormat="1" applyFont="1" applyFill="1" applyBorder="1" applyAlignment="1">
      <alignment horizontal="center" vertical="center"/>
    </xf>
    <xf numFmtId="9" fontId="6" fillId="15" borderId="21" xfId="0" applyNumberFormat="1" applyFont="1" applyFill="1" applyBorder="1" applyAlignment="1">
      <alignment horizontal="center" vertical="center"/>
    </xf>
    <xf numFmtId="9" fontId="4" fillId="18" borderId="23" xfId="0" applyNumberFormat="1" applyFont="1" applyFill="1" applyBorder="1" applyAlignment="1">
      <alignment horizontal="right" vertical="center"/>
    </xf>
    <xf numFmtId="9" fontId="8" fillId="18" borderId="17" xfId="0" applyNumberFormat="1" applyFont="1" applyFill="1" applyBorder="1" applyAlignment="1">
      <alignment horizontal="center" vertical="center"/>
    </xf>
    <xf numFmtId="9" fontId="33" fillId="15" borderId="23" xfId="0" applyNumberFormat="1" applyFont="1" applyFill="1" applyBorder="1" applyAlignment="1">
      <alignment horizontal="center" vertical="center"/>
    </xf>
    <xf numFmtId="9" fontId="33" fillId="15" borderId="21" xfId="0" applyNumberFormat="1" applyFont="1" applyFill="1" applyBorder="1" applyAlignment="1">
      <alignment horizontal="center" vertical="center"/>
    </xf>
    <xf numFmtId="9" fontId="33" fillId="15" borderId="17" xfId="0" applyNumberFormat="1" applyFont="1" applyFill="1" applyBorder="1" applyAlignment="1">
      <alignment horizontal="center" vertical="center"/>
    </xf>
    <xf numFmtId="0" fontId="4" fillId="15" borderId="13" xfId="0" applyFont="1" applyFill="1" applyBorder="1" applyAlignment="1">
      <alignment horizontal="left" vertical="center" wrapText="1" indent="1"/>
    </xf>
    <xf numFmtId="0" fontId="4" fillId="15" borderId="24" xfId="0" applyFont="1" applyFill="1" applyBorder="1" applyAlignment="1">
      <alignment horizontal="left" vertical="center" wrapText="1" indent="1"/>
    </xf>
    <xf numFmtId="0" fontId="4" fillId="15" borderId="15" xfId="0" applyFont="1" applyFill="1" applyBorder="1" applyAlignment="1">
      <alignment horizontal="left" vertical="center" wrapText="1" indent="1"/>
    </xf>
    <xf numFmtId="0" fontId="3" fillId="0" borderId="11" xfId="0" applyFont="1" applyBorder="1" applyAlignment="1">
      <alignment horizontal="left"/>
    </xf>
    <xf numFmtId="0" fontId="0" fillId="0" borderId="0" xfId="0" applyAlignment="1">
      <alignment horizontal="center"/>
    </xf>
    <xf numFmtId="197" fontId="4" fillId="18" borderId="23" xfId="0" applyNumberFormat="1" applyFont="1" applyFill="1" applyBorder="1" applyAlignment="1">
      <alignment horizontal="left" vertical="center" wrapText="1" indent="1"/>
    </xf>
    <xf numFmtId="0" fontId="0" fillId="2" borderId="0" xfId="0" applyFill="1" applyBorder="1" applyAlignment="1">
      <alignment/>
    </xf>
    <xf numFmtId="0" fontId="0" fillId="2" borderId="21" xfId="0" applyFill="1" applyBorder="1" applyAlignment="1">
      <alignment/>
    </xf>
    <xf numFmtId="0" fontId="0" fillId="2" borderId="16" xfId="0" applyFill="1" applyBorder="1" applyAlignment="1">
      <alignment/>
    </xf>
    <xf numFmtId="0" fontId="0" fillId="2" borderId="17" xfId="0" applyFill="1" applyBorder="1" applyAlignment="1">
      <alignment/>
    </xf>
    <xf numFmtId="0" fontId="3" fillId="18" borderId="22" xfId="0" applyFont="1" applyFill="1" applyBorder="1" applyAlignment="1">
      <alignment horizontal="center" vertical="center"/>
    </xf>
    <xf numFmtId="0" fontId="22" fillId="20" borderId="19" xfId="0" applyFont="1" applyFill="1" applyBorder="1" applyAlignment="1">
      <alignment horizontal="center" vertical="center"/>
    </xf>
    <xf numFmtId="0" fontId="22" fillId="20" borderId="20" xfId="0" applyFont="1" applyFill="1" applyBorder="1" applyAlignment="1">
      <alignment horizontal="center" vertical="center"/>
    </xf>
    <xf numFmtId="0" fontId="68" fillId="18" borderId="21" xfId="0" applyFont="1" applyFill="1" applyBorder="1" applyAlignment="1">
      <alignment horizontal="left" vertical="center"/>
    </xf>
    <xf numFmtId="0" fontId="22" fillId="20" borderId="18" xfId="0" applyFont="1" applyFill="1" applyBorder="1" applyAlignment="1">
      <alignment horizontal="center" vertical="center"/>
    </xf>
    <xf numFmtId="0" fontId="0" fillId="2" borderId="0" xfId="0" applyFont="1" applyFill="1" applyBorder="1" applyAlignment="1">
      <alignment horizontal="left" vertical="center" indent="1"/>
    </xf>
    <xf numFmtId="0" fontId="0" fillId="2" borderId="21" xfId="0" applyFont="1" applyFill="1" applyBorder="1" applyAlignment="1">
      <alignment horizontal="left" vertical="center" indent="1"/>
    </xf>
    <xf numFmtId="0" fontId="66" fillId="2" borderId="0" xfId="0" applyFont="1" applyFill="1" applyBorder="1" applyAlignment="1">
      <alignment horizontal="left" vertical="center" indent="1"/>
    </xf>
    <xf numFmtId="0" fontId="66" fillId="2" borderId="21" xfId="0" applyFont="1" applyFill="1" applyBorder="1" applyAlignment="1">
      <alignment horizontal="left" vertical="center" indent="1"/>
    </xf>
    <xf numFmtId="0" fontId="21" fillId="2" borderId="13" xfId="0" applyFont="1" applyFill="1" applyBorder="1" applyAlignment="1">
      <alignment horizontal="center" vertical="center"/>
    </xf>
    <xf numFmtId="0" fontId="21" fillId="2" borderId="23" xfId="0" applyFont="1" applyFill="1" applyBorder="1" applyAlignment="1">
      <alignment horizontal="center" vertical="center"/>
    </xf>
    <xf numFmtId="0" fontId="62" fillId="18" borderId="19" xfId="0" applyFont="1" applyFill="1" applyBorder="1" applyAlignment="1">
      <alignment horizontal="center" vertical="center"/>
    </xf>
    <xf numFmtId="198" fontId="4" fillId="2" borderId="14" xfId="0" applyNumberFormat="1" applyFont="1" applyFill="1" applyBorder="1" applyAlignment="1">
      <alignment horizontal="left" vertical="center" indent="1"/>
    </xf>
    <xf numFmtId="198" fontId="4" fillId="2" borderId="23" xfId="0" applyNumberFormat="1" applyFont="1" applyFill="1" applyBorder="1" applyAlignment="1">
      <alignment horizontal="left" vertical="center" indent="1"/>
    </xf>
    <xf numFmtId="49" fontId="4" fillId="2" borderId="0" xfId="0" applyNumberFormat="1" applyFont="1" applyFill="1" applyBorder="1" applyAlignment="1">
      <alignment horizontal="left" vertical="center" indent="1"/>
    </xf>
    <xf numFmtId="49" fontId="4" fillId="2" borderId="21" xfId="0" applyNumberFormat="1" applyFont="1" applyFill="1" applyBorder="1" applyAlignment="1">
      <alignment horizontal="left" vertical="center" indent="1"/>
    </xf>
    <xf numFmtId="0" fontId="3" fillId="2" borderId="11" xfId="0" applyNumberFormat="1" applyFont="1" applyFill="1" applyBorder="1" applyAlignment="1">
      <alignment horizontal="left" vertical="top"/>
    </xf>
    <xf numFmtId="0" fontId="3" fillId="2" borderId="22" xfId="0" applyNumberFormat="1" applyFont="1" applyFill="1" applyBorder="1" applyAlignment="1">
      <alignment horizontal="left" vertical="top"/>
    </xf>
    <xf numFmtId="0" fontId="3" fillId="2" borderId="12" xfId="0" applyNumberFormat="1" applyFont="1" applyFill="1" applyBorder="1" applyAlignment="1">
      <alignment horizontal="left" vertical="top"/>
    </xf>
    <xf numFmtId="0" fontId="0" fillId="18" borderId="18" xfId="0" applyFont="1" applyFill="1" applyBorder="1" applyAlignment="1">
      <alignment horizontal="center" vertical="center" wrapText="1"/>
    </xf>
    <xf numFmtId="0" fontId="0" fillId="18" borderId="20" xfId="0" applyFont="1" applyFill="1" applyBorder="1" applyAlignment="1">
      <alignment horizontal="center" vertical="center"/>
    </xf>
    <xf numFmtId="0" fontId="4" fillId="18" borderId="13" xfId="0" applyFont="1" applyFill="1" applyBorder="1" applyAlignment="1">
      <alignment horizontal="center" vertical="center"/>
    </xf>
    <xf numFmtId="0" fontId="6" fillId="18" borderId="15" xfId="0" applyFont="1" applyFill="1" applyBorder="1" applyAlignment="1">
      <alignment horizontal="center" vertical="center"/>
    </xf>
    <xf numFmtId="0" fontId="62" fillId="20" borderId="18" xfId="0" applyFont="1" applyFill="1" applyBorder="1" applyAlignment="1">
      <alignment horizontal="center" vertical="center"/>
    </xf>
    <xf numFmtId="0" fontId="62" fillId="20" borderId="20" xfId="0" applyFont="1" applyFill="1" applyBorder="1" applyAlignment="1">
      <alignment horizontal="center" vertical="center"/>
    </xf>
    <xf numFmtId="0" fontId="62" fillId="20" borderId="19" xfId="0" applyFont="1" applyFill="1" applyBorder="1" applyAlignment="1">
      <alignment horizontal="center" vertical="center"/>
    </xf>
    <xf numFmtId="0" fontId="67" fillId="18" borderId="0" xfId="0" applyFont="1" applyFill="1" applyBorder="1" applyAlignment="1">
      <alignment horizontal="left" vertical="center"/>
    </xf>
    <xf numFmtId="0" fontId="67" fillId="18" borderId="21" xfId="0" applyFont="1" applyFill="1" applyBorder="1" applyAlignment="1">
      <alignment horizontal="left" vertical="center"/>
    </xf>
    <xf numFmtId="0" fontId="68" fillId="18" borderId="0" xfId="0" applyFont="1" applyFill="1" applyBorder="1" applyAlignment="1">
      <alignment horizontal="left" vertical="center"/>
    </xf>
    <xf numFmtId="0" fontId="68" fillId="18" borderId="16" xfId="0" applyFont="1" applyFill="1" applyBorder="1" applyAlignment="1">
      <alignment horizontal="left" vertical="center"/>
    </xf>
    <xf numFmtId="0" fontId="68" fillId="18" borderId="17" xfId="0" applyFont="1" applyFill="1" applyBorder="1" applyAlignment="1">
      <alignment horizontal="left" vertical="center"/>
    </xf>
    <xf numFmtId="0" fontId="66" fillId="18" borderId="14" xfId="0" applyFont="1" applyFill="1" applyBorder="1" applyAlignment="1">
      <alignment horizontal="left" vertical="center"/>
    </xf>
    <xf numFmtId="0" fontId="66" fillId="18" borderId="23" xfId="0" applyFont="1" applyFill="1" applyBorder="1" applyAlignment="1">
      <alignment horizontal="left" vertical="center"/>
    </xf>
    <xf numFmtId="49" fontId="4" fillId="2" borderId="16" xfId="0" applyNumberFormat="1" applyFont="1" applyFill="1" applyBorder="1" applyAlignment="1">
      <alignment horizontal="left" vertical="center" indent="1"/>
    </xf>
    <xf numFmtId="49" fontId="4" fillId="2" borderId="17" xfId="0" applyNumberFormat="1" applyFont="1" applyFill="1" applyBorder="1" applyAlignment="1">
      <alignment horizontal="left" vertical="center" indent="1"/>
    </xf>
    <xf numFmtId="0" fontId="67" fillId="18" borderId="13" xfId="0" applyFont="1" applyFill="1" applyBorder="1" applyAlignment="1">
      <alignment horizontal="center" vertical="center"/>
    </xf>
    <xf numFmtId="0" fontId="67" fillId="18" borderId="14" xfId="0" applyFont="1" applyFill="1" applyBorder="1" applyAlignment="1">
      <alignment horizontal="center" vertical="center"/>
    </xf>
    <xf numFmtId="0" fontId="67" fillId="18" borderId="23" xfId="0" applyFont="1" applyFill="1" applyBorder="1" applyAlignment="1">
      <alignment horizontal="center" vertical="center"/>
    </xf>
    <xf numFmtId="0" fontId="66" fillId="18" borderId="24" xfId="0" applyFont="1" applyFill="1" applyBorder="1" applyAlignment="1">
      <alignment horizontal="center" vertical="center"/>
    </xf>
    <xf numFmtId="0" fontId="66" fillId="18" borderId="0" xfId="0" applyFont="1" applyFill="1" applyBorder="1" applyAlignment="1">
      <alignment horizontal="center" vertical="center"/>
    </xf>
    <xf numFmtId="0" fontId="66" fillId="18" borderId="21" xfId="0" applyFont="1" applyFill="1" applyBorder="1" applyAlignment="1">
      <alignment horizontal="center" vertical="center"/>
    </xf>
    <xf numFmtId="0" fontId="25" fillId="20" borderId="18" xfId="0" applyFont="1" applyFill="1" applyBorder="1" applyAlignment="1">
      <alignment horizontal="center" vertic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xf numFmtId="0" fontId="61" fillId="20" borderId="18" xfId="0" applyFont="1" applyFill="1" applyBorder="1" applyAlignment="1">
      <alignment horizontal="center" vertical="center"/>
    </xf>
    <xf numFmtId="0" fontId="61" fillId="20" borderId="19" xfId="0" applyFont="1" applyFill="1" applyBorder="1" applyAlignment="1">
      <alignment horizontal="center" vertical="center"/>
    </xf>
    <xf numFmtId="0" fontId="61" fillId="20" borderId="20" xfId="0" applyFont="1" applyFill="1" applyBorder="1" applyAlignment="1">
      <alignment horizontal="center" vertical="center"/>
    </xf>
    <xf numFmtId="193" fontId="4" fillId="15" borderId="11" xfId="0" applyNumberFormat="1" applyFont="1" applyFill="1" applyBorder="1" applyAlignment="1">
      <alignment horizontal="center" vertical="center" textRotation="90"/>
    </xf>
    <xf numFmtId="193" fontId="4" fillId="15" borderId="22" xfId="0" applyNumberFormat="1" applyFont="1" applyFill="1" applyBorder="1" applyAlignment="1">
      <alignment horizontal="center" vertical="center" textRotation="90"/>
    </xf>
    <xf numFmtId="193" fontId="4" fillId="15" borderId="12" xfId="0" applyNumberFormat="1" applyFont="1" applyFill="1" applyBorder="1" applyAlignment="1">
      <alignment horizontal="center" vertical="center" textRotation="90"/>
    </xf>
    <xf numFmtId="0" fontId="63" fillId="18" borderId="13" xfId="0" applyFont="1" applyFill="1" applyBorder="1" applyAlignment="1">
      <alignment horizontal="center" vertical="center"/>
    </xf>
    <xf numFmtId="0" fontId="63" fillId="18" borderId="14" xfId="0" applyFont="1" applyFill="1" applyBorder="1" applyAlignment="1">
      <alignment horizontal="center" vertical="center"/>
    </xf>
    <xf numFmtId="0" fontId="63" fillId="18" borderId="23" xfId="0" applyFont="1" applyFill="1" applyBorder="1" applyAlignment="1">
      <alignment horizontal="center" vertical="center"/>
    </xf>
    <xf numFmtId="0" fontId="8" fillId="20" borderId="18"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34" fillId="20" borderId="15" xfId="0" applyFont="1" applyFill="1" applyBorder="1" applyAlignment="1">
      <alignment horizontal="center" vertical="top"/>
    </xf>
    <xf numFmtId="0" fontId="34" fillId="20" borderId="16" xfId="0" applyFont="1" applyFill="1" applyBorder="1" applyAlignment="1">
      <alignment horizontal="center" vertical="top"/>
    </xf>
    <xf numFmtId="0" fontId="34" fillId="20" borderId="17" xfId="0" applyFont="1" applyFill="1" applyBorder="1" applyAlignment="1">
      <alignment horizontal="center" vertical="top"/>
    </xf>
    <xf numFmtId="0" fontId="4" fillId="18" borderId="15" xfId="0" applyFont="1" applyFill="1" applyBorder="1" applyAlignment="1">
      <alignment horizontal="right" vertical="center"/>
    </xf>
    <xf numFmtId="0" fontId="4" fillId="18" borderId="16" xfId="0" applyFont="1" applyFill="1" applyBorder="1" applyAlignment="1">
      <alignment horizontal="right" vertical="center"/>
    </xf>
    <xf numFmtId="49" fontId="4" fillId="18" borderId="0" xfId="0" applyNumberFormat="1" applyFont="1" applyFill="1" applyBorder="1" applyAlignment="1">
      <alignment horizontal="left" vertical="center" indent="1"/>
    </xf>
    <xf numFmtId="49" fontId="4" fillId="18" borderId="21" xfId="0" applyNumberFormat="1" applyFont="1" applyFill="1" applyBorder="1" applyAlignment="1">
      <alignment horizontal="left" vertical="center" inden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7" fillId="22" borderId="11" xfId="0" applyFont="1" applyFill="1" applyBorder="1" applyAlignment="1">
      <alignment horizontal="center" vertical="center" wrapText="1"/>
    </xf>
    <xf numFmtId="0" fontId="37" fillId="22" borderId="22" xfId="0" applyFont="1" applyFill="1" applyBorder="1" applyAlignment="1">
      <alignment horizontal="center" vertical="center" wrapText="1"/>
    </xf>
    <xf numFmtId="0" fontId="37" fillId="22" borderId="12" xfId="0" applyFont="1" applyFill="1" applyBorder="1" applyAlignment="1">
      <alignment horizontal="center" vertical="center" wrapText="1"/>
    </xf>
    <xf numFmtId="0" fontId="4" fillId="18" borderId="22" xfId="0" applyFont="1" applyFill="1" applyBorder="1" applyAlignment="1">
      <alignment horizontal="center" vertical="center" wrapText="1"/>
    </xf>
    <xf numFmtId="0" fontId="4" fillId="18" borderId="12" xfId="0" applyFont="1" applyFill="1" applyBorder="1" applyAlignment="1">
      <alignment horizontal="center" vertical="center" wrapText="1"/>
    </xf>
    <xf numFmtId="2" fontId="4" fillId="2" borderId="11" xfId="0" applyNumberFormat="1" applyFont="1" applyFill="1" applyBorder="1" applyAlignment="1">
      <alignment horizontal="center" vertical="center"/>
    </xf>
    <xf numFmtId="2" fontId="4" fillId="2" borderId="22" xfId="0" applyNumberFormat="1" applyFont="1" applyFill="1" applyBorder="1" applyAlignment="1">
      <alignment horizontal="center" vertical="center"/>
    </xf>
    <xf numFmtId="2" fontId="4" fillId="2" borderId="12" xfId="0" applyNumberFormat="1"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4" fillId="18" borderId="24" xfId="0" applyFont="1" applyFill="1" applyBorder="1" applyAlignment="1">
      <alignment horizontal="right" vertical="center"/>
    </xf>
    <xf numFmtId="0" fontId="4" fillId="18" borderId="0" xfId="0" applyFont="1" applyFill="1" applyBorder="1" applyAlignment="1">
      <alignment horizontal="right"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63" fillId="20" borderId="13" xfId="0" applyFont="1" applyFill="1" applyBorder="1" applyAlignment="1">
      <alignment horizontal="center" vertical="center"/>
    </xf>
    <xf numFmtId="0" fontId="63" fillId="20" borderId="14" xfId="0" applyFont="1" applyFill="1" applyBorder="1" applyAlignment="1">
      <alignment horizontal="center" vertical="center"/>
    </xf>
    <xf numFmtId="0" fontId="63" fillId="20" borderId="23" xfId="0" applyFont="1" applyFill="1" applyBorder="1" applyAlignment="1">
      <alignment horizontal="center" vertical="center"/>
    </xf>
    <xf numFmtId="9" fontId="4" fillId="2" borderId="11" xfId="0" applyNumberFormat="1" applyFont="1" applyFill="1" applyBorder="1" applyAlignment="1">
      <alignment horizontal="left" vertical="top"/>
    </xf>
    <xf numFmtId="9" fontId="4" fillId="2" borderId="22" xfId="0" applyNumberFormat="1" applyFont="1" applyFill="1" applyBorder="1" applyAlignment="1">
      <alignment horizontal="left" vertical="top"/>
    </xf>
    <xf numFmtId="9" fontId="4" fillId="2" borderId="12" xfId="0" applyNumberFormat="1" applyFont="1" applyFill="1" applyBorder="1" applyAlignment="1">
      <alignment horizontal="left" vertical="top"/>
    </xf>
    <xf numFmtId="197" fontId="4" fillId="18" borderId="14" xfId="0" applyNumberFormat="1" applyFont="1" applyFill="1" applyBorder="1" applyAlignment="1">
      <alignment horizontal="left" vertical="center" indent="1"/>
    </xf>
    <xf numFmtId="197" fontId="4" fillId="18" borderId="23" xfId="0" applyNumberFormat="1" applyFont="1" applyFill="1" applyBorder="1" applyAlignment="1">
      <alignment horizontal="left" vertical="center" inden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12" fillId="21" borderId="18" xfId="0" applyFont="1" applyFill="1" applyBorder="1" applyAlignment="1">
      <alignment horizontal="center" vertical="center"/>
    </xf>
    <xf numFmtId="0" fontId="12" fillId="21" borderId="19" xfId="0" applyFont="1" applyFill="1" applyBorder="1" applyAlignment="1">
      <alignment horizontal="center" vertical="center"/>
    </xf>
    <xf numFmtId="0" fontId="12" fillId="21" borderId="2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5" fillId="15" borderId="22"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4" fillId="9" borderId="18" xfId="0" applyFont="1" applyFill="1" applyBorder="1" applyAlignment="1">
      <alignment horizontal="center" vertical="center"/>
    </xf>
    <xf numFmtId="0" fontId="4" fillId="9" borderId="19" xfId="0" applyFont="1" applyFill="1" applyBorder="1" applyAlignment="1">
      <alignment horizontal="center" vertical="center"/>
    </xf>
    <xf numFmtId="0" fontId="4" fillId="9" borderId="20" xfId="0" applyFont="1" applyFill="1" applyBorder="1" applyAlignment="1">
      <alignment horizontal="center" vertical="center"/>
    </xf>
    <xf numFmtId="0" fontId="4" fillId="19" borderId="1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4" fillId="19" borderId="12" xfId="0" applyFont="1" applyFill="1" applyBorder="1" applyAlignment="1">
      <alignment horizontal="center" vertical="center" wrapText="1"/>
    </xf>
    <xf numFmtId="0" fontId="34" fillId="18" borderId="15" xfId="0" applyFont="1" applyFill="1" applyBorder="1" applyAlignment="1">
      <alignment horizontal="center" vertical="top"/>
    </xf>
    <xf numFmtId="0" fontId="34" fillId="18" borderId="16" xfId="0" applyFont="1" applyFill="1" applyBorder="1" applyAlignment="1">
      <alignment horizontal="center" vertical="top"/>
    </xf>
    <xf numFmtId="0" fontId="34" fillId="18" borderId="17" xfId="0" applyFont="1" applyFill="1" applyBorder="1" applyAlignment="1">
      <alignment horizontal="center" vertical="top"/>
    </xf>
    <xf numFmtId="49" fontId="4" fillId="18" borderId="16" xfId="52" applyNumberFormat="1" applyFont="1" applyFill="1" applyBorder="1" applyAlignment="1">
      <alignment horizontal="left" vertical="center" indent="1"/>
    </xf>
    <xf numFmtId="49" fontId="4" fillId="18" borderId="17" xfId="52" applyNumberFormat="1" applyFont="1" applyFill="1" applyBorder="1" applyAlignment="1">
      <alignment horizontal="left" vertical="center" inden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18" borderId="13" xfId="0" applyFont="1" applyFill="1" applyBorder="1" applyAlignment="1">
      <alignment horizontal="right" vertical="center"/>
    </xf>
    <xf numFmtId="0" fontId="4" fillId="18" borderId="14" xfId="0" applyFont="1" applyFill="1" applyBorder="1" applyAlignment="1">
      <alignment horizontal="right" vertical="center"/>
    </xf>
    <xf numFmtId="0" fontId="0" fillId="15" borderId="0" xfId="0" applyFont="1" applyFill="1" applyBorder="1" applyAlignment="1">
      <alignment horizontal="left" vertical="center" wrapText="1"/>
    </xf>
    <xf numFmtId="0" fontId="8" fillId="18" borderId="15" xfId="0" applyFont="1" applyFill="1" applyBorder="1" applyAlignment="1">
      <alignment horizontal="center" vertical="center"/>
    </xf>
    <xf numFmtId="0" fontId="8" fillId="18" borderId="16" xfId="0" applyFont="1" applyFill="1" applyBorder="1" applyAlignment="1">
      <alignment horizontal="center" vertical="center"/>
    </xf>
    <xf numFmtId="0" fontId="0" fillId="15" borderId="14" xfId="0" applyFont="1" applyFill="1" applyBorder="1" applyAlignment="1">
      <alignment horizontal="left" vertical="center" wrapText="1"/>
    </xf>
    <xf numFmtId="0" fontId="34" fillId="20" borderId="18" xfId="0" applyFont="1" applyFill="1" applyBorder="1" applyAlignment="1">
      <alignment horizontal="center" vertical="center"/>
    </xf>
    <xf numFmtId="0" fontId="34" fillId="20" borderId="19" xfId="0" applyFont="1" applyFill="1" applyBorder="1" applyAlignment="1">
      <alignment horizontal="center" vertical="center"/>
    </xf>
    <xf numFmtId="0" fontId="34" fillId="20" borderId="20"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0" fontId="0" fillId="8" borderId="22" xfId="0" applyFill="1" applyBorder="1" applyAlignment="1">
      <alignment horizontal="center" vertical="center" wrapText="1"/>
    </xf>
    <xf numFmtId="0" fontId="0" fillId="8" borderId="12" xfId="0" applyFill="1" applyBorder="1" applyAlignment="1">
      <alignment horizontal="center" vertical="center"/>
    </xf>
    <xf numFmtId="0" fontId="0" fillId="8" borderId="22" xfId="0" applyFill="1" applyBorder="1" applyAlignment="1">
      <alignment horizontal="center" vertical="center"/>
    </xf>
    <xf numFmtId="0" fontId="29" fillId="8" borderId="10" xfId="0" applyFont="1" applyFill="1" applyBorder="1" applyAlignment="1">
      <alignment horizontal="center" vertical="center" wrapText="1"/>
    </xf>
    <xf numFmtId="9" fontId="3" fillId="2" borderId="10" xfId="0" applyNumberFormat="1" applyFont="1" applyFill="1" applyBorder="1" applyAlignment="1">
      <alignment horizontal="left" vertical="top"/>
    </xf>
    <xf numFmtId="49" fontId="4" fillId="18" borderId="0" xfId="0" applyNumberFormat="1" applyFont="1" applyFill="1" applyBorder="1" applyAlignment="1">
      <alignment horizontal="left" vertical="center" wrapText="1" indent="1"/>
    </xf>
    <xf numFmtId="49" fontId="4" fillId="18" borderId="21" xfId="0" applyNumberFormat="1" applyFont="1" applyFill="1" applyBorder="1" applyAlignment="1">
      <alignment horizontal="left" vertical="center" wrapText="1" indent="1"/>
    </xf>
    <xf numFmtId="14" fontId="4" fillId="18" borderId="14" xfId="0" applyNumberFormat="1" applyFont="1" applyFill="1" applyBorder="1" applyAlignment="1">
      <alignment horizontal="left" vertical="center" wrapText="1" indent="1"/>
    </xf>
    <xf numFmtId="14" fontId="4" fillId="18" borderId="23" xfId="0" applyNumberFormat="1" applyFont="1" applyFill="1" applyBorder="1" applyAlignment="1">
      <alignment horizontal="left" vertical="center" wrapText="1" indent="1"/>
    </xf>
    <xf numFmtId="0" fontId="0" fillId="15" borderId="16" xfId="0" applyFont="1" applyFill="1" applyBorder="1" applyAlignment="1">
      <alignment horizontal="left" vertical="center" wrapText="1"/>
    </xf>
    <xf numFmtId="49" fontId="4" fillId="18" borderId="16" xfId="0" applyNumberFormat="1" applyFont="1" applyFill="1" applyBorder="1" applyAlignment="1">
      <alignment horizontal="left" vertical="center" wrapText="1" indent="1"/>
    </xf>
    <xf numFmtId="49" fontId="4" fillId="18" borderId="17" xfId="0" applyNumberFormat="1" applyFont="1" applyFill="1" applyBorder="1" applyAlignment="1">
      <alignment horizontal="left" vertical="center" wrapText="1" indent="1"/>
    </xf>
    <xf numFmtId="0" fontId="58" fillId="15" borderId="0" xfId="0" applyFont="1" applyFill="1" applyBorder="1" applyAlignment="1">
      <alignment vertical="center" wrapText="1"/>
    </xf>
    <xf numFmtId="0" fontId="58" fillId="15" borderId="16" xfId="0" applyFont="1" applyFill="1" applyBorder="1" applyAlignment="1">
      <alignment vertical="center" wrapText="1"/>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35" fillId="20" borderId="13" xfId="0" applyFont="1" applyFill="1" applyBorder="1" applyAlignment="1">
      <alignment horizontal="left" vertical="center" wrapText="1"/>
    </xf>
    <xf numFmtId="0" fontId="35" fillId="20" borderId="14" xfId="0" applyFont="1" applyFill="1" applyBorder="1" applyAlignment="1">
      <alignment horizontal="left" vertical="center" wrapText="1"/>
    </xf>
    <xf numFmtId="0" fontId="76" fillId="2" borderId="24" xfId="0" applyFont="1" applyFill="1" applyBorder="1" applyAlignment="1">
      <alignment horizontal="center" vertical="top"/>
    </xf>
    <xf numFmtId="0" fontId="76" fillId="2" borderId="0" xfId="0" applyFont="1" applyFill="1" applyBorder="1" applyAlignment="1">
      <alignment horizontal="center" vertical="top"/>
    </xf>
    <xf numFmtId="0" fontId="76" fillId="2" borderId="21" xfId="0" applyFont="1" applyFill="1" applyBorder="1" applyAlignment="1">
      <alignment horizontal="center" vertical="top"/>
    </xf>
    <xf numFmtId="0" fontId="75" fillId="18" borderId="19" xfId="0" applyFont="1" applyFill="1" applyBorder="1" applyAlignment="1">
      <alignment horizontal="center" vertical="center"/>
    </xf>
    <xf numFmtId="0" fontId="21" fillId="2" borderId="14" xfId="0" applyFont="1" applyFill="1" applyBorder="1" applyAlignment="1">
      <alignment horizontal="center" vertical="center"/>
    </xf>
    <xf numFmtId="0" fontId="74" fillId="20" borderId="15" xfId="0" applyFont="1" applyFill="1" applyBorder="1" applyAlignment="1">
      <alignment horizontal="left" vertical="center" indent="2"/>
    </xf>
    <xf numFmtId="0" fontId="74" fillId="20" borderId="16" xfId="0" applyFont="1" applyFill="1" applyBorder="1" applyAlignment="1">
      <alignment horizontal="left" vertical="center" indent="2"/>
    </xf>
    <xf numFmtId="0" fontId="29" fillId="20" borderId="18" xfId="0" applyFont="1" applyFill="1" applyBorder="1" applyAlignment="1">
      <alignment horizontal="center" vertical="center"/>
    </xf>
    <xf numFmtId="0" fontId="29" fillId="20" borderId="19" xfId="0" applyFont="1" applyFill="1" applyBorder="1" applyAlignment="1">
      <alignment horizontal="center" vertical="center"/>
    </xf>
    <xf numFmtId="0" fontId="60" fillId="18" borderId="18" xfId="0" applyFont="1" applyFill="1" applyBorder="1" applyAlignment="1">
      <alignment horizontal="center" vertical="center"/>
    </xf>
    <xf numFmtId="0" fontId="60" fillId="18" borderId="19" xfId="0" applyFont="1" applyFill="1" applyBorder="1" applyAlignment="1">
      <alignment horizontal="center" vertical="center"/>
    </xf>
    <xf numFmtId="0" fontId="65" fillId="20" borderId="18" xfId="0" applyFont="1" applyFill="1" applyBorder="1" applyAlignment="1">
      <alignment horizontal="center" vertical="center"/>
    </xf>
    <xf numFmtId="0" fontId="65" fillId="20" borderId="19" xfId="0" applyFont="1" applyFill="1" applyBorder="1" applyAlignment="1">
      <alignment horizontal="center" vertical="center"/>
    </xf>
    <xf numFmtId="0" fontId="65" fillId="20" borderId="20" xfId="0" applyFont="1" applyFill="1" applyBorder="1" applyAlignment="1">
      <alignment horizontal="center" vertical="center"/>
    </xf>
    <xf numFmtId="0" fontId="73" fillId="2" borderId="18" xfId="0" applyFont="1" applyFill="1" applyBorder="1" applyAlignment="1">
      <alignment horizontal="center" vertical="center"/>
    </xf>
    <xf numFmtId="0" fontId="73" fillId="2" borderId="19" xfId="0" applyFont="1" applyFill="1" applyBorder="1" applyAlignment="1">
      <alignment horizontal="center" vertical="center"/>
    </xf>
    <xf numFmtId="0" fontId="73" fillId="2" borderId="20" xfId="0" applyFont="1" applyFill="1" applyBorder="1" applyAlignment="1">
      <alignment horizontal="center" vertical="center"/>
    </xf>
    <xf numFmtId="197" fontId="4" fillId="18" borderId="14" xfId="0" applyNumberFormat="1" applyFont="1" applyFill="1" applyBorder="1" applyAlignment="1">
      <alignment horizontal="left" vertical="center" wrapText="1"/>
    </xf>
    <xf numFmtId="197" fontId="4" fillId="18" borderId="23" xfId="0" applyNumberFormat="1" applyFont="1" applyFill="1" applyBorder="1" applyAlignment="1">
      <alignment horizontal="left" vertical="center" wrapText="1"/>
    </xf>
    <xf numFmtId="49" fontId="4" fillId="18" borderId="0" xfId="0" applyNumberFormat="1" applyFont="1" applyFill="1" applyBorder="1" applyAlignment="1">
      <alignment horizontal="left" vertical="center" wrapText="1"/>
    </xf>
    <xf numFmtId="49" fontId="4" fillId="18" borderId="21" xfId="0" applyNumberFormat="1" applyFont="1" applyFill="1" applyBorder="1" applyAlignment="1">
      <alignment horizontal="left" vertical="center" wrapText="1"/>
    </xf>
    <xf numFmtId="49" fontId="4" fillId="18" borderId="16" xfId="0" applyNumberFormat="1" applyFont="1" applyFill="1" applyBorder="1" applyAlignment="1">
      <alignment horizontal="left" vertical="center" wrapText="1"/>
    </xf>
    <xf numFmtId="49" fontId="4" fillId="18" borderId="17" xfId="0" applyNumberFormat="1" applyFont="1" applyFill="1" applyBorder="1" applyAlignment="1">
      <alignment horizontal="left" vertical="center" wrapText="1"/>
    </xf>
    <xf numFmtId="0" fontId="30" fillId="0" borderId="13" xfId="0" applyFont="1" applyFill="1" applyBorder="1" applyAlignment="1" applyProtection="1">
      <alignment horizontal="center"/>
      <protection/>
    </xf>
    <xf numFmtId="0" fontId="30" fillId="0" borderId="14" xfId="0" applyFont="1" applyFill="1" applyBorder="1" applyAlignment="1" applyProtection="1">
      <alignment horizontal="center"/>
      <protection/>
    </xf>
    <xf numFmtId="0" fontId="30" fillId="0" borderId="23" xfId="0" applyFont="1" applyFill="1" applyBorder="1" applyAlignment="1" applyProtection="1">
      <alignment horizontal="center"/>
      <protection/>
    </xf>
    <xf numFmtId="0" fontId="76" fillId="2" borderId="24" xfId="0" applyFont="1" applyFill="1" applyBorder="1" applyAlignment="1" applyProtection="1">
      <alignment horizontal="center" vertical="top"/>
      <protection/>
    </xf>
    <xf numFmtId="0" fontId="76" fillId="2" borderId="0" xfId="0" applyFont="1" applyFill="1" applyBorder="1" applyAlignment="1" applyProtection="1">
      <alignment horizontal="center" vertical="top"/>
      <protection/>
    </xf>
    <xf numFmtId="0" fontId="76" fillId="2" borderId="21" xfId="0" applyFont="1" applyFill="1" applyBorder="1" applyAlignment="1" applyProtection="1">
      <alignment horizontal="center" vertical="top"/>
      <protection/>
    </xf>
    <xf numFmtId="0" fontId="0" fillId="2" borderId="24" xfId="0" applyFill="1" applyBorder="1" applyAlignment="1" applyProtection="1">
      <alignment/>
      <protection/>
    </xf>
    <xf numFmtId="0" fontId="0" fillId="2" borderId="0" xfId="0" applyFill="1" applyBorder="1" applyAlignment="1" applyProtection="1">
      <alignment/>
      <protection/>
    </xf>
    <xf numFmtId="0" fontId="0" fillId="2" borderId="21" xfId="0" applyFill="1" applyBorder="1" applyAlignment="1" applyProtection="1">
      <alignment/>
      <protection/>
    </xf>
    <xf numFmtId="0" fontId="0" fillId="2" borderId="15" xfId="0" applyFill="1" applyBorder="1" applyAlignment="1" applyProtection="1">
      <alignment/>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0" fontId="3" fillId="0" borderId="22" xfId="0" applyFont="1" applyBorder="1" applyAlignment="1">
      <alignment/>
    </xf>
    <xf numFmtId="0" fontId="79" fillId="18" borderId="20" xfId="45" applyFont="1" applyFill="1" applyBorder="1" applyAlignment="1">
      <alignment horizontal="right" vertical="center"/>
    </xf>
    <xf numFmtId="0" fontId="79" fillId="18" borderId="20" xfId="45"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0" fillId="18" borderId="0" xfId="0" applyFill="1" applyAlignment="1">
      <alignment/>
    </xf>
    <xf numFmtId="0" fontId="3" fillId="20" borderId="18" xfId="0" applyFont="1" applyFill="1" applyBorder="1" applyAlignment="1">
      <alignment horizontal="center" vertic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25"/>
          <c:y val="0.11375"/>
          <c:w val="0.38575"/>
          <c:h val="0.70675"/>
        </c:manualLayout>
      </c:layout>
      <c:radarChart>
        <c:radarStyle val="filled"/>
        <c:varyColors val="0"/>
        <c:ser>
          <c:idx val="1"/>
          <c:order val="0"/>
          <c:tx>
            <c:v>Moyenne + Ecarts-types</c:v>
          </c:tx>
          <c:spPr>
            <a:solidFill>
              <a:srgbClr val="CCFFC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Résultats'!$A$11:$A$14</c:f>
              <c:strCache>
                <c:ptCount val="4"/>
                <c:pt idx="0">
                  <c:v>MGT : Management</c:v>
                </c:pt>
                <c:pt idx="1">
                  <c:v>MES : Mesure</c:v>
                </c:pt>
                <c:pt idx="2">
                  <c:v>RES : Ressources</c:v>
                </c:pt>
                <c:pt idx="3">
                  <c:v>LAB : Processus Laboratoire</c:v>
                </c:pt>
              </c:strCache>
            </c:strRef>
          </c:cat>
          <c:val>
            <c:numRef>
              <c:f>'3) Résultats'!$Q$11:$Q$14</c:f>
              <c:numCache>
                <c:ptCount val="4"/>
                <c:pt idx="0">
                  <c:v>0</c:v>
                </c:pt>
                <c:pt idx="1">
                  <c:v>0</c:v>
                </c:pt>
                <c:pt idx="2">
                  <c:v>0</c:v>
                </c:pt>
                <c:pt idx="3">
                  <c:v>0</c:v>
                </c:pt>
              </c:numCache>
            </c:numRef>
          </c:val>
        </c:ser>
        <c:ser>
          <c:idx val="0"/>
          <c:order val="1"/>
          <c:tx>
            <c:v>Moyenne</c:v>
          </c:tx>
          <c:spPr>
            <a:solidFill>
              <a:srgbClr val="1FB714"/>
            </a:solidFill>
            <a:ln w="38100">
              <a:solidFill>
                <a:srgbClr val="006411"/>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6411"/>
                    </a:solidFill>
                    <a:latin typeface="Arial"/>
                    <a:ea typeface="Arial"/>
                    <a:cs typeface="Arial"/>
                  </a:defRPr>
                </a:pPr>
              </a:p>
            </c:txPr>
            <c:showLegendKey val="0"/>
            <c:showVal val="1"/>
            <c:showBubbleSize val="0"/>
            <c:showCatName val="0"/>
            <c:showSerName val="0"/>
            <c:showPercent val="0"/>
          </c:dLbls>
          <c:cat>
            <c:strRef>
              <c:f>'3) Résultats'!$A$11:$A$14</c:f>
              <c:strCache>
                <c:ptCount val="4"/>
                <c:pt idx="0">
                  <c:v>MGT : Management</c:v>
                </c:pt>
                <c:pt idx="1">
                  <c:v>MES : Mesure</c:v>
                </c:pt>
                <c:pt idx="2">
                  <c:v>RES : Ressources</c:v>
                </c:pt>
                <c:pt idx="3">
                  <c:v>LAB : Processus Laboratoire</c:v>
                </c:pt>
              </c:strCache>
            </c:strRef>
          </c:cat>
          <c:val>
            <c:numRef>
              <c:f>'3) Résultats'!$P$11:$P$14</c:f>
              <c:numCache>
                <c:ptCount val="4"/>
                <c:pt idx="0">
                  <c:v>0</c:v>
                </c:pt>
                <c:pt idx="1">
                  <c:v>0</c:v>
                </c:pt>
                <c:pt idx="2">
                  <c:v>0</c:v>
                </c:pt>
                <c:pt idx="3">
                  <c:v>0</c:v>
                </c:pt>
              </c:numCache>
            </c:numRef>
          </c:val>
        </c:ser>
        <c:ser>
          <c:idx val="2"/>
          <c:order val="2"/>
          <c:tx>
            <c:v>Moyenne - Ecarts-types</c:v>
          </c:tx>
          <c:spPr>
            <a:solidFill>
              <a:srgbClr val="FFFFFF"/>
            </a:solidFill>
            <a:ln w="3175">
              <a:noFill/>
            </a:ln>
          </c:spPr>
          <c:extLst>
            <c:ext xmlns:c14="http://schemas.microsoft.com/office/drawing/2007/8/2/chart" uri="{6F2FDCE9-48DA-4B69-8628-5D25D57E5C99}">
              <c14:invertSolidFillFmt>
                <c14:spPr>
                  <a:solidFill>
                    <a:srgbClr val="FFFFCC"/>
                  </a:solidFill>
                </c14:spPr>
              </c14:invertSolidFillFmt>
            </c:ext>
          </c:extLst>
          <c:marker>
            <c:symbol val="none"/>
          </c:marker>
          <c:dLbls>
            <c:numFmt formatCode="General" sourceLinked="1"/>
            <c:showLegendKey val="0"/>
            <c:showVal val="0"/>
            <c:showBubbleSize val="0"/>
            <c:showCatName val="0"/>
            <c:showSerName val="0"/>
            <c:showPercent val="0"/>
          </c:dLbls>
          <c:cat>
            <c:strRef>
              <c:f>'3) Résultats'!$A$11:$A$14</c:f>
              <c:strCache>
                <c:ptCount val="4"/>
                <c:pt idx="0">
                  <c:v>MGT : Management</c:v>
                </c:pt>
                <c:pt idx="1">
                  <c:v>MES : Mesure</c:v>
                </c:pt>
                <c:pt idx="2">
                  <c:v>RES : Ressources</c:v>
                </c:pt>
                <c:pt idx="3">
                  <c:v>LAB : Processus Laboratoire</c:v>
                </c:pt>
              </c:strCache>
            </c:strRef>
          </c:cat>
          <c:val>
            <c:numRef>
              <c:f>'3) Résultats'!$R$11:$R$14</c:f>
              <c:numCache>
                <c:ptCount val="4"/>
                <c:pt idx="0">
                  <c:v>0</c:v>
                </c:pt>
                <c:pt idx="1">
                  <c:v>0</c:v>
                </c:pt>
                <c:pt idx="2">
                  <c:v>0</c:v>
                </c:pt>
                <c:pt idx="3">
                  <c:v>0</c:v>
                </c:pt>
              </c:numCache>
            </c:numRef>
          </c:val>
        </c:ser>
        <c:axId val="5698713"/>
        <c:axId val="51288418"/>
      </c:radarChart>
      <c:catAx>
        <c:axId val="5698713"/>
        <c:scaling>
          <c:orientation val="minMax"/>
        </c:scaling>
        <c:axPos val="b"/>
        <c:majorGridlines>
          <c:spPr>
            <a:ln w="12700">
              <a:solidFill>
                <a:srgbClr val="00009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00" b="1" i="0" u="none" baseline="0">
                <a:solidFill>
                  <a:srgbClr val="006411"/>
                </a:solidFill>
                <a:latin typeface="Arial"/>
                <a:ea typeface="Arial"/>
                <a:cs typeface="Arial"/>
              </a:defRPr>
            </a:pPr>
          </a:p>
        </c:txPr>
        <c:crossAx val="51288418"/>
        <c:crosses val="autoZero"/>
        <c:auto val="0"/>
        <c:lblOffset val="100"/>
        <c:tickLblSkip val="1"/>
        <c:noMultiLvlLbl val="0"/>
      </c:catAx>
      <c:valAx>
        <c:axId val="51288418"/>
        <c:scaling>
          <c:orientation val="minMax"/>
          <c:max val="1"/>
        </c:scaling>
        <c:axPos val="l"/>
        <c:majorGridlines>
          <c:spPr>
            <a:ln w="3175">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000" b="0" i="0" u="none" baseline="0">
                <a:solidFill>
                  <a:srgbClr val="000090"/>
                </a:solidFill>
                <a:latin typeface="Arial"/>
                <a:ea typeface="Arial"/>
                <a:cs typeface="Arial"/>
              </a:defRPr>
            </a:pPr>
          </a:p>
        </c:txPr>
        <c:crossAx val="5698713"/>
        <c:crossesAt val="1"/>
        <c:crossBetween val="between"/>
        <c:dispUnits/>
        <c:majorUnit val="0.2"/>
        <c:minorUnit val="0.05000000000000001"/>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75"/>
          <c:y val="0.1665"/>
          <c:w val="0.37425"/>
          <c:h val="0.63775"/>
        </c:manualLayout>
      </c:layout>
      <c:radarChart>
        <c:radarStyle val="filled"/>
        <c:varyColors val="0"/>
        <c:ser>
          <c:idx val="1"/>
          <c:order val="0"/>
          <c:tx>
            <c:v>Moyenne + Ecarts-types</c:v>
          </c:tx>
          <c:spPr>
            <a:solidFill>
              <a:srgbClr val="FF99C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Résultats'!$Q$17:$Q$22</c:f>
              <c:numCache>
                <c:ptCount val="6"/>
                <c:pt idx="0">
                  <c:v>0</c:v>
                </c:pt>
                <c:pt idx="1">
                  <c:v>0</c:v>
                </c:pt>
                <c:pt idx="2">
                  <c:v>0</c:v>
                </c:pt>
                <c:pt idx="3">
                  <c:v>0</c:v>
                </c:pt>
                <c:pt idx="4">
                  <c:v>0</c:v>
                </c:pt>
                <c:pt idx="5">
                  <c:v>0</c:v>
                </c:pt>
              </c:numCache>
            </c:numRef>
          </c:val>
        </c:ser>
        <c:ser>
          <c:idx val="0"/>
          <c:order val="1"/>
          <c:tx>
            <c:v>Moyenne</c:v>
          </c:tx>
          <c:spPr>
            <a:solidFill>
              <a:srgbClr val="CC99FF"/>
            </a:solidFill>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1"/>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993366"/>
                    </a:solidFill>
                    <a:latin typeface="Arial"/>
                    <a:ea typeface="Arial"/>
                    <a:cs typeface="Arial"/>
                  </a:defRPr>
                </a:pPr>
              </a:p>
            </c:txPr>
            <c:showLegendKey val="0"/>
            <c:showVal val="1"/>
            <c:showBubbleSize val="0"/>
            <c:showCatName val="0"/>
            <c:showSerName val="0"/>
            <c:showPercent val="0"/>
          </c:dLbls>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Résultats'!$P$17:$P$22</c:f>
              <c:numCache>
                <c:ptCount val="6"/>
                <c:pt idx="0">
                  <c:v>0</c:v>
                </c:pt>
                <c:pt idx="1">
                  <c:v>0</c:v>
                </c:pt>
                <c:pt idx="2">
                  <c:v>0</c:v>
                </c:pt>
                <c:pt idx="3">
                  <c:v>0</c:v>
                </c:pt>
                <c:pt idx="4">
                  <c:v>0</c:v>
                </c:pt>
                <c:pt idx="5">
                  <c:v>0</c:v>
                </c:pt>
              </c:numCache>
            </c:numRef>
          </c:val>
        </c:ser>
        <c:ser>
          <c:idx val="2"/>
          <c:order val="2"/>
          <c:tx>
            <c:v>Moyenne - Ecarts-types</c:v>
          </c:tx>
          <c:spPr>
            <a:solidFill>
              <a:srgbClr val="FFFFFF"/>
            </a:solidFill>
            <a:ln w="3175">
              <a:noFill/>
            </a:ln>
          </c:spPr>
          <c:extLst>
            <c:ext xmlns:c14="http://schemas.microsoft.com/office/drawing/2007/8/2/chart" uri="{6F2FDCE9-48DA-4B69-8628-5D25D57E5C99}">
              <c14:invertSolidFillFmt>
                <c14:spPr>
                  <a:solidFill>
                    <a:srgbClr val="DD0806"/>
                  </a:solidFill>
                </c14:spPr>
              </c14:invertSolidFillFmt>
            </c:ext>
          </c:extLst>
          <c:marker>
            <c:symbol val="none"/>
          </c:marker>
          <c:dLbls>
            <c:numFmt formatCode="General" sourceLinked="1"/>
            <c:showLegendKey val="0"/>
            <c:showVal val="0"/>
            <c:showBubbleSize val="0"/>
            <c:showCatName val="0"/>
            <c:showSerName val="0"/>
            <c:showPercent val="0"/>
          </c:dLbls>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Résultats'!$R$17:$R$22</c:f>
              <c:numCache>
                <c:ptCount val="6"/>
                <c:pt idx="0">
                  <c:v>0</c:v>
                </c:pt>
                <c:pt idx="1">
                  <c:v>0</c:v>
                </c:pt>
                <c:pt idx="2">
                  <c:v>0</c:v>
                </c:pt>
                <c:pt idx="3">
                  <c:v>0</c:v>
                </c:pt>
                <c:pt idx="4">
                  <c:v>0</c:v>
                </c:pt>
                <c:pt idx="5">
                  <c:v>0</c:v>
                </c:pt>
              </c:numCache>
            </c:numRef>
          </c:val>
        </c:ser>
        <c:axId val="58942579"/>
        <c:axId val="60721164"/>
      </c:radarChart>
      <c:catAx>
        <c:axId val="58942579"/>
        <c:scaling>
          <c:orientation val="minMax"/>
        </c:scaling>
        <c:axPos val="b"/>
        <c:majorGridlines>
          <c:spPr>
            <a:ln w="12700">
              <a:solidFill>
                <a:srgbClr val="00009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300" b="1" i="0" u="none" baseline="0">
                <a:solidFill>
                  <a:srgbClr val="993366"/>
                </a:solidFill>
                <a:latin typeface="Arial"/>
                <a:ea typeface="Arial"/>
                <a:cs typeface="Arial"/>
              </a:defRPr>
            </a:pPr>
          </a:p>
        </c:txPr>
        <c:crossAx val="60721164"/>
        <c:crosses val="autoZero"/>
        <c:auto val="0"/>
        <c:lblOffset val="100"/>
        <c:tickLblSkip val="1"/>
        <c:noMultiLvlLbl val="0"/>
      </c:catAx>
      <c:valAx>
        <c:axId val="60721164"/>
        <c:scaling>
          <c:orientation val="minMax"/>
          <c:max val="1"/>
        </c:scaling>
        <c:axPos val="l"/>
        <c:majorGridlines>
          <c:spPr>
            <a:ln w="3175">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000" b="0" i="0" u="none" baseline="0">
                <a:solidFill>
                  <a:srgbClr val="000090"/>
                </a:solidFill>
                <a:latin typeface="Arial"/>
                <a:ea typeface="Arial"/>
                <a:cs typeface="Arial"/>
              </a:defRPr>
            </a:pPr>
          </a:p>
        </c:txPr>
        <c:crossAx val="58942579"/>
        <c:crossesAt val="1"/>
        <c:crossBetween val="between"/>
        <c:dispUnits/>
        <c:majorUnit val="0.2"/>
        <c:minorUnit val="0.05"/>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609600</xdr:colOff>
      <xdr:row>0</xdr:row>
      <xdr:rowOff>276225</xdr:rowOff>
    </xdr:to>
    <xdr:pic>
      <xdr:nvPicPr>
        <xdr:cNvPr id="1" name="Image 19" descr="logo_UTC.jpg"/>
        <xdr:cNvPicPr preferRelativeResize="1">
          <a:picLocks noChangeAspect="1"/>
        </xdr:cNvPicPr>
      </xdr:nvPicPr>
      <xdr:blipFill>
        <a:blip r:embed="rId1"/>
        <a:stretch>
          <a:fillRect/>
        </a:stretch>
      </xdr:blipFill>
      <xdr:spPr>
        <a:xfrm>
          <a:off x="47625" y="47625"/>
          <a:ext cx="5619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114300</xdr:colOff>
      <xdr:row>0</xdr:row>
      <xdr:rowOff>266700</xdr:rowOff>
    </xdr:to>
    <xdr:pic>
      <xdr:nvPicPr>
        <xdr:cNvPr id="1" name="Image 19" descr="logo_UTC.jpg"/>
        <xdr:cNvPicPr preferRelativeResize="1">
          <a:picLocks noChangeAspect="1"/>
        </xdr:cNvPicPr>
      </xdr:nvPicPr>
      <xdr:blipFill>
        <a:blip r:embed="rId1"/>
        <a:stretch>
          <a:fillRect/>
        </a:stretch>
      </xdr:blipFill>
      <xdr:spPr>
        <a:xfrm>
          <a:off x="47625" y="38100"/>
          <a:ext cx="55245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22</xdr:row>
      <xdr:rowOff>38100</xdr:rowOff>
    </xdr:from>
    <xdr:to>
      <xdr:col>6</xdr:col>
      <xdr:colOff>676275</xdr:colOff>
      <xdr:row>24</xdr:row>
      <xdr:rowOff>152400</xdr:rowOff>
    </xdr:to>
    <xdr:sp>
      <xdr:nvSpPr>
        <xdr:cNvPr id="1" name="Flèche vers le haut 2"/>
        <xdr:cNvSpPr>
          <a:spLocks/>
        </xdr:cNvSpPr>
      </xdr:nvSpPr>
      <xdr:spPr>
        <a:xfrm>
          <a:off x="12125325" y="7353300"/>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16</xdr:row>
      <xdr:rowOff>9525</xdr:rowOff>
    </xdr:from>
    <xdr:to>
      <xdr:col>7</xdr:col>
      <xdr:colOff>276225</xdr:colOff>
      <xdr:row>16</xdr:row>
      <xdr:rowOff>266700</xdr:rowOff>
    </xdr:to>
    <xdr:sp>
      <xdr:nvSpPr>
        <xdr:cNvPr id="2" name="Flèche vers la droite 1"/>
        <xdr:cNvSpPr>
          <a:spLocks/>
        </xdr:cNvSpPr>
      </xdr:nvSpPr>
      <xdr:spPr>
        <a:xfrm>
          <a:off x="12773025" y="55816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21</xdr:row>
      <xdr:rowOff>76200</xdr:rowOff>
    </xdr:from>
    <xdr:to>
      <xdr:col>7</xdr:col>
      <xdr:colOff>276225</xdr:colOff>
      <xdr:row>21</xdr:row>
      <xdr:rowOff>342900</xdr:rowOff>
    </xdr:to>
    <xdr:sp>
      <xdr:nvSpPr>
        <xdr:cNvPr id="3" name="Flèche vers la droite 1"/>
        <xdr:cNvSpPr>
          <a:spLocks/>
        </xdr:cNvSpPr>
      </xdr:nvSpPr>
      <xdr:spPr>
        <a:xfrm>
          <a:off x="12773025" y="69818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10</xdr:row>
      <xdr:rowOff>152400</xdr:rowOff>
    </xdr:from>
    <xdr:to>
      <xdr:col>7</xdr:col>
      <xdr:colOff>276225</xdr:colOff>
      <xdr:row>10</xdr:row>
      <xdr:rowOff>419100</xdr:rowOff>
    </xdr:to>
    <xdr:sp>
      <xdr:nvSpPr>
        <xdr:cNvPr id="4" name="Flèche vers la droite 1"/>
        <xdr:cNvSpPr>
          <a:spLocks/>
        </xdr:cNvSpPr>
      </xdr:nvSpPr>
      <xdr:spPr>
        <a:xfrm>
          <a:off x="12773025" y="29813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11</xdr:row>
      <xdr:rowOff>133350</xdr:rowOff>
    </xdr:from>
    <xdr:to>
      <xdr:col>7</xdr:col>
      <xdr:colOff>276225</xdr:colOff>
      <xdr:row>11</xdr:row>
      <xdr:rowOff>400050</xdr:rowOff>
    </xdr:to>
    <xdr:sp>
      <xdr:nvSpPr>
        <xdr:cNvPr id="5" name="Flèche vers la droite 1"/>
        <xdr:cNvSpPr>
          <a:spLocks/>
        </xdr:cNvSpPr>
      </xdr:nvSpPr>
      <xdr:spPr>
        <a:xfrm>
          <a:off x="12773025" y="35147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219075</xdr:colOff>
      <xdr:row>24</xdr:row>
      <xdr:rowOff>152400</xdr:rowOff>
    </xdr:from>
    <xdr:to>
      <xdr:col>14</xdr:col>
      <xdr:colOff>0</xdr:colOff>
      <xdr:row>26</xdr:row>
      <xdr:rowOff>152400</xdr:rowOff>
    </xdr:to>
    <xdr:sp>
      <xdr:nvSpPr>
        <xdr:cNvPr id="6" name="ZoneTexte 3"/>
        <xdr:cNvSpPr txBox="1">
          <a:spLocks noChangeArrowheads="1"/>
        </xdr:cNvSpPr>
      </xdr:nvSpPr>
      <xdr:spPr>
        <a:xfrm>
          <a:off x="12077700" y="8039100"/>
          <a:ext cx="8124825"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91440" tIns="45720" rIns="91440" bIns="45720" anchor="ctr"/>
        <a:p>
          <a:pPr algn="l">
            <a:defRPr/>
          </a:pPr>
          <a:r>
            <a:rPr lang="en-US" cap="none" sz="1400" b="1" i="0" u="none" baseline="0">
              <a:solidFill>
                <a:srgbClr val="000000"/>
              </a:solidFill>
            </a:rPr>
            <a:t>Ne pas toucher à cette colonne : faire seulement un copier, puis "Collage spécial... " "Valeurs" dans les colonnes à droite des flèches</a:t>
          </a:r>
        </a:p>
      </xdr:txBody>
    </xdr:sp>
    <xdr:clientData/>
  </xdr:twoCellAnchor>
  <xdr:twoCellAnchor editAs="oneCell">
    <xdr:from>
      <xdr:col>0</xdr:col>
      <xdr:colOff>47625</xdr:colOff>
      <xdr:row>0</xdr:row>
      <xdr:rowOff>38100</xdr:rowOff>
    </xdr:from>
    <xdr:to>
      <xdr:col>0</xdr:col>
      <xdr:colOff>609600</xdr:colOff>
      <xdr:row>0</xdr:row>
      <xdr:rowOff>266700</xdr:rowOff>
    </xdr:to>
    <xdr:pic>
      <xdr:nvPicPr>
        <xdr:cNvPr id="7" name="Image 19" descr="logo_UTC.jpg"/>
        <xdr:cNvPicPr preferRelativeResize="1">
          <a:picLocks noChangeAspect="1"/>
        </xdr:cNvPicPr>
      </xdr:nvPicPr>
      <xdr:blipFill>
        <a:blip r:embed="rId1"/>
        <a:stretch>
          <a:fillRect/>
        </a:stretch>
      </xdr:blipFill>
      <xdr:spPr>
        <a:xfrm>
          <a:off x="47625" y="38100"/>
          <a:ext cx="561975" cy="228600"/>
        </a:xfrm>
        <a:prstGeom prst="rect">
          <a:avLst/>
        </a:prstGeom>
        <a:noFill/>
        <a:ln w="9525" cmpd="sng">
          <a:noFill/>
        </a:ln>
      </xdr:spPr>
    </xdr:pic>
    <xdr:clientData/>
  </xdr:twoCellAnchor>
  <xdr:twoCellAnchor>
    <xdr:from>
      <xdr:col>7</xdr:col>
      <xdr:colOff>66675</xdr:colOff>
      <xdr:row>12</xdr:row>
      <xdr:rowOff>238125</xdr:rowOff>
    </xdr:from>
    <xdr:to>
      <xdr:col>7</xdr:col>
      <xdr:colOff>285750</xdr:colOff>
      <xdr:row>12</xdr:row>
      <xdr:rowOff>504825</xdr:rowOff>
    </xdr:to>
    <xdr:sp>
      <xdr:nvSpPr>
        <xdr:cNvPr id="8" name="Flèche vers la droite 1"/>
        <xdr:cNvSpPr>
          <a:spLocks/>
        </xdr:cNvSpPr>
      </xdr:nvSpPr>
      <xdr:spPr>
        <a:xfrm>
          <a:off x="12782550" y="41338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17</xdr:row>
      <xdr:rowOff>9525</xdr:rowOff>
    </xdr:from>
    <xdr:to>
      <xdr:col>7</xdr:col>
      <xdr:colOff>276225</xdr:colOff>
      <xdr:row>17</xdr:row>
      <xdr:rowOff>266700</xdr:rowOff>
    </xdr:to>
    <xdr:sp>
      <xdr:nvSpPr>
        <xdr:cNvPr id="9" name="Flèche vers la droite 1"/>
        <xdr:cNvSpPr>
          <a:spLocks/>
        </xdr:cNvSpPr>
      </xdr:nvSpPr>
      <xdr:spPr>
        <a:xfrm>
          <a:off x="12773025" y="58483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18</xdr:row>
      <xdr:rowOff>9525</xdr:rowOff>
    </xdr:from>
    <xdr:to>
      <xdr:col>7</xdr:col>
      <xdr:colOff>276225</xdr:colOff>
      <xdr:row>18</xdr:row>
      <xdr:rowOff>266700</xdr:rowOff>
    </xdr:to>
    <xdr:sp>
      <xdr:nvSpPr>
        <xdr:cNvPr id="10" name="Flèche vers la droite 1"/>
        <xdr:cNvSpPr>
          <a:spLocks/>
        </xdr:cNvSpPr>
      </xdr:nvSpPr>
      <xdr:spPr>
        <a:xfrm>
          <a:off x="12773025" y="61150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19</xdr:row>
      <xdr:rowOff>9525</xdr:rowOff>
    </xdr:from>
    <xdr:to>
      <xdr:col>7</xdr:col>
      <xdr:colOff>276225</xdr:colOff>
      <xdr:row>19</xdr:row>
      <xdr:rowOff>266700</xdr:rowOff>
    </xdr:to>
    <xdr:sp>
      <xdr:nvSpPr>
        <xdr:cNvPr id="11" name="Flèche vers la droite 1"/>
        <xdr:cNvSpPr>
          <a:spLocks/>
        </xdr:cNvSpPr>
      </xdr:nvSpPr>
      <xdr:spPr>
        <a:xfrm>
          <a:off x="12773025" y="63817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20</xdr:row>
      <xdr:rowOff>9525</xdr:rowOff>
    </xdr:from>
    <xdr:to>
      <xdr:col>7</xdr:col>
      <xdr:colOff>276225</xdr:colOff>
      <xdr:row>20</xdr:row>
      <xdr:rowOff>266700</xdr:rowOff>
    </xdr:to>
    <xdr:sp>
      <xdr:nvSpPr>
        <xdr:cNvPr id="12" name="Flèche vers la droite 1"/>
        <xdr:cNvSpPr>
          <a:spLocks/>
        </xdr:cNvSpPr>
      </xdr:nvSpPr>
      <xdr:spPr>
        <a:xfrm>
          <a:off x="12773025" y="66484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13</xdr:row>
      <xdr:rowOff>9525</xdr:rowOff>
    </xdr:from>
    <xdr:to>
      <xdr:col>7</xdr:col>
      <xdr:colOff>276225</xdr:colOff>
      <xdr:row>13</xdr:row>
      <xdr:rowOff>276225</xdr:rowOff>
    </xdr:to>
    <xdr:sp>
      <xdr:nvSpPr>
        <xdr:cNvPr id="13" name="Flèche vers la droite 1"/>
        <xdr:cNvSpPr>
          <a:spLocks/>
        </xdr:cNvSpPr>
      </xdr:nvSpPr>
      <xdr:spPr>
        <a:xfrm>
          <a:off x="12773025" y="46672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11</xdr:row>
      <xdr:rowOff>152400</xdr:rowOff>
    </xdr:from>
    <xdr:to>
      <xdr:col>3</xdr:col>
      <xdr:colOff>1285875</xdr:colOff>
      <xdr:row>31</xdr:row>
      <xdr:rowOff>123825</xdr:rowOff>
    </xdr:to>
    <xdr:graphicFrame>
      <xdr:nvGraphicFramePr>
        <xdr:cNvPr id="1" name="Chart 2"/>
        <xdr:cNvGraphicFramePr/>
      </xdr:nvGraphicFramePr>
      <xdr:xfrm>
        <a:off x="1857375" y="3095625"/>
        <a:ext cx="7296150" cy="38385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28575</xdr:rowOff>
    </xdr:from>
    <xdr:to>
      <xdr:col>0</xdr:col>
      <xdr:colOff>666750</xdr:colOff>
      <xdr:row>0</xdr:row>
      <xdr:rowOff>295275</xdr:rowOff>
    </xdr:to>
    <xdr:pic>
      <xdr:nvPicPr>
        <xdr:cNvPr id="2" name="Image 1" descr="logo_UTC.jpg"/>
        <xdr:cNvPicPr preferRelativeResize="1">
          <a:picLocks noChangeAspect="1"/>
        </xdr:cNvPicPr>
      </xdr:nvPicPr>
      <xdr:blipFill>
        <a:blip r:embed="rId2"/>
        <a:stretch>
          <a:fillRect/>
        </a:stretch>
      </xdr:blipFill>
      <xdr:spPr>
        <a:xfrm>
          <a:off x="19050" y="28575"/>
          <a:ext cx="647700" cy="266700"/>
        </a:xfrm>
        <a:prstGeom prst="rect">
          <a:avLst/>
        </a:prstGeom>
        <a:noFill/>
        <a:ln w="9525" cmpd="sng">
          <a:noFill/>
        </a:ln>
      </xdr:spPr>
    </xdr:pic>
    <xdr:clientData/>
  </xdr:twoCellAnchor>
  <xdr:twoCellAnchor>
    <xdr:from>
      <xdr:col>1</xdr:col>
      <xdr:colOff>1514475</xdr:colOff>
      <xdr:row>18</xdr:row>
      <xdr:rowOff>47625</xdr:rowOff>
    </xdr:from>
    <xdr:to>
      <xdr:col>1</xdr:col>
      <xdr:colOff>2790825</xdr:colOff>
      <xdr:row>21</xdr:row>
      <xdr:rowOff>95250</xdr:rowOff>
    </xdr:to>
    <xdr:sp>
      <xdr:nvSpPr>
        <xdr:cNvPr id="3" name="TextBox 217"/>
        <xdr:cNvSpPr txBox="1">
          <a:spLocks noChangeArrowheads="1"/>
        </xdr:cNvSpPr>
      </xdr:nvSpPr>
      <xdr:spPr>
        <a:xfrm>
          <a:off x="3228975" y="4752975"/>
          <a:ext cx="1276350" cy="533400"/>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Cœur 
de Métier</a:t>
          </a:r>
        </a:p>
      </xdr:txBody>
    </xdr:sp>
    <xdr:clientData/>
  </xdr:twoCellAnchor>
  <xdr:twoCellAnchor>
    <xdr:from>
      <xdr:col>1</xdr:col>
      <xdr:colOff>3248025</xdr:colOff>
      <xdr:row>27</xdr:row>
      <xdr:rowOff>123825</xdr:rowOff>
    </xdr:from>
    <xdr:to>
      <xdr:col>1</xdr:col>
      <xdr:colOff>4638675</xdr:colOff>
      <xdr:row>29</xdr:row>
      <xdr:rowOff>152400</xdr:rowOff>
    </xdr:to>
    <xdr:sp>
      <xdr:nvSpPr>
        <xdr:cNvPr id="4" name="TextBox 218"/>
        <xdr:cNvSpPr txBox="1">
          <a:spLocks noChangeArrowheads="1"/>
        </xdr:cNvSpPr>
      </xdr:nvSpPr>
      <xdr:spPr>
        <a:xfrm>
          <a:off x="4962525" y="6286500"/>
          <a:ext cx="1390650" cy="35242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Ressources</a:t>
          </a:r>
        </a:p>
      </xdr:txBody>
    </xdr:sp>
    <xdr:clientData/>
  </xdr:twoCellAnchor>
  <xdr:twoCellAnchor>
    <xdr:from>
      <xdr:col>2</xdr:col>
      <xdr:colOff>228600</xdr:colOff>
      <xdr:row>18</xdr:row>
      <xdr:rowOff>104775</xdr:rowOff>
    </xdr:from>
    <xdr:to>
      <xdr:col>2</xdr:col>
      <xdr:colOff>971550</xdr:colOff>
      <xdr:row>20</xdr:row>
      <xdr:rowOff>76200</xdr:rowOff>
    </xdr:to>
    <xdr:sp>
      <xdr:nvSpPr>
        <xdr:cNvPr id="5" name="TextBox 219"/>
        <xdr:cNvSpPr txBox="1">
          <a:spLocks noChangeArrowheads="1"/>
        </xdr:cNvSpPr>
      </xdr:nvSpPr>
      <xdr:spPr>
        <a:xfrm>
          <a:off x="7115175" y="4810125"/>
          <a:ext cx="742950" cy="29527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Mesure</a:t>
          </a:r>
        </a:p>
      </xdr:txBody>
    </xdr:sp>
    <xdr:clientData/>
  </xdr:twoCellAnchor>
  <xdr:twoCellAnchor>
    <xdr:from>
      <xdr:col>1</xdr:col>
      <xdr:colOff>3228975</xdr:colOff>
      <xdr:row>11</xdr:row>
      <xdr:rowOff>238125</xdr:rowOff>
    </xdr:from>
    <xdr:to>
      <xdr:col>1</xdr:col>
      <xdr:colOff>4619625</xdr:colOff>
      <xdr:row>13</xdr:row>
      <xdr:rowOff>0</xdr:rowOff>
    </xdr:to>
    <xdr:sp>
      <xdr:nvSpPr>
        <xdr:cNvPr id="6" name="TextBox 220"/>
        <xdr:cNvSpPr txBox="1">
          <a:spLocks noChangeArrowheads="1"/>
        </xdr:cNvSpPr>
      </xdr:nvSpPr>
      <xdr:spPr>
        <a:xfrm>
          <a:off x="4943475" y="3181350"/>
          <a:ext cx="1390650" cy="29527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Management</a:t>
          </a:r>
        </a:p>
      </xdr:txBody>
    </xdr:sp>
    <xdr:clientData/>
  </xdr:twoCellAnchor>
  <xdr:twoCellAnchor>
    <xdr:from>
      <xdr:col>1</xdr:col>
      <xdr:colOff>1971675</xdr:colOff>
      <xdr:row>30</xdr:row>
      <xdr:rowOff>76200</xdr:rowOff>
    </xdr:from>
    <xdr:to>
      <xdr:col>2</xdr:col>
      <xdr:colOff>762000</xdr:colOff>
      <xdr:row>31</xdr:row>
      <xdr:rowOff>142875</xdr:rowOff>
    </xdr:to>
    <xdr:grpSp>
      <xdr:nvGrpSpPr>
        <xdr:cNvPr id="7" name="Group 221"/>
        <xdr:cNvGrpSpPr>
          <a:grpSpLocks/>
        </xdr:cNvGrpSpPr>
      </xdr:nvGrpSpPr>
      <xdr:grpSpPr>
        <a:xfrm>
          <a:off x="3686175" y="6724650"/>
          <a:ext cx="3962400" cy="228600"/>
          <a:chOff x="363" y="767"/>
          <a:chExt cx="416" cy="24"/>
        </a:xfrm>
        <a:solidFill>
          <a:srgbClr val="FFFFFF"/>
        </a:solidFill>
      </xdr:grpSpPr>
      <xdr:sp>
        <xdr:nvSpPr>
          <xdr:cNvPr id="8" name="AutoShape 222"/>
          <xdr:cNvSpPr>
            <a:spLocks/>
          </xdr:cNvSpPr>
        </xdr:nvSpPr>
        <xdr:spPr>
          <a:xfrm>
            <a:off x="624" y="767"/>
            <a:ext cx="13" cy="12"/>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223"/>
          <xdr:cNvSpPr>
            <a:spLocks/>
          </xdr:cNvSpPr>
        </xdr:nvSpPr>
        <xdr:spPr>
          <a:xfrm>
            <a:off x="363" y="767"/>
            <a:ext cx="13" cy="12"/>
          </a:xfrm>
          <a:prstGeom prst="rect">
            <a:avLst/>
          </a:prstGeom>
          <a:solidFill>
            <a:srgbClr val="1FB714"/>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227"/>
          <xdr:cNvSpPr>
            <a:spLocks/>
          </xdr:cNvSpPr>
        </xdr:nvSpPr>
        <xdr:spPr>
          <a:xfrm>
            <a:off x="531" y="774"/>
            <a:ext cx="13" cy="1"/>
          </a:xfrm>
          <a:prstGeom prst="flowChartProcess">
            <a:avLst/>
          </a:prstGeom>
          <a:solidFill>
            <a:srgbClr val="006411"/>
          </a:solidFill>
          <a:ln w="31750" cmpd="sng">
            <a:solidFill>
              <a:srgbClr val="0064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9525</xdr:rowOff>
    </xdr:from>
    <xdr:to>
      <xdr:col>3</xdr:col>
      <xdr:colOff>1285875</xdr:colOff>
      <xdr:row>31</xdr:row>
      <xdr:rowOff>66675</xdr:rowOff>
    </xdr:to>
    <xdr:graphicFrame>
      <xdr:nvGraphicFramePr>
        <xdr:cNvPr id="1" name="Chart 2"/>
        <xdr:cNvGraphicFramePr/>
      </xdr:nvGraphicFramePr>
      <xdr:xfrm>
        <a:off x="2438400" y="3219450"/>
        <a:ext cx="6715125" cy="36576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28575</xdr:rowOff>
    </xdr:from>
    <xdr:to>
      <xdr:col>0</xdr:col>
      <xdr:colOff>666750</xdr:colOff>
      <xdr:row>0</xdr:row>
      <xdr:rowOff>295275</xdr:rowOff>
    </xdr:to>
    <xdr:pic>
      <xdr:nvPicPr>
        <xdr:cNvPr id="2" name="Image 1" descr="logo_UTC.jpg"/>
        <xdr:cNvPicPr preferRelativeResize="1">
          <a:picLocks noChangeAspect="1"/>
        </xdr:cNvPicPr>
      </xdr:nvPicPr>
      <xdr:blipFill>
        <a:blip r:embed="rId2"/>
        <a:stretch>
          <a:fillRect/>
        </a:stretch>
      </xdr:blipFill>
      <xdr:spPr>
        <a:xfrm>
          <a:off x="19050" y="28575"/>
          <a:ext cx="647700" cy="266700"/>
        </a:xfrm>
        <a:prstGeom prst="rect">
          <a:avLst/>
        </a:prstGeom>
        <a:noFill/>
        <a:ln w="9525" cmpd="sng">
          <a:noFill/>
        </a:ln>
      </xdr:spPr>
    </xdr:pic>
    <xdr:clientData/>
  </xdr:twoCellAnchor>
  <xdr:twoCellAnchor>
    <xdr:from>
      <xdr:col>1</xdr:col>
      <xdr:colOff>3076575</xdr:colOff>
      <xdr:row>12</xdr:row>
      <xdr:rowOff>152400</xdr:rowOff>
    </xdr:from>
    <xdr:to>
      <xdr:col>1</xdr:col>
      <xdr:colOff>4695825</xdr:colOff>
      <xdr:row>14</xdr:row>
      <xdr:rowOff>133350</xdr:rowOff>
    </xdr:to>
    <xdr:sp>
      <xdr:nvSpPr>
        <xdr:cNvPr id="3" name="TextBox 557"/>
        <xdr:cNvSpPr txBox="1">
          <a:spLocks noChangeArrowheads="1"/>
        </xdr:cNvSpPr>
      </xdr:nvSpPr>
      <xdr:spPr>
        <a:xfrm>
          <a:off x="4791075" y="3362325"/>
          <a:ext cx="1619250" cy="5143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Accueil et dossier
du patient</a:t>
          </a:r>
        </a:p>
      </xdr:txBody>
    </xdr:sp>
    <xdr:clientData/>
  </xdr:twoCellAnchor>
  <xdr:twoCellAnchor>
    <xdr:from>
      <xdr:col>1</xdr:col>
      <xdr:colOff>5133975</xdr:colOff>
      <xdr:row>16</xdr:row>
      <xdr:rowOff>28575</xdr:rowOff>
    </xdr:from>
    <xdr:to>
      <xdr:col>3</xdr:col>
      <xdr:colOff>371475</xdr:colOff>
      <xdr:row>17</xdr:row>
      <xdr:rowOff>9525</xdr:rowOff>
    </xdr:to>
    <xdr:sp>
      <xdr:nvSpPr>
        <xdr:cNvPr id="4" name="TextBox 558"/>
        <xdr:cNvSpPr txBox="1">
          <a:spLocks noChangeArrowheads="1"/>
        </xdr:cNvSpPr>
      </xdr:nvSpPr>
      <xdr:spPr>
        <a:xfrm>
          <a:off x="6848475" y="4305300"/>
          <a:ext cx="1390650" cy="2476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Prélèvement</a:t>
          </a:r>
        </a:p>
      </xdr:txBody>
    </xdr:sp>
    <xdr:clientData/>
  </xdr:twoCellAnchor>
  <xdr:twoCellAnchor>
    <xdr:from>
      <xdr:col>1</xdr:col>
      <xdr:colOff>5000625</xdr:colOff>
      <xdr:row>22</xdr:row>
      <xdr:rowOff>66675</xdr:rowOff>
    </xdr:from>
    <xdr:to>
      <xdr:col>2</xdr:col>
      <xdr:colOff>904875</xdr:colOff>
      <xdr:row>25</xdr:row>
      <xdr:rowOff>57150</xdr:rowOff>
    </xdr:to>
    <xdr:sp>
      <xdr:nvSpPr>
        <xdr:cNvPr id="5" name="TextBox 559"/>
        <xdr:cNvSpPr txBox="1">
          <a:spLocks noChangeArrowheads="1"/>
        </xdr:cNvSpPr>
      </xdr:nvSpPr>
      <xdr:spPr>
        <a:xfrm>
          <a:off x="6715125" y="5419725"/>
          <a:ext cx="1076325" cy="4762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Tri des échantillons</a:t>
          </a:r>
        </a:p>
      </xdr:txBody>
    </xdr:sp>
    <xdr:clientData/>
  </xdr:twoCellAnchor>
  <xdr:twoCellAnchor>
    <xdr:from>
      <xdr:col>1</xdr:col>
      <xdr:colOff>3505200</xdr:colOff>
      <xdr:row>27</xdr:row>
      <xdr:rowOff>76200</xdr:rowOff>
    </xdr:from>
    <xdr:to>
      <xdr:col>1</xdr:col>
      <xdr:colOff>4248150</xdr:colOff>
      <xdr:row>29</xdr:row>
      <xdr:rowOff>0</xdr:rowOff>
    </xdr:to>
    <xdr:sp>
      <xdr:nvSpPr>
        <xdr:cNvPr id="6" name="TextBox 560"/>
        <xdr:cNvSpPr txBox="1">
          <a:spLocks noChangeArrowheads="1"/>
        </xdr:cNvSpPr>
      </xdr:nvSpPr>
      <xdr:spPr>
        <a:xfrm>
          <a:off x="5219700" y="6238875"/>
          <a:ext cx="742950" cy="2476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Analyse</a:t>
          </a:r>
        </a:p>
      </xdr:txBody>
    </xdr:sp>
    <xdr:clientData/>
  </xdr:twoCellAnchor>
  <xdr:twoCellAnchor>
    <xdr:from>
      <xdr:col>1</xdr:col>
      <xdr:colOff>1371600</xdr:colOff>
      <xdr:row>22</xdr:row>
      <xdr:rowOff>104775</xdr:rowOff>
    </xdr:from>
    <xdr:to>
      <xdr:col>1</xdr:col>
      <xdr:colOff>2809875</xdr:colOff>
      <xdr:row>25</xdr:row>
      <xdr:rowOff>66675</xdr:rowOff>
    </xdr:to>
    <xdr:sp>
      <xdr:nvSpPr>
        <xdr:cNvPr id="7" name="TextBox 561"/>
        <xdr:cNvSpPr txBox="1">
          <a:spLocks noChangeArrowheads="1"/>
        </xdr:cNvSpPr>
      </xdr:nvSpPr>
      <xdr:spPr>
        <a:xfrm>
          <a:off x="3086100" y="5457825"/>
          <a:ext cx="1438275" cy="447675"/>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Validation des résultats</a:t>
          </a:r>
        </a:p>
      </xdr:txBody>
    </xdr:sp>
    <xdr:clientData/>
  </xdr:twoCellAnchor>
  <xdr:twoCellAnchor>
    <xdr:from>
      <xdr:col>1</xdr:col>
      <xdr:colOff>1495425</xdr:colOff>
      <xdr:row>15</xdr:row>
      <xdr:rowOff>161925</xdr:rowOff>
    </xdr:from>
    <xdr:to>
      <xdr:col>1</xdr:col>
      <xdr:colOff>2647950</xdr:colOff>
      <xdr:row>17</xdr:row>
      <xdr:rowOff>123825</xdr:rowOff>
    </xdr:to>
    <xdr:sp>
      <xdr:nvSpPr>
        <xdr:cNvPr id="8" name="TextBox 562"/>
        <xdr:cNvSpPr txBox="1">
          <a:spLocks noChangeArrowheads="1"/>
        </xdr:cNvSpPr>
      </xdr:nvSpPr>
      <xdr:spPr>
        <a:xfrm>
          <a:off x="3209925" y="4171950"/>
          <a:ext cx="1152525" cy="49530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Restitution des résultats</a:t>
          </a:r>
        </a:p>
      </xdr:txBody>
    </xdr:sp>
    <xdr:clientData/>
  </xdr:twoCellAnchor>
  <xdr:twoCellAnchor>
    <xdr:from>
      <xdr:col>1</xdr:col>
      <xdr:colOff>1914525</xdr:colOff>
      <xdr:row>30</xdr:row>
      <xdr:rowOff>9525</xdr:rowOff>
    </xdr:from>
    <xdr:to>
      <xdr:col>2</xdr:col>
      <xdr:colOff>733425</xdr:colOff>
      <xdr:row>31</xdr:row>
      <xdr:rowOff>76200</xdr:rowOff>
    </xdr:to>
    <xdr:grpSp>
      <xdr:nvGrpSpPr>
        <xdr:cNvPr id="9" name="Group 571"/>
        <xdr:cNvGrpSpPr>
          <a:grpSpLocks/>
        </xdr:cNvGrpSpPr>
      </xdr:nvGrpSpPr>
      <xdr:grpSpPr>
        <a:xfrm>
          <a:off x="3629025" y="6657975"/>
          <a:ext cx="3990975" cy="228600"/>
          <a:chOff x="363" y="767"/>
          <a:chExt cx="416" cy="24"/>
        </a:xfrm>
        <a:solidFill>
          <a:srgbClr val="FFFFFF"/>
        </a:solidFill>
      </xdr:grpSpPr>
      <xdr:sp>
        <xdr:nvSpPr>
          <xdr:cNvPr id="10" name="AutoShape 565"/>
          <xdr:cNvSpPr>
            <a:spLocks/>
          </xdr:cNvSpPr>
        </xdr:nvSpPr>
        <xdr:spPr>
          <a:xfrm>
            <a:off x="624" y="767"/>
            <a:ext cx="13" cy="12"/>
          </a:xfrm>
          <a:prstGeom prst="rect">
            <a:avLst/>
          </a:prstGeom>
          <a:solidFill>
            <a:srgbClr val="FF99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566"/>
          <xdr:cNvSpPr>
            <a:spLocks/>
          </xdr:cNvSpPr>
        </xdr:nvSpPr>
        <xdr:spPr>
          <a:xfrm>
            <a:off x="363" y="767"/>
            <a:ext cx="13" cy="12"/>
          </a:xfrm>
          <a:prstGeom prst="rect">
            <a:avLst/>
          </a:prstGeom>
          <a:solidFill>
            <a:srgbClr val="CC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570"/>
          <xdr:cNvSpPr>
            <a:spLocks/>
          </xdr:cNvSpPr>
        </xdr:nvSpPr>
        <xdr:spPr>
          <a:xfrm>
            <a:off x="531" y="774"/>
            <a:ext cx="13" cy="1"/>
          </a:xfrm>
          <a:prstGeom prst="flowChartProcess">
            <a:avLst/>
          </a:prstGeom>
          <a:solidFill>
            <a:srgbClr val="000000"/>
          </a:solidFill>
          <a:ln w="31750" cmpd="sng">
            <a:solidFill>
              <a:srgbClr val="9933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495300</xdr:colOff>
      <xdr:row>0</xdr:row>
      <xdr:rowOff>209550</xdr:rowOff>
    </xdr:to>
    <xdr:pic>
      <xdr:nvPicPr>
        <xdr:cNvPr id="1" name="Image 1" descr="logo_UTC.jpg"/>
        <xdr:cNvPicPr preferRelativeResize="1">
          <a:picLocks noChangeAspect="1"/>
        </xdr:cNvPicPr>
      </xdr:nvPicPr>
      <xdr:blipFill>
        <a:blip r:embed="rId1"/>
        <a:stretch>
          <a:fillRect/>
        </a:stretch>
      </xdr:blipFill>
      <xdr:spPr>
        <a:xfrm>
          <a:off x="28575" y="19050"/>
          <a:ext cx="46672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e2\Downloads\pack_ISO_9001_vide_avec_liens_version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dimension ref="A1:G48"/>
  <sheetViews>
    <sheetView tabSelected="1" zoomScale="75" zoomScaleNormal="75" zoomScalePageLayoutView="0" workbookViewId="0" topLeftCell="A1">
      <selection activeCell="C4" sqref="C4:D4"/>
    </sheetView>
  </sheetViews>
  <sheetFormatPr defaultColWidth="11.421875" defaultRowHeight="12.75"/>
  <cols>
    <col min="1" max="1" width="17.421875" style="0" customWidth="1"/>
    <col min="2" max="2" width="18.00390625" style="0" customWidth="1"/>
    <col min="3" max="3" width="44.421875" style="0" customWidth="1"/>
    <col min="4" max="5" width="20.7109375" style="0" customWidth="1"/>
    <col min="9" max="9" width="12.140625" style="0" customWidth="1"/>
    <col min="10" max="10" width="18.00390625" style="0" customWidth="1"/>
    <col min="11" max="11" width="15.8515625" style="0" customWidth="1"/>
  </cols>
  <sheetData>
    <row r="1" spans="1:5" ht="24.75" customHeight="1">
      <c r="A1" s="453"/>
      <c r="B1" s="265" t="s">
        <v>61</v>
      </c>
      <c r="C1" s="265"/>
      <c r="D1" s="265"/>
      <c r="E1" s="449" t="s">
        <v>238</v>
      </c>
    </row>
    <row r="2" spans="1:5" ht="34.5" customHeight="1">
      <c r="A2" s="258" t="s">
        <v>250</v>
      </c>
      <c r="B2" s="255"/>
      <c r="C2" s="255"/>
      <c r="D2" s="255"/>
      <c r="E2" s="256"/>
    </row>
    <row r="3" spans="1:5" ht="18.75" customHeight="1">
      <c r="A3" s="450" t="s">
        <v>49</v>
      </c>
      <c r="B3" s="451"/>
      <c r="C3" s="451"/>
      <c r="D3" s="451"/>
      <c r="E3" s="452"/>
    </row>
    <row r="4" spans="1:7" ht="18.75" customHeight="1">
      <c r="A4" s="194"/>
      <c r="B4" s="195" t="s">
        <v>147</v>
      </c>
      <c r="C4" s="266"/>
      <c r="D4" s="267"/>
      <c r="E4" s="270" t="s">
        <v>57</v>
      </c>
      <c r="G4" t="s">
        <v>257</v>
      </c>
    </row>
    <row r="5" spans="1:5" ht="19.5" customHeight="1">
      <c r="A5" s="194"/>
      <c r="B5" s="195" t="s">
        <v>148</v>
      </c>
      <c r="C5" s="268"/>
      <c r="D5" s="269"/>
      <c r="E5" s="271"/>
    </row>
    <row r="6" spans="1:5" ht="19.5" customHeight="1">
      <c r="A6" s="194"/>
      <c r="B6" s="195" t="s">
        <v>149</v>
      </c>
      <c r="C6" s="268"/>
      <c r="D6" s="269"/>
      <c r="E6" s="271"/>
    </row>
    <row r="7" spans="1:5" ht="19.5" customHeight="1">
      <c r="A7" s="194"/>
      <c r="B7" s="195" t="s">
        <v>62</v>
      </c>
      <c r="C7" s="268"/>
      <c r="D7" s="269"/>
      <c r="E7" s="271"/>
    </row>
    <row r="8" spans="1:5" ht="19.5" customHeight="1">
      <c r="A8" s="194"/>
      <c r="B8" s="195" t="s">
        <v>150</v>
      </c>
      <c r="C8" s="287"/>
      <c r="D8" s="288"/>
      <c r="E8" s="272"/>
    </row>
    <row r="9" spans="1:5" s="28" customFormat="1" ht="19.5" customHeight="1">
      <c r="A9" s="277" t="s">
        <v>48</v>
      </c>
      <c r="B9" s="279"/>
      <c r="C9" s="279"/>
      <c r="D9" s="279"/>
      <c r="E9" s="278"/>
    </row>
    <row r="10" spans="1:5" s="28" customFormat="1" ht="21.75" customHeight="1">
      <c r="A10" s="197" t="s">
        <v>153</v>
      </c>
      <c r="B10" s="285" t="s">
        <v>58</v>
      </c>
      <c r="C10" s="285"/>
      <c r="D10" s="285"/>
      <c r="E10" s="286"/>
    </row>
    <row r="11" spans="1:5" s="28" customFormat="1" ht="21.75" customHeight="1">
      <c r="A11" s="198" t="s">
        <v>154</v>
      </c>
      <c r="B11" s="280" t="s">
        <v>59</v>
      </c>
      <c r="C11" s="280"/>
      <c r="D11" s="280"/>
      <c r="E11" s="281"/>
    </row>
    <row r="12" spans="1:5" s="28" customFormat="1" ht="21.75" customHeight="1">
      <c r="A12" s="199"/>
      <c r="B12" s="280" t="s">
        <v>60</v>
      </c>
      <c r="C12" s="280"/>
      <c r="D12" s="280"/>
      <c r="E12" s="281"/>
    </row>
    <row r="13" spans="1:5" s="28" customFormat="1" ht="21.75" customHeight="1">
      <c r="A13" s="198" t="s">
        <v>155</v>
      </c>
      <c r="B13" s="282" t="s">
        <v>151</v>
      </c>
      <c r="C13" s="282"/>
      <c r="D13" s="282"/>
      <c r="E13" s="257"/>
    </row>
    <row r="14" spans="1:5" s="28" customFormat="1" ht="21.75" customHeight="1">
      <c r="A14" s="200"/>
      <c r="B14" s="282" t="s">
        <v>207</v>
      </c>
      <c r="C14" s="282"/>
      <c r="D14" s="282"/>
      <c r="E14" s="257"/>
    </row>
    <row r="15" spans="1:5" s="28" customFormat="1" ht="21.75" customHeight="1">
      <c r="A15" s="199"/>
      <c r="B15" s="283" t="s">
        <v>152</v>
      </c>
      <c r="C15" s="283"/>
      <c r="D15" s="283"/>
      <c r="E15" s="284"/>
    </row>
    <row r="16" spans="1:5" s="28" customFormat="1" ht="19.5" customHeight="1">
      <c r="A16" s="277" t="s">
        <v>37</v>
      </c>
      <c r="B16" s="278"/>
      <c r="C16" s="277" t="s">
        <v>256</v>
      </c>
      <c r="D16" s="279"/>
      <c r="E16" s="278"/>
    </row>
    <row r="17" spans="1:5" s="28" customFormat="1" ht="28.5" customHeight="1">
      <c r="A17" s="263" t="s">
        <v>42</v>
      </c>
      <c r="B17" s="264"/>
      <c r="C17" s="275" t="s">
        <v>246</v>
      </c>
      <c r="D17" s="273" t="s">
        <v>19</v>
      </c>
      <c r="E17" s="274"/>
    </row>
    <row r="18" spans="1:5" s="28" customFormat="1" ht="28.5" customHeight="1">
      <c r="A18" s="263" t="s">
        <v>41</v>
      </c>
      <c r="B18" s="264"/>
      <c r="C18" s="276"/>
      <c r="D18" s="196" t="s">
        <v>245</v>
      </c>
      <c r="E18" s="196" t="s">
        <v>244</v>
      </c>
    </row>
    <row r="19" spans="1:5" s="28" customFormat="1" ht="28.5" customHeight="1">
      <c r="A19" s="263" t="s">
        <v>43</v>
      </c>
      <c r="B19" s="264"/>
      <c r="C19" s="184" t="s">
        <v>70</v>
      </c>
      <c r="D19" s="107" t="s">
        <v>63</v>
      </c>
      <c r="E19" s="108">
        <v>0</v>
      </c>
    </row>
    <row r="20" spans="1:5" s="28" customFormat="1" ht="28.5" customHeight="1">
      <c r="A20" s="263" t="s">
        <v>44</v>
      </c>
      <c r="B20" s="264"/>
      <c r="C20" s="184" t="s">
        <v>69</v>
      </c>
      <c r="D20" s="107" t="s">
        <v>64</v>
      </c>
      <c r="E20" s="108">
        <v>0.33</v>
      </c>
    </row>
    <row r="21" spans="1:5" s="28" customFormat="1" ht="28.5" customHeight="1">
      <c r="A21" s="263" t="s">
        <v>45</v>
      </c>
      <c r="B21" s="264"/>
      <c r="C21" s="184" t="s">
        <v>68</v>
      </c>
      <c r="D21" s="107" t="s">
        <v>65</v>
      </c>
      <c r="E21" s="108">
        <v>0.66</v>
      </c>
    </row>
    <row r="22" spans="1:5" s="28" customFormat="1" ht="28.5" customHeight="1">
      <c r="A22" s="263" t="s">
        <v>46</v>
      </c>
      <c r="B22" s="264"/>
      <c r="C22" s="184" t="s">
        <v>67</v>
      </c>
      <c r="D22" s="107" t="s">
        <v>66</v>
      </c>
      <c r="E22" s="108">
        <v>1</v>
      </c>
    </row>
    <row r="23" spans="1:5" s="28" customFormat="1" ht="19.5" customHeight="1">
      <c r="A23" s="298" t="s">
        <v>38</v>
      </c>
      <c r="B23" s="299"/>
      <c r="C23" s="299"/>
      <c r="D23" s="299"/>
      <c r="E23" s="300"/>
    </row>
    <row r="24" spans="1:5" s="28" customFormat="1" ht="18" customHeight="1">
      <c r="A24" s="80"/>
      <c r="B24" s="81"/>
      <c r="C24" s="81"/>
      <c r="D24" s="81"/>
      <c r="E24" s="82"/>
    </row>
    <row r="25" spans="1:5" s="79" customFormat="1" ht="18" customHeight="1">
      <c r="A25" s="182" t="s">
        <v>39</v>
      </c>
      <c r="B25" s="201" t="s">
        <v>156</v>
      </c>
      <c r="C25" s="202"/>
      <c r="D25" s="202"/>
      <c r="E25" s="203"/>
    </row>
    <row r="26" spans="1:5" s="28" customFormat="1" ht="18" customHeight="1">
      <c r="A26" s="181"/>
      <c r="B26" s="261" t="s">
        <v>157</v>
      </c>
      <c r="C26" s="261"/>
      <c r="D26" s="261"/>
      <c r="E26" s="262"/>
    </row>
    <row r="27" spans="1:5" s="28" customFormat="1" ht="18" customHeight="1">
      <c r="A27" s="181"/>
      <c r="B27" s="204" t="s">
        <v>158</v>
      </c>
      <c r="C27" s="202"/>
      <c r="D27" s="202"/>
      <c r="E27" s="203"/>
    </row>
    <row r="28" spans="1:5" s="28" customFormat="1" ht="18" customHeight="1">
      <c r="A28" s="181"/>
      <c r="B28" s="261" t="s">
        <v>157</v>
      </c>
      <c r="C28" s="261"/>
      <c r="D28" s="261"/>
      <c r="E28" s="262"/>
    </row>
    <row r="29" spans="1:5" s="28" customFormat="1" ht="18" customHeight="1">
      <c r="A29" s="181"/>
      <c r="B29" s="204" t="s">
        <v>159</v>
      </c>
      <c r="C29" s="202"/>
      <c r="D29" s="202"/>
      <c r="E29" s="203"/>
    </row>
    <row r="30" spans="1:5" ht="18" customHeight="1">
      <c r="A30" s="181"/>
      <c r="B30" s="261" t="s">
        <v>157</v>
      </c>
      <c r="C30" s="261"/>
      <c r="D30" s="261"/>
      <c r="E30" s="262"/>
    </row>
    <row r="31" spans="1:5" ht="18" customHeight="1">
      <c r="A31" s="182" t="s">
        <v>47</v>
      </c>
      <c r="B31" s="204" t="s">
        <v>160</v>
      </c>
      <c r="C31" s="202"/>
      <c r="D31" s="202"/>
      <c r="E31" s="203"/>
    </row>
    <row r="32" spans="1:5" ht="18" customHeight="1">
      <c r="A32" s="181"/>
      <c r="B32" s="261" t="s">
        <v>157</v>
      </c>
      <c r="C32" s="261"/>
      <c r="D32" s="261"/>
      <c r="E32" s="262"/>
    </row>
    <row r="33" spans="1:5" ht="18" customHeight="1">
      <c r="A33" s="181"/>
      <c r="B33" s="204" t="s">
        <v>161</v>
      </c>
      <c r="C33" s="202"/>
      <c r="D33" s="202"/>
      <c r="E33" s="203"/>
    </row>
    <row r="34" spans="1:5" ht="18" customHeight="1">
      <c r="A34" s="181"/>
      <c r="B34" s="261" t="s">
        <v>157</v>
      </c>
      <c r="C34" s="261"/>
      <c r="D34" s="261"/>
      <c r="E34" s="262"/>
    </row>
    <row r="35" spans="1:5" ht="18" customHeight="1">
      <c r="A35" s="181"/>
      <c r="B35" s="204" t="s">
        <v>162</v>
      </c>
      <c r="C35" s="202"/>
      <c r="D35" s="202"/>
      <c r="E35" s="203"/>
    </row>
    <row r="36" spans="1:5" ht="18" customHeight="1">
      <c r="A36" s="181"/>
      <c r="B36" s="261" t="s">
        <v>157</v>
      </c>
      <c r="C36" s="261"/>
      <c r="D36" s="261"/>
      <c r="E36" s="262"/>
    </row>
    <row r="37" spans="1:5" ht="18" customHeight="1">
      <c r="A37" s="182" t="s">
        <v>40</v>
      </c>
      <c r="B37" s="201" t="s">
        <v>163</v>
      </c>
      <c r="C37" s="202"/>
      <c r="D37" s="202"/>
      <c r="E37" s="203"/>
    </row>
    <row r="38" spans="1:5" ht="18" customHeight="1">
      <c r="A38" s="181"/>
      <c r="B38" s="261" t="s">
        <v>157</v>
      </c>
      <c r="C38" s="261"/>
      <c r="D38" s="261"/>
      <c r="E38" s="262"/>
    </row>
    <row r="39" spans="1:5" ht="18" customHeight="1">
      <c r="A39" s="80"/>
      <c r="B39" s="204" t="s">
        <v>164</v>
      </c>
      <c r="C39" s="202"/>
      <c r="D39" s="202"/>
      <c r="E39" s="203"/>
    </row>
    <row r="40" spans="1:5" ht="18" customHeight="1">
      <c r="A40" s="80"/>
      <c r="B40" s="261" t="s">
        <v>157</v>
      </c>
      <c r="C40" s="261"/>
      <c r="D40" s="261"/>
      <c r="E40" s="262"/>
    </row>
    <row r="41" spans="1:5" ht="18" customHeight="1">
      <c r="A41" s="80"/>
      <c r="B41" s="204" t="s">
        <v>165</v>
      </c>
      <c r="C41" s="202"/>
      <c r="D41" s="202"/>
      <c r="E41" s="203"/>
    </row>
    <row r="42" spans="1:5" ht="18" customHeight="1">
      <c r="A42" s="80"/>
      <c r="B42" s="259" t="s">
        <v>1</v>
      </c>
      <c r="C42" s="259"/>
      <c r="D42" s="259"/>
      <c r="E42" s="260"/>
    </row>
    <row r="43" spans="1:5" ht="18" customHeight="1">
      <c r="A43" s="80"/>
      <c r="B43" s="259" t="s">
        <v>1</v>
      </c>
      <c r="C43" s="259"/>
      <c r="D43" s="259"/>
      <c r="E43" s="260"/>
    </row>
    <row r="44" spans="1:5" ht="18" customHeight="1">
      <c r="A44" s="80"/>
      <c r="B44" s="259" t="s">
        <v>1</v>
      </c>
      <c r="C44" s="259"/>
      <c r="D44" s="259"/>
      <c r="E44" s="260"/>
    </row>
    <row r="45" spans="1:5" ht="18" customHeight="1">
      <c r="A45" s="83"/>
      <c r="B45" s="259" t="s">
        <v>1</v>
      </c>
      <c r="C45" s="259"/>
      <c r="D45" s="259"/>
      <c r="E45" s="260"/>
    </row>
    <row r="46" spans="1:5" ht="18" customHeight="1">
      <c r="A46" s="289" t="s">
        <v>50</v>
      </c>
      <c r="B46" s="290"/>
      <c r="C46" s="290"/>
      <c r="D46" s="290"/>
      <c r="E46" s="291"/>
    </row>
    <row r="47" spans="1:5" ht="18" customHeight="1">
      <c r="A47" s="292" t="s">
        <v>51</v>
      </c>
      <c r="B47" s="293"/>
      <c r="C47" s="293"/>
      <c r="D47" s="293"/>
      <c r="E47" s="294"/>
    </row>
    <row r="48" spans="1:5" ht="24.75" customHeight="1">
      <c r="A48" s="295" t="s">
        <v>247</v>
      </c>
      <c r="B48" s="296"/>
      <c r="C48" s="296"/>
      <c r="D48" s="296"/>
      <c r="E48" s="297"/>
    </row>
  </sheetData>
  <sheetProtection/>
  <mergeCells count="42">
    <mergeCell ref="B1:D1"/>
    <mergeCell ref="A46:E46"/>
    <mergeCell ref="A47:E47"/>
    <mergeCell ref="A48:E48"/>
    <mergeCell ref="A23:E23"/>
    <mergeCell ref="B45:E45"/>
    <mergeCell ref="B26:E26"/>
    <mergeCell ref="B28:E28"/>
    <mergeCell ref="B30:E30"/>
    <mergeCell ref="B32:E32"/>
    <mergeCell ref="B44:E44"/>
    <mergeCell ref="A19:B19"/>
    <mergeCell ref="A2:E2"/>
    <mergeCell ref="C5:D5"/>
    <mergeCell ref="B14:E14"/>
    <mergeCell ref="B15:E15"/>
    <mergeCell ref="B10:E10"/>
    <mergeCell ref="B11:E11"/>
    <mergeCell ref="C8:D8"/>
    <mergeCell ref="C7:D7"/>
    <mergeCell ref="A9:E9"/>
    <mergeCell ref="C17:C18"/>
    <mergeCell ref="A16:B16"/>
    <mergeCell ref="C16:E16"/>
    <mergeCell ref="B12:E12"/>
    <mergeCell ref="B13:E13"/>
    <mergeCell ref="B36:E36"/>
    <mergeCell ref="B38:E38"/>
    <mergeCell ref="C4:D4"/>
    <mergeCell ref="C6:D6"/>
    <mergeCell ref="A17:B17"/>
    <mergeCell ref="E4:E8"/>
    <mergeCell ref="A18:B18"/>
    <mergeCell ref="D17:E17"/>
    <mergeCell ref="A3:E3"/>
    <mergeCell ref="B43:E43"/>
    <mergeCell ref="B40:E40"/>
    <mergeCell ref="A20:B20"/>
    <mergeCell ref="A21:B21"/>
    <mergeCell ref="A22:B22"/>
    <mergeCell ref="B42:E42"/>
    <mergeCell ref="B34:E34"/>
  </mergeCells>
  <hyperlinks>
    <hyperlink ref="E1" r:id="rId1" display="delahaye.valerie@neuf.fr"/>
  </hyperlinks>
  <printOptions/>
  <pageMargins left="0.3937007874015748" right="0.3937007874015748" top="0.3937007874015748" bottom="0.3937007874015748" header="0.1968503937007874" footer="0.1968503937007874"/>
  <pageSetup orientation="portrait" paperSize="9" scale="80" r:id="rId3"/>
  <headerFooter alignWithMargins="0">
    <oddHeader>&amp;L© 2010 - F. DE FONDAT - V. DELAHAYE - C. PODLUNSEK - P.J. GOMEZ &amp;RAutodiagnostic - ISO 15189</oddHeader>
    <oddFooter>&amp;LEdition du &amp;D&amp;R&amp;P/&amp;N</oddFooter>
  </headerFooter>
  <drawing r:id="rId2"/>
</worksheet>
</file>

<file path=xl/worksheets/sheet2.xml><?xml version="1.0" encoding="utf-8"?>
<worksheet xmlns="http://schemas.openxmlformats.org/spreadsheetml/2006/main" xmlns:r="http://schemas.openxmlformats.org/officeDocument/2006/relationships">
  <sheetPr codeName="Feuil2"/>
  <dimension ref="A1:AJ109"/>
  <sheetViews>
    <sheetView zoomScale="75" zoomScaleNormal="75" zoomScalePageLayoutView="0" workbookViewId="0" topLeftCell="A1">
      <selection activeCell="E1" sqref="E1"/>
    </sheetView>
  </sheetViews>
  <sheetFormatPr defaultColWidth="10.8515625" defaultRowHeight="33" customHeight="1" outlineLevelCol="1"/>
  <cols>
    <col min="1" max="1" width="7.28125" style="2" customWidth="1"/>
    <col min="2" max="2" width="77.8515625" style="29" customWidth="1"/>
    <col min="3" max="3" width="20.7109375" style="29" customWidth="1"/>
    <col min="4" max="4" width="37.28125" style="28" customWidth="1"/>
    <col min="5" max="5" width="30.421875" style="28" customWidth="1"/>
    <col min="6" max="6" width="3.8515625" style="28" customWidth="1" outlineLevel="1"/>
    <col min="7" max="7" width="18.00390625" style="5" customWidth="1" outlineLevel="1"/>
    <col min="8" max="10" width="10.8515625" style="28" customWidth="1" outlineLevel="1"/>
    <col min="11" max="11" width="9.421875" style="28" customWidth="1" outlineLevel="1"/>
    <col min="12" max="12" width="11.8515625" style="26" customWidth="1" outlineLevel="1"/>
    <col min="13" max="13" width="19.7109375" style="36" customWidth="1" outlineLevel="1"/>
    <col min="14" max="14" width="19.421875" style="37" customWidth="1" outlineLevel="1"/>
    <col min="15" max="15" width="20.7109375" style="36" customWidth="1" outlineLevel="1"/>
    <col min="16" max="16" width="19.28125" style="37" customWidth="1" outlineLevel="1"/>
    <col min="17" max="21" width="10.8515625" style="28" customWidth="1" outlineLevel="1"/>
    <col min="22" max="22" width="11.8515625" style="26" customWidth="1" outlineLevel="1"/>
    <col min="23" max="23" width="20.7109375" style="36" customWidth="1" outlineLevel="1"/>
    <col min="24" max="26" width="20.7109375" style="37" customWidth="1" outlineLevel="1"/>
    <col min="27" max="27" width="20.7109375" style="40" customWidth="1" outlineLevel="1"/>
    <col min="28" max="28" width="20.7109375" style="37" customWidth="1" outlineLevel="1"/>
    <col min="29" max="35" width="20.7109375" style="28" customWidth="1" outlineLevel="1"/>
    <col min="36" max="36" width="20.7109375" style="28" customWidth="1"/>
    <col min="37" max="16384" width="10.8515625" style="28" customWidth="1"/>
  </cols>
  <sheetData>
    <row r="1" spans="1:28" ht="24.75" customHeight="1">
      <c r="A1" s="205"/>
      <c r="B1" s="265" t="s">
        <v>248</v>
      </c>
      <c r="C1" s="265"/>
      <c r="D1" s="265"/>
      <c r="E1" s="449" t="s">
        <v>238</v>
      </c>
      <c r="G1"/>
      <c r="H1"/>
      <c r="I1"/>
      <c r="J1"/>
      <c r="K1"/>
      <c r="L1"/>
      <c r="M1"/>
      <c r="N1"/>
      <c r="O1"/>
      <c r="P1"/>
      <c r="R1"/>
      <c r="S1"/>
      <c r="T1"/>
      <c r="U1"/>
      <c r="V1"/>
      <c r="W1"/>
      <c r="X1"/>
      <c r="Y1"/>
      <c r="Z1"/>
      <c r="AA1"/>
      <c r="AB1"/>
    </row>
    <row r="2" spans="1:28" s="33" customFormat="1" ht="34.5" customHeight="1">
      <c r="A2" s="258" t="str">
        <f>'1) Contexte'!A2:E2</f>
        <v>GRILLE D'AUTODIAGNOSTIC BASE SUR LA NORME ISO 15189</v>
      </c>
      <c r="B2" s="255"/>
      <c r="C2" s="255"/>
      <c r="D2" s="255"/>
      <c r="E2" s="256"/>
      <c r="G2"/>
      <c r="H2"/>
      <c r="I2"/>
      <c r="J2"/>
      <c r="K2"/>
      <c r="L2"/>
      <c r="M2"/>
      <c r="N2"/>
      <c r="O2"/>
      <c r="P2"/>
      <c r="R2"/>
      <c r="S2"/>
      <c r="T2"/>
      <c r="U2"/>
      <c r="V2"/>
      <c r="W2"/>
      <c r="X2"/>
      <c r="Y2"/>
      <c r="Z2"/>
      <c r="AA2"/>
      <c r="AB2"/>
    </row>
    <row r="3" spans="1:36" s="33" customFormat="1" ht="21" customHeight="1">
      <c r="A3" s="338" t="str">
        <f>'1) Contexte'!A3:E3</f>
        <v>Avertissement : toute zone blanche peut être remplie ou modifiée. Les données peuvent ensuite être utilisées dans d'autres onglets.</v>
      </c>
      <c r="B3" s="339"/>
      <c r="C3" s="339"/>
      <c r="D3" s="339"/>
      <c r="E3" s="340"/>
      <c r="G3"/>
      <c r="H3" s="316" t="s">
        <v>24</v>
      </c>
      <c r="I3" s="317"/>
      <c r="J3" s="317"/>
      <c r="K3" s="317"/>
      <c r="L3" s="318"/>
      <c r="M3" s="325" t="s">
        <v>54</v>
      </c>
      <c r="N3" s="330" t="s">
        <v>33</v>
      </c>
      <c r="O3" s="325" t="s">
        <v>31</v>
      </c>
      <c r="P3" s="330" t="s">
        <v>34</v>
      </c>
      <c r="R3" s="373" t="s">
        <v>8</v>
      </c>
      <c r="S3" s="374"/>
      <c r="T3" s="374"/>
      <c r="U3" s="374"/>
      <c r="V3" s="375"/>
      <c r="W3" s="325" t="s">
        <v>36</v>
      </c>
      <c r="X3" s="349" t="s">
        <v>8</v>
      </c>
      <c r="Y3" s="325" t="s">
        <v>36</v>
      </c>
      <c r="Z3" s="349" t="s">
        <v>8</v>
      </c>
      <c r="AA3" s="325" t="s">
        <v>36</v>
      </c>
      <c r="AB3" s="349" t="s">
        <v>8</v>
      </c>
      <c r="AC3" s="325" t="s">
        <v>36</v>
      </c>
      <c r="AD3" s="349" t="s">
        <v>8</v>
      </c>
      <c r="AE3" s="325" t="s">
        <v>36</v>
      </c>
      <c r="AF3" s="349" t="s">
        <v>8</v>
      </c>
      <c r="AG3" s="325" t="s">
        <v>36</v>
      </c>
      <c r="AH3" s="349" t="s">
        <v>8</v>
      </c>
      <c r="AI3" s="325" t="s">
        <v>36</v>
      </c>
      <c r="AJ3" s="349" t="s">
        <v>8</v>
      </c>
    </row>
    <row r="4" spans="1:36" s="33" customFormat="1" ht="30" customHeight="1">
      <c r="A4" s="382" t="str">
        <f>'1) Contexte'!B4</f>
        <v>Date :</v>
      </c>
      <c r="B4" s="383"/>
      <c r="C4" s="347">
        <f>'1) Contexte'!C4:D4</f>
        <v>0</v>
      </c>
      <c r="D4" s="348"/>
      <c r="E4" s="344" t="s">
        <v>57</v>
      </c>
      <c r="G4"/>
      <c r="H4" s="319"/>
      <c r="I4" s="320"/>
      <c r="J4" s="320"/>
      <c r="K4" s="320"/>
      <c r="L4" s="321"/>
      <c r="M4" s="326"/>
      <c r="N4" s="331"/>
      <c r="O4" s="326"/>
      <c r="P4" s="331"/>
      <c r="R4" s="376"/>
      <c r="S4" s="377"/>
      <c r="T4" s="377"/>
      <c r="U4" s="377"/>
      <c r="V4" s="378"/>
      <c r="W4" s="326"/>
      <c r="X4" s="350"/>
      <c r="Y4" s="326"/>
      <c r="Z4" s="350"/>
      <c r="AA4" s="326"/>
      <c r="AB4" s="350"/>
      <c r="AC4" s="326"/>
      <c r="AD4" s="350"/>
      <c r="AE4" s="326"/>
      <c r="AF4" s="350"/>
      <c r="AG4" s="326"/>
      <c r="AH4" s="350"/>
      <c r="AI4" s="326"/>
      <c r="AJ4" s="350"/>
    </row>
    <row r="5" spans="1:36" s="33" customFormat="1" ht="30" customHeight="1">
      <c r="A5" s="336" t="str">
        <f>'1) Contexte'!B5</f>
        <v>Laboratoire :</v>
      </c>
      <c r="B5" s="337"/>
      <c r="C5" s="314">
        <f>'1) Contexte'!C5:D5</f>
        <v>0</v>
      </c>
      <c r="D5" s="315"/>
      <c r="E5" s="345"/>
      <c r="G5"/>
      <c r="H5" s="322"/>
      <c r="I5" s="323"/>
      <c r="J5" s="323"/>
      <c r="K5" s="323"/>
      <c r="L5" s="324"/>
      <c r="M5" s="326"/>
      <c r="N5" s="332"/>
      <c r="O5" s="326"/>
      <c r="P5" s="332"/>
      <c r="R5" s="379"/>
      <c r="S5" s="380"/>
      <c r="T5" s="380"/>
      <c r="U5" s="380"/>
      <c r="V5" s="381"/>
      <c r="W5" s="326"/>
      <c r="X5" s="350"/>
      <c r="Y5" s="326"/>
      <c r="Z5" s="350"/>
      <c r="AA5" s="326"/>
      <c r="AB5" s="350"/>
      <c r="AC5" s="326"/>
      <c r="AD5" s="350"/>
      <c r="AE5" s="326"/>
      <c r="AF5" s="350"/>
      <c r="AG5" s="326"/>
      <c r="AH5" s="350"/>
      <c r="AI5" s="326"/>
      <c r="AJ5" s="350"/>
    </row>
    <row r="6" spans="1:36" s="33" customFormat="1" ht="30" customHeight="1">
      <c r="A6" s="336" t="str">
        <f>'1) Contexte'!B6</f>
        <v>Nom de l'évaluateur :</v>
      </c>
      <c r="B6" s="337"/>
      <c r="C6" s="314">
        <f>'1) Contexte'!C6:D6</f>
        <v>0</v>
      </c>
      <c r="D6" s="315"/>
      <c r="E6" s="345"/>
      <c r="G6" s="7"/>
      <c r="H6" s="360" t="s">
        <v>56</v>
      </c>
      <c r="I6" s="361"/>
      <c r="J6" s="361"/>
      <c r="K6" s="361"/>
      <c r="L6" s="362"/>
      <c r="M6" s="327"/>
      <c r="N6" s="162" t="s">
        <v>7</v>
      </c>
      <c r="O6" s="327"/>
      <c r="P6" s="183" t="s">
        <v>7</v>
      </c>
      <c r="R6" s="352" t="s">
        <v>56</v>
      </c>
      <c r="S6" s="353"/>
      <c r="T6" s="353"/>
      <c r="U6" s="353"/>
      <c r="V6" s="354"/>
      <c r="W6" s="327"/>
      <c r="X6" s="351"/>
      <c r="Y6" s="327"/>
      <c r="Z6" s="351"/>
      <c r="AA6" s="327"/>
      <c r="AB6" s="351"/>
      <c r="AC6" s="327"/>
      <c r="AD6" s="351"/>
      <c r="AE6" s="327"/>
      <c r="AF6" s="351"/>
      <c r="AG6" s="327"/>
      <c r="AH6" s="351"/>
      <c r="AI6" s="327"/>
      <c r="AJ6" s="351"/>
    </row>
    <row r="7" spans="1:36" s="33" customFormat="1" ht="30" customHeight="1">
      <c r="A7" s="336" t="str">
        <f>'1) Contexte'!B7</f>
        <v>Fonction de l'évaluateur :</v>
      </c>
      <c r="B7" s="337"/>
      <c r="C7" s="314">
        <f>'1) Contexte'!C7</f>
        <v>0</v>
      </c>
      <c r="D7" s="315"/>
      <c r="E7" s="345"/>
      <c r="G7" s="363" t="s">
        <v>20</v>
      </c>
      <c r="H7" s="333" t="s">
        <v>22</v>
      </c>
      <c r="I7" s="334"/>
      <c r="J7" s="334"/>
      <c r="K7" s="334"/>
      <c r="L7" s="335"/>
      <c r="M7" s="130" t="s">
        <v>29</v>
      </c>
      <c r="N7" s="57" t="s">
        <v>21</v>
      </c>
      <c r="O7" s="56" t="s">
        <v>29</v>
      </c>
      <c r="P7" s="53" t="s">
        <v>15</v>
      </c>
      <c r="R7" s="355" t="s">
        <v>22</v>
      </c>
      <c r="S7" s="356"/>
      <c r="T7" s="356"/>
      <c r="U7" s="356"/>
      <c r="V7" s="357"/>
      <c r="W7" s="144" t="s">
        <v>27</v>
      </c>
      <c r="X7" s="145" t="s">
        <v>2</v>
      </c>
      <c r="Y7" s="146" t="s">
        <v>27</v>
      </c>
      <c r="Z7" s="147" t="s">
        <v>2</v>
      </c>
      <c r="AA7" s="148" t="s">
        <v>27</v>
      </c>
      <c r="AB7" s="149" t="s">
        <v>2</v>
      </c>
      <c r="AC7" s="148" t="s">
        <v>27</v>
      </c>
      <c r="AD7" s="149" t="s">
        <v>2</v>
      </c>
      <c r="AE7" s="148" t="s">
        <v>27</v>
      </c>
      <c r="AF7" s="149" t="s">
        <v>2</v>
      </c>
      <c r="AG7" s="148" t="s">
        <v>27</v>
      </c>
      <c r="AH7" s="149" t="s">
        <v>2</v>
      </c>
      <c r="AI7" s="148" t="s">
        <v>27</v>
      </c>
      <c r="AJ7" s="149" t="s">
        <v>2</v>
      </c>
    </row>
    <row r="8" spans="1:36" s="33" customFormat="1" ht="30" customHeight="1">
      <c r="A8" s="312" t="str">
        <f>'1) Contexte'!B8</f>
        <v>Mail :</v>
      </c>
      <c r="B8" s="313"/>
      <c r="C8" s="369">
        <f>'1) Contexte'!C8:D8</f>
        <v>0</v>
      </c>
      <c r="D8" s="370"/>
      <c r="E8" s="346"/>
      <c r="G8" s="364"/>
      <c r="H8" s="133">
        <f>'1) Contexte'!E19</f>
        <v>0</v>
      </c>
      <c r="I8" s="133">
        <f>'1) Contexte'!E20</f>
        <v>0.33</v>
      </c>
      <c r="J8" s="133">
        <f>'1) Contexte'!E21</f>
        <v>0.66</v>
      </c>
      <c r="K8" s="154">
        <f>'1) Contexte'!E22</f>
        <v>1</v>
      </c>
      <c r="L8" s="371" t="s">
        <v>23</v>
      </c>
      <c r="M8" s="358" t="s">
        <v>55</v>
      </c>
      <c r="N8" s="58" t="s">
        <v>0</v>
      </c>
      <c r="O8" s="328" t="s">
        <v>30</v>
      </c>
      <c r="P8" s="54" t="s">
        <v>0</v>
      </c>
      <c r="R8" s="153">
        <f aca="true" t="shared" si="0" ref="R8:U9">H8</f>
        <v>0</v>
      </c>
      <c r="S8" s="138">
        <f t="shared" si="0"/>
        <v>0.33</v>
      </c>
      <c r="T8" s="138">
        <f t="shared" si="0"/>
        <v>0.66</v>
      </c>
      <c r="U8" s="138">
        <f t="shared" si="0"/>
        <v>1</v>
      </c>
      <c r="V8" s="371" t="s">
        <v>23</v>
      </c>
      <c r="W8" s="45" t="s">
        <v>18</v>
      </c>
      <c r="X8" s="47" t="s">
        <v>3</v>
      </c>
      <c r="Y8" s="90" t="s">
        <v>18</v>
      </c>
      <c r="Z8" s="87" t="s">
        <v>3</v>
      </c>
      <c r="AA8" s="49" t="s">
        <v>18</v>
      </c>
      <c r="AB8" s="51" t="s">
        <v>3</v>
      </c>
      <c r="AC8" s="49" t="s">
        <v>18</v>
      </c>
      <c r="AD8" s="51" t="s">
        <v>3</v>
      </c>
      <c r="AE8" s="49" t="s">
        <v>18</v>
      </c>
      <c r="AF8" s="51" t="s">
        <v>3</v>
      </c>
      <c r="AG8" s="49" t="s">
        <v>18</v>
      </c>
      <c r="AH8" s="51" t="s">
        <v>3</v>
      </c>
      <c r="AI8" s="49" t="s">
        <v>18</v>
      </c>
      <c r="AJ8" s="51" t="s">
        <v>3</v>
      </c>
    </row>
    <row r="9" spans="1:36" s="33" customFormat="1" ht="33" customHeight="1">
      <c r="A9" s="341" t="s">
        <v>52</v>
      </c>
      <c r="B9" s="342"/>
      <c r="C9" s="342"/>
      <c r="D9" s="342"/>
      <c r="E9" s="343"/>
      <c r="G9" s="365"/>
      <c r="H9" s="134" t="str">
        <f>'1) Contexte'!D19</f>
        <v>Faux</v>
      </c>
      <c r="I9" s="134" t="str">
        <f>'1) Contexte'!D20</f>
        <v>Plutôt Faux</v>
      </c>
      <c r="J9" s="134" t="str">
        <f>'1) Contexte'!D21</f>
        <v>Plutôt Vrai</v>
      </c>
      <c r="K9" s="134" t="str">
        <f>'1) Contexte'!D22</f>
        <v>Vrai</v>
      </c>
      <c r="L9" s="372"/>
      <c r="M9" s="359"/>
      <c r="N9" s="59" t="s">
        <v>14</v>
      </c>
      <c r="O9" s="329"/>
      <c r="P9" s="55" t="s">
        <v>16</v>
      </c>
      <c r="R9" s="134" t="str">
        <f t="shared" si="0"/>
        <v>Faux</v>
      </c>
      <c r="S9" s="134" t="str">
        <f t="shared" si="0"/>
        <v>Plutôt Faux</v>
      </c>
      <c r="T9" s="134" t="str">
        <f t="shared" si="0"/>
        <v>Plutôt Vrai</v>
      </c>
      <c r="U9" s="134" t="str">
        <f t="shared" si="0"/>
        <v>Vrai</v>
      </c>
      <c r="V9" s="372"/>
      <c r="W9" s="46"/>
      <c r="X9" s="48" t="s">
        <v>137</v>
      </c>
      <c r="Y9" s="88"/>
      <c r="Z9" s="88" t="s">
        <v>138</v>
      </c>
      <c r="AA9" s="50"/>
      <c r="AB9" s="60" t="s">
        <v>139</v>
      </c>
      <c r="AC9" s="50"/>
      <c r="AD9" s="60" t="s">
        <v>140</v>
      </c>
      <c r="AE9" s="50"/>
      <c r="AF9" s="60" t="s">
        <v>141</v>
      </c>
      <c r="AG9" s="50"/>
      <c r="AH9" s="60" t="s">
        <v>142</v>
      </c>
      <c r="AI9" s="50"/>
      <c r="AJ9" s="60" t="s">
        <v>143</v>
      </c>
    </row>
    <row r="10" spans="1:36" s="33" customFormat="1" ht="33" customHeight="1">
      <c r="A10" s="309" t="s">
        <v>251</v>
      </c>
      <c r="B10" s="310"/>
      <c r="C10" s="310"/>
      <c r="D10" s="310"/>
      <c r="E10" s="311"/>
      <c r="G10" s="23"/>
      <c r="H10" s="24"/>
      <c r="I10" s="24"/>
      <c r="J10" s="24"/>
      <c r="K10" s="24"/>
      <c r="L10" s="25"/>
      <c r="M10" s="169" t="s">
        <v>32</v>
      </c>
      <c r="N10" s="12"/>
      <c r="O10" s="86" t="s">
        <v>26</v>
      </c>
      <c r="P10" s="38"/>
      <c r="Q10"/>
      <c r="R10"/>
      <c r="S10"/>
      <c r="T10"/>
      <c r="U10"/>
      <c r="V10"/>
      <c r="W10" s="44" t="s">
        <v>71</v>
      </c>
      <c r="X10" s="150" t="s">
        <v>72</v>
      </c>
      <c r="Y10" s="89" t="s">
        <v>77</v>
      </c>
      <c r="Z10" s="150" t="s">
        <v>78</v>
      </c>
      <c r="AA10" s="151" t="s">
        <v>79</v>
      </c>
      <c r="AB10" s="150" t="s">
        <v>80</v>
      </c>
      <c r="AC10" s="151" t="s">
        <v>81</v>
      </c>
      <c r="AD10" s="150" t="s">
        <v>82</v>
      </c>
      <c r="AE10" s="151" t="s">
        <v>81</v>
      </c>
      <c r="AF10" s="150" t="s">
        <v>82</v>
      </c>
      <c r="AG10" s="151" t="s">
        <v>81</v>
      </c>
      <c r="AH10" s="150" t="s">
        <v>82</v>
      </c>
      <c r="AI10" s="151" t="s">
        <v>81</v>
      </c>
      <c r="AJ10" s="150" t="s">
        <v>82</v>
      </c>
    </row>
    <row r="11" spans="1:36" s="33" customFormat="1" ht="33" customHeight="1">
      <c r="A11" s="304" t="s">
        <v>166</v>
      </c>
      <c r="B11" s="305"/>
      <c r="C11" s="305"/>
      <c r="D11" s="305"/>
      <c r="E11" s="306"/>
      <c r="F11" s="34"/>
      <c r="G11" s="14"/>
      <c r="H11" s="15"/>
      <c r="I11" s="15"/>
      <c r="J11" s="15"/>
      <c r="K11" s="15"/>
      <c r="L11" s="16"/>
      <c r="M11" s="17"/>
      <c r="N11" s="168" t="s">
        <v>35</v>
      </c>
      <c r="O11" s="164">
        <f>O13+O27+O34+O64</f>
        <v>1</v>
      </c>
      <c r="P11" s="11">
        <f>P13+P27+P34+P64</f>
        <v>0</v>
      </c>
      <c r="Q11"/>
      <c r="R11"/>
      <c r="S11"/>
      <c r="T11"/>
      <c r="U11"/>
      <c r="V11"/>
      <c r="W11" s="41">
        <f>SUM(W14:W99)</f>
        <v>1.0000000000000007</v>
      </c>
      <c r="X11" s="152">
        <f>SUM(X14:X26)</f>
        <v>0</v>
      </c>
      <c r="Y11" s="188">
        <f aca="true" t="shared" si="1" ref="Y11:AE11">SUM(Y65:Y99)</f>
        <v>1</v>
      </c>
      <c r="Z11" s="152">
        <f t="shared" si="1"/>
        <v>0</v>
      </c>
      <c r="AA11" s="187">
        <f t="shared" si="1"/>
        <v>1</v>
      </c>
      <c r="AB11" s="152">
        <f t="shared" si="1"/>
        <v>0</v>
      </c>
      <c r="AC11" s="187">
        <f t="shared" si="1"/>
        <v>1</v>
      </c>
      <c r="AD11" s="152">
        <f t="shared" si="1"/>
        <v>0</v>
      </c>
      <c r="AE11" s="187">
        <f t="shared" si="1"/>
        <v>1</v>
      </c>
      <c r="AF11" s="152">
        <f>SUM(AF65:AF99)</f>
        <v>0</v>
      </c>
      <c r="AG11" s="187">
        <f>SUM(AG65:AG99)</f>
        <v>0.9999999999999999</v>
      </c>
      <c r="AH11" s="152">
        <f>SUM(AH65:AH99)</f>
        <v>0</v>
      </c>
      <c r="AI11" s="187">
        <f>SUM(AI65:AI99)</f>
        <v>0.9999999999999998</v>
      </c>
      <c r="AJ11" s="152">
        <f>SUM(AJ65:AJ99)</f>
        <v>0</v>
      </c>
    </row>
    <row r="12" spans="1:28" s="33" customFormat="1" ht="33" customHeight="1">
      <c r="A12" s="366" t="s">
        <v>252</v>
      </c>
      <c r="B12" s="367"/>
      <c r="C12" s="367"/>
      <c r="D12" s="367"/>
      <c r="E12" s="368"/>
      <c r="F12" s="34"/>
      <c r="G12" s="18"/>
      <c r="H12" s="19"/>
      <c r="I12" s="19"/>
      <c r="J12" s="19"/>
      <c r="K12" s="19"/>
      <c r="L12" s="20"/>
      <c r="M12" s="21"/>
      <c r="N12" s="22"/>
      <c r="O12" s="167"/>
      <c r="P12" s="11"/>
      <c r="Q12"/>
      <c r="R12"/>
      <c r="S12"/>
      <c r="T12"/>
      <c r="U12"/>
      <c r="V12"/>
      <c r="W12"/>
      <c r="X12"/>
      <c r="Y12"/>
      <c r="Z12"/>
      <c r="AA12"/>
      <c r="AB12"/>
    </row>
    <row r="13" spans="1:28" s="33" customFormat="1" ht="30" customHeight="1">
      <c r="A13" s="307" t="s">
        <v>253</v>
      </c>
      <c r="B13" s="308"/>
      <c r="C13" s="206" t="s">
        <v>167</v>
      </c>
      <c r="D13" s="207" t="s">
        <v>168</v>
      </c>
      <c r="E13" s="207" t="s">
        <v>169</v>
      </c>
      <c r="G13" s="8"/>
      <c r="H13" s="9"/>
      <c r="I13" s="9"/>
      <c r="J13" s="9"/>
      <c r="K13" s="9"/>
      <c r="L13" s="166" t="s">
        <v>35</v>
      </c>
      <c r="M13" s="163">
        <f>SUM(M14:M26)</f>
        <v>0.9999999999999998</v>
      </c>
      <c r="N13" s="13">
        <f>SUM(N14:N26)</f>
        <v>0</v>
      </c>
      <c r="O13" s="165">
        <v>0.25</v>
      </c>
      <c r="P13" s="11">
        <f>N13*O13</f>
        <v>0</v>
      </c>
      <c r="Q13"/>
      <c r="R13"/>
      <c r="S13"/>
      <c r="T13"/>
      <c r="U13"/>
      <c r="V13"/>
      <c r="W13"/>
      <c r="X13"/>
      <c r="Y13"/>
      <c r="Z13"/>
      <c r="AA13"/>
      <c r="AB13"/>
    </row>
    <row r="14" spans="1:28" s="33" customFormat="1" ht="31.5" customHeight="1">
      <c r="A14" s="301" t="s">
        <v>93</v>
      </c>
      <c r="B14" s="232" t="s">
        <v>89</v>
      </c>
      <c r="C14" s="72"/>
      <c r="D14" s="71"/>
      <c r="E14" s="68"/>
      <c r="G14" s="131">
        <v>1</v>
      </c>
      <c r="H14" s="132">
        <f aca="true" t="shared" si="2" ref="H14:H26">IF(G14=1,$H$8,"")</f>
        <v>0</v>
      </c>
      <c r="I14" s="132">
        <f aca="true" t="shared" si="3" ref="I14:I26">IF(G14=2,$I$8,"")</f>
      </c>
      <c r="J14" s="132">
        <f aca="true" t="shared" si="4" ref="J14:J26">IF(G14=3,$J$8,"")</f>
      </c>
      <c r="K14" s="132">
        <f aca="true" t="shared" si="5" ref="K14:K26">IF(G14=4,$K$8,"")</f>
      </c>
      <c r="L14" s="135">
        <f aca="true" t="shared" si="6" ref="L14:L26">SUM(H14:K14)</f>
        <v>0</v>
      </c>
      <c r="M14" s="180">
        <f>1/13</f>
        <v>0.07692307692307693</v>
      </c>
      <c r="N14" s="137">
        <f>L14*M14</f>
        <v>0</v>
      </c>
      <c r="O14" s="10"/>
      <c r="P14" s="35">
        <f>N13*O13*100/O13</f>
        <v>0</v>
      </c>
      <c r="R14" s="132">
        <f>H14</f>
        <v>0</v>
      </c>
      <c r="S14" s="132">
        <f>I14</f>
      </c>
      <c r="T14" s="132">
        <f>J14</f>
      </c>
      <c r="U14" s="132">
        <f>K14</f>
      </c>
      <c r="V14" s="135">
        <f>SUM(R14:U14)</f>
        <v>0</v>
      </c>
      <c r="W14" s="170">
        <f>1/(13+6+29)</f>
        <v>0.020833333333333332</v>
      </c>
      <c r="X14" s="155">
        <f aca="true" t="shared" si="7" ref="X14:X26">V14*W14</f>
        <v>0</v>
      </c>
      <c r="Y14"/>
      <c r="Z14"/>
      <c r="AA14"/>
      <c r="AB14"/>
    </row>
    <row r="15" spans="1:28" s="33" customFormat="1" ht="30" customHeight="1">
      <c r="A15" s="302"/>
      <c r="B15" s="232" t="s">
        <v>208</v>
      </c>
      <c r="C15" s="73"/>
      <c r="E15" s="68"/>
      <c r="G15" s="131">
        <v>1</v>
      </c>
      <c r="H15" s="132">
        <f t="shared" si="2"/>
        <v>0</v>
      </c>
      <c r="I15" s="132">
        <f>IF(G15=2,$I$8,"")</f>
      </c>
      <c r="J15" s="132">
        <f>IF(G15=3,$J$8,"")</f>
      </c>
      <c r="K15" s="132">
        <f>IF(G15=4,$K$8,"")</f>
      </c>
      <c r="L15" s="135">
        <f>SUM(H15:K15)</f>
        <v>0</v>
      </c>
      <c r="M15" s="180">
        <f>$M$14</f>
        <v>0.07692307692307693</v>
      </c>
      <c r="N15" s="137">
        <f aca="true" t="shared" si="8" ref="N15:N26">L15*M15</f>
        <v>0</v>
      </c>
      <c r="O15" s="10"/>
      <c r="P15" s="35"/>
      <c r="R15" s="132">
        <f aca="true" t="shared" si="9" ref="R15:R26">H15</f>
        <v>0</v>
      </c>
      <c r="S15" s="132">
        <f aca="true" t="shared" si="10" ref="S15:S26">I15</f>
      </c>
      <c r="T15" s="132">
        <f aca="true" t="shared" si="11" ref="T15:T26">J15</f>
      </c>
      <c r="U15" s="132">
        <f aca="true" t="shared" si="12" ref="U15:U26">K15</f>
      </c>
      <c r="V15" s="135">
        <f aca="true" t="shared" si="13" ref="V15:V26">SUM(R15:U15)</f>
        <v>0</v>
      </c>
      <c r="W15" s="170">
        <f aca="true" t="shared" si="14" ref="W15:W63">$W$14</f>
        <v>0.020833333333333332</v>
      </c>
      <c r="X15" s="155">
        <f t="shared" si="7"/>
        <v>0</v>
      </c>
      <c r="Y15"/>
      <c r="Z15"/>
      <c r="AA15"/>
      <c r="AB15"/>
    </row>
    <row r="16" spans="1:28" s="33" customFormat="1" ht="31.5" customHeight="1">
      <c r="A16" s="302"/>
      <c r="B16" s="232" t="s">
        <v>85</v>
      </c>
      <c r="C16" s="73"/>
      <c r="D16" s="71"/>
      <c r="E16" s="68"/>
      <c r="G16" s="131">
        <v>1</v>
      </c>
      <c r="H16" s="132">
        <f t="shared" si="2"/>
        <v>0</v>
      </c>
      <c r="I16" s="132">
        <f t="shared" si="3"/>
      </c>
      <c r="J16" s="132">
        <f t="shared" si="4"/>
      </c>
      <c r="K16" s="132">
        <f t="shared" si="5"/>
      </c>
      <c r="L16" s="135">
        <f t="shared" si="6"/>
        <v>0</v>
      </c>
      <c r="M16" s="180">
        <f>$M$14</f>
        <v>0.07692307692307693</v>
      </c>
      <c r="N16" s="137">
        <f t="shared" si="8"/>
        <v>0</v>
      </c>
      <c r="O16" s="10"/>
      <c r="P16" s="35"/>
      <c r="R16" s="132">
        <f t="shared" si="9"/>
        <v>0</v>
      </c>
      <c r="S16" s="132">
        <f t="shared" si="10"/>
      </c>
      <c r="T16" s="132">
        <f t="shared" si="11"/>
      </c>
      <c r="U16" s="132">
        <f t="shared" si="12"/>
      </c>
      <c r="V16" s="135">
        <f t="shared" si="13"/>
        <v>0</v>
      </c>
      <c r="W16" s="170">
        <f t="shared" si="14"/>
        <v>0.020833333333333332</v>
      </c>
      <c r="X16" s="155">
        <f t="shared" si="7"/>
        <v>0</v>
      </c>
      <c r="Y16"/>
      <c r="Z16"/>
      <c r="AA16"/>
      <c r="AB16"/>
    </row>
    <row r="17" spans="1:28" s="33" customFormat="1" ht="30" customHeight="1">
      <c r="A17" s="302"/>
      <c r="B17" s="232" t="s">
        <v>209</v>
      </c>
      <c r="C17" s="73"/>
      <c r="D17" s="71"/>
      <c r="E17" s="68"/>
      <c r="G17" s="131">
        <v>1</v>
      </c>
      <c r="H17" s="132">
        <f t="shared" si="2"/>
        <v>0</v>
      </c>
      <c r="I17" s="132">
        <f t="shared" si="3"/>
      </c>
      <c r="J17" s="132">
        <f t="shared" si="4"/>
      </c>
      <c r="K17" s="132">
        <f t="shared" si="5"/>
      </c>
      <c r="L17" s="135">
        <f t="shared" si="6"/>
        <v>0</v>
      </c>
      <c r="M17" s="180">
        <f aca="true" t="shared" si="15" ref="M17:M23">$M$14</f>
        <v>0.07692307692307693</v>
      </c>
      <c r="N17" s="137">
        <f t="shared" si="8"/>
        <v>0</v>
      </c>
      <c r="O17" s="10">
        <v>25</v>
      </c>
      <c r="P17" s="35">
        <v>100</v>
      </c>
      <c r="R17" s="132">
        <f t="shared" si="9"/>
        <v>0</v>
      </c>
      <c r="S17" s="132">
        <f t="shared" si="10"/>
      </c>
      <c r="T17" s="132">
        <f t="shared" si="11"/>
      </c>
      <c r="U17" s="132">
        <f t="shared" si="12"/>
      </c>
      <c r="V17" s="135">
        <f t="shared" si="13"/>
        <v>0</v>
      </c>
      <c r="W17" s="170">
        <f t="shared" si="14"/>
        <v>0.020833333333333332</v>
      </c>
      <c r="X17" s="155">
        <f t="shared" si="7"/>
        <v>0</v>
      </c>
      <c r="Y17"/>
      <c r="Z17"/>
      <c r="AA17"/>
      <c r="AB17"/>
    </row>
    <row r="18" spans="1:28" s="33" customFormat="1" ht="30" customHeight="1">
      <c r="A18" s="303"/>
      <c r="B18" s="232" t="s">
        <v>210</v>
      </c>
      <c r="C18" s="73"/>
      <c r="D18" s="71"/>
      <c r="E18" s="68"/>
      <c r="G18" s="131">
        <v>1</v>
      </c>
      <c r="H18" s="132">
        <f t="shared" si="2"/>
        <v>0</v>
      </c>
      <c r="I18" s="132">
        <f t="shared" si="3"/>
      </c>
      <c r="J18" s="132">
        <f t="shared" si="4"/>
      </c>
      <c r="K18" s="132">
        <f t="shared" si="5"/>
      </c>
      <c r="L18" s="135">
        <f t="shared" si="6"/>
        <v>0</v>
      </c>
      <c r="M18" s="180">
        <f t="shared" si="15"/>
        <v>0.07692307692307693</v>
      </c>
      <c r="N18" s="137">
        <f t="shared" si="8"/>
        <v>0</v>
      </c>
      <c r="O18" s="10">
        <v>10</v>
      </c>
      <c r="P18" s="35"/>
      <c r="R18" s="132">
        <f t="shared" si="9"/>
        <v>0</v>
      </c>
      <c r="S18" s="132">
        <f t="shared" si="10"/>
      </c>
      <c r="T18" s="132">
        <f t="shared" si="11"/>
      </c>
      <c r="U18" s="132">
        <f t="shared" si="12"/>
      </c>
      <c r="V18" s="135">
        <f t="shared" si="13"/>
        <v>0</v>
      </c>
      <c r="W18" s="170">
        <f t="shared" si="14"/>
        <v>0.020833333333333332</v>
      </c>
      <c r="X18" s="155">
        <f t="shared" si="7"/>
        <v>0</v>
      </c>
      <c r="Y18"/>
      <c r="Z18"/>
      <c r="AA18"/>
      <c r="AB18"/>
    </row>
    <row r="19" spans="1:28" s="33" customFormat="1" ht="30" customHeight="1">
      <c r="A19" s="301" t="s">
        <v>94</v>
      </c>
      <c r="B19" s="232" t="s">
        <v>211</v>
      </c>
      <c r="C19" s="73"/>
      <c r="D19" s="71"/>
      <c r="E19" s="68"/>
      <c r="G19" s="131">
        <v>1</v>
      </c>
      <c r="H19" s="132">
        <f t="shared" si="2"/>
        <v>0</v>
      </c>
      <c r="I19" s="132">
        <f>IF(G19=2,$I$8,"")</f>
      </c>
      <c r="J19" s="132">
        <f>IF(G19=3,$J$8,"")</f>
      </c>
      <c r="K19" s="132">
        <f>IF(G19=4,$K$8,"")</f>
      </c>
      <c r="L19" s="135">
        <f t="shared" si="6"/>
        <v>0</v>
      </c>
      <c r="M19" s="180">
        <f t="shared" si="15"/>
        <v>0.07692307692307693</v>
      </c>
      <c r="N19" s="137">
        <f t="shared" si="8"/>
        <v>0</v>
      </c>
      <c r="O19" s="10"/>
      <c r="P19" s="35"/>
      <c r="R19" s="132">
        <f t="shared" si="9"/>
        <v>0</v>
      </c>
      <c r="S19" s="132">
        <f t="shared" si="10"/>
      </c>
      <c r="T19" s="132">
        <f t="shared" si="11"/>
      </c>
      <c r="U19" s="132">
        <f t="shared" si="12"/>
      </c>
      <c r="V19" s="135">
        <f t="shared" si="13"/>
        <v>0</v>
      </c>
      <c r="W19" s="170">
        <f t="shared" si="14"/>
        <v>0.020833333333333332</v>
      </c>
      <c r="X19" s="155">
        <f t="shared" si="7"/>
        <v>0</v>
      </c>
      <c r="Y19"/>
      <c r="Z19"/>
      <c r="AA19"/>
      <c r="AB19"/>
    </row>
    <row r="20" spans="1:28" s="33" customFormat="1" ht="31.5" customHeight="1">
      <c r="A20" s="302"/>
      <c r="B20" s="232" t="s">
        <v>86</v>
      </c>
      <c r="C20" s="73"/>
      <c r="D20" s="71"/>
      <c r="E20" s="68"/>
      <c r="G20" s="131">
        <v>1</v>
      </c>
      <c r="H20" s="132">
        <f t="shared" si="2"/>
        <v>0</v>
      </c>
      <c r="I20" s="132">
        <f>IF(G20=2,$I$8,"")</f>
      </c>
      <c r="J20" s="132">
        <f>IF(G20=3,$J$8,"")</f>
      </c>
      <c r="K20" s="132">
        <f>IF(G20=4,$K$8,"")</f>
      </c>
      <c r="L20" s="135">
        <f t="shared" si="6"/>
        <v>0</v>
      </c>
      <c r="M20" s="180">
        <f t="shared" si="15"/>
        <v>0.07692307692307693</v>
      </c>
      <c r="N20" s="137">
        <f t="shared" si="8"/>
        <v>0</v>
      </c>
      <c r="O20" s="10"/>
      <c r="P20" s="35"/>
      <c r="R20" s="132">
        <f t="shared" si="9"/>
        <v>0</v>
      </c>
      <c r="S20" s="132">
        <f t="shared" si="10"/>
      </c>
      <c r="T20" s="132">
        <f t="shared" si="11"/>
      </c>
      <c r="U20" s="132">
        <f t="shared" si="12"/>
      </c>
      <c r="V20" s="135">
        <f t="shared" si="13"/>
        <v>0</v>
      </c>
      <c r="W20" s="170">
        <f t="shared" si="14"/>
        <v>0.020833333333333332</v>
      </c>
      <c r="X20" s="155">
        <f t="shared" si="7"/>
        <v>0</v>
      </c>
      <c r="Y20"/>
      <c r="Z20"/>
      <c r="AA20"/>
      <c r="AB20"/>
    </row>
    <row r="21" spans="1:28" s="33" customFormat="1" ht="31.5" customHeight="1">
      <c r="A21" s="302"/>
      <c r="B21" s="232" t="s">
        <v>87</v>
      </c>
      <c r="C21" s="72"/>
      <c r="D21" s="71"/>
      <c r="E21" s="71"/>
      <c r="G21" s="131">
        <v>1</v>
      </c>
      <c r="H21" s="132">
        <f t="shared" si="2"/>
        <v>0</v>
      </c>
      <c r="I21" s="132">
        <f>IF(G21=2,$I$8,"")</f>
      </c>
      <c r="J21" s="132">
        <f>IF(G21=3,$J$8,"")</f>
      </c>
      <c r="K21" s="132">
        <f>IF(G21=4,$K$8,"")</f>
      </c>
      <c r="L21" s="135">
        <f t="shared" si="6"/>
        <v>0</v>
      </c>
      <c r="M21" s="180">
        <f t="shared" si="15"/>
        <v>0.07692307692307693</v>
      </c>
      <c r="N21" s="137">
        <f t="shared" si="8"/>
        <v>0</v>
      </c>
      <c r="O21" s="10"/>
      <c r="P21" s="35"/>
      <c r="R21" s="132">
        <f t="shared" si="9"/>
        <v>0</v>
      </c>
      <c r="S21" s="132">
        <f t="shared" si="10"/>
      </c>
      <c r="T21" s="132">
        <f t="shared" si="11"/>
      </c>
      <c r="U21" s="132">
        <f t="shared" si="12"/>
      </c>
      <c r="V21" s="135">
        <f t="shared" si="13"/>
        <v>0</v>
      </c>
      <c r="W21" s="170">
        <f t="shared" si="14"/>
        <v>0.020833333333333332</v>
      </c>
      <c r="X21" s="155">
        <f t="shared" si="7"/>
        <v>0</v>
      </c>
      <c r="Y21"/>
      <c r="Z21"/>
      <c r="AA21"/>
      <c r="AB21"/>
    </row>
    <row r="22" spans="1:28" s="33" customFormat="1" ht="30" customHeight="1">
      <c r="A22" s="303"/>
      <c r="B22" s="232" t="s">
        <v>88</v>
      </c>
      <c r="C22" s="72"/>
      <c r="D22" s="71"/>
      <c r="E22" s="71"/>
      <c r="G22" s="131">
        <v>1</v>
      </c>
      <c r="H22" s="132">
        <f t="shared" si="2"/>
        <v>0</v>
      </c>
      <c r="I22" s="132">
        <f>IF(G22=2,$I$8,"")</f>
      </c>
      <c r="J22" s="132">
        <f>IF(G22=3,$J$8,"")</f>
      </c>
      <c r="K22" s="132">
        <f>IF(G22=4,$K$8,"")</f>
      </c>
      <c r="L22" s="135">
        <f t="shared" si="6"/>
        <v>0</v>
      </c>
      <c r="M22" s="180">
        <f t="shared" si="15"/>
        <v>0.07692307692307693</v>
      </c>
      <c r="N22" s="137">
        <f t="shared" si="8"/>
        <v>0</v>
      </c>
      <c r="O22" s="10"/>
      <c r="P22" s="35"/>
      <c r="R22" s="132">
        <f t="shared" si="9"/>
        <v>0</v>
      </c>
      <c r="S22" s="132">
        <f t="shared" si="10"/>
      </c>
      <c r="T22" s="132">
        <f t="shared" si="11"/>
      </c>
      <c r="U22" s="132">
        <f t="shared" si="12"/>
      </c>
      <c r="V22" s="135">
        <f t="shared" si="13"/>
        <v>0</v>
      </c>
      <c r="W22" s="170">
        <f t="shared" si="14"/>
        <v>0.020833333333333332</v>
      </c>
      <c r="X22" s="155">
        <f t="shared" si="7"/>
        <v>0</v>
      </c>
      <c r="Y22"/>
      <c r="Z22"/>
      <c r="AA22"/>
      <c r="AB22"/>
    </row>
    <row r="23" spans="1:28" s="33" customFormat="1" ht="31.5" customHeight="1">
      <c r="A23" s="301" t="s">
        <v>136</v>
      </c>
      <c r="B23" s="232" t="s">
        <v>90</v>
      </c>
      <c r="C23" s="73"/>
      <c r="D23" s="71"/>
      <c r="E23" s="68"/>
      <c r="G23" s="131">
        <v>1</v>
      </c>
      <c r="H23" s="132">
        <f t="shared" si="2"/>
        <v>0</v>
      </c>
      <c r="I23" s="132">
        <f>IF(G23=2,$I$8,"")</f>
      </c>
      <c r="J23" s="132">
        <f>IF(G23=3,$J$8,"")</f>
      </c>
      <c r="K23" s="132">
        <f>IF(G23=4,$K$8,"")</f>
      </c>
      <c r="L23" s="135">
        <f t="shared" si="6"/>
        <v>0</v>
      </c>
      <c r="M23" s="180">
        <f t="shared" si="15"/>
        <v>0.07692307692307693</v>
      </c>
      <c r="N23" s="137">
        <f t="shared" si="8"/>
        <v>0</v>
      </c>
      <c r="O23" s="10"/>
      <c r="P23" s="35"/>
      <c r="R23" s="132">
        <f t="shared" si="9"/>
        <v>0</v>
      </c>
      <c r="S23" s="132">
        <f t="shared" si="10"/>
      </c>
      <c r="T23" s="132">
        <f t="shared" si="11"/>
      </c>
      <c r="U23" s="132">
        <f t="shared" si="12"/>
      </c>
      <c r="V23" s="135">
        <f t="shared" si="13"/>
        <v>0</v>
      </c>
      <c r="W23" s="170">
        <f t="shared" si="14"/>
        <v>0.020833333333333332</v>
      </c>
      <c r="X23" s="155">
        <f t="shared" si="7"/>
        <v>0</v>
      </c>
      <c r="Y23"/>
      <c r="Z23"/>
      <c r="AA23"/>
      <c r="AB23"/>
    </row>
    <row r="24" spans="1:28" s="33" customFormat="1" ht="31.5" customHeight="1">
      <c r="A24" s="302"/>
      <c r="B24" s="232" t="s">
        <v>212</v>
      </c>
      <c r="C24" s="73"/>
      <c r="D24" s="68"/>
      <c r="E24" s="68"/>
      <c r="G24" s="131">
        <v>1</v>
      </c>
      <c r="H24" s="132">
        <f t="shared" si="2"/>
        <v>0</v>
      </c>
      <c r="I24" s="132">
        <f t="shared" si="3"/>
      </c>
      <c r="J24" s="132">
        <f t="shared" si="4"/>
      </c>
      <c r="K24" s="132">
        <f t="shared" si="5"/>
      </c>
      <c r="L24" s="135">
        <f t="shared" si="6"/>
        <v>0</v>
      </c>
      <c r="M24" s="180">
        <f>$M$14</f>
        <v>0.07692307692307693</v>
      </c>
      <c r="N24" s="137">
        <f t="shared" si="8"/>
        <v>0</v>
      </c>
      <c r="O24" s="10"/>
      <c r="P24" s="35"/>
      <c r="R24" s="132">
        <f t="shared" si="9"/>
        <v>0</v>
      </c>
      <c r="S24" s="132">
        <f t="shared" si="10"/>
      </c>
      <c r="T24" s="132">
        <f t="shared" si="11"/>
      </c>
      <c r="U24" s="132">
        <f t="shared" si="12"/>
      </c>
      <c r="V24" s="135">
        <f t="shared" si="13"/>
        <v>0</v>
      </c>
      <c r="W24" s="170">
        <f t="shared" si="14"/>
        <v>0.020833333333333332</v>
      </c>
      <c r="X24" s="155">
        <f t="shared" si="7"/>
        <v>0</v>
      </c>
      <c r="Y24"/>
      <c r="Z24"/>
      <c r="AA24"/>
      <c r="AB24"/>
    </row>
    <row r="25" spans="1:28" s="33" customFormat="1" ht="31.5" customHeight="1">
      <c r="A25" s="302"/>
      <c r="B25" s="232" t="s">
        <v>91</v>
      </c>
      <c r="C25" s="73"/>
      <c r="D25" s="68"/>
      <c r="E25" s="68"/>
      <c r="G25" s="131">
        <v>1</v>
      </c>
      <c r="H25" s="132">
        <f t="shared" si="2"/>
        <v>0</v>
      </c>
      <c r="I25" s="132">
        <f t="shared" si="3"/>
      </c>
      <c r="J25" s="132">
        <f t="shared" si="4"/>
      </c>
      <c r="K25" s="132">
        <f t="shared" si="5"/>
      </c>
      <c r="L25" s="135">
        <f t="shared" si="6"/>
        <v>0</v>
      </c>
      <c r="M25" s="180">
        <f>$M$14</f>
        <v>0.07692307692307693</v>
      </c>
      <c r="N25" s="137">
        <f t="shared" si="8"/>
        <v>0</v>
      </c>
      <c r="O25" s="10"/>
      <c r="P25" s="35"/>
      <c r="R25" s="132">
        <f t="shared" si="9"/>
        <v>0</v>
      </c>
      <c r="S25" s="132">
        <f t="shared" si="10"/>
      </c>
      <c r="T25" s="132">
        <f t="shared" si="11"/>
      </c>
      <c r="U25" s="132">
        <f t="shared" si="12"/>
      </c>
      <c r="V25" s="135">
        <f t="shared" si="13"/>
        <v>0</v>
      </c>
      <c r="W25" s="170">
        <f t="shared" si="14"/>
        <v>0.020833333333333332</v>
      </c>
      <c r="X25" s="155">
        <f t="shared" si="7"/>
        <v>0</v>
      </c>
      <c r="Y25"/>
      <c r="Z25"/>
      <c r="AA25"/>
      <c r="AB25"/>
    </row>
    <row r="26" spans="1:28" s="33" customFormat="1" ht="31.5" customHeight="1">
      <c r="A26" s="303"/>
      <c r="B26" s="232" t="s">
        <v>92</v>
      </c>
      <c r="C26" s="73"/>
      <c r="D26" s="68"/>
      <c r="E26" s="68"/>
      <c r="G26" s="131">
        <v>1</v>
      </c>
      <c r="H26" s="132">
        <f t="shared" si="2"/>
        <v>0</v>
      </c>
      <c r="I26" s="132">
        <f t="shared" si="3"/>
      </c>
      <c r="J26" s="132">
        <f t="shared" si="4"/>
      </c>
      <c r="K26" s="132">
        <f t="shared" si="5"/>
      </c>
      <c r="L26" s="135">
        <f t="shared" si="6"/>
        <v>0</v>
      </c>
      <c r="M26" s="180">
        <f>$M$14</f>
        <v>0.07692307692307693</v>
      </c>
      <c r="N26" s="137">
        <f t="shared" si="8"/>
        <v>0</v>
      </c>
      <c r="O26" s="10"/>
      <c r="P26" s="35"/>
      <c r="R26" s="132">
        <f t="shared" si="9"/>
        <v>0</v>
      </c>
      <c r="S26" s="132">
        <f t="shared" si="10"/>
      </c>
      <c r="T26" s="132">
        <f t="shared" si="11"/>
      </c>
      <c r="U26" s="132">
        <f t="shared" si="12"/>
      </c>
      <c r="V26" s="135">
        <f t="shared" si="13"/>
        <v>0</v>
      </c>
      <c r="W26" s="170">
        <f t="shared" si="14"/>
        <v>0.020833333333333332</v>
      </c>
      <c r="X26" s="155">
        <f t="shared" si="7"/>
        <v>0</v>
      </c>
      <c r="Y26"/>
      <c r="Z26"/>
      <c r="AA26"/>
      <c r="AB26"/>
    </row>
    <row r="27" spans="1:28" s="33" customFormat="1" ht="30" customHeight="1">
      <c r="A27" s="307" t="s">
        <v>254</v>
      </c>
      <c r="B27" s="308"/>
      <c r="C27" s="206" t="s">
        <v>167</v>
      </c>
      <c r="D27" s="207" t="s">
        <v>168</v>
      </c>
      <c r="E27" s="207" t="s">
        <v>169</v>
      </c>
      <c r="G27" s="8"/>
      <c r="H27" s="9"/>
      <c r="I27" s="9"/>
      <c r="J27" s="9"/>
      <c r="K27" s="9"/>
      <c r="L27" s="166" t="str">
        <f>L13</f>
        <v>somme = 1 ?  =&gt;</v>
      </c>
      <c r="M27" s="136">
        <f>SUM(M28:M33)</f>
        <v>0.9999999999999999</v>
      </c>
      <c r="N27" s="39">
        <f>SUM(N28:N33)</f>
        <v>0</v>
      </c>
      <c r="O27" s="165">
        <v>0.25</v>
      </c>
      <c r="P27" s="11">
        <f>N27*O27</f>
        <v>0</v>
      </c>
      <c r="R27" s="141"/>
      <c r="S27" s="142"/>
      <c r="T27" s="142"/>
      <c r="U27" s="142"/>
      <c r="V27" s="143"/>
      <c r="W27" s="171"/>
      <c r="X27"/>
      <c r="Y27"/>
      <c r="Z27"/>
      <c r="AA27"/>
      <c r="AB27"/>
    </row>
    <row r="28" spans="1:28" s="33" customFormat="1" ht="63" customHeight="1">
      <c r="A28" s="301" t="s">
        <v>129</v>
      </c>
      <c r="B28" s="232" t="s">
        <v>95</v>
      </c>
      <c r="C28" s="74"/>
      <c r="D28" s="69"/>
      <c r="E28" s="69"/>
      <c r="G28" s="131">
        <v>1</v>
      </c>
      <c r="H28" s="132">
        <f aca="true" t="shared" si="16" ref="H28:H33">IF(G28=1,$H$8,"")</f>
        <v>0</v>
      </c>
      <c r="I28" s="132">
        <f aca="true" t="shared" si="17" ref="I28:I33">IF(G28=2,$I$8,"")</f>
      </c>
      <c r="J28" s="132">
        <f aca="true" t="shared" si="18" ref="J28:J33">IF(G28=3,$J$8,"")</f>
      </c>
      <c r="K28" s="132">
        <f aca="true" t="shared" si="19" ref="K28:K33">IF(G28=4,$K$8,"")</f>
      </c>
      <c r="L28" s="135">
        <f aca="true" t="shared" si="20" ref="L28:L33">SUM(H28:K28)</f>
        <v>0</v>
      </c>
      <c r="M28" s="180">
        <f>1/6</f>
        <v>0.16666666666666666</v>
      </c>
      <c r="N28" s="137">
        <f aca="true" t="shared" si="21" ref="N28:N33">L28*M28</f>
        <v>0</v>
      </c>
      <c r="O28" s="10"/>
      <c r="P28" s="35"/>
      <c r="R28" s="132">
        <f aca="true" t="shared" si="22" ref="R28:R33">H28</f>
        <v>0</v>
      </c>
      <c r="S28" s="132">
        <f aca="true" t="shared" si="23" ref="S28:S33">I28</f>
      </c>
      <c r="T28" s="132">
        <f aca="true" t="shared" si="24" ref="T28:T33">J28</f>
      </c>
      <c r="U28" s="132">
        <f aca="true" t="shared" si="25" ref="U28:U33">K28</f>
      </c>
      <c r="V28" s="135">
        <f aca="true" t="shared" si="26" ref="V28:V33">SUM(R28:U28)</f>
        <v>0</v>
      </c>
      <c r="W28" s="170">
        <f t="shared" si="14"/>
        <v>0.020833333333333332</v>
      </c>
      <c r="X28" s="155">
        <f aca="true" t="shared" si="27" ref="X28:X33">V28*W28</f>
        <v>0</v>
      </c>
      <c r="AA28" s="171"/>
      <c r="AB28"/>
    </row>
    <row r="29" spans="1:28" s="33" customFormat="1" ht="48" customHeight="1">
      <c r="A29" s="302"/>
      <c r="B29" s="232" t="s">
        <v>96</v>
      </c>
      <c r="C29" s="72"/>
      <c r="D29" s="70"/>
      <c r="E29" s="70"/>
      <c r="G29" s="131">
        <v>1</v>
      </c>
      <c r="H29" s="132">
        <f t="shared" si="16"/>
        <v>0</v>
      </c>
      <c r="I29" s="132">
        <f t="shared" si="17"/>
      </c>
      <c r="J29" s="132">
        <f t="shared" si="18"/>
      </c>
      <c r="K29" s="132">
        <f t="shared" si="19"/>
      </c>
      <c r="L29" s="135">
        <f t="shared" si="20"/>
        <v>0</v>
      </c>
      <c r="M29" s="180">
        <f>M28</f>
        <v>0.16666666666666666</v>
      </c>
      <c r="N29" s="137">
        <f t="shared" si="21"/>
        <v>0</v>
      </c>
      <c r="O29" s="10"/>
      <c r="P29" s="35"/>
      <c r="R29" s="132">
        <f t="shared" si="22"/>
        <v>0</v>
      </c>
      <c r="S29" s="132">
        <f t="shared" si="23"/>
      </c>
      <c r="T29" s="132">
        <f t="shared" si="24"/>
      </c>
      <c r="U29" s="132">
        <f t="shared" si="25"/>
      </c>
      <c r="V29" s="135">
        <f t="shared" si="26"/>
        <v>0</v>
      </c>
      <c r="W29" s="170">
        <f t="shared" si="14"/>
        <v>0.020833333333333332</v>
      </c>
      <c r="X29" s="155">
        <f t="shared" si="27"/>
        <v>0</v>
      </c>
      <c r="AA29" s="171"/>
      <c r="AB29"/>
    </row>
    <row r="30" spans="1:28" s="33" customFormat="1" ht="51.75" customHeight="1">
      <c r="A30" s="302"/>
      <c r="B30" s="233" t="s">
        <v>97</v>
      </c>
      <c r="C30" s="72"/>
      <c r="D30" s="70"/>
      <c r="E30" s="70"/>
      <c r="G30" s="131">
        <v>1</v>
      </c>
      <c r="H30" s="132">
        <f t="shared" si="16"/>
        <v>0</v>
      </c>
      <c r="I30" s="132">
        <f t="shared" si="17"/>
      </c>
      <c r="J30" s="132">
        <f t="shared" si="18"/>
      </c>
      <c r="K30" s="132">
        <f t="shared" si="19"/>
      </c>
      <c r="L30" s="135">
        <f t="shared" si="20"/>
        <v>0</v>
      </c>
      <c r="M30" s="180">
        <f>M29</f>
        <v>0.16666666666666666</v>
      </c>
      <c r="N30" s="137">
        <f t="shared" si="21"/>
        <v>0</v>
      </c>
      <c r="O30" s="10"/>
      <c r="P30" s="35"/>
      <c r="R30" s="132">
        <f t="shared" si="22"/>
        <v>0</v>
      </c>
      <c r="S30" s="132">
        <f t="shared" si="23"/>
      </c>
      <c r="T30" s="132">
        <f t="shared" si="24"/>
      </c>
      <c r="U30" s="132">
        <f t="shared" si="25"/>
      </c>
      <c r="V30" s="135">
        <f t="shared" si="26"/>
        <v>0</v>
      </c>
      <c r="W30" s="170">
        <f t="shared" si="14"/>
        <v>0.020833333333333332</v>
      </c>
      <c r="X30" s="155">
        <f t="shared" si="27"/>
        <v>0</v>
      </c>
      <c r="AA30" s="171"/>
      <c r="AB30"/>
    </row>
    <row r="31" spans="1:28" s="33" customFormat="1" ht="31.5" customHeight="1">
      <c r="A31" s="302"/>
      <c r="B31" s="232" t="s">
        <v>213</v>
      </c>
      <c r="C31" s="72"/>
      <c r="D31" s="70"/>
      <c r="E31" s="70"/>
      <c r="G31" s="131">
        <v>1</v>
      </c>
      <c r="H31" s="132">
        <f t="shared" si="16"/>
        <v>0</v>
      </c>
      <c r="I31" s="132">
        <f t="shared" si="17"/>
      </c>
      <c r="J31" s="132">
        <f t="shared" si="18"/>
      </c>
      <c r="K31" s="132">
        <f t="shared" si="19"/>
      </c>
      <c r="L31" s="135">
        <f t="shared" si="20"/>
        <v>0</v>
      </c>
      <c r="M31" s="180">
        <f>M30</f>
        <v>0.16666666666666666</v>
      </c>
      <c r="N31" s="137">
        <f t="shared" si="21"/>
        <v>0</v>
      </c>
      <c r="O31" s="10"/>
      <c r="P31" s="35"/>
      <c r="R31" s="132">
        <f t="shared" si="22"/>
        <v>0</v>
      </c>
      <c r="S31" s="132">
        <f t="shared" si="23"/>
      </c>
      <c r="T31" s="132">
        <f t="shared" si="24"/>
      </c>
      <c r="U31" s="132">
        <f t="shared" si="25"/>
      </c>
      <c r="V31" s="135">
        <f t="shared" si="26"/>
        <v>0</v>
      </c>
      <c r="W31" s="170">
        <f t="shared" si="14"/>
        <v>0.020833333333333332</v>
      </c>
      <c r="X31" s="155">
        <f t="shared" si="27"/>
        <v>0</v>
      </c>
      <c r="AA31" s="171"/>
      <c r="AB31"/>
    </row>
    <row r="32" spans="1:28" s="33" customFormat="1" ht="30" customHeight="1">
      <c r="A32" s="302"/>
      <c r="B32" s="232" t="s">
        <v>214</v>
      </c>
      <c r="C32" s="72"/>
      <c r="D32" s="71"/>
      <c r="E32" s="71"/>
      <c r="G32" s="131">
        <v>1</v>
      </c>
      <c r="H32" s="132">
        <f t="shared" si="16"/>
        <v>0</v>
      </c>
      <c r="I32" s="132">
        <f t="shared" si="17"/>
      </c>
      <c r="J32" s="132">
        <f t="shared" si="18"/>
      </c>
      <c r="K32" s="132">
        <f t="shared" si="19"/>
      </c>
      <c r="L32" s="135">
        <f t="shared" si="20"/>
        <v>0</v>
      </c>
      <c r="M32" s="180">
        <f>M31</f>
        <v>0.16666666666666666</v>
      </c>
      <c r="N32" s="137">
        <f t="shared" si="21"/>
        <v>0</v>
      </c>
      <c r="O32" s="10"/>
      <c r="P32" s="35"/>
      <c r="R32" s="132">
        <f t="shared" si="22"/>
        <v>0</v>
      </c>
      <c r="S32" s="132">
        <f t="shared" si="23"/>
      </c>
      <c r="T32" s="132">
        <f t="shared" si="24"/>
      </c>
      <c r="U32" s="132">
        <f t="shared" si="25"/>
      </c>
      <c r="V32" s="135">
        <f t="shared" si="26"/>
        <v>0</v>
      </c>
      <c r="W32" s="170">
        <f t="shared" si="14"/>
        <v>0.020833333333333332</v>
      </c>
      <c r="X32" s="155">
        <f t="shared" si="27"/>
        <v>0</v>
      </c>
      <c r="AA32" s="171"/>
      <c r="AB32"/>
    </row>
    <row r="33" spans="1:24" s="33" customFormat="1" ht="31.5" customHeight="1">
      <c r="A33" s="303"/>
      <c r="B33" s="232" t="s">
        <v>215</v>
      </c>
      <c r="C33" s="72"/>
      <c r="D33" s="71"/>
      <c r="E33" s="71"/>
      <c r="G33" s="131">
        <v>1</v>
      </c>
      <c r="H33" s="132">
        <f t="shared" si="16"/>
        <v>0</v>
      </c>
      <c r="I33" s="132">
        <f t="shared" si="17"/>
      </c>
      <c r="J33" s="132">
        <f t="shared" si="18"/>
      </c>
      <c r="K33" s="132">
        <f t="shared" si="19"/>
      </c>
      <c r="L33" s="135">
        <f t="shared" si="20"/>
        <v>0</v>
      </c>
      <c r="M33" s="180">
        <f>M32</f>
        <v>0.16666666666666666</v>
      </c>
      <c r="N33" s="137">
        <f t="shared" si="21"/>
        <v>0</v>
      </c>
      <c r="O33" s="10"/>
      <c r="P33" s="35"/>
      <c r="R33" s="132">
        <f t="shared" si="22"/>
        <v>0</v>
      </c>
      <c r="S33" s="132">
        <f t="shared" si="23"/>
      </c>
      <c r="T33" s="132">
        <f t="shared" si="24"/>
      </c>
      <c r="U33" s="132">
        <f t="shared" si="25"/>
      </c>
      <c r="V33" s="135">
        <f t="shared" si="26"/>
        <v>0</v>
      </c>
      <c r="W33" s="170">
        <f t="shared" si="14"/>
        <v>0.020833333333333332</v>
      </c>
      <c r="X33" s="155">
        <f t="shared" si="27"/>
        <v>0</v>
      </c>
    </row>
    <row r="34" spans="1:28" s="33" customFormat="1" ht="30" customHeight="1">
      <c r="A34" s="307" t="s">
        <v>255</v>
      </c>
      <c r="B34" s="308"/>
      <c r="C34" s="208" t="s">
        <v>167</v>
      </c>
      <c r="D34" s="209" t="s">
        <v>168</v>
      </c>
      <c r="E34" s="209" t="s">
        <v>169</v>
      </c>
      <c r="G34" s="8"/>
      <c r="H34" s="9"/>
      <c r="I34" s="9"/>
      <c r="J34" s="9"/>
      <c r="K34" s="9"/>
      <c r="L34" s="166" t="str">
        <f>L27</f>
        <v>somme = 1 ?  =&gt;</v>
      </c>
      <c r="M34" s="136">
        <f>SUM(M35:M63)</f>
        <v>0.9999999999999996</v>
      </c>
      <c r="N34" s="39">
        <f>SUM(N35:N63)</f>
        <v>0</v>
      </c>
      <c r="O34" s="165">
        <v>0.25</v>
      </c>
      <c r="P34" s="11">
        <f>N34*O34</f>
        <v>0</v>
      </c>
      <c r="R34" s="141"/>
      <c r="S34" s="142"/>
      <c r="T34" s="142"/>
      <c r="U34" s="142"/>
      <c r="V34" s="143"/>
      <c r="W34"/>
      <c r="X34"/>
      <c r="Y34"/>
      <c r="Z34"/>
      <c r="AA34" s="171"/>
      <c r="AB34"/>
    </row>
    <row r="35" spans="1:24" s="33" customFormat="1" ht="30" customHeight="1">
      <c r="A35" s="301" t="s">
        <v>124</v>
      </c>
      <c r="B35" s="232" t="s">
        <v>216</v>
      </c>
      <c r="C35" s="72"/>
      <c r="D35" s="71"/>
      <c r="E35" s="71"/>
      <c r="G35" s="131">
        <v>1</v>
      </c>
      <c r="H35" s="132">
        <f aca="true" t="shared" si="28" ref="H35:H63">IF(G35=1,$H$8,"")</f>
        <v>0</v>
      </c>
      <c r="I35" s="132">
        <f>IF(G35=2,$I$8,"")</f>
      </c>
      <c r="J35" s="132">
        <f>IF(G35=3,$J$8,"")</f>
      </c>
      <c r="K35" s="132">
        <f>IF(G35=4,$K$8,"")</f>
      </c>
      <c r="L35" s="135">
        <f>SUM(H35:K35)</f>
        <v>0</v>
      </c>
      <c r="M35" s="180">
        <f>1/29</f>
        <v>0.034482758620689655</v>
      </c>
      <c r="N35" s="137">
        <f aca="true" t="shared" si="29" ref="N35:N63">L35*M35</f>
        <v>0</v>
      </c>
      <c r="O35" s="10"/>
      <c r="P35" s="35"/>
      <c r="R35" s="132">
        <f>H35</f>
        <v>0</v>
      </c>
      <c r="S35" s="132">
        <f>I35</f>
      </c>
      <c r="T35" s="132">
        <f>J35</f>
      </c>
      <c r="U35" s="132">
        <f>K35</f>
      </c>
      <c r="V35" s="135">
        <f>SUM(R35:U35)</f>
        <v>0</v>
      </c>
      <c r="W35" s="170">
        <f t="shared" si="14"/>
        <v>0.020833333333333332</v>
      </c>
      <c r="X35" s="155">
        <f>V35*W35</f>
        <v>0</v>
      </c>
    </row>
    <row r="36" spans="1:24" s="33" customFormat="1" ht="30" customHeight="1">
      <c r="A36" s="302"/>
      <c r="B36" s="232" t="s">
        <v>98</v>
      </c>
      <c r="C36" s="72"/>
      <c r="D36" s="71"/>
      <c r="E36" s="71"/>
      <c r="G36" s="131">
        <v>1</v>
      </c>
      <c r="H36" s="132">
        <f t="shared" si="28"/>
        <v>0</v>
      </c>
      <c r="I36" s="132">
        <f aca="true" t="shared" si="30" ref="I36:I63">IF(G36=2,$I$8,"")</f>
      </c>
      <c r="J36" s="132">
        <f aca="true" t="shared" si="31" ref="J36:J63">IF(G36=3,$J$8,"")</f>
      </c>
      <c r="K36" s="132">
        <f aca="true" t="shared" si="32" ref="K36:K63">IF(G36=4,$K$8,"")</f>
      </c>
      <c r="L36" s="135">
        <f aca="true" t="shared" si="33" ref="L36:L63">SUM(H36:K36)</f>
        <v>0</v>
      </c>
      <c r="M36" s="180">
        <f aca="true" t="shared" si="34" ref="M36:M63">1/29</f>
        <v>0.034482758620689655</v>
      </c>
      <c r="N36" s="137">
        <f t="shared" si="29"/>
        <v>0</v>
      </c>
      <c r="O36" s="10"/>
      <c r="P36" s="35"/>
      <c r="R36" s="132">
        <f aca="true" t="shared" si="35" ref="R36:R57">H36</f>
        <v>0</v>
      </c>
      <c r="S36" s="132">
        <f aca="true" t="shared" si="36" ref="S36:S57">I36</f>
      </c>
      <c r="T36" s="132">
        <f aca="true" t="shared" si="37" ref="T36:T57">J36</f>
      </c>
      <c r="U36" s="132">
        <f aca="true" t="shared" si="38" ref="U36:U57">K36</f>
      </c>
      <c r="V36" s="135">
        <f aca="true" t="shared" si="39" ref="V36:V57">SUM(R36:U36)</f>
        <v>0</v>
      </c>
      <c r="W36" s="170">
        <f t="shared" si="14"/>
        <v>0.020833333333333332</v>
      </c>
      <c r="X36" s="155">
        <f aca="true" t="shared" si="40" ref="X36:X57">V36*W36</f>
        <v>0</v>
      </c>
    </row>
    <row r="37" spans="1:24" s="33" customFormat="1" ht="31.5" customHeight="1">
      <c r="A37" s="302"/>
      <c r="B37" s="232" t="s">
        <v>217</v>
      </c>
      <c r="C37" s="72"/>
      <c r="D37" s="71"/>
      <c r="E37" s="71"/>
      <c r="G37" s="131">
        <v>1</v>
      </c>
      <c r="H37" s="132">
        <f t="shared" si="28"/>
        <v>0</v>
      </c>
      <c r="I37" s="132">
        <f t="shared" si="30"/>
      </c>
      <c r="J37" s="132">
        <f t="shared" si="31"/>
      </c>
      <c r="K37" s="132">
        <f t="shared" si="32"/>
      </c>
      <c r="L37" s="135">
        <f t="shared" si="33"/>
        <v>0</v>
      </c>
      <c r="M37" s="180">
        <f t="shared" si="34"/>
        <v>0.034482758620689655</v>
      </c>
      <c r="N37" s="137">
        <f t="shared" si="29"/>
        <v>0</v>
      </c>
      <c r="O37" s="10"/>
      <c r="P37" s="35"/>
      <c r="R37" s="132">
        <f t="shared" si="35"/>
        <v>0</v>
      </c>
      <c r="S37" s="132">
        <f t="shared" si="36"/>
      </c>
      <c r="T37" s="132">
        <f t="shared" si="37"/>
      </c>
      <c r="U37" s="132">
        <f t="shared" si="38"/>
      </c>
      <c r="V37" s="135">
        <f t="shared" si="39"/>
        <v>0</v>
      </c>
      <c r="W37" s="170">
        <f t="shared" si="14"/>
        <v>0.020833333333333332</v>
      </c>
      <c r="X37" s="155">
        <f t="shared" si="40"/>
        <v>0</v>
      </c>
    </row>
    <row r="38" spans="1:24" s="33" customFormat="1" ht="31.5" customHeight="1">
      <c r="A38" s="302"/>
      <c r="B38" s="232" t="s">
        <v>218</v>
      </c>
      <c r="C38" s="72"/>
      <c r="D38" s="71"/>
      <c r="E38" s="71"/>
      <c r="G38" s="131">
        <v>1</v>
      </c>
      <c r="H38" s="132">
        <f t="shared" si="28"/>
        <v>0</v>
      </c>
      <c r="I38" s="132">
        <f t="shared" si="30"/>
      </c>
      <c r="J38" s="132">
        <f t="shared" si="31"/>
      </c>
      <c r="K38" s="132">
        <f t="shared" si="32"/>
      </c>
      <c r="L38" s="135">
        <f t="shared" si="33"/>
        <v>0</v>
      </c>
      <c r="M38" s="180">
        <f t="shared" si="34"/>
        <v>0.034482758620689655</v>
      </c>
      <c r="N38" s="137">
        <f t="shared" si="29"/>
        <v>0</v>
      </c>
      <c r="O38" s="10"/>
      <c r="P38" s="35"/>
      <c r="R38" s="132">
        <f t="shared" si="35"/>
        <v>0</v>
      </c>
      <c r="S38" s="132">
        <f t="shared" si="36"/>
      </c>
      <c r="T38" s="132">
        <f t="shared" si="37"/>
      </c>
      <c r="U38" s="132">
        <f t="shared" si="38"/>
      </c>
      <c r="V38" s="135">
        <f t="shared" si="39"/>
        <v>0</v>
      </c>
      <c r="W38" s="170">
        <f t="shared" si="14"/>
        <v>0.020833333333333332</v>
      </c>
      <c r="X38" s="155">
        <f t="shared" si="40"/>
        <v>0</v>
      </c>
    </row>
    <row r="39" spans="1:24" s="33" customFormat="1" ht="31.5" customHeight="1">
      <c r="A39" s="302"/>
      <c r="B39" s="232" t="s">
        <v>219</v>
      </c>
      <c r="C39" s="72"/>
      <c r="D39" s="71"/>
      <c r="E39" s="71"/>
      <c r="G39" s="131">
        <v>1</v>
      </c>
      <c r="H39" s="132">
        <f t="shared" si="28"/>
        <v>0</v>
      </c>
      <c r="I39" s="132">
        <f t="shared" si="30"/>
      </c>
      <c r="J39" s="132">
        <f t="shared" si="31"/>
      </c>
      <c r="K39" s="132">
        <f t="shared" si="32"/>
      </c>
      <c r="L39" s="135">
        <f t="shared" si="33"/>
        <v>0</v>
      </c>
      <c r="M39" s="180">
        <f t="shared" si="34"/>
        <v>0.034482758620689655</v>
      </c>
      <c r="N39" s="137">
        <f t="shared" si="29"/>
        <v>0</v>
      </c>
      <c r="O39" s="10"/>
      <c r="P39" s="35"/>
      <c r="R39" s="132">
        <f t="shared" si="35"/>
        <v>0</v>
      </c>
      <c r="S39" s="132">
        <f t="shared" si="36"/>
      </c>
      <c r="T39" s="132">
        <f t="shared" si="37"/>
      </c>
      <c r="U39" s="132">
        <f t="shared" si="38"/>
      </c>
      <c r="V39" s="135">
        <f t="shared" si="39"/>
        <v>0</v>
      </c>
      <c r="W39" s="170">
        <f t="shared" si="14"/>
        <v>0.020833333333333332</v>
      </c>
      <c r="X39" s="155">
        <f t="shared" si="40"/>
        <v>0</v>
      </c>
    </row>
    <row r="40" spans="1:24" s="33" customFormat="1" ht="31.5" customHeight="1">
      <c r="A40" s="302"/>
      <c r="B40" s="232" t="s">
        <v>220</v>
      </c>
      <c r="C40" s="72"/>
      <c r="D40" s="71"/>
      <c r="E40" s="71"/>
      <c r="G40" s="131">
        <v>1</v>
      </c>
      <c r="H40" s="132">
        <f t="shared" si="28"/>
        <v>0</v>
      </c>
      <c r="I40" s="132">
        <f t="shared" si="30"/>
      </c>
      <c r="J40" s="132">
        <f t="shared" si="31"/>
      </c>
      <c r="K40" s="132">
        <f t="shared" si="32"/>
      </c>
      <c r="L40" s="135">
        <f t="shared" si="33"/>
        <v>0</v>
      </c>
      <c r="M40" s="180">
        <f t="shared" si="34"/>
        <v>0.034482758620689655</v>
      </c>
      <c r="N40" s="137">
        <f t="shared" si="29"/>
        <v>0</v>
      </c>
      <c r="O40" s="10"/>
      <c r="P40" s="35"/>
      <c r="R40" s="132">
        <f t="shared" si="35"/>
        <v>0</v>
      </c>
      <c r="S40" s="132">
        <f t="shared" si="36"/>
      </c>
      <c r="T40" s="132">
        <f t="shared" si="37"/>
      </c>
      <c r="U40" s="132">
        <f t="shared" si="38"/>
      </c>
      <c r="V40" s="135">
        <f t="shared" si="39"/>
        <v>0</v>
      </c>
      <c r="W40" s="170">
        <f t="shared" si="14"/>
        <v>0.020833333333333332</v>
      </c>
      <c r="X40" s="155">
        <f t="shared" si="40"/>
        <v>0</v>
      </c>
    </row>
    <row r="41" spans="1:24" s="33" customFormat="1" ht="31.5" customHeight="1">
      <c r="A41" s="303"/>
      <c r="B41" s="232" t="s">
        <v>221</v>
      </c>
      <c r="C41" s="72"/>
      <c r="D41" s="71"/>
      <c r="E41" s="71"/>
      <c r="G41" s="131">
        <v>1</v>
      </c>
      <c r="H41" s="132">
        <f t="shared" si="28"/>
        <v>0</v>
      </c>
      <c r="I41" s="132">
        <f t="shared" si="30"/>
      </c>
      <c r="J41" s="132">
        <f t="shared" si="31"/>
      </c>
      <c r="K41" s="132">
        <f t="shared" si="32"/>
      </c>
      <c r="L41" s="135">
        <f t="shared" si="33"/>
        <v>0</v>
      </c>
      <c r="M41" s="180">
        <f t="shared" si="34"/>
        <v>0.034482758620689655</v>
      </c>
      <c r="N41" s="137">
        <f t="shared" si="29"/>
        <v>0</v>
      </c>
      <c r="O41" s="10"/>
      <c r="P41" s="35"/>
      <c r="R41" s="132">
        <f t="shared" si="35"/>
        <v>0</v>
      </c>
      <c r="S41" s="132">
        <f t="shared" si="36"/>
      </c>
      <c r="T41" s="132">
        <f t="shared" si="37"/>
      </c>
      <c r="U41" s="132">
        <f t="shared" si="38"/>
      </c>
      <c r="V41" s="135">
        <f t="shared" si="39"/>
        <v>0</v>
      </c>
      <c r="W41" s="170">
        <f t="shared" si="14"/>
        <v>0.020833333333333332</v>
      </c>
      <c r="X41" s="155">
        <f t="shared" si="40"/>
        <v>0</v>
      </c>
    </row>
    <row r="42" spans="1:24" s="33" customFormat="1" ht="31.5" customHeight="1">
      <c r="A42" s="301" t="s">
        <v>178</v>
      </c>
      <c r="B42" s="232" t="s">
        <v>109</v>
      </c>
      <c r="C42" s="72"/>
      <c r="D42" s="71"/>
      <c r="E42" s="71"/>
      <c r="G42" s="131">
        <v>1</v>
      </c>
      <c r="H42" s="132">
        <f t="shared" si="28"/>
        <v>0</v>
      </c>
      <c r="I42" s="132">
        <f t="shared" si="30"/>
      </c>
      <c r="J42" s="132">
        <f t="shared" si="31"/>
      </c>
      <c r="K42" s="132">
        <f t="shared" si="32"/>
      </c>
      <c r="L42" s="135">
        <f t="shared" si="33"/>
        <v>0</v>
      </c>
      <c r="M42" s="180">
        <f t="shared" si="34"/>
        <v>0.034482758620689655</v>
      </c>
      <c r="N42" s="137">
        <f t="shared" si="29"/>
        <v>0</v>
      </c>
      <c r="O42" s="10"/>
      <c r="P42" s="35"/>
      <c r="R42" s="132">
        <f t="shared" si="35"/>
        <v>0</v>
      </c>
      <c r="S42" s="132">
        <f t="shared" si="36"/>
      </c>
      <c r="T42" s="132">
        <f t="shared" si="37"/>
      </c>
      <c r="U42" s="132">
        <f t="shared" si="38"/>
      </c>
      <c r="V42" s="135">
        <f t="shared" si="39"/>
        <v>0</v>
      </c>
      <c r="W42" s="170">
        <f t="shared" si="14"/>
        <v>0.020833333333333332</v>
      </c>
      <c r="X42" s="155">
        <f t="shared" si="40"/>
        <v>0</v>
      </c>
    </row>
    <row r="43" spans="1:24" s="33" customFormat="1" ht="30" customHeight="1">
      <c r="A43" s="302"/>
      <c r="B43" s="232" t="s">
        <v>222</v>
      </c>
      <c r="C43" s="72"/>
      <c r="D43" s="71"/>
      <c r="E43" s="71"/>
      <c r="G43" s="131">
        <v>1</v>
      </c>
      <c r="H43" s="132">
        <f t="shared" si="28"/>
        <v>0</v>
      </c>
      <c r="I43" s="132">
        <f t="shared" si="30"/>
      </c>
      <c r="J43" s="132">
        <f t="shared" si="31"/>
      </c>
      <c r="K43" s="132">
        <f t="shared" si="32"/>
      </c>
      <c r="L43" s="135">
        <f t="shared" si="33"/>
        <v>0</v>
      </c>
      <c r="M43" s="180">
        <f t="shared" si="34"/>
        <v>0.034482758620689655</v>
      </c>
      <c r="N43" s="137">
        <f t="shared" si="29"/>
        <v>0</v>
      </c>
      <c r="O43" s="10"/>
      <c r="P43" s="35"/>
      <c r="R43" s="132">
        <f t="shared" si="35"/>
        <v>0</v>
      </c>
      <c r="S43" s="132">
        <f t="shared" si="36"/>
      </c>
      <c r="T43" s="132">
        <f t="shared" si="37"/>
      </c>
      <c r="U43" s="132">
        <f t="shared" si="38"/>
      </c>
      <c r="V43" s="135">
        <f t="shared" si="39"/>
        <v>0</v>
      </c>
      <c r="W43" s="170">
        <f t="shared" si="14"/>
        <v>0.020833333333333332</v>
      </c>
      <c r="X43" s="155">
        <f t="shared" si="40"/>
        <v>0</v>
      </c>
    </row>
    <row r="44" spans="1:24" s="33" customFormat="1" ht="42.75">
      <c r="A44" s="302"/>
      <c r="B44" s="232" t="s">
        <v>99</v>
      </c>
      <c r="C44" s="72"/>
      <c r="D44" s="71"/>
      <c r="E44" s="71"/>
      <c r="G44" s="131">
        <v>1</v>
      </c>
      <c r="H44" s="132">
        <f t="shared" si="28"/>
        <v>0</v>
      </c>
      <c r="I44" s="132">
        <f t="shared" si="30"/>
      </c>
      <c r="J44" s="132">
        <f t="shared" si="31"/>
      </c>
      <c r="K44" s="132">
        <f t="shared" si="32"/>
      </c>
      <c r="L44" s="135">
        <f t="shared" si="33"/>
        <v>0</v>
      </c>
      <c r="M44" s="180">
        <f t="shared" si="34"/>
        <v>0.034482758620689655</v>
      </c>
      <c r="N44" s="137">
        <f t="shared" si="29"/>
        <v>0</v>
      </c>
      <c r="O44" s="10"/>
      <c r="P44" s="35"/>
      <c r="R44" s="132">
        <f t="shared" si="35"/>
        <v>0</v>
      </c>
      <c r="S44" s="132">
        <f t="shared" si="36"/>
      </c>
      <c r="T44" s="132">
        <f t="shared" si="37"/>
      </c>
      <c r="U44" s="132">
        <f t="shared" si="38"/>
      </c>
      <c r="V44" s="135">
        <f t="shared" si="39"/>
        <v>0</v>
      </c>
      <c r="W44" s="170">
        <f t="shared" si="14"/>
        <v>0.020833333333333332</v>
      </c>
      <c r="X44" s="155">
        <f t="shared" si="40"/>
        <v>0</v>
      </c>
    </row>
    <row r="45" spans="1:24" s="33" customFormat="1" ht="31.5" customHeight="1">
      <c r="A45" s="302"/>
      <c r="B45" s="232" t="s">
        <v>100</v>
      </c>
      <c r="C45" s="72"/>
      <c r="D45" s="71"/>
      <c r="E45" s="71"/>
      <c r="G45" s="131">
        <v>1</v>
      </c>
      <c r="H45" s="132">
        <f t="shared" si="28"/>
        <v>0</v>
      </c>
      <c r="I45" s="132">
        <f t="shared" si="30"/>
      </c>
      <c r="J45" s="132">
        <f t="shared" si="31"/>
      </c>
      <c r="K45" s="132">
        <f t="shared" si="32"/>
      </c>
      <c r="L45" s="135">
        <f t="shared" si="33"/>
        <v>0</v>
      </c>
      <c r="M45" s="180">
        <f t="shared" si="34"/>
        <v>0.034482758620689655</v>
      </c>
      <c r="N45" s="137">
        <f t="shared" si="29"/>
        <v>0</v>
      </c>
      <c r="O45" s="10"/>
      <c r="P45" s="35"/>
      <c r="R45" s="132">
        <f t="shared" si="35"/>
        <v>0</v>
      </c>
      <c r="S45" s="132">
        <f t="shared" si="36"/>
      </c>
      <c r="T45" s="132">
        <f t="shared" si="37"/>
      </c>
      <c r="U45" s="132">
        <f t="shared" si="38"/>
      </c>
      <c r="V45" s="135">
        <f t="shared" si="39"/>
        <v>0</v>
      </c>
      <c r="W45" s="170">
        <f t="shared" si="14"/>
        <v>0.020833333333333332</v>
      </c>
      <c r="X45" s="155">
        <f t="shared" si="40"/>
        <v>0</v>
      </c>
    </row>
    <row r="46" spans="1:24" s="33" customFormat="1" ht="31.5" customHeight="1">
      <c r="A46" s="303"/>
      <c r="B46" s="232" t="s">
        <v>101</v>
      </c>
      <c r="C46" s="72"/>
      <c r="D46" s="71"/>
      <c r="E46" s="71"/>
      <c r="G46" s="131">
        <v>1</v>
      </c>
      <c r="H46" s="132">
        <f t="shared" si="28"/>
        <v>0</v>
      </c>
      <c r="I46" s="132">
        <f t="shared" si="30"/>
      </c>
      <c r="J46" s="132">
        <f t="shared" si="31"/>
      </c>
      <c r="K46" s="132">
        <f t="shared" si="32"/>
      </c>
      <c r="L46" s="135">
        <f t="shared" si="33"/>
        <v>0</v>
      </c>
      <c r="M46" s="180">
        <f t="shared" si="34"/>
        <v>0.034482758620689655</v>
      </c>
      <c r="N46" s="137">
        <f t="shared" si="29"/>
        <v>0</v>
      </c>
      <c r="O46" s="10"/>
      <c r="P46" s="35"/>
      <c r="R46" s="132">
        <f t="shared" si="35"/>
        <v>0</v>
      </c>
      <c r="S46" s="132">
        <f t="shared" si="36"/>
      </c>
      <c r="T46" s="132">
        <f t="shared" si="37"/>
      </c>
      <c r="U46" s="132">
        <f t="shared" si="38"/>
      </c>
      <c r="V46" s="135">
        <f t="shared" si="39"/>
        <v>0</v>
      </c>
      <c r="W46" s="170">
        <f t="shared" si="14"/>
        <v>0.020833333333333332</v>
      </c>
      <c r="X46" s="155">
        <f t="shared" si="40"/>
        <v>0</v>
      </c>
    </row>
    <row r="47" spans="1:24" s="33" customFormat="1" ht="54.75" customHeight="1">
      <c r="A47" s="231" t="s">
        <v>125</v>
      </c>
      <c r="B47" s="232" t="s">
        <v>102</v>
      </c>
      <c r="C47" s="72"/>
      <c r="D47" s="71"/>
      <c r="E47" s="71"/>
      <c r="G47" s="131">
        <v>1</v>
      </c>
      <c r="H47" s="132">
        <f t="shared" si="28"/>
        <v>0</v>
      </c>
      <c r="I47" s="132">
        <f t="shared" si="30"/>
      </c>
      <c r="J47" s="132">
        <f t="shared" si="31"/>
      </c>
      <c r="K47" s="132">
        <f t="shared" si="32"/>
      </c>
      <c r="L47" s="135">
        <f t="shared" si="33"/>
        <v>0</v>
      </c>
      <c r="M47" s="180">
        <f t="shared" si="34"/>
        <v>0.034482758620689655</v>
      </c>
      <c r="N47" s="137">
        <f t="shared" si="29"/>
        <v>0</v>
      </c>
      <c r="O47" s="10"/>
      <c r="P47" s="35"/>
      <c r="R47" s="132">
        <f t="shared" si="35"/>
        <v>0</v>
      </c>
      <c r="S47" s="132">
        <f t="shared" si="36"/>
      </c>
      <c r="T47" s="132">
        <f t="shared" si="37"/>
      </c>
      <c r="U47" s="132">
        <f t="shared" si="38"/>
      </c>
      <c r="V47" s="135">
        <f t="shared" si="39"/>
        <v>0</v>
      </c>
      <c r="W47" s="170">
        <f t="shared" si="14"/>
        <v>0.020833333333333332</v>
      </c>
      <c r="X47" s="155">
        <f t="shared" si="40"/>
        <v>0</v>
      </c>
    </row>
    <row r="48" spans="1:24" s="33" customFormat="1" ht="57">
      <c r="A48" s="301" t="s">
        <v>128</v>
      </c>
      <c r="B48" s="232" t="s">
        <v>103</v>
      </c>
      <c r="C48" s="72"/>
      <c r="D48" s="71"/>
      <c r="E48" s="71"/>
      <c r="G48" s="131">
        <v>1</v>
      </c>
      <c r="H48" s="132">
        <f t="shared" si="28"/>
        <v>0</v>
      </c>
      <c r="I48" s="132">
        <f t="shared" si="30"/>
      </c>
      <c r="J48" s="132">
        <f t="shared" si="31"/>
      </c>
      <c r="K48" s="132">
        <f t="shared" si="32"/>
      </c>
      <c r="L48" s="135">
        <f t="shared" si="33"/>
        <v>0</v>
      </c>
      <c r="M48" s="180">
        <f t="shared" si="34"/>
        <v>0.034482758620689655</v>
      </c>
      <c r="N48" s="137">
        <f t="shared" si="29"/>
        <v>0</v>
      </c>
      <c r="O48" s="10"/>
      <c r="P48" s="35"/>
      <c r="R48" s="132">
        <f t="shared" si="35"/>
        <v>0</v>
      </c>
      <c r="S48" s="132">
        <f t="shared" si="36"/>
      </c>
      <c r="T48" s="132">
        <f t="shared" si="37"/>
      </c>
      <c r="U48" s="132">
        <f t="shared" si="38"/>
      </c>
      <c r="V48" s="135">
        <f t="shared" si="39"/>
        <v>0</v>
      </c>
      <c r="W48" s="170">
        <f t="shared" si="14"/>
        <v>0.020833333333333332</v>
      </c>
      <c r="X48" s="155">
        <f t="shared" si="40"/>
        <v>0</v>
      </c>
    </row>
    <row r="49" spans="1:24" s="33" customFormat="1" ht="31.5" customHeight="1">
      <c r="A49" s="302"/>
      <c r="B49" s="232" t="s">
        <v>104</v>
      </c>
      <c r="C49" s="72"/>
      <c r="D49" s="71"/>
      <c r="E49" s="71"/>
      <c r="G49" s="131">
        <v>1</v>
      </c>
      <c r="H49" s="132">
        <f t="shared" si="28"/>
        <v>0</v>
      </c>
      <c r="I49" s="132">
        <f t="shared" si="30"/>
      </c>
      <c r="J49" s="132">
        <f t="shared" si="31"/>
      </c>
      <c r="K49" s="132">
        <f t="shared" si="32"/>
      </c>
      <c r="L49" s="135">
        <f t="shared" si="33"/>
        <v>0</v>
      </c>
      <c r="M49" s="180">
        <f t="shared" si="34"/>
        <v>0.034482758620689655</v>
      </c>
      <c r="N49" s="137">
        <f t="shared" si="29"/>
        <v>0</v>
      </c>
      <c r="O49" s="10"/>
      <c r="P49" s="35"/>
      <c r="R49" s="132">
        <f t="shared" si="35"/>
        <v>0</v>
      </c>
      <c r="S49" s="132">
        <f t="shared" si="36"/>
      </c>
      <c r="T49" s="132">
        <f t="shared" si="37"/>
      </c>
      <c r="U49" s="132">
        <f t="shared" si="38"/>
      </c>
      <c r="V49" s="135">
        <f t="shared" si="39"/>
        <v>0</v>
      </c>
      <c r="W49" s="170">
        <f t="shared" si="14"/>
        <v>0.020833333333333332</v>
      </c>
      <c r="X49" s="155">
        <f t="shared" si="40"/>
        <v>0</v>
      </c>
    </row>
    <row r="50" spans="1:24" s="33" customFormat="1" ht="30" customHeight="1">
      <c r="A50" s="303"/>
      <c r="B50" s="232" t="s">
        <v>223</v>
      </c>
      <c r="C50" s="72"/>
      <c r="D50" s="71"/>
      <c r="E50" s="71"/>
      <c r="G50" s="131">
        <v>1</v>
      </c>
      <c r="H50" s="132">
        <f t="shared" si="28"/>
        <v>0</v>
      </c>
      <c r="I50" s="132">
        <f t="shared" si="30"/>
      </c>
      <c r="J50" s="132">
        <f t="shared" si="31"/>
      </c>
      <c r="K50" s="132">
        <f t="shared" si="32"/>
      </c>
      <c r="L50" s="135">
        <f t="shared" si="33"/>
        <v>0</v>
      </c>
      <c r="M50" s="180">
        <f t="shared" si="34"/>
        <v>0.034482758620689655</v>
      </c>
      <c r="N50" s="137">
        <f t="shared" si="29"/>
        <v>0</v>
      </c>
      <c r="O50" s="10"/>
      <c r="P50" s="35"/>
      <c r="R50" s="132">
        <f t="shared" si="35"/>
        <v>0</v>
      </c>
      <c r="S50" s="132">
        <f t="shared" si="36"/>
      </c>
      <c r="T50" s="132">
        <f t="shared" si="37"/>
      </c>
      <c r="U50" s="132">
        <f t="shared" si="38"/>
      </c>
      <c r="V50" s="135">
        <f t="shared" si="39"/>
        <v>0</v>
      </c>
      <c r="W50" s="170">
        <f t="shared" si="14"/>
        <v>0.020833333333333332</v>
      </c>
      <c r="X50" s="155">
        <f t="shared" si="40"/>
        <v>0</v>
      </c>
    </row>
    <row r="51" spans="1:24" s="33" customFormat="1" ht="31.5" customHeight="1">
      <c r="A51" s="301" t="s">
        <v>126</v>
      </c>
      <c r="B51" s="232" t="s">
        <v>224</v>
      </c>
      <c r="C51" s="72"/>
      <c r="D51" s="71"/>
      <c r="E51" s="71"/>
      <c r="G51" s="131">
        <v>1</v>
      </c>
      <c r="H51" s="132">
        <f t="shared" si="28"/>
        <v>0</v>
      </c>
      <c r="I51" s="132">
        <f t="shared" si="30"/>
      </c>
      <c r="J51" s="132">
        <f t="shared" si="31"/>
      </c>
      <c r="K51" s="132">
        <f t="shared" si="32"/>
      </c>
      <c r="L51" s="135">
        <f t="shared" si="33"/>
        <v>0</v>
      </c>
      <c r="M51" s="180">
        <f t="shared" si="34"/>
        <v>0.034482758620689655</v>
      </c>
      <c r="N51" s="137">
        <f t="shared" si="29"/>
        <v>0</v>
      </c>
      <c r="O51" s="10"/>
      <c r="P51" s="35"/>
      <c r="R51" s="132">
        <f t="shared" si="35"/>
        <v>0</v>
      </c>
      <c r="S51" s="132">
        <f t="shared" si="36"/>
      </c>
      <c r="T51" s="132">
        <f t="shared" si="37"/>
      </c>
      <c r="U51" s="132">
        <f t="shared" si="38"/>
      </c>
      <c r="V51" s="135">
        <f t="shared" si="39"/>
        <v>0</v>
      </c>
      <c r="W51" s="170">
        <f t="shared" si="14"/>
        <v>0.020833333333333332</v>
      </c>
      <c r="X51" s="155">
        <f t="shared" si="40"/>
        <v>0</v>
      </c>
    </row>
    <row r="52" spans="1:24" s="33" customFormat="1" ht="30" customHeight="1">
      <c r="A52" s="302"/>
      <c r="B52" s="232" t="s">
        <v>225</v>
      </c>
      <c r="C52" s="72"/>
      <c r="D52" s="71"/>
      <c r="E52" s="71"/>
      <c r="G52" s="131">
        <v>1</v>
      </c>
      <c r="H52" s="132">
        <f t="shared" si="28"/>
        <v>0</v>
      </c>
      <c r="I52" s="132">
        <f t="shared" si="30"/>
      </c>
      <c r="J52" s="132">
        <f t="shared" si="31"/>
      </c>
      <c r="K52" s="132">
        <f t="shared" si="32"/>
      </c>
      <c r="L52" s="135">
        <f t="shared" si="33"/>
        <v>0</v>
      </c>
      <c r="M52" s="180">
        <f t="shared" si="34"/>
        <v>0.034482758620689655</v>
      </c>
      <c r="N52" s="137">
        <f t="shared" si="29"/>
        <v>0</v>
      </c>
      <c r="O52" s="10"/>
      <c r="P52" s="35"/>
      <c r="R52" s="132">
        <f t="shared" si="35"/>
        <v>0</v>
      </c>
      <c r="S52" s="132">
        <f t="shared" si="36"/>
      </c>
      <c r="T52" s="132">
        <f t="shared" si="37"/>
      </c>
      <c r="U52" s="132">
        <f t="shared" si="38"/>
      </c>
      <c r="V52" s="135">
        <f t="shared" si="39"/>
        <v>0</v>
      </c>
      <c r="W52" s="170">
        <f t="shared" si="14"/>
        <v>0.020833333333333332</v>
      </c>
      <c r="X52" s="155">
        <f t="shared" si="40"/>
        <v>0</v>
      </c>
    </row>
    <row r="53" spans="1:24" s="33" customFormat="1" ht="31.5" customHeight="1">
      <c r="A53" s="302"/>
      <c r="B53" s="232" t="s">
        <v>226</v>
      </c>
      <c r="C53" s="72"/>
      <c r="D53" s="71"/>
      <c r="E53" s="71"/>
      <c r="G53" s="131">
        <v>1</v>
      </c>
      <c r="H53" s="132">
        <f t="shared" si="28"/>
        <v>0</v>
      </c>
      <c r="I53" s="132">
        <f t="shared" si="30"/>
      </c>
      <c r="J53" s="132">
        <f t="shared" si="31"/>
      </c>
      <c r="K53" s="132">
        <f t="shared" si="32"/>
      </c>
      <c r="L53" s="135">
        <f t="shared" si="33"/>
        <v>0</v>
      </c>
      <c r="M53" s="180">
        <f t="shared" si="34"/>
        <v>0.034482758620689655</v>
      </c>
      <c r="N53" s="137">
        <f t="shared" si="29"/>
        <v>0</v>
      </c>
      <c r="O53" s="10"/>
      <c r="P53" s="35"/>
      <c r="R53" s="132">
        <f t="shared" si="35"/>
        <v>0</v>
      </c>
      <c r="S53" s="132">
        <f t="shared" si="36"/>
      </c>
      <c r="T53" s="132">
        <f t="shared" si="37"/>
      </c>
      <c r="U53" s="132">
        <f t="shared" si="38"/>
      </c>
      <c r="V53" s="135">
        <f t="shared" si="39"/>
        <v>0</v>
      </c>
      <c r="W53" s="170">
        <f t="shared" si="14"/>
        <v>0.020833333333333332</v>
      </c>
      <c r="X53" s="155">
        <f t="shared" si="40"/>
        <v>0</v>
      </c>
    </row>
    <row r="54" spans="1:24" s="33" customFormat="1" ht="30" customHeight="1">
      <c r="A54" s="302"/>
      <c r="B54" s="232" t="s">
        <v>227</v>
      </c>
      <c r="C54" s="72"/>
      <c r="D54" s="71"/>
      <c r="E54" s="71"/>
      <c r="G54" s="131">
        <v>1</v>
      </c>
      <c r="H54" s="132">
        <f t="shared" si="28"/>
        <v>0</v>
      </c>
      <c r="I54" s="132">
        <f t="shared" si="30"/>
      </c>
      <c r="J54" s="132">
        <f t="shared" si="31"/>
      </c>
      <c r="K54" s="132">
        <f t="shared" si="32"/>
      </c>
      <c r="L54" s="135">
        <f t="shared" si="33"/>
        <v>0</v>
      </c>
      <c r="M54" s="180">
        <f t="shared" si="34"/>
        <v>0.034482758620689655</v>
      </c>
      <c r="N54" s="137">
        <f t="shared" si="29"/>
        <v>0</v>
      </c>
      <c r="O54" s="10"/>
      <c r="P54" s="35"/>
      <c r="R54" s="132">
        <f t="shared" si="35"/>
        <v>0</v>
      </c>
      <c r="S54" s="132">
        <f t="shared" si="36"/>
      </c>
      <c r="T54" s="132">
        <f t="shared" si="37"/>
      </c>
      <c r="U54" s="132">
        <f t="shared" si="38"/>
      </c>
      <c r="V54" s="135">
        <f t="shared" si="39"/>
        <v>0</v>
      </c>
      <c r="W54" s="170">
        <f t="shared" si="14"/>
        <v>0.020833333333333332</v>
      </c>
      <c r="X54" s="155">
        <f t="shared" si="40"/>
        <v>0</v>
      </c>
    </row>
    <row r="55" spans="1:24" s="33" customFormat="1" ht="31.5" customHeight="1">
      <c r="A55" s="302"/>
      <c r="B55" s="232" t="s">
        <v>105</v>
      </c>
      <c r="C55" s="72"/>
      <c r="D55" s="71"/>
      <c r="E55" s="71"/>
      <c r="G55" s="131">
        <v>1</v>
      </c>
      <c r="H55" s="132">
        <f t="shared" si="28"/>
        <v>0</v>
      </c>
      <c r="I55" s="132">
        <f t="shared" si="30"/>
      </c>
      <c r="J55" s="132">
        <f t="shared" si="31"/>
      </c>
      <c r="K55" s="132">
        <f t="shared" si="32"/>
      </c>
      <c r="L55" s="135">
        <f t="shared" si="33"/>
        <v>0</v>
      </c>
      <c r="M55" s="180">
        <f t="shared" si="34"/>
        <v>0.034482758620689655</v>
      </c>
      <c r="N55" s="137">
        <f t="shared" si="29"/>
        <v>0</v>
      </c>
      <c r="O55" s="10"/>
      <c r="P55" s="35"/>
      <c r="R55" s="132">
        <f t="shared" si="35"/>
        <v>0</v>
      </c>
      <c r="S55" s="132">
        <f t="shared" si="36"/>
      </c>
      <c r="T55" s="132">
        <f t="shared" si="37"/>
      </c>
      <c r="U55" s="132">
        <f t="shared" si="38"/>
      </c>
      <c r="V55" s="135">
        <f t="shared" si="39"/>
        <v>0</v>
      </c>
      <c r="W55" s="170">
        <f t="shared" si="14"/>
        <v>0.020833333333333332</v>
      </c>
      <c r="X55" s="155">
        <f t="shared" si="40"/>
        <v>0</v>
      </c>
    </row>
    <row r="56" spans="1:24" s="33" customFormat="1" ht="30" customHeight="1">
      <c r="A56" s="302"/>
      <c r="B56" s="232" t="s">
        <v>106</v>
      </c>
      <c r="C56" s="72"/>
      <c r="D56" s="71"/>
      <c r="E56" s="71"/>
      <c r="G56" s="131">
        <v>1</v>
      </c>
      <c r="H56" s="132">
        <f t="shared" si="28"/>
        <v>0</v>
      </c>
      <c r="I56" s="132">
        <f t="shared" si="30"/>
      </c>
      <c r="J56" s="132">
        <f t="shared" si="31"/>
      </c>
      <c r="K56" s="132">
        <f t="shared" si="32"/>
      </c>
      <c r="L56" s="135">
        <f t="shared" si="33"/>
        <v>0</v>
      </c>
      <c r="M56" s="180">
        <f t="shared" si="34"/>
        <v>0.034482758620689655</v>
      </c>
      <c r="N56" s="137">
        <f t="shared" si="29"/>
        <v>0</v>
      </c>
      <c r="O56" s="10"/>
      <c r="P56" s="35"/>
      <c r="R56" s="132">
        <f t="shared" si="35"/>
        <v>0</v>
      </c>
      <c r="S56" s="132">
        <f t="shared" si="36"/>
      </c>
      <c r="T56" s="132">
        <f t="shared" si="37"/>
      </c>
      <c r="U56" s="132">
        <f t="shared" si="38"/>
      </c>
      <c r="V56" s="135">
        <f t="shared" si="39"/>
        <v>0</v>
      </c>
      <c r="W56" s="170">
        <f t="shared" si="14"/>
        <v>0.020833333333333332</v>
      </c>
      <c r="X56" s="155">
        <f t="shared" si="40"/>
        <v>0</v>
      </c>
    </row>
    <row r="57" spans="1:24" s="33" customFormat="1" ht="31.5" customHeight="1">
      <c r="A57" s="303"/>
      <c r="B57" s="232" t="s">
        <v>228</v>
      </c>
      <c r="C57" s="72"/>
      <c r="D57" s="71"/>
      <c r="E57" s="71"/>
      <c r="G57" s="131">
        <v>1</v>
      </c>
      <c r="H57" s="132">
        <f t="shared" si="28"/>
        <v>0</v>
      </c>
      <c r="I57" s="132">
        <f t="shared" si="30"/>
      </c>
      <c r="J57" s="132">
        <f t="shared" si="31"/>
      </c>
      <c r="K57" s="132">
        <f t="shared" si="32"/>
      </c>
      <c r="L57" s="135">
        <f t="shared" si="33"/>
        <v>0</v>
      </c>
      <c r="M57" s="180">
        <f t="shared" si="34"/>
        <v>0.034482758620689655</v>
      </c>
      <c r="N57" s="137">
        <f t="shared" si="29"/>
        <v>0</v>
      </c>
      <c r="O57" s="10"/>
      <c r="P57" s="35"/>
      <c r="R57" s="132">
        <f t="shared" si="35"/>
        <v>0</v>
      </c>
      <c r="S57" s="132">
        <f t="shared" si="36"/>
      </c>
      <c r="T57" s="132">
        <f t="shared" si="37"/>
      </c>
      <c r="U57" s="132">
        <f t="shared" si="38"/>
      </c>
      <c r="V57" s="135">
        <f t="shared" si="39"/>
        <v>0</v>
      </c>
      <c r="W57" s="170">
        <f t="shared" si="14"/>
        <v>0.020833333333333332</v>
      </c>
      <c r="X57" s="155">
        <f t="shared" si="40"/>
        <v>0</v>
      </c>
    </row>
    <row r="58" spans="1:24" s="33" customFormat="1" ht="62.25" customHeight="1">
      <c r="A58" s="301" t="s">
        <v>127</v>
      </c>
      <c r="B58" s="232" t="s">
        <v>107</v>
      </c>
      <c r="C58" s="72"/>
      <c r="D58" s="71"/>
      <c r="E58" s="71"/>
      <c r="G58" s="131">
        <v>1</v>
      </c>
      <c r="H58" s="132">
        <f t="shared" si="28"/>
        <v>0</v>
      </c>
      <c r="I58" s="132">
        <f t="shared" si="30"/>
      </c>
      <c r="J58" s="132">
        <f t="shared" si="31"/>
      </c>
      <c r="K58" s="132">
        <f t="shared" si="32"/>
      </c>
      <c r="L58" s="135">
        <f t="shared" si="33"/>
        <v>0</v>
      </c>
      <c r="M58" s="180">
        <f t="shared" si="34"/>
        <v>0.034482758620689655</v>
      </c>
      <c r="N58" s="137">
        <f t="shared" si="29"/>
        <v>0</v>
      </c>
      <c r="O58" s="10"/>
      <c r="P58" s="35"/>
      <c r="R58" s="132">
        <f aca="true" t="shared" si="41" ref="R58:U63">H58</f>
        <v>0</v>
      </c>
      <c r="S58" s="132">
        <f t="shared" si="41"/>
      </c>
      <c r="T58" s="132">
        <f t="shared" si="41"/>
      </c>
      <c r="U58" s="132">
        <f t="shared" si="41"/>
      </c>
      <c r="V58" s="135">
        <f aca="true" t="shared" si="42" ref="V58:V63">SUM(R58:U58)</f>
        <v>0</v>
      </c>
      <c r="W58" s="170">
        <f t="shared" si="14"/>
        <v>0.020833333333333332</v>
      </c>
      <c r="X58" s="155">
        <f aca="true" t="shared" si="43" ref="X58:X63">V58*W58</f>
        <v>0</v>
      </c>
    </row>
    <row r="59" spans="1:24" s="33" customFormat="1" ht="31.5" customHeight="1">
      <c r="A59" s="302"/>
      <c r="B59" s="232" t="s">
        <v>229</v>
      </c>
      <c r="C59" s="72"/>
      <c r="D59" s="71"/>
      <c r="E59" s="71"/>
      <c r="G59" s="131">
        <v>1</v>
      </c>
      <c r="H59" s="132">
        <f t="shared" si="28"/>
        <v>0</v>
      </c>
      <c r="I59" s="132">
        <f t="shared" si="30"/>
      </c>
      <c r="J59" s="132">
        <f t="shared" si="31"/>
      </c>
      <c r="K59" s="132">
        <f t="shared" si="32"/>
      </c>
      <c r="L59" s="135">
        <f t="shared" si="33"/>
        <v>0</v>
      </c>
      <c r="M59" s="180">
        <f t="shared" si="34"/>
        <v>0.034482758620689655</v>
      </c>
      <c r="N59" s="137">
        <f t="shared" si="29"/>
        <v>0</v>
      </c>
      <c r="O59" s="10"/>
      <c r="P59" s="35"/>
      <c r="R59" s="132">
        <f t="shared" si="41"/>
        <v>0</v>
      </c>
      <c r="S59" s="132">
        <f t="shared" si="41"/>
      </c>
      <c r="T59" s="132">
        <f t="shared" si="41"/>
      </c>
      <c r="U59" s="132">
        <f t="shared" si="41"/>
      </c>
      <c r="V59" s="135">
        <f t="shared" si="42"/>
        <v>0</v>
      </c>
      <c r="W59" s="170">
        <f t="shared" si="14"/>
        <v>0.020833333333333332</v>
      </c>
      <c r="X59" s="155">
        <f t="shared" si="43"/>
        <v>0</v>
      </c>
    </row>
    <row r="60" spans="1:24" s="33" customFormat="1" ht="42.75">
      <c r="A60" s="302"/>
      <c r="B60" s="232" t="s">
        <v>230</v>
      </c>
      <c r="C60" s="72"/>
      <c r="D60" s="71"/>
      <c r="E60" s="71"/>
      <c r="G60" s="131">
        <v>1</v>
      </c>
      <c r="H60" s="132">
        <f t="shared" si="28"/>
        <v>0</v>
      </c>
      <c r="I60" s="132">
        <f t="shared" si="30"/>
      </c>
      <c r="J60" s="132">
        <f t="shared" si="31"/>
      </c>
      <c r="K60" s="132">
        <f t="shared" si="32"/>
      </c>
      <c r="L60" s="135">
        <f t="shared" si="33"/>
        <v>0</v>
      </c>
      <c r="M60" s="180">
        <f t="shared" si="34"/>
        <v>0.034482758620689655</v>
      </c>
      <c r="N60" s="137">
        <f t="shared" si="29"/>
        <v>0</v>
      </c>
      <c r="O60" s="10"/>
      <c r="P60" s="35"/>
      <c r="R60" s="132">
        <f t="shared" si="41"/>
        <v>0</v>
      </c>
      <c r="S60" s="132">
        <f t="shared" si="41"/>
      </c>
      <c r="T60" s="132">
        <f t="shared" si="41"/>
      </c>
      <c r="U60" s="132">
        <f t="shared" si="41"/>
      </c>
      <c r="V60" s="135">
        <f t="shared" si="42"/>
        <v>0</v>
      </c>
      <c r="W60" s="170">
        <f t="shared" si="14"/>
        <v>0.020833333333333332</v>
      </c>
      <c r="X60" s="155">
        <f t="shared" si="43"/>
        <v>0</v>
      </c>
    </row>
    <row r="61" spans="1:24" s="33" customFormat="1" ht="31.5" customHeight="1">
      <c r="A61" s="302"/>
      <c r="B61" s="232" t="s">
        <v>231</v>
      </c>
      <c r="C61" s="72"/>
      <c r="D61" s="71"/>
      <c r="E61" s="71"/>
      <c r="G61" s="131">
        <v>1</v>
      </c>
      <c r="H61" s="132">
        <f t="shared" si="28"/>
        <v>0</v>
      </c>
      <c r="I61" s="132">
        <f t="shared" si="30"/>
      </c>
      <c r="J61" s="132">
        <f t="shared" si="31"/>
      </c>
      <c r="K61" s="132">
        <f t="shared" si="32"/>
      </c>
      <c r="L61" s="135">
        <f t="shared" si="33"/>
        <v>0</v>
      </c>
      <c r="M61" s="180">
        <f t="shared" si="34"/>
        <v>0.034482758620689655</v>
      </c>
      <c r="N61" s="137">
        <f t="shared" si="29"/>
        <v>0</v>
      </c>
      <c r="O61" s="10"/>
      <c r="P61" s="35"/>
      <c r="R61" s="132">
        <f t="shared" si="41"/>
        <v>0</v>
      </c>
      <c r="S61" s="132">
        <f t="shared" si="41"/>
      </c>
      <c r="T61" s="132">
        <f t="shared" si="41"/>
      </c>
      <c r="U61" s="132">
        <f t="shared" si="41"/>
      </c>
      <c r="V61" s="135">
        <f t="shared" si="42"/>
        <v>0</v>
      </c>
      <c r="W61" s="170">
        <f t="shared" si="14"/>
        <v>0.020833333333333332</v>
      </c>
      <c r="X61" s="155">
        <f t="shared" si="43"/>
        <v>0</v>
      </c>
    </row>
    <row r="62" spans="1:24" s="33" customFormat="1" ht="49.5" customHeight="1">
      <c r="A62" s="302"/>
      <c r="B62" s="232" t="s">
        <v>108</v>
      </c>
      <c r="C62" s="72"/>
      <c r="D62" s="71"/>
      <c r="E62" s="71"/>
      <c r="G62" s="131">
        <v>1</v>
      </c>
      <c r="H62" s="132">
        <f t="shared" si="28"/>
        <v>0</v>
      </c>
      <c r="I62" s="132">
        <f t="shared" si="30"/>
      </c>
      <c r="J62" s="132">
        <f t="shared" si="31"/>
      </c>
      <c r="K62" s="132">
        <f t="shared" si="32"/>
      </c>
      <c r="L62" s="135">
        <f t="shared" si="33"/>
        <v>0</v>
      </c>
      <c r="M62" s="180">
        <f t="shared" si="34"/>
        <v>0.034482758620689655</v>
      </c>
      <c r="N62" s="137">
        <f t="shared" si="29"/>
        <v>0</v>
      </c>
      <c r="O62" s="10"/>
      <c r="P62" s="35"/>
      <c r="R62" s="132">
        <f t="shared" si="41"/>
        <v>0</v>
      </c>
      <c r="S62" s="132">
        <f t="shared" si="41"/>
      </c>
      <c r="T62" s="132">
        <f t="shared" si="41"/>
      </c>
      <c r="U62" s="132">
        <f t="shared" si="41"/>
      </c>
      <c r="V62" s="135">
        <f t="shared" si="42"/>
        <v>0</v>
      </c>
      <c r="W62" s="170">
        <f t="shared" si="14"/>
        <v>0.020833333333333332</v>
      </c>
      <c r="X62" s="155">
        <f t="shared" si="43"/>
        <v>0</v>
      </c>
    </row>
    <row r="63" spans="1:26" s="33" customFormat="1" ht="48.75" customHeight="1">
      <c r="A63" s="303"/>
      <c r="B63" s="232" t="s">
        <v>232</v>
      </c>
      <c r="C63" s="72"/>
      <c r="D63" s="71"/>
      <c r="E63" s="71"/>
      <c r="G63" s="131">
        <v>1</v>
      </c>
      <c r="H63" s="132">
        <f t="shared" si="28"/>
        <v>0</v>
      </c>
      <c r="I63" s="132">
        <f t="shared" si="30"/>
      </c>
      <c r="J63" s="132">
        <f t="shared" si="31"/>
      </c>
      <c r="K63" s="132">
        <f t="shared" si="32"/>
      </c>
      <c r="L63" s="135">
        <f t="shared" si="33"/>
        <v>0</v>
      </c>
      <c r="M63" s="180">
        <f t="shared" si="34"/>
        <v>0.034482758620689655</v>
      </c>
      <c r="N63" s="137">
        <f t="shared" si="29"/>
        <v>0</v>
      </c>
      <c r="O63" s="10"/>
      <c r="P63" s="35"/>
      <c r="R63" s="139">
        <f t="shared" si="41"/>
        <v>0</v>
      </c>
      <c r="S63" s="139">
        <f t="shared" si="41"/>
      </c>
      <c r="T63" s="139">
        <f t="shared" si="41"/>
      </c>
      <c r="U63" s="139">
        <f t="shared" si="41"/>
      </c>
      <c r="V63" s="135">
        <f t="shared" si="42"/>
        <v>0</v>
      </c>
      <c r="W63" s="170">
        <f t="shared" si="14"/>
        <v>0.020833333333333332</v>
      </c>
      <c r="X63" s="155">
        <f t="shared" si="43"/>
        <v>0</v>
      </c>
      <c r="Y63" s="171"/>
      <c r="Z63"/>
    </row>
    <row r="64" spans="1:28" ht="30" customHeight="1">
      <c r="A64" s="307" t="s">
        <v>83</v>
      </c>
      <c r="B64" s="308"/>
      <c r="C64" s="206" t="s">
        <v>167</v>
      </c>
      <c r="D64" s="207" t="s">
        <v>168</v>
      </c>
      <c r="E64" s="207" t="s">
        <v>169</v>
      </c>
      <c r="G64" s="8"/>
      <c r="H64" s="9"/>
      <c r="I64" s="9"/>
      <c r="J64" s="9"/>
      <c r="K64" s="9"/>
      <c r="L64" s="166" t="str">
        <f>L34</f>
        <v>somme = 1 ?  =&gt;</v>
      </c>
      <c r="M64" s="185">
        <f>SUM(M65:M99)</f>
        <v>1.0000000000000002</v>
      </c>
      <c r="N64" s="39">
        <f>SUM(N65:N99)</f>
        <v>0</v>
      </c>
      <c r="O64" s="165">
        <v>0.25</v>
      </c>
      <c r="P64" s="11">
        <f>N64*O64</f>
        <v>0</v>
      </c>
      <c r="R64" s="141"/>
      <c r="S64" s="142"/>
      <c r="T64" s="142"/>
      <c r="U64" s="142"/>
      <c r="V64" s="143"/>
      <c r="W64"/>
      <c r="X64"/>
      <c r="Y64" s="171"/>
      <c r="Z64"/>
      <c r="AA64" s="171"/>
      <c r="AB64"/>
    </row>
    <row r="65" spans="1:28" ht="31.5" customHeight="1">
      <c r="A65" s="301" t="s">
        <v>130</v>
      </c>
      <c r="B65" s="232" t="s">
        <v>110</v>
      </c>
      <c r="C65" s="72"/>
      <c r="D65" s="71"/>
      <c r="E65" s="71"/>
      <c r="G65" s="131">
        <v>1</v>
      </c>
      <c r="H65" s="132">
        <f aca="true" t="shared" si="44" ref="H65:H99">IF(G65=1,$H$8,"")</f>
        <v>0</v>
      </c>
      <c r="I65" s="132">
        <f>IF(G65=2,$I$8,"")</f>
      </c>
      <c r="J65" s="132">
        <f>IF(G65=3,$J$8,"")</f>
      </c>
      <c r="K65" s="132">
        <f>IF(G65=4,$K$8,"")</f>
      </c>
      <c r="L65" s="135">
        <f>SUM(H65:K65)</f>
        <v>0</v>
      </c>
      <c r="M65" s="180">
        <f>1/35</f>
        <v>0.02857142857142857</v>
      </c>
      <c r="N65" s="137">
        <f aca="true" t="shared" si="45" ref="N65:N99">L65*M65</f>
        <v>0</v>
      </c>
      <c r="O65" s="10"/>
      <c r="P65" s="35"/>
      <c r="R65" s="140">
        <f>H65</f>
        <v>0</v>
      </c>
      <c r="S65" s="140">
        <f>I65</f>
      </c>
      <c r="T65" s="140">
        <f>J65</f>
      </c>
      <c r="U65" s="140">
        <f>K65</f>
      </c>
      <c r="V65" s="135">
        <f>SUM(R65:U65)</f>
        <v>0</v>
      </c>
      <c r="W65"/>
      <c r="X65"/>
      <c r="Y65" s="172">
        <f>1/4</f>
        <v>0.25</v>
      </c>
      <c r="Z65" s="155">
        <f>V65*Y65</f>
        <v>0</v>
      </c>
      <c r="AA65" s="171"/>
      <c r="AB65"/>
    </row>
    <row r="66" spans="1:28" ht="31.5" customHeight="1">
      <c r="A66" s="302"/>
      <c r="B66" s="232" t="s">
        <v>111</v>
      </c>
      <c r="C66" s="73"/>
      <c r="D66" s="68"/>
      <c r="E66" s="68"/>
      <c r="G66" s="131">
        <v>1</v>
      </c>
      <c r="H66" s="132">
        <f t="shared" si="44"/>
        <v>0</v>
      </c>
      <c r="I66" s="132">
        <f aca="true" t="shared" si="46" ref="I66:I99">IF(G66=2,$I$8,"")</f>
      </c>
      <c r="J66" s="132">
        <f aca="true" t="shared" si="47" ref="J66:J99">IF(G66=3,$J$8,"")</f>
      </c>
      <c r="K66" s="132">
        <f aca="true" t="shared" si="48" ref="K66:K99">IF(G66=4,$K$8,"")</f>
      </c>
      <c r="L66" s="135">
        <f aca="true" t="shared" si="49" ref="L66:L99">SUM(H66:K66)</f>
        <v>0</v>
      </c>
      <c r="M66" s="180">
        <f aca="true" t="shared" si="50" ref="M66:M99">1/35</f>
        <v>0.02857142857142857</v>
      </c>
      <c r="N66" s="137">
        <f t="shared" si="45"/>
        <v>0</v>
      </c>
      <c r="O66" s="10"/>
      <c r="P66" s="35"/>
      <c r="R66" s="140">
        <f aca="true" t="shared" si="51" ref="R66:R99">H66</f>
        <v>0</v>
      </c>
      <c r="S66" s="140">
        <f aca="true" t="shared" si="52" ref="S66:S99">I66</f>
      </c>
      <c r="T66" s="140">
        <f aca="true" t="shared" si="53" ref="T66:T99">J66</f>
      </c>
      <c r="U66" s="140">
        <f aca="true" t="shared" si="54" ref="U66:U99">K66</f>
      </c>
      <c r="V66" s="135">
        <f aca="true" t="shared" si="55" ref="V66:V99">SUM(R66:U66)</f>
        <v>0</v>
      </c>
      <c r="W66"/>
      <c r="X66"/>
      <c r="Y66" s="172">
        <f>$Y$65</f>
        <v>0.25</v>
      </c>
      <c r="Z66" s="155">
        <f>V66*Y66</f>
        <v>0</v>
      </c>
      <c r="AA66" s="171"/>
      <c r="AB66"/>
    </row>
    <row r="67" spans="1:28" ht="42.75">
      <c r="A67" s="302"/>
      <c r="B67" s="232" t="s">
        <v>112</v>
      </c>
      <c r="C67" s="73"/>
      <c r="D67" s="68"/>
      <c r="E67" s="68"/>
      <c r="G67" s="131">
        <v>1</v>
      </c>
      <c r="H67" s="132">
        <f t="shared" si="44"/>
        <v>0</v>
      </c>
      <c r="I67" s="132">
        <f t="shared" si="46"/>
      </c>
      <c r="J67" s="132">
        <f t="shared" si="47"/>
      </c>
      <c r="K67" s="132">
        <f t="shared" si="48"/>
      </c>
      <c r="L67" s="135">
        <f t="shared" si="49"/>
        <v>0</v>
      </c>
      <c r="M67" s="180">
        <f t="shared" si="50"/>
        <v>0.02857142857142857</v>
      </c>
      <c r="N67" s="137">
        <f t="shared" si="45"/>
        <v>0</v>
      </c>
      <c r="O67" s="10"/>
      <c r="P67" s="35"/>
      <c r="R67" s="140">
        <f t="shared" si="51"/>
        <v>0</v>
      </c>
      <c r="S67" s="140">
        <f t="shared" si="52"/>
      </c>
      <c r="T67" s="140">
        <f t="shared" si="53"/>
      </c>
      <c r="U67" s="140">
        <f t="shared" si="54"/>
      </c>
      <c r="V67" s="135">
        <f t="shared" si="55"/>
        <v>0</v>
      </c>
      <c r="W67"/>
      <c r="X67"/>
      <c r="Y67" s="172">
        <f>$Y$65</f>
        <v>0.25</v>
      </c>
      <c r="Z67" s="155">
        <f>V67*Y67</f>
        <v>0</v>
      </c>
      <c r="AA67" s="171"/>
      <c r="AB67"/>
    </row>
    <row r="68" spans="1:28" ht="31.5" customHeight="1">
      <c r="A68" s="303"/>
      <c r="B68" s="232" t="s">
        <v>113</v>
      </c>
      <c r="C68" s="73"/>
      <c r="D68" s="68"/>
      <c r="E68" s="68"/>
      <c r="G68" s="131">
        <v>1</v>
      </c>
      <c r="H68" s="132">
        <f t="shared" si="44"/>
        <v>0</v>
      </c>
      <c r="I68" s="132">
        <f t="shared" si="46"/>
      </c>
      <c r="J68" s="132">
        <f t="shared" si="47"/>
      </c>
      <c r="K68" s="132">
        <f t="shared" si="48"/>
      </c>
      <c r="L68" s="135">
        <f t="shared" si="49"/>
        <v>0</v>
      </c>
      <c r="M68" s="180">
        <f t="shared" si="50"/>
        <v>0.02857142857142857</v>
      </c>
      <c r="N68" s="137">
        <f t="shared" si="45"/>
        <v>0</v>
      </c>
      <c r="O68" s="10"/>
      <c r="P68" s="35"/>
      <c r="R68" s="140">
        <f t="shared" si="51"/>
        <v>0</v>
      </c>
      <c r="S68" s="140">
        <f t="shared" si="52"/>
      </c>
      <c r="T68" s="140">
        <f t="shared" si="53"/>
      </c>
      <c r="U68" s="140">
        <f t="shared" si="54"/>
      </c>
      <c r="V68" s="135">
        <f t="shared" si="55"/>
        <v>0</v>
      </c>
      <c r="W68"/>
      <c r="X68"/>
      <c r="Y68" s="172">
        <f>$Y$65</f>
        <v>0.25</v>
      </c>
      <c r="Z68" s="155">
        <f>V68*Y68</f>
        <v>0</v>
      </c>
      <c r="AA68" s="171"/>
      <c r="AB68"/>
    </row>
    <row r="69" spans="1:28" ht="31.5" customHeight="1">
      <c r="A69" s="301" t="s">
        <v>131</v>
      </c>
      <c r="B69" s="232" t="s">
        <v>114</v>
      </c>
      <c r="C69" s="73"/>
      <c r="D69" s="68"/>
      <c r="E69" s="68"/>
      <c r="G69" s="131">
        <v>1</v>
      </c>
      <c r="H69" s="132">
        <f t="shared" si="44"/>
        <v>0</v>
      </c>
      <c r="I69" s="132">
        <f t="shared" si="46"/>
      </c>
      <c r="J69" s="132">
        <f t="shared" si="47"/>
      </c>
      <c r="K69" s="132">
        <f t="shared" si="48"/>
      </c>
      <c r="L69" s="135">
        <f t="shared" si="49"/>
        <v>0</v>
      </c>
      <c r="M69" s="180">
        <f t="shared" si="50"/>
        <v>0.02857142857142857</v>
      </c>
      <c r="N69" s="137">
        <f t="shared" si="45"/>
        <v>0</v>
      </c>
      <c r="O69" s="10"/>
      <c r="P69" s="35"/>
      <c r="R69" s="140">
        <f t="shared" si="51"/>
        <v>0</v>
      </c>
      <c r="S69" s="140">
        <f t="shared" si="52"/>
      </c>
      <c r="T69" s="140">
        <f t="shared" si="53"/>
      </c>
      <c r="U69" s="140">
        <f t="shared" si="54"/>
      </c>
      <c r="V69" s="135">
        <f t="shared" si="55"/>
        <v>0</v>
      </c>
      <c r="W69"/>
      <c r="X69"/>
      <c r="AA69" s="172">
        <f>1/5</f>
        <v>0.2</v>
      </c>
      <c r="AB69" s="155">
        <f>V69*AA69</f>
        <v>0</v>
      </c>
    </row>
    <row r="70" spans="1:28" ht="42.75">
      <c r="A70" s="302"/>
      <c r="B70" s="232" t="s">
        <v>233</v>
      </c>
      <c r="C70" s="73"/>
      <c r="D70" s="68"/>
      <c r="E70" s="68"/>
      <c r="G70" s="131">
        <v>1</v>
      </c>
      <c r="H70" s="132">
        <f t="shared" si="44"/>
        <v>0</v>
      </c>
      <c r="I70" s="132">
        <f t="shared" si="46"/>
      </c>
      <c r="J70" s="132">
        <f t="shared" si="47"/>
      </c>
      <c r="K70" s="132">
        <f t="shared" si="48"/>
      </c>
      <c r="L70" s="135">
        <f t="shared" si="49"/>
        <v>0</v>
      </c>
      <c r="M70" s="180">
        <f t="shared" si="50"/>
        <v>0.02857142857142857</v>
      </c>
      <c r="N70" s="137">
        <f t="shared" si="45"/>
        <v>0</v>
      </c>
      <c r="O70" s="10"/>
      <c r="P70" s="35"/>
      <c r="R70" s="140">
        <f t="shared" si="51"/>
        <v>0</v>
      </c>
      <c r="S70" s="140">
        <f t="shared" si="52"/>
      </c>
      <c r="T70" s="140">
        <f t="shared" si="53"/>
      </c>
      <c r="U70" s="140">
        <f t="shared" si="54"/>
      </c>
      <c r="V70" s="135">
        <f t="shared" si="55"/>
        <v>0</v>
      </c>
      <c r="W70"/>
      <c r="X70"/>
      <c r="AA70" s="172">
        <v>0.2</v>
      </c>
      <c r="AB70" s="155">
        <f>V70*AA70</f>
        <v>0</v>
      </c>
    </row>
    <row r="71" spans="1:28" ht="30" customHeight="1">
      <c r="A71" s="302"/>
      <c r="B71" s="232" t="s">
        <v>115</v>
      </c>
      <c r="C71" s="73"/>
      <c r="D71" s="68"/>
      <c r="E71" s="68"/>
      <c r="G71" s="131">
        <v>1</v>
      </c>
      <c r="H71" s="132">
        <f t="shared" si="44"/>
        <v>0</v>
      </c>
      <c r="I71" s="132">
        <f t="shared" si="46"/>
      </c>
      <c r="J71" s="132">
        <f t="shared" si="47"/>
      </c>
      <c r="K71" s="132">
        <f t="shared" si="48"/>
      </c>
      <c r="L71" s="135">
        <f t="shared" si="49"/>
        <v>0</v>
      </c>
      <c r="M71" s="180">
        <f t="shared" si="50"/>
        <v>0.02857142857142857</v>
      </c>
      <c r="N71" s="137">
        <f t="shared" si="45"/>
        <v>0</v>
      </c>
      <c r="O71" s="10"/>
      <c r="P71" s="35"/>
      <c r="R71" s="140">
        <f t="shared" si="51"/>
        <v>0</v>
      </c>
      <c r="S71" s="140">
        <f t="shared" si="52"/>
      </c>
      <c r="T71" s="140">
        <f t="shared" si="53"/>
      </c>
      <c r="U71" s="140">
        <f t="shared" si="54"/>
      </c>
      <c r="V71" s="135">
        <f t="shared" si="55"/>
        <v>0</v>
      </c>
      <c r="W71"/>
      <c r="X71"/>
      <c r="AA71" s="172">
        <v>0.2</v>
      </c>
      <c r="AB71" s="155">
        <f>V71*AA71</f>
        <v>0</v>
      </c>
    </row>
    <row r="72" spans="1:28" ht="31.5" customHeight="1">
      <c r="A72" s="302"/>
      <c r="B72" s="232" t="s">
        <v>116</v>
      </c>
      <c r="C72" s="73"/>
      <c r="D72" s="68"/>
      <c r="E72" s="68"/>
      <c r="G72" s="131">
        <v>1</v>
      </c>
      <c r="H72" s="132">
        <f t="shared" si="44"/>
        <v>0</v>
      </c>
      <c r="I72" s="132">
        <f t="shared" si="46"/>
      </c>
      <c r="J72" s="132">
        <f t="shared" si="47"/>
      </c>
      <c r="K72" s="132">
        <f t="shared" si="48"/>
      </c>
      <c r="L72" s="135">
        <f t="shared" si="49"/>
        <v>0</v>
      </c>
      <c r="M72" s="180">
        <f t="shared" si="50"/>
        <v>0.02857142857142857</v>
      </c>
      <c r="N72" s="137">
        <f t="shared" si="45"/>
        <v>0</v>
      </c>
      <c r="O72" s="10"/>
      <c r="P72" s="35"/>
      <c r="R72" s="140">
        <f t="shared" si="51"/>
        <v>0</v>
      </c>
      <c r="S72" s="140">
        <f t="shared" si="52"/>
      </c>
      <c r="T72" s="140">
        <f t="shared" si="53"/>
      </c>
      <c r="U72" s="140">
        <f t="shared" si="54"/>
      </c>
      <c r="V72" s="135">
        <f t="shared" si="55"/>
        <v>0</v>
      </c>
      <c r="W72"/>
      <c r="X72"/>
      <c r="AA72" s="172">
        <v>0.2</v>
      </c>
      <c r="AB72" s="155">
        <f>V72*AA72</f>
        <v>0</v>
      </c>
    </row>
    <row r="73" spans="1:28" ht="31.5" customHeight="1">
      <c r="A73" s="303"/>
      <c r="B73" s="232" t="s">
        <v>117</v>
      </c>
      <c r="C73" s="73"/>
      <c r="D73" s="68"/>
      <c r="E73" s="68"/>
      <c r="G73" s="131">
        <v>1</v>
      </c>
      <c r="H73" s="132">
        <f t="shared" si="44"/>
        <v>0</v>
      </c>
      <c r="I73" s="132">
        <f t="shared" si="46"/>
      </c>
      <c r="J73" s="132">
        <f t="shared" si="47"/>
      </c>
      <c r="K73" s="132">
        <f t="shared" si="48"/>
      </c>
      <c r="L73" s="135">
        <f t="shared" si="49"/>
        <v>0</v>
      </c>
      <c r="M73" s="180">
        <f t="shared" si="50"/>
        <v>0.02857142857142857</v>
      </c>
      <c r="N73" s="137">
        <f t="shared" si="45"/>
        <v>0</v>
      </c>
      <c r="O73" s="10"/>
      <c r="P73" s="35"/>
      <c r="R73" s="140">
        <f t="shared" si="51"/>
        <v>0</v>
      </c>
      <c r="S73" s="140">
        <f t="shared" si="52"/>
      </c>
      <c r="T73" s="140">
        <f t="shared" si="53"/>
      </c>
      <c r="U73" s="140">
        <f t="shared" si="54"/>
      </c>
      <c r="V73" s="135">
        <f t="shared" si="55"/>
        <v>0</v>
      </c>
      <c r="W73"/>
      <c r="X73"/>
      <c r="AA73" s="172">
        <v>0.2</v>
      </c>
      <c r="AB73" s="155">
        <f>V73*AA73</f>
        <v>0</v>
      </c>
    </row>
    <row r="74" spans="1:30" ht="42.75">
      <c r="A74" s="301" t="s">
        <v>132</v>
      </c>
      <c r="B74" s="232" t="s">
        <v>182</v>
      </c>
      <c r="C74" s="73"/>
      <c r="D74" s="68"/>
      <c r="E74" s="68"/>
      <c r="G74" s="131">
        <v>1</v>
      </c>
      <c r="H74" s="132">
        <f t="shared" si="44"/>
        <v>0</v>
      </c>
      <c r="I74" s="132">
        <f t="shared" si="46"/>
      </c>
      <c r="J74" s="132">
        <f t="shared" si="47"/>
      </c>
      <c r="K74" s="132">
        <f t="shared" si="48"/>
      </c>
      <c r="L74" s="135">
        <f t="shared" si="49"/>
        <v>0</v>
      </c>
      <c r="M74" s="180">
        <f t="shared" si="50"/>
        <v>0.02857142857142857</v>
      </c>
      <c r="N74" s="137">
        <f t="shared" si="45"/>
        <v>0</v>
      </c>
      <c r="O74" s="10"/>
      <c r="P74" s="35"/>
      <c r="R74" s="140">
        <f t="shared" si="51"/>
        <v>0</v>
      </c>
      <c r="S74" s="140">
        <f t="shared" si="52"/>
      </c>
      <c r="T74" s="140">
        <f t="shared" si="53"/>
      </c>
      <c r="U74" s="140">
        <f t="shared" si="54"/>
      </c>
      <c r="V74" s="135">
        <f t="shared" si="55"/>
        <v>0</v>
      </c>
      <c r="W74"/>
      <c r="X74"/>
      <c r="AA74" s="171"/>
      <c r="AB74"/>
      <c r="AC74" s="172">
        <f>1/5</f>
        <v>0.2</v>
      </c>
      <c r="AD74" s="155">
        <f>V74*AC74</f>
        <v>0</v>
      </c>
    </row>
    <row r="75" spans="1:30" ht="39" customHeight="1">
      <c r="A75" s="302"/>
      <c r="B75" s="232" t="s">
        <v>118</v>
      </c>
      <c r="C75" s="73"/>
      <c r="D75" s="68"/>
      <c r="E75" s="68"/>
      <c r="G75" s="131">
        <v>1</v>
      </c>
      <c r="H75" s="132">
        <f t="shared" si="44"/>
        <v>0</v>
      </c>
      <c r="I75" s="132">
        <f t="shared" si="46"/>
      </c>
      <c r="J75" s="132">
        <f t="shared" si="47"/>
      </c>
      <c r="K75" s="132">
        <f t="shared" si="48"/>
      </c>
      <c r="L75" s="135">
        <f t="shared" si="49"/>
        <v>0</v>
      </c>
      <c r="M75" s="180">
        <f t="shared" si="50"/>
        <v>0.02857142857142857</v>
      </c>
      <c r="N75" s="137">
        <f t="shared" si="45"/>
        <v>0</v>
      </c>
      <c r="O75" s="10"/>
      <c r="P75" s="35"/>
      <c r="R75" s="140">
        <f t="shared" si="51"/>
        <v>0</v>
      </c>
      <c r="S75" s="140">
        <f t="shared" si="52"/>
      </c>
      <c r="T75" s="140">
        <f t="shared" si="53"/>
      </c>
      <c r="U75" s="140">
        <f t="shared" si="54"/>
      </c>
      <c r="V75" s="135">
        <f t="shared" si="55"/>
        <v>0</v>
      </c>
      <c r="W75"/>
      <c r="X75"/>
      <c r="AA75" s="171"/>
      <c r="AB75"/>
      <c r="AC75" s="172">
        <v>0.2</v>
      </c>
      <c r="AD75" s="155">
        <f>V75*AC75</f>
        <v>0</v>
      </c>
    </row>
    <row r="76" spans="1:30" ht="42.75">
      <c r="A76" s="302"/>
      <c r="B76" s="232" t="s">
        <v>234</v>
      </c>
      <c r="C76" s="73"/>
      <c r="D76" s="68"/>
      <c r="E76" s="68"/>
      <c r="G76" s="131">
        <v>1</v>
      </c>
      <c r="H76" s="132">
        <f t="shared" si="44"/>
        <v>0</v>
      </c>
      <c r="I76" s="132">
        <f t="shared" si="46"/>
      </c>
      <c r="J76" s="132">
        <f t="shared" si="47"/>
      </c>
      <c r="K76" s="132">
        <f t="shared" si="48"/>
      </c>
      <c r="L76" s="135">
        <f t="shared" si="49"/>
        <v>0</v>
      </c>
      <c r="M76" s="180">
        <f t="shared" si="50"/>
        <v>0.02857142857142857</v>
      </c>
      <c r="N76" s="137">
        <f t="shared" si="45"/>
        <v>0</v>
      </c>
      <c r="O76" s="10"/>
      <c r="P76" s="35"/>
      <c r="R76" s="140">
        <f t="shared" si="51"/>
        <v>0</v>
      </c>
      <c r="S76" s="140">
        <f t="shared" si="52"/>
      </c>
      <c r="T76" s="140">
        <f t="shared" si="53"/>
      </c>
      <c r="U76" s="140">
        <f t="shared" si="54"/>
      </c>
      <c r="V76" s="135">
        <f t="shared" si="55"/>
        <v>0</v>
      </c>
      <c r="W76"/>
      <c r="X76"/>
      <c r="AA76" s="171"/>
      <c r="AB76"/>
      <c r="AC76" s="172">
        <v>0.2</v>
      </c>
      <c r="AD76" s="155">
        <f>V76*AC76</f>
        <v>0</v>
      </c>
    </row>
    <row r="77" spans="1:30" ht="36.75" customHeight="1">
      <c r="A77" s="302"/>
      <c r="B77" s="232" t="s">
        <v>119</v>
      </c>
      <c r="C77" s="73"/>
      <c r="D77" s="68"/>
      <c r="E77" s="68"/>
      <c r="G77" s="131">
        <v>1</v>
      </c>
      <c r="H77" s="132">
        <f t="shared" si="44"/>
        <v>0</v>
      </c>
      <c r="I77" s="132">
        <f t="shared" si="46"/>
      </c>
      <c r="J77" s="132">
        <f t="shared" si="47"/>
      </c>
      <c r="K77" s="132">
        <f t="shared" si="48"/>
      </c>
      <c r="L77" s="135">
        <f t="shared" si="49"/>
        <v>0</v>
      </c>
      <c r="M77" s="180">
        <f t="shared" si="50"/>
        <v>0.02857142857142857</v>
      </c>
      <c r="N77" s="137">
        <f t="shared" si="45"/>
        <v>0</v>
      </c>
      <c r="O77" s="10"/>
      <c r="P77" s="35"/>
      <c r="R77" s="140">
        <f t="shared" si="51"/>
        <v>0</v>
      </c>
      <c r="S77" s="140">
        <f t="shared" si="52"/>
      </c>
      <c r="T77" s="140">
        <f t="shared" si="53"/>
      </c>
      <c r="U77" s="140">
        <f t="shared" si="54"/>
      </c>
      <c r="V77" s="135">
        <f t="shared" si="55"/>
        <v>0</v>
      </c>
      <c r="W77"/>
      <c r="X77"/>
      <c r="AA77" s="171"/>
      <c r="AB77"/>
      <c r="AC77" s="172">
        <v>0.2</v>
      </c>
      <c r="AD77" s="155">
        <f>V77*AC77</f>
        <v>0</v>
      </c>
    </row>
    <row r="78" spans="1:30" ht="30" customHeight="1">
      <c r="A78" s="303"/>
      <c r="B78" s="232" t="s">
        <v>120</v>
      </c>
      <c r="C78" s="73"/>
      <c r="D78" s="68"/>
      <c r="E78" s="68"/>
      <c r="G78" s="131">
        <v>1</v>
      </c>
      <c r="H78" s="132">
        <f t="shared" si="44"/>
        <v>0</v>
      </c>
      <c r="I78" s="132">
        <f t="shared" si="46"/>
      </c>
      <c r="J78" s="132">
        <f t="shared" si="47"/>
      </c>
      <c r="K78" s="132">
        <f t="shared" si="48"/>
      </c>
      <c r="L78" s="135">
        <f t="shared" si="49"/>
        <v>0</v>
      </c>
      <c r="M78" s="180">
        <f t="shared" si="50"/>
        <v>0.02857142857142857</v>
      </c>
      <c r="N78" s="137">
        <f t="shared" si="45"/>
        <v>0</v>
      </c>
      <c r="O78" s="10"/>
      <c r="P78" s="35"/>
      <c r="R78" s="140">
        <f t="shared" si="51"/>
        <v>0</v>
      </c>
      <c r="S78" s="140">
        <f t="shared" si="52"/>
      </c>
      <c r="T78" s="140">
        <f t="shared" si="53"/>
      </c>
      <c r="U78" s="140">
        <f t="shared" si="54"/>
      </c>
      <c r="V78" s="135">
        <f t="shared" si="55"/>
        <v>0</v>
      </c>
      <c r="W78"/>
      <c r="X78"/>
      <c r="AA78" s="171"/>
      <c r="AB78"/>
      <c r="AC78" s="172">
        <v>0.2</v>
      </c>
      <c r="AD78" s="155">
        <f>V78*AC78</f>
        <v>0</v>
      </c>
    </row>
    <row r="79" spans="1:32" ht="42.75">
      <c r="A79" s="301" t="s">
        <v>133</v>
      </c>
      <c r="B79" s="232" t="s">
        <v>235</v>
      </c>
      <c r="C79" s="73"/>
      <c r="D79" s="68"/>
      <c r="E79" s="68"/>
      <c r="G79" s="131">
        <v>1</v>
      </c>
      <c r="H79" s="132">
        <f t="shared" si="44"/>
        <v>0</v>
      </c>
      <c r="I79" s="132">
        <f t="shared" si="46"/>
      </c>
      <c r="J79" s="132">
        <f t="shared" si="47"/>
      </c>
      <c r="K79" s="132">
        <f t="shared" si="48"/>
      </c>
      <c r="L79" s="135">
        <f t="shared" si="49"/>
        <v>0</v>
      </c>
      <c r="M79" s="180">
        <f t="shared" si="50"/>
        <v>0.02857142857142857</v>
      </c>
      <c r="N79" s="137">
        <f t="shared" si="45"/>
        <v>0</v>
      </c>
      <c r="O79" s="10"/>
      <c r="P79" s="35"/>
      <c r="R79" s="140">
        <f t="shared" si="51"/>
        <v>0</v>
      </c>
      <c r="S79" s="140">
        <f t="shared" si="52"/>
      </c>
      <c r="T79" s="140">
        <f t="shared" si="53"/>
      </c>
      <c r="U79" s="140">
        <f t="shared" si="54"/>
      </c>
      <c r="V79" s="135">
        <f t="shared" si="55"/>
        <v>0</v>
      </c>
      <c r="W79"/>
      <c r="X79"/>
      <c r="AA79" s="171"/>
      <c r="AB79"/>
      <c r="AE79" s="172">
        <f>1/8</f>
        <v>0.125</v>
      </c>
      <c r="AF79" s="155">
        <f aca="true" t="shared" si="56" ref="AF79:AF86">V79*AE79</f>
        <v>0</v>
      </c>
    </row>
    <row r="80" spans="1:32" ht="31.5" customHeight="1">
      <c r="A80" s="302"/>
      <c r="B80" s="232" t="s">
        <v>236</v>
      </c>
      <c r="C80" s="73"/>
      <c r="D80" s="68"/>
      <c r="E80" s="68"/>
      <c r="G80" s="131">
        <v>1</v>
      </c>
      <c r="H80" s="132">
        <f t="shared" si="44"/>
        <v>0</v>
      </c>
      <c r="I80" s="132">
        <f t="shared" si="46"/>
      </c>
      <c r="J80" s="132">
        <f t="shared" si="47"/>
      </c>
      <c r="K80" s="132">
        <f t="shared" si="48"/>
      </c>
      <c r="L80" s="135">
        <f t="shared" si="49"/>
        <v>0</v>
      </c>
      <c r="M80" s="180">
        <f t="shared" si="50"/>
        <v>0.02857142857142857</v>
      </c>
      <c r="N80" s="137">
        <f t="shared" si="45"/>
        <v>0</v>
      </c>
      <c r="O80" s="10"/>
      <c r="P80" s="35"/>
      <c r="R80" s="140">
        <f t="shared" si="51"/>
        <v>0</v>
      </c>
      <c r="S80" s="140">
        <f t="shared" si="52"/>
      </c>
      <c r="T80" s="140">
        <f t="shared" si="53"/>
      </c>
      <c r="U80" s="140">
        <f t="shared" si="54"/>
      </c>
      <c r="V80" s="135">
        <f t="shared" si="55"/>
        <v>0</v>
      </c>
      <c r="W80"/>
      <c r="X80"/>
      <c r="AA80" s="171"/>
      <c r="AB80"/>
      <c r="AE80" s="172">
        <v>0.125</v>
      </c>
      <c r="AF80" s="155">
        <f t="shared" si="56"/>
        <v>0</v>
      </c>
    </row>
    <row r="81" spans="1:32" ht="30" customHeight="1">
      <c r="A81" s="302"/>
      <c r="B81" s="232" t="s">
        <v>189</v>
      </c>
      <c r="C81" s="73"/>
      <c r="D81" s="68"/>
      <c r="E81" s="68"/>
      <c r="G81" s="131">
        <v>1</v>
      </c>
      <c r="H81" s="132">
        <f t="shared" si="44"/>
        <v>0</v>
      </c>
      <c r="I81" s="132">
        <f t="shared" si="46"/>
      </c>
      <c r="J81" s="132">
        <f t="shared" si="47"/>
      </c>
      <c r="K81" s="132">
        <f t="shared" si="48"/>
      </c>
      <c r="L81" s="135">
        <f t="shared" si="49"/>
        <v>0</v>
      </c>
      <c r="M81" s="180">
        <f t="shared" si="50"/>
        <v>0.02857142857142857</v>
      </c>
      <c r="N81" s="137">
        <f t="shared" si="45"/>
        <v>0</v>
      </c>
      <c r="O81" s="10"/>
      <c r="P81" s="35"/>
      <c r="R81" s="140">
        <f t="shared" si="51"/>
        <v>0</v>
      </c>
      <c r="S81" s="140">
        <f t="shared" si="52"/>
      </c>
      <c r="T81" s="140">
        <f t="shared" si="53"/>
      </c>
      <c r="U81" s="140">
        <f t="shared" si="54"/>
      </c>
      <c r="V81" s="135">
        <f t="shared" si="55"/>
        <v>0</v>
      </c>
      <c r="W81"/>
      <c r="X81"/>
      <c r="AA81" s="171"/>
      <c r="AB81"/>
      <c r="AE81" s="172">
        <v>0.125</v>
      </c>
      <c r="AF81" s="155">
        <f t="shared" si="56"/>
        <v>0</v>
      </c>
    </row>
    <row r="82" spans="1:32" ht="31.5" customHeight="1">
      <c r="A82" s="302"/>
      <c r="B82" s="232" t="s">
        <v>121</v>
      </c>
      <c r="C82" s="73"/>
      <c r="D82" s="68"/>
      <c r="E82" s="68"/>
      <c r="G82" s="131">
        <v>1</v>
      </c>
      <c r="H82" s="132">
        <f t="shared" si="44"/>
        <v>0</v>
      </c>
      <c r="I82" s="132">
        <f t="shared" si="46"/>
      </c>
      <c r="J82" s="132">
        <f t="shared" si="47"/>
      </c>
      <c r="K82" s="132">
        <f t="shared" si="48"/>
      </c>
      <c r="L82" s="135">
        <f t="shared" si="49"/>
        <v>0</v>
      </c>
      <c r="M82" s="180">
        <f t="shared" si="50"/>
        <v>0.02857142857142857</v>
      </c>
      <c r="N82" s="137">
        <f t="shared" si="45"/>
        <v>0</v>
      </c>
      <c r="O82" s="10"/>
      <c r="P82" s="35"/>
      <c r="R82" s="140">
        <f t="shared" si="51"/>
        <v>0</v>
      </c>
      <c r="S82" s="140">
        <f t="shared" si="52"/>
      </c>
      <c r="T82" s="140">
        <f t="shared" si="53"/>
      </c>
      <c r="U82" s="140">
        <f t="shared" si="54"/>
      </c>
      <c r="V82" s="135">
        <f t="shared" si="55"/>
        <v>0</v>
      </c>
      <c r="W82"/>
      <c r="X82"/>
      <c r="AA82" s="171"/>
      <c r="AB82"/>
      <c r="AE82" s="172">
        <v>0.125</v>
      </c>
      <c r="AF82" s="155">
        <f t="shared" si="56"/>
        <v>0</v>
      </c>
    </row>
    <row r="83" spans="1:32" ht="31.5" customHeight="1">
      <c r="A83" s="302"/>
      <c r="B83" s="232" t="s">
        <v>190</v>
      </c>
      <c r="C83" s="73"/>
      <c r="D83" s="68"/>
      <c r="E83" s="68"/>
      <c r="G83" s="131">
        <v>1</v>
      </c>
      <c r="H83" s="132">
        <f t="shared" si="44"/>
        <v>0</v>
      </c>
      <c r="I83" s="132">
        <f t="shared" si="46"/>
      </c>
      <c r="J83" s="132">
        <f t="shared" si="47"/>
      </c>
      <c r="K83" s="132">
        <f t="shared" si="48"/>
      </c>
      <c r="L83" s="135">
        <f t="shared" si="49"/>
        <v>0</v>
      </c>
      <c r="M83" s="180">
        <f t="shared" si="50"/>
        <v>0.02857142857142857</v>
      </c>
      <c r="N83" s="137">
        <f t="shared" si="45"/>
        <v>0</v>
      </c>
      <c r="O83" s="10"/>
      <c r="P83" s="35"/>
      <c r="R83" s="140">
        <f t="shared" si="51"/>
        <v>0</v>
      </c>
      <c r="S83" s="140">
        <f t="shared" si="52"/>
      </c>
      <c r="T83" s="140">
        <f t="shared" si="53"/>
      </c>
      <c r="U83" s="140">
        <f t="shared" si="54"/>
      </c>
      <c r="V83" s="135">
        <f t="shared" si="55"/>
        <v>0</v>
      </c>
      <c r="W83"/>
      <c r="X83"/>
      <c r="AA83" s="171"/>
      <c r="AB83"/>
      <c r="AE83" s="172">
        <v>0.125</v>
      </c>
      <c r="AF83" s="155">
        <f t="shared" si="56"/>
        <v>0</v>
      </c>
    </row>
    <row r="84" spans="1:32" ht="31.5" customHeight="1">
      <c r="A84" s="302"/>
      <c r="B84" s="232" t="s">
        <v>191</v>
      </c>
      <c r="C84" s="73"/>
      <c r="D84" s="68"/>
      <c r="E84" s="68"/>
      <c r="G84" s="131">
        <v>1</v>
      </c>
      <c r="H84" s="132">
        <f t="shared" si="44"/>
        <v>0</v>
      </c>
      <c r="I84" s="132">
        <f t="shared" si="46"/>
      </c>
      <c r="J84" s="132">
        <f t="shared" si="47"/>
      </c>
      <c r="K84" s="132">
        <f t="shared" si="48"/>
      </c>
      <c r="L84" s="135">
        <f t="shared" si="49"/>
        <v>0</v>
      </c>
      <c r="M84" s="180">
        <f t="shared" si="50"/>
        <v>0.02857142857142857</v>
      </c>
      <c r="N84" s="137">
        <f t="shared" si="45"/>
        <v>0</v>
      </c>
      <c r="O84" s="10"/>
      <c r="P84" s="35"/>
      <c r="R84" s="140">
        <f t="shared" si="51"/>
        <v>0</v>
      </c>
      <c r="S84" s="140">
        <f t="shared" si="52"/>
      </c>
      <c r="T84" s="140">
        <f t="shared" si="53"/>
      </c>
      <c r="U84" s="140">
        <f t="shared" si="54"/>
      </c>
      <c r="V84" s="135">
        <f t="shared" si="55"/>
        <v>0</v>
      </c>
      <c r="W84"/>
      <c r="X84"/>
      <c r="AA84" s="171"/>
      <c r="AB84"/>
      <c r="AE84" s="172">
        <v>0.125</v>
      </c>
      <c r="AF84" s="155">
        <f t="shared" si="56"/>
        <v>0</v>
      </c>
    </row>
    <row r="85" spans="1:32" ht="31.5" customHeight="1">
      <c r="A85" s="302"/>
      <c r="B85" s="232" t="s">
        <v>192</v>
      </c>
      <c r="C85" s="73"/>
      <c r="D85" s="68"/>
      <c r="E85" s="68"/>
      <c r="G85" s="131">
        <v>1</v>
      </c>
      <c r="H85" s="132">
        <f t="shared" si="44"/>
        <v>0</v>
      </c>
      <c r="I85" s="132">
        <f t="shared" si="46"/>
      </c>
      <c r="J85" s="132">
        <f t="shared" si="47"/>
      </c>
      <c r="K85" s="132">
        <f t="shared" si="48"/>
      </c>
      <c r="L85" s="135">
        <f t="shared" si="49"/>
        <v>0</v>
      </c>
      <c r="M85" s="180">
        <f t="shared" si="50"/>
        <v>0.02857142857142857</v>
      </c>
      <c r="N85" s="137">
        <f t="shared" si="45"/>
        <v>0</v>
      </c>
      <c r="O85" s="10"/>
      <c r="P85" s="35"/>
      <c r="R85" s="140">
        <f t="shared" si="51"/>
        <v>0</v>
      </c>
      <c r="S85" s="140">
        <f t="shared" si="52"/>
      </c>
      <c r="T85" s="140">
        <f t="shared" si="53"/>
      </c>
      <c r="U85" s="140">
        <f t="shared" si="54"/>
      </c>
      <c r="V85" s="135">
        <f t="shared" si="55"/>
        <v>0</v>
      </c>
      <c r="W85"/>
      <c r="X85"/>
      <c r="AA85" s="171"/>
      <c r="AB85"/>
      <c r="AE85" s="172">
        <v>0.125</v>
      </c>
      <c r="AF85" s="155">
        <f t="shared" si="56"/>
        <v>0</v>
      </c>
    </row>
    <row r="86" spans="1:32" ht="31.5" customHeight="1">
      <c r="A86" s="303"/>
      <c r="B86" s="232" t="s">
        <v>193</v>
      </c>
      <c r="C86" s="73"/>
      <c r="D86" s="68"/>
      <c r="E86" s="68"/>
      <c r="G86" s="131">
        <v>1</v>
      </c>
      <c r="H86" s="132">
        <f t="shared" si="44"/>
        <v>0</v>
      </c>
      <c r="I86" s="132">
        <f t="shared" si="46"/>
      </c>
      <c r="J86" s="132">
        <f t="shared" si="47"/>
      </c>
      <c r="K86" s="132">
        <f t="shared" si="48"/>
      </c>
      <c r="L86" s="135">
        <f t="shared" si="49"/>
        <v>0</v>
      </c>
      <c r="M86" s="180">
        <f t="shared" si="50"/>
        <v>0.02857142857142857</v>
      </c>
      <c r="N86" s="137">
        <f t="shared" si="45"/>
        <v>0</v>
      </c>
      <c r="O86" s="10"/>
      <c r="P86" s="35"/>
      <c r="R86" s="140">
        <f t="shared" si="51"/>
        <v>0</v>
      </c>
      <c r="S86" s="140">
        <f t="shared" si="52"/>
      </c>
      <c r="T86" s="140">
        <f t="shared" si="53"/>
      </c>
      <c r="U86" s="140">
        <f t="shared" si="54"/>
      </c>
      <c r="V86" s="135">
        <f t="shared" si="55"/>
        <v>0</v>
      </c>
      <c r="W86"/>
      <c r="X86"/>
      <c r="AA86" s="171"/>
      <c r="AB86"/>
      <c r="AE86" s="172">
        <v>0.125</v>
      </c>
      <c r="AF86" s="155">
        <f t="shared" si="56"/>
        <v>0</v>
      </c>
    </row>
    <row r="87" spans="1:34" ht="31.5" customHeight="1">
      <c r="A87" s="301" t="s">
        <v>134</v>
      </c>
      <c r="B87" s="232" t="s">
        <v>194</v>
      </c>
      <c r="C87" s="73"/>
      <c r="D87" s="68"/>
      <c r="E87" s="68"/>
      <c r="G87" s="131">
        <v>1</v>
      </c>
      <c r="H87" s="132">
        <f t="shared" si="44"/>
        <v>0</v>
      </c>
      <c r="I87" s="132">
        <f t="shared" si="46"/>
      </c>
      <c r="J87" s="132">
        <f t="shared" si="47"/>
      </c>
      <c r="K87" s="132">
        <f t="shared" si="48"/>
      </c>
      <c r="L87" s="135">
        <f t="shared" si="49"/>
        <v>0</v>
      </c>
      <c r="M87" s="180">
        <f t="shared" si="50"/>
        <v>0.02857142857142857</v>
      </c>
      <c r="N87" s="137">
        <f t="shared" si="45"/>
        <v>0</v>
      </c>
      <c r="O87" s="10"/>
      <c r="P87" s="35"/>
      <c r="R87" s="140">
        <f t="shared" si="51"/>
        <v>0</v>
      </c>
      <c r="S87" s="140">
        <f t="shared" si="52"/>
      </c>
      <c r="T87" s="140">
        <f t="shared" si="53"/>
      </c>
      <c r="U87" s="140">
        <f t="shared" si="54"/>
      </c>
      <c r="V87" s="135">
        <f t="shared" si="55"/>
        <v>0</v>
      </c>
      <c r="W87"/>
      <c r="X87"/>
      <c r="AA87" s="171"/>
      <c r="AB87"/>
      <c r="AG87" s="172">
        <f>1/6</f>
        <v>0.16666666666666666</v>
      </c>
      <c r="AH87" s="155">
        <f aca="true" t="shared" si="57" ref="AH87:AH92">V87*AG87</f>
        <v>0</v>
      </c>
    </row>
    <row r="88" spans="1:34" ht="31.5" customHeight="1">
      <c r="A88" s="302"/>
      <c r="B88" s="232" t="s">
        <v>195</v>
      </c>
      <c r="C88" s="73"/>
      <c r="D88" s="68"/>
      <c r="E88" s="68"/>
      <c r="G88" s="131">
        <v>1</v>
      </c>
      <c r="H88" s="132">
        <f t="shared" si="44"/>
        <v>0</v>
      </c>
      <c r="I88" s="132">
        <f t="shared" si="46"/>
      </c>
      <c r="J88" s="132">
        <f t="shared" si="47"/>
      </c>
      <c r="K88" s="132">
        <f t="shared" si="48"/>
      </c>
      <c r="L88" s="135">
        <f t="shared" si="49"/>
        <v>0</v>
      </c>
      <c r="M88" s="180">
        <f t="shared" si="50"/>
        <v>0.02857142857142857</v>
      </c>
      <c r="N88" s="137">
        <f t="shared" si="45"/>
        <v>0</v>
      </c>
      <c r="O88" s="10"/>
      <c r="P88" s="35"/>
      <c r="R88" s="140">
        <f t="shared" si="51"/>
        <v>0</v>
      </c>
      <c r="S88" s="140">
        <f t="shared" si="52"/>
      </c>
      <c r="T88" s="140">
        <f t="shared" si="53"/>
      </c>
      <c r="U88" s="140">
        <f t="shared" si="54"/>
      </c>
      <c r="V88" s="135">
        <f t="shared" si="55"/>
        <v>0</v>
      </c>
      <c r="W88"/>
      <c r="X88"/>
      <c r="AA88" s="171"/>
      <c r="AB88"/>
      <c r="AG88" s="172">
        <v>0.16666666666666666</v>
      </c>
      <c r="AH88" s="155">
        <f t="shared" si="57"/>
        <v>0</v>
      </c>
    </row>
    <row r="89" spans="1:34" ht="30" customHeight="1">
      <c r="A89" s="302"/>
      <c r="B89" s="232" t="s">
        <v>196</v>
      </c>
      <c r="C89" s="73"/>
      <c r="D89" s="68"/>
      <c r="E89" s="68"/>
      <c r="G89" s="131">
        <v>1</v>
      </c>
      <c r="H89" s="132">
        <f t="shared" si="44"/>
        <v>0</v>
      </c>
      <c r="I89" s="132">
        <f t="shared" si="46"/>
      </c>
      <c r="J89" s="132">
        <f t="shared" si="47"/>
      </c>
      <c r="K89" s="132">
        <f t="shared" si="48"/>
      </c>
      <c r="L89" s="135">
        <f t="shared" si="49"/>
        <v>0</v>
      </c>
      <c r="M89" s="180">
        <f t="shared" si="50"/>
        <v>0.02857142857142857</v>
      </c>
      <c r="N89" s="137">
        <f t="shared" si="45"/>
        <v>0</v>
      </c>
      <c r="O89" s="10"/>
      <c r="P89" s="35"/>
      <c r="R89" s="140">
        <f t="shared" si="51"/>
        <v>0</v>
      </c>
      <c r="S89" s="140">
        <f t="shared" si="52"/>
      </c>
      <c r="T89" s="140">
        <f t="shared" si="53"/>
      </c>
      <c r="U89" s="140">
        <f t="shared" si="54"/>
      </c>
      <c r="V89" s="135">
        <f t="shared" si="55"/>
        <v>0</v>
      </c>
      <c r="W89"/>
      <c r="X89"/>
      <c r="AA89" s="171"/>
      <c r="AB89"/>
      <c r="AG89" s="172">
        <v>0.16666666666666666</v>
      </c>
      <c r="AH89" s="155">
        <f t="shared" si="57"/>
        <v>0</v>
      </c>
    </row>
    <row r="90" spans="1:34" ht="31.5" customHeight="1">
      <c r="A90" s="302"/>
      <c r="B90" s="232" t="s">
        <v>197</v>
      </c>
      <c r="C90" s="73"/>
      <c r="D90" s="68"/>
      <c r="E90" s="68"/>
      <c r="G90" s="131">
        <v>1</v>
      </c>
      <c r="H90" s="132">
        <f t="shared" si="44"/>
        <v>0</v>
      </c>
      <c r="I90" s="132">
        <f t="shared" si="46"/>
      </c>
      <c r="J90" s="132">
        <f t="shared" si="47"/>
      </c>
      <c r="K90" s="132">
        <f t="shared" si="48"/>
      </c>
      <c r="L90" s="135">
        <f t="shared" si="49"/>
        <v>0</v>
      </c>
      <c r="M90" s="180">
        <f t="shared" si="50"/>
        <v>0.02857142857142857</v>
      </c>
      <c r="N90" s="137">
        <f t="shared" si="45"/>
        <v>0</v>
      </c>
      <c r="O90" s="10"/>
      <c r="P90" s="35"/>
      <c r="R90" s="140">
        <f t="shared" si="51"/>
        <v>0</v>
      </c>
      <c r="S90" s="140">
        <f t="shared" si="52"/>
      </c>
      <c r="T90" s="140">
        <f t="shared" si="53"/>
      </c>
      <c r="U90" s="140">
        <f t="shared" si="54"/>
      </c>
      <c r="V90" s="135">
        <f t="shared" si="55"/>
        <v>0</v>
      </c>
      <c r="W90"/>
      <c r="X90"/>
      <c r="AA90" s="171"/>
      <c r="AB90"/>
      <c r="AG90" s="172">
        <v>0.16666666666666666</v>
      </c>
      <c r="AH90" s="155">
        <f t="shared" si="57"/>
        <v>0</v>
      </c>
    </row>
    <row r="91" spans="1:34" ht="31.5" customHeight="1">
      <c r="A91" s="302"/>
      <c r="B91" s="232" t="s">
        <v>198</v>
      </c>
      <c r="C91" s="73"/>
      <c r="D91" s="68"/>
      <c r="E91" s="68"/>
      <c r="G91" s="131">
        <v>1</v>
      </c>
      <c r="H91" s="132">
        <f t="shared" si="44"/>
        <v>0</v>
      </c>
      <c r="I91" s="132">
        <f t="shared" si="46"/>
      </c>
      <c r="J91" s="132">
        <f t="shared" si="47"/>
      </c>
      <c r="K91" s="132">
        <f t="shared" si="48"/>
      </c>
      <c r="L91" s="135">
        <f t="shared" si="49"/>
        <v>0</v>
      </c>
      <c r="M91" s="180">
        <f t="shared" si="50"/>
        <v>0.02857142857142857</v>
      </c>
      <c r="N91" s="137">
        <f t="shared" si="45"/>
        <v>0</v>
      </c>
      <c r="O91" s="10"/>
      <c r="P91" s="35"/>
      <c r="R91" s="140">
        <f t="shared" si="51"/>
        <v>0</v>
      </c>
      <c r="S91" s="140">
        <f t="shared" si="52"/>
      </c>
      <c r="T91" s="140">
        <f t="shared" si="53"/>
      </c>
      <c r="U91" s="140">
        <f t="shared" si="54"/>
      </c>
      <c r="V91" s="135">
        <f t="shared" si="55"/>
        <v>0</v>
      </c>
      <c r="W91"/>
      <c r="X91"/>
      <c r="AA91" s="171"/>
      <c r="AB91"/>
      <c r="AG91" s="172">
        <v>0.16666666666666666</v>
      </c>
      <c r="AH91" s="155">
        <f t="shared" si="57"/>
        <v>0</v>
      </c>
    </row>
    <row r="92" spans="1:34" ht="30" customHeight="1">
      <c r="A92" s="303"/>
      <c r="B92" s="232" t="s">
        <v>199</v>
      </c>
      <c r="C92" s="73"/>
      <c r="D92" s="68"/>
      <c r="E92" s="68"/>
      <c r="G92" s="131">
        <v>1</v>
      </c>
      <c r="H92" s="132">
        <f t="shared" si="44"/>
        <v>0</v>
      </c>
      <c r="I92" s="132">
        <f t="shared" si="46"/>
      </c>
      <c r="J92" s="132">
        <f t="shared" si="47"/>
      </c>
      <c r="K92" s="132">
        <f t="shared" si="48"/>
      </c>
      <c r="L92" s="135">
        <f t="shared" si="49"/>
        <v>0</v>
      </c>
      <c r="M92" s="180">
        <f t="shared" si="50"/>
        <v>0.02857142857142857</v>
      </c>
      <c r="N92" s="137">
        <f t="shared" si="45"/>
        <v>0</v>
      </c>
      <c r="O92" s="10"/>
      <c r="P92" s="35"/>
      <c r="R92" s="140">
        <f t="shared" si="51"/>
        <v>0</v>
      </c>
      <c r="S92" s="140">
        <f t="shared" si="52"/>
      </c>
      <c r="T92" s="140">
        <f t="shared" si="53"/>
      </c>
      <c r="U92" s="140">
        <f t="shared" si="54"/>
      </c>
      <c r="V92" s="135">
        <f t="shared" si="55"/>
        <v>0</v>
      </c>
      <c r="W92"/>
      <c r="X92"/>
      <c r="AA92" s="171"/>
      <c r="AB92"/>
      <c r="AG92" s="172">
        <v>0.16666666666666666</v>
      </c>
      <c r="AH92" s="155">
        <f t="shared" si="57"/>
        <v>0</v>
      </c>
    </row>
    <row r="93" spans="1:36" ht="31.5" customHeight="1">
      <c r="A93" s="301" t="s">
        <v>135</v>
      </c>
      <c r="B93" s="232" t="s">
        <v>122</v>
      </c>
      <c r="C93" s="73"/>
      <c r="D93" s="68"/>
      <c r="E93" s="68"/>
      <c r="G93" s="131">
        <v>1</v>
      </c>
      <c r="H93" s="132">
        <f t="shared" si="44"/>
        <v>0</v>
      </c>
      <c r="I93" s="132">
        <f t="shared" si="46"/>
      </c>
      <c r="J93" s="132">
        <f t="shared" si="47"/>
      </c>
      <c r="K93" s="132">
        <f t="shared" si="48"/>
      </c>
      <c r="L93" s="135">
        <f t="shared" si="49"/>
        <v>0</v>
      </c>
      <c r="M93" s="180">
        <f t="shared" si="50"/>
        <v>0.02857142857142857</v>
      </c>
      <c r="N93" s="137">
        <f t="shared" si="45"/>
        <v>0</v>
      </c>
      <c r="O93" s="10"/>
      <c r="P93" s="35"/>
      <c r="R93" s="140">
        <f t="shared" si="51"/>
        <v>0</v>
      </c>
      <c r="S93" s="140">
        <f t="shared" si="52"/>
      </c>
      <c r="T93" s="140">
        <f t="shared" si="53"/>
      </c>
      <c r="U93" s="140">
        <f t="shared" si="54"/>
      </c>
      <c r="V93" s="135">
        <f t="shared" si="55"/>
        <v>0</v>
      </c>
      <c r="W93"/>
      <c r="X93"/>
      <c r="AA93" s="171"/>
      <c r="AB93"/>
      <c r="AI93" s="172">
        <f>1/7</f>
        <v>0.14285714285714285</v>
      </c>
      <c r="AJ93" s="155">
        <f>V93*AI93</f>
        <v>0</v>
      </c>
    </row>
    <row r="94" spans="1:36" ht="42.75">
      <c r="A94" s="302"/>
      <c r="B94" s="232" t="s">
        <v>200</v>
      </c>
      <c r="C94" s="73"/>
      <c r="D94" s="68"/>
      <c r="E94" s="68"/>
      <c r="G94" s="131">
        <v>1</v>
      </c>
      <c r="H94" s="132">
        <f t="shared" si="44"/>
        <v>0</v>
      </c>
      <c r="I94" s="132">
        <f t="shared" si="46"/>
      </c>
      <c r="J94" s="132">
        <f t="shared" si="47"/>
      </c>
      <c r="K94" s="132">
        <f t="shared" si="48"/>
      </c>
      <c r="L94" s="135">
        <f t="shared" si="49"/>
        <v>0</v>
      </c>
      <c r="M94" s="180">
        <f t="shared" si="50"/>
        <v>0.02857142857142857</v>
      </c>
      <c r="N94" s="137">
        <f t="shared" si="45"/>
        <v>0</v>
      </c>
      <c r="O94" s="10"/>
      <c r="P94" s="35"/>
      <c r="R94" s="140">
        <f t="shared" si="51"/>
        <v>0</v>
      </c>
      <c r="S94" s="140">
        <f t="shared" si="52"/>
      </c>
      <c r="T94" s="140">
        <f t="shared" si="53"/>
      </c>
      <c r="U94" s="140">
        <f t="shared" si="54"/>
      </c>
      <c r="V94" s="135">
        <f t="shared" si="55"/>
        <v>0</v>
      </c>
      <c r="W94"/>
      <c r="X94"/>
      <c r="AA94" s="171"/>
      <c r="AB94"/>
      <c r="AI94" s="172">
        <v>0.14285714285714285</v>
      </c>
      <c r="AJ94" s="155">
        <f aca="true" t="shared" si="58" ref="AJ94:AJ99">V94*AI94</f>
        <v>0</v>
      </c>
    </row>
    <row r="95" spans="1:36" ht="31.5" customHeight="1">
      <c r="A95" s="302"/>
      <c r="B95" s="232" t="s">
        <v>201</v>
      </c>
      <c r="C95" s="73"/>
      <c r="D95" s="68"/>
      <c r="E95" s="68"/>
      <c r="G95" s="131">
        <v>1</v>
      </c>
      <c r="H95" s="132">
        <f t="shared" si="44"/>
        <v>0</v>
      </c>
      <c r="I95" s="132">
        <f t="shared" si="46"/>
      </c>
      <c r="J95" s="132">
        <f t="shared" si="47"/>
      </c>
      <c r="K95" s="132">
        <f t="shared" si="48"/>
      </c>
      <c r="L95" s="135">
        <f t="shared" si="49"/>
        <v>0</v>
      </c>
      <c r="M95" s="180">
        <f t="shared" si="50"/>
        <v>0.02857142857142857</v>
      </c>
      <c r="N95" s="137">
        <f t="shared" si="45"/>
        <v>0</v>
      </c>
      <c r="O95" s="10"/>
      <c r="P95" s="35"/>
      <c r="R95" s="140">
        <f t="shared" si="51"/>
        <v>0</v>
      </c>
      <c r="S95" s="140">
        <f t="shared" si="52"/>
      </c>
      <c r="T95" s="140">
        <f t="shared" si="53"/>
      </c>
      <c r="U95" s="140">
        <f t="shared" si="54"/>
      </c>
      <c r="V95" s="135">
        <f t="shared" si="55"/>
        <v>0</v>
      </c>
      <c r="W95"/>
      <c r="X95"/>
      <c r="AA95" s="171"/>
      <c r="AB95"/>
      <c r="AI95" s="172">
        <v>0.14285714285714285</v>
      </c>
      <c r="AJ95" s="155">
        <f t="shared" si="58"/>
        <v>0</v>
      </c>
    </row>
    <row r="96" spans="1:36" ht="42.75">
      <c r="A96" s="302"/>
      <c r="B96" s="232" t="s">
        <v>123</v>
      </c>
      <c r="C96" s="73"/>
      <c r="D96" s="68"/>
      <c r="E96" s="68"/>
      <c r="G96" s="131">
        <v>1</v>
      </c>
      <c r="H96" s="132">
        <f t="shared" si="44"/>
        <v>0</v>
      </c>
      <c r="I96" s="132">
        <f t="shared" si="46"/>
      </c>
      <c r="J96" s="132">
        <f t="shared" si="47"/>
      </c>
      <c r="K96" s="132">
        <f t="shared" si="48"/>
      </c>
      <c r="L96" s="135">
        <f t="shared" si="49"/>
        <v>0</v>
      </c>
      <c r="M96" s="180">
        <f t="shared" si="50"/>
        <v>0.02857142857142857</v>
      </c>
      <c r="N96" s="137">
        <f t="shared" si="45"/>
        <v>0</v>
      </c>
      <c r="O96" s="10"/>
      <c r="P96" s="35"/>
      <c r="R96" s="140">
        <f t="shared" si="51"/>
        <v>0</v>
      </c>
      <c r="S96" s="140">
        <f t="shared" si="52"/>
      </c>
      <c r="T96" s="140">
        <f t="shared" si="53"/>
      </c>
      <c r="U96" s="140">
        <f t="shared" si="54"/>
      </c>
      <c r="V96" s="135">
        <f t="shared" si="55"/>
        <v>0</v>
      </c>
      <c r="W96"/>
      <c r="X96"/>
      <c r="AA96" s="171"/>
      <c r="AB96"/>
      <c r="AI96" s="172">
        <v>0.14285714285714285</v>
      </c>
      <c r="AJ96" s="155">
        <f t="shared" si="58"/>
        <v>0</v>
      </c>
    </row>
    <row r="97" spans="1:36" ht="31.5" customHeight="1">
      <c r="A97" s="302"/>
      <c r="B97" s="232" t="s">
        <v>202</v>
      </c>
      <c r="C97" s="73"/>
      <c r="D97" s="68"/>
      <c r="E97" s="68"/>
      <c r="G97" s="131">
        <v>1</v>
      </c>
      <c r="H97" s="132">
        <f t="shared" si="44"/>
        <v>0</v>
      </c>
      <c r="I97" s="132">
        <f t="shared" si="46"/>
      </c>
      <c r="J97" s="132">
        <f t="shared" si="47"/>
      </c>
      <c r="K97" s="132">
        <f t="shared" si="48"/>
      </c>
      <c r="L97" s="135">
        <f t="shared" si="49"/>
        <v>0</v>
      </c>
      <c r="M97" s="180">
        <f t="shared" si="50"/>
        <v>0.02857142857142857</v>
      </c>
      <c r="N97" s="137">
        <f t="shared" si="45"/>
        <v>0</v>
      </c>
      <c r="O97" s="10"/>
      <c r="P97" s="35"/>
      <c r="R97" s="140">
        <f t="shared" si="51"/>
        <v>0</v>
      </c>
      <c r="S97" s="140">
        <f t="shared" si="52"/>
      </c>
      <c r="T97" s="140">
        <f t="shared" si="53"/>
      </c>
      <c r="U97" s="140">
        <f t="shared" si="54"/>
      </c>
      <c r="V97" s="135">
        <f t="shared" si="55"/>
        <v>0</v>
      </c>
      <c r="W97"/>
      <c r="X97"/>
      <c r="AA97" s="171"/>
      <c r="AB97"/>
      <c r="AI97" s="172">
        <v>0.14285714285714285</v>
      </c>
      <c r="AJ97" s="155">
        <f t="shared" si="58"/>
        <v>0</v>
      </c>
    </row>
    <row r="98" spans="1:36" ht="42.75">
      <c r="A98" s="302"/>
      <c r="B98" s="232" t="s">
        <v>203</v>
      </c>
      <c r="C98" s="73"/>
      <c r="D98" s="68"/>
      <c r="E98" s="68"/>
      <c r="G98" s="131">
        <v>1</v>
      </c>
      <c r="H98" s="132">
        <f t="shared" si="44"/>
        <v>0</v>
      </c>
      <c r="I98" s="132">
        <f t="shared" si="46"/>
      </c>
      <c r="J98" s="132">
        <f t="shared" si="47"/>
      </c>
      <c r="K98" s="132">
        <f t="shared" si="48"/>
      </c>
      <c r="L98" s="135">
        <f t="shared" si="49"/>
        <v>0</v>
      </c>
      <c r="M98" s="180">
        <f t="shared" si="50"/>
        <v>0.02857142857142857</v>
      </c>
      <c r="N98" s="137">
        <f t="shared" si="45"/>
        <v>0</v>
      </c>
      <c r="O98" s="10"/>
      <c r="P98" s="35"/>
      <c r="R98" s="140">
        <f t="shared" si="51"/>
        <v>0</v>
      </c>
      <c r="S98" s="140">
        <f t="shared" si="52"/>
      </c>
      <c r="T98" s="140">
        <f t="shared" si="53"/>
      </c>
      <c r="U98" s="140">
        <f t="shared" si="54"/>
      </c>
      <c r="V98" s="135">
        <f t="shared" si="55"/>
        <v>0</v>
      </c>
      <c r="W98"/>
      <c r="X98"/>
      <c r="AA98" s="171"/>
      <c r="AB98"/>
      <c r="AI98" s="172">
        <v>0.14285714285714285</v>
      </c>
      <c r="AJ98" s="155">
        <f t="shared" si="58"/>
        <v>0</v>
      </c>
    </row>
    <row r="99" spans="1:36" ht="31.5" customHeight="1">
      <c r="A99" s="303"/>
      <c r="B99" s="232" t="s">
        <v>204</v>
      </c>
      <c r="C99" s="72"/>
      <c r="D99" s="71"/>
      <c r="E99" s="71"/>
      <c r="G99" s="131">
        <v>1</v>
      </c>
      <c r="H99" s="132">
        <f t="shared" si="44"/>
        <v>0</v>
      </c>
      <c r="I99" s="132">
        <f t="shared" si="46"/>
      </c>
      <c r="J99" s="132">
        <f t="shared" si="47"/>
      </c>
      <c r="K99" s="132">
        <f t="shared" si="48"/>
      </c>
      <c r="L99" s="135">
        <f t="shared" si="49"/>
        <v>0</v>
      </c>
      <c r="M99" s="180">
        <f t="shared" si="50"/>
        <v>0.02857142857142857</v>
      </c>
      <c r="N99" s="137">
        <f t="shared" si="45"/>
        <v>0</v>
      </c>
      <c r="O99" s="10"/>
      <c r="P99" s="35"/>
      <c r="R99" s="140">
        <f t="shared" si="51"/>
        <v>0</v>
      </c>
      <c r="S99" s="140">
        <f t="shared" si="52"/>
      </c>
      <c r="T99" s="140">
        <f t="shared" si="53"/>
      </c>
      <c r="U99" s="140">
        <f t="shared" si="54"/>
      </c>
      <c r="V99" s="135">
        <f t="shared" si="55"/>
        <v>0</v>
      </c>
      <c r="W99"/>
      <c r="X99"/>
      <c r="AA99" s="171"/>
      <c r="AB99"/>
      <c r="AI99" s="172">
        <v>0.14285714285714285</v>
      </c>
      <c r="AJ99" s="155">
        <f t="shared" si="58"/>
        <v>0</v>
      </c>
    </row>
    <row r="109" spans="2:6" ht="33" customHeight="1">
      <c r="B109" s="52"/>
      <c r="C109" s="52"/>
      <c r="D109" s="52"/>
      <c r="E109" s="52"/>
      <c r="F109" s="52"/>
    </row>
  </sheetData>
  <sheetProtection/>
  <mergeCells count="66">
    <mergeCell ref="V8:V9"/>
    <mergeCell ref="L8:L9"/>
    <mergeCell ref="A58:A63"/>
    <mergeCell ref="AI3:AI6"/>
    <mergeCell ref="AC3:AC6"/>
    <mergeCell ref="AD3:AD6"/>
    <mergeCell ref="A6:B6"/>
    <mergeCell ref="P3:P5"/>
    <mergeCell ref="R3:V5"/>
    <mergeCell ref="A4:B4"/>
    <mergeCell ref="AJ3:AJ6"/>
    <mergeCell ref="AE3:AE6"/>
    <mergeCell ref="AF3:AF6"/>
    <mergeCell ref="AG3:AG6"/>
    <mergeCell ref="AH3:AH6"/>
    <mergeCell ref="M8:M9"/>
    <mergeCell ref="O3:O6"/>
    <mergeCell ref="M3:M6"/>
    <mergeCell ref="A51:A57"/>
    <mergeCell ref="H6:L6"/>
    <mergeCell ref="G7:G9"/>
    <mergeCell ref="A12:E12"/>
    <mergeCell ref="C8:D8"/>
    <mergeCell ref="A42:A46"/>
    <mergeCell ref="A48:A50"/>
    <mergeCell ref="AB3:AB6"/>
    <mergeCell ref="R6:V6"/>
    <mergeCell ref="R7:V7"/>
    <mergeCell ref="Y3:Y6"/>
    <mergeCell ref="AA3:AA6"/>
    <mergeCell ref="X3:X6"/>
    <mergeCell ref="Z3:Z6"/>
    <mergeCell ref="C7:D7"/>
    <mergeCell ref="A9:E9"/>
    <mergeCell ref="E4:E8"/>
    <mergeCell ref="C4:D4"/>
    <mergeCell ref="A93:A99"/>
    <mergeCell ref="A14:A18"/>
    <mergeCell ref="A19:A22"/>
    <mergeCell ref="A23:A26"/>
    <mergeCell ref="A69:A73"/>
    <mergeCell ref="A74:A78"/>
    <mergeCell ref="A79:A86"/>
    <mergeCell ref="A35:A41"/>
    <mergeCell ref="A64:B64"/>
    <mergeCell ref="A87:A92"/>
    <mergeCell ref="H3:L5"/>
    <mergeCell ref="A2:E2"/>
    <mergeCell ref="W3:W6"/>
    <mergeCell ref="O8:O9"/>
    <mergeCell ref="N3:N5"/>
    <mergeCell ref="H7:L7"/>
    <mergeCell ref="A7:B7"/>
    <mergeCell ref="A3:E3"/>
    <mergeCell ref="A5:B5"/>
    <mergeCell ref="C5:D5"/>
    <mergeCell ref="A65:A68"/>
    <mergeCell ref="B1:D1"/>
    <mergeCell ref="A11:E11"/>
    <mergeCell ref="A27:B27"/>
    <mergeCell ref="A34:B34"/>
    <mergeCell ref="A10:E10"/>
    <mergeCell ref="A8:B8"/>
    <mergeCell ref="A28:A33"/>
    <mergeCell ref="A13:B13"/>
    <mergeCell ref="C6:D6"/>
  </mergeCells>
  <hyperlinks>
    <hyperlink ref="E1" r:id="rId1" display="delahaye.valerie@neuf.fr"/>
  </hyperlinks>
  <printOptions/>
  <pageMargins left="0.3937007874015748" right="0.3937007874015748" top="0.3937007874015748" bottom="0.3937007874015748" header="0.1968503937007874" footer="0.1968503937007874"/>
  <pageSetup orientation="landscape" paperSize="9" scale="78" r:id="rId5"/>
  <headerFooter alignWithMargins="0">
    <oddHeader>&amp;L© 2010 - F. DE FRONDAT - V. DELAHAYE - C. PODLUNSEK - P.J. GOMEZ &amp;RAutodiagnostic - ISO 15189</oddHeader>
    <oddFooter>&amp;LEdition du &amp;D&amp;R&amp;P/&amp;N</oddFooter>
  </headerFooter>
  <rowBreaks count="3" manualBreakCount="3">
    <brk id="22" max="4" man="1"/>
    <brk id="41" max="4" man="1"/>
    <brk id="78" max="4" man="1"/>
  </rowBreaks>
  <drawing r:id="rId4"/>
  <legacyDrawing r:id="rId3"/>
</worksheet>
</file>

<file path=xl/worksheets/sheet3.xml><?xml version="1.0" encoding="utf-8"?>
<worksheet xmlns="http://schemas.openxmlformats.org/spreadsheetml/2006/main" xmlns:r="http://schemas.openxmlformats.org/officeDocument/2006/relationships">
  <sheetPr codeName="Feuil3"/>
  <dimension ref="A1:S27"/>
  <sheetViews>
    <sheetView zoomScale="75" zoomScaleNormal="75" zoomScalePageLayoutView="0" workbookViewId="0" topLeftCell="A1">
      <selection activeCell="G2" sqref="G2"/>
    </sheetView>
  </sheetViews>
  <sheetFormatPr defaultColWidth="10.8515625" defaultRowHeight="12.75"/>
  <cols>
    <col min="1" max="1" width="36.8515625" style="28" customWidth="1"/>
    <col min="2" max="2" width="33.421875" style="28" customWidth="1"/>
    <col min="3" max="3" width="38.28125" style="29" customWidth="1"/>
    <col min="4" max="4" width="39.421875" style="29" customWidth="1"/>
    <col min="5" max="5" width="23.8515625" style="30" customWidth="1"/>
    <col min="6" max="6" width="6.00390625" style="66" customWidth="1"/>
    <col min="7" max="7" width="12.8515625" style="66" customWidth="1"/>
    <col min="8" max="8" width="6.00390625" style="66" customWidth="1"/>
    <col min="9" max="14" width="17.7109375" style="28" customWidth="1"/>
    <col min="15" max="15" width="12.421875" style="0" customWidth="1"/>
    <col min="16" max="16" width="12.421875" style="28" customWidth="1"/>
    <col min="17" max="19" width="12.421875" style="26" customWidth="1"/>
    <col min="20" max="16384" width="10.8515625" style="28" customWidth="1"/>
  </cols>
  <sheetData>
    <row r="1" spans="1:19" ht="24.75" customHeight="1">
      <c r="A1" s="210"/>
      <c r="B1" s="265" t="s">
        <v>249</v>
      </c>
      <c r="C1" s="265"/>
      <c r="D1" s="265"/>
      <c r="E1" s="449" t="s">
        <v>238</v>
      </c>
      <c r="F1" s="61"/>
      <c r="G1" s="61"/>
      <c r="H1" s="61"/>
      <c r="P1" s="26"/>
      <c r="S1" s="28"/>
    </row>
    <row r="2" spans="1:19" ht="27" customHeight="1">
      <c r="A2" s="388" t="str">
        <f>'1) Contexte'!A2:E2</f>
        <v>GRILLE D'AUTODIAGNOSTIC BASE SUR LA NORME ISO 15189</v>
      </c>
      <c r="B2" s="389"/>
      <c r="C2" s="389"/>
      <c r="D2" s="389"/>
      <c r="E2" s="390"/>
      <c r="F2" s="61"/>
      <c r="G2" s="61"/>
      <c r="H2" s="61"/>
      <c r="P2" s="26"/>
      <c r="S2" s="28"/>
    </row>
    <row r="3" spans="1:19" ht="19.5" customHeight="1">
      <c r="A3" s="391" t="str">
        <f>'1) Contexte'!A3:E3</f>
        <v>Avertissement : toute zone blanche peut être remplie ou modifiée. Les données peuvent ensuite être utilisées dans d'autres onglets.</v>
      </c>
      <c r="B3" s="392"/>
      <c r="C3" s="392"/>
      <c r="D3" s="392"/>
      <c r="E3" s="393"/>
      <c r="F3" s="62"/>
      <c r="G3" s="62"/>
      <c r="H3" s="62"/>
      <c r="P3" s="26"/>
      <c r="S3" s="28"/>
    </row>
    <row r="4" spans="1:19" ht="19.5" customHeight="1">
      <c r="A4" s="211" t="str">
        <f>'1) Contexte'!B4</f>
        <v>Date :</v>
      </c>
      <c r="B4" s="401">
        <f>'1) Contexte'!C4</f>
        <v>0</v>
      </c>
      <c r="C4" s="401"/>
      <c r="D4" s="402"/>
      <c r="E4" s="398" t="s">
        <v>146</v>
      </c>
      <c r="F4" s="62"/>
      <c r="G4" s="62"/>
      <c r="H4" s="62"/>
      <c r="P4" s="26"/>
      <c r="S4" s="28"/>
    </row>
    <row r="5" spans="1:19" ht="19.5" customHeight="1">
      <c r="A5" s="211" t="str">
        <f>'1) Contexte'!B5</f>
        <v>Laboratoire :</v>
      </c>
      <c r="B5" s="399">
        <f>'1) Contexte'!C5</f>
        <v>0</v>
      </c>
      <c r="C5" s="399"/>
      <c r="D5" s="400"/>
      <c r="E5" s="398"/>
      <c r="F5" s="62"/>
      <c r="G5" s="62"/>
      <c r="H5" s="62"/>
      <c r="P5" s="26"/>
      <c r="S5" s="28"/>
    </row>
    <row r="6" spans="1:19" ht="22.5" customHeight="1">
      <c r="A6" s="211" t="str">
        <f>'1) Contexte'!B6</f>
        <v>Nom de l'évaluateur :</v>
      </c>
      <c r="B6" s="399">
        <f>'1) Contexte'!C6</f>
        <v>0</v>
      </c>
      <c r="C6" s="399"/>
      <c r="D6" s="400"/>
      <c r="E6" s="398"/>
      <c r="F6" s="91"/>
      <c r="G6" s="63"/>
      <c r="H6" s="63"/>
      <c r="I6" s="85"/>
      <c r="J6" s="84"/>
      <c r="K6" s="84"/>
      <c r="L6" s="84"/>
      <c r="M6" s="84"/>
      <c r="N6" s="84"/>
      <c r="P6" s="174" t="s">
        <v>17</v>
      </c>
      <c r="Q6" s="175"/>
      <c r="R6" s="175"/>
      <c r="S6" s="176"/>
    </row>
    <row r="7" spans="1:19" ht="22.5" customHeight="1">
      <c r="A7" s="211" t="str">
        <f>'1) Contexte'!B7</f>
        <v>Fonction de l'évaluateur :</v>
      </c>
      <c r="B7" s="399">
        <f>'1) Contexte'!C7</f>
        <v>0</v>
      </c>
      <c r="C7" s="399"/>
      <c r="D7" s="400"/>
      <c r="E7" s="398"/>
      <c r="F7" s="63"/>
      <c r="G7" s="159" t="s">
        <v>4</v>
      </c>
      <c r="H7" s="63"/>
      <c r="I7" s="186" t="s">
        <v>84</v>
      </c>
      <c r="J7" s="157"/>
      <c r="K7" s="157"/>
      <c r="L7" s="157"/>
      <c r="M7" s="157"/>
      <c r="N7" s="157"/>
      <c r="P7" s="177" t="s">
        <v>28</v>
      </c>
      <c r="Q7" s="178"/>
      <c r="R7" s="178"/>
      <c r="S7" s="179"/>
    </row>
    <row r="8" spans="1:19" ht="22.5" customHeight="1">
      <c r="A8" s="211" t="str">
        <f>'1) Contexte'!B8</f>
        <v>Mail :</v>
      </c>
      <c r="B8" s="404">
        <f>'1) Contexte'!C8</f>
        <v>0</v>
      </c>
      <c r="C8" s="404"/>
      <c r="D8" s="405"/>
      <c r="E8" s="398"/>
      <c r="F8" s="64"/>
      <c r="G8" s="160" t="s">
        <v>6</v>
      </c>
      <c r="H8" s="64"/>
      <c r="I8" s="397" t="str">
        <f>'1) Contexte'!A17</f>
        <v>1 : Prénom NOM, Fonction</v>
      </c>
      <c r="J8" s="397" t="str">
        <f>'1) Contexte'!A18</f>
        <v>2 : Prénom NOM, Fonction</v>
      </c>
      <c r="K8" s="397" t="str">
        <f>'1) Contexte'!A19</f>
        <v>3 : Prénom NOM, Fonction</v>
      </c>
      <c r="L8" s="397" t="str">
        <f>'1) Contexte'!A20</f>
        <v>4 : Prénom NOM, Fonction</v>
      </c>
      <c r="M8" s="397" t="str">
        <f>'1) Contexte'!A21</f>
        <v>5 : Prénom NOM, Fonction</v>
      </c>
      <c r="N8" s="397" t="str">
        <f>'1) Contexte'!A22</f>
        <v>6 : Prénom NOM, Fonction</v>
      </c>
      <c r="P8" s="396" t="s">
        <v>25</v>
      </c>
      <c r="Q8" s="396" t="s">
        <v>239</v>
      </c>
      <c r="R8" s="396" t="s">
        <v>240</v>
      </c>
      <c r="S8" s="394" t="s">
        <v>241</v>
      </c>
    </row>
    <row r="9" spans="1:19" s="2" customFormat="1" ht="22.5" customHeight="1">
      <c r="A9" s="410" t="s">
        <v>170</v>
      </c>
      <c r="B9" s="411"/>
      <c r="C9" s="100"/>
      <c r="D9" s="99"/>
      <c r="E9" s="212" t="s">
        <v>171</v>
      </c>
      <c r="F9" s="92"/>
      <c r="G9" s="161" t="s">
        <v>5</v>
      </c>
      <c r="H9" s="65"/>
      <c r="I9" s="397"/>
      <c r="J9" s="397"/>
      <c r="K9" s="397"/>
      <c r="L9" s="397"/>
      <c r="M9" s="397"/>
      <c r="N9" s="397"/>
      <c r="O9"/>
      <c r="P9" s="395"/>
      <c r="Q9" s="395"/>
      <c r="R9" s="395"/>
      <c r="S9" s="395"/>
    </row>
    <row r="10" spans="1:19" s="2" customFormat="1" ht="22.5" customHeight="1">
      <c r="A10" s="408" t="str">
        <f>'2) Grille d''autodiagnostic'!A10</f>
        <v>Etre conforme par rapport à la norme ISO 15189 sur l'ensemble du laboratoire</v>
      </c>
      <c r="B10" s="409"/>
      <c r="C10" s="409"/>
      <c r="D10" s="409"/>
      <c r="E10" s="101">
        <f>AVERAGE(P11:P14)</f>
        <v>0</v>
      </c>
      <c r="F10" s="94"/>
      <c r="G10"/>
      <c r="I10"/>
      <c r="J10"/>
      <c r="K10"/>
      <c r="L10"/>
      <c r="M10"/>
      <c r="N10"/>
      <c r="O10"/>
      <c r="P10"/>
      <c r="Q10"/>
      <c r="R10"/>
      <c r="S10"/>
    </row>
    <row r="11" spans="1:19" s="2" customFormat="1" ht="43.5" customHeight="1">
      <c r="A11" s="102" t="s">
        <v>73</v>
      </c>
      <c r="B11" s="406" t="s">
        <v>237</v>
      </c>
      <c r="C11" s="406"/>
      <c r="D11" s="406"/>
      <c r="E11" s="241">
        <f>IF(SUM(I11:N11)=0,'2) Grille d''autodiagnostic'!N13,AVERAGE(I11:N11))</f>
        <v>0</v>
      </c>
      <c r="F11" s="93"/>
      <c r="G11" s="158">
        <f>'2) Grille d''autodiagnostic'!N13</f>
        <v>0</v>
      </c>
      <c r="H11" s="104"/>
      <c r="I11" s="156"/>
      <c r="J11" s="156"/>
      <c r="K11" s="156"/>
      <c r="L11" s="156"/>
      <c r="M11" s="156"/>
      <c r="N11" s="156"/>
      <c r="O11"/>
      <c r="P11" s="105">
        <f>IF(SUM(I11:N11)=0,'2) Grille d''autodiagnostic'!N13,AVERAGE(I11:N11))</f>
        <v>0</v>
      </c>
      <c r="Q11" s="105">
        <f>P11+S11</f>
        <v>0</v>
      </c>
      <c r="R11" s="105">
        <f>P11-S11</f>
        <v>0</v>
      </c>
      <c r="S11" s="173">
        <f>IF(SUM(I11:N11)=0,0,STDEV(I11:N11))</f>
        <v>0</v>
      </c>
    </row>
    <row r="12" spans="1:19" ht="40.5" customHeight="1">
      <c r="A12" s="102" t="s">
        <v>74</v>
      </c>
      <c r="B12" s="406" t="s">
        <v>179</v>
      </c>
      <c r="C12" s="406"/>
      <c r="D12" s="406"/>
      <c r="E12" s="242">
        <f>IF(SUM(I12:N12)=0,'2) Grille d''autodiagnostic'!N27,AVERAGE(I12:N12))</f>
        <v>0</v>
      </c>
      <c r="F12" s="93"/>
      <c r="G12" s="158">
        <f>'2) Grille d''autodiagnostic'!N27</f>
        <v>0</v>
      </c>
      <c r="H12" s="104"/>
      <c r="I12" s="156"/>
      <c r="J12" s="156"/>
      <c r="K12" s="156"/>
      <c r="L12" s="156"/>
      <c r="M12" s="156"/>
      <c r="N12" s="156"/>
      <c r="P12" s="105">
        <f>IF(SUM(I12:N12)=0,'2) Grille d''autodiagnostic'!N27,AVERAGE(I12:N12))</f>
        <v>0</v>
      </c>
      <c r="Q12" s="105">
        <f>P12+S12</f>
        <v>0</v>
      </c>
      <c r="R12" s="105">
        <f>P12-S12</f>
        <v>0</v>
      </c>
      <c r="S12" s="173">
        <f>IF(SUM(I12:N12)=0,0,STDEV(I12:N12))</f>
        <v>0</v>
      </c>
    </row>
    <row r="13" spans="1:19" ht="60" customHeight="1">
      <c r="A13" s="102" t="s">
        <v>75</v>
      </c>
      <c r="B13" s="406" t="s">
        <v>180</v>
      </c>
      <c r="C13" s="406"/>
      <c r="D13" s="406"/>
      <c r="E13" s="242">
        <f>IF(SUM(I13:N13)=0,'2) Grille d''autodiagnostic'!N34,AVERAGE(I13:N13))</f>
        <v>0</v>
      </c>
      <c r="F13" s="93"/>
      <c r="G13" s="158">
        <f>'2) Grille d''autodiagnostic'!N34</f>
        <v>0</v>
      </c>
      <c r="H13" s="104"/>
      <c r="I13" s="156"/>
      <c r="J13" s="156"/>
      <c r="K13" s="156"/>
      <c r="L13" s="156"/>
      <c r="M13" s="156"/>
      <c r="N13" s="156"/>
      <c r="P13" s="105">
        <f>IF(SUM(I13:N13)=0,'2) Grille d''autodiagnostic'!N34,AVERAGE(I13:N13))</f>
        <v>0</v>
      </c>
      <c r="Q13" s="105">
        <f>P13+S13</f>
        <v>0</v>
      </c>
      <c r="R13" s="105">
        <f>P13-S13</f>
        <v>0</v>
      </c>
      <c r="S13" s="173">
        <f>IF(SUM(I13:N13)=0,0,STDEV(I13:N13))</f>
        <v>0</v>
      </c>
    </row>
    <row r="14" spans="1:19" ht="27" customHeight="1">
      <c r="A14" s="103" t="s">
        <v>76</v>
      </c>
      <c r="B14" s="407" t="s">
        <v>188</v>
      </c>
      <c r="C14" s="407"/>
      <c r="D14" s="407"/>
      <c r="E14" s="243">
        <f>IF(SUM(I14:N14)=0,'2) Grille d''autodiagnostic'!N64,AVERAGE(I14:N14))</f>
        <v>0</v>
      </c>
      <c r="F14" s="93"/>
      <c r="G14" s="158">
        <f>'2) Grille d''autodiagnostic'!N64</f>
        <v>0</v>
      </c>
      <c r="H14" s="104"/>
      <c r="I14" s="156"/>
      <c r="J14" s="156"/>
      <c r="K14" s="156"/>
      <c r="L14" s="156"/>
      <c r="M14" s="156"/>
      <c r="N14" s="156"/>
      <c r="P14" s="105">
        <f>IF(SUM(I14:N14)=0,'2) Grille d''autodiagnostic'!N64,AVERAGE(I14:N14))</f>
        <v>0</v>
      </c>
      <c r="Q14" s="105">
        <f>P14+S14</f>
        <v>0</v>
      </c>
      <c r="R14" s="105">
        <f>P14-S14</f>
        <v>0</v>
      </c>
      <c r="S14" s="173">
        <f>IF(SUM(I14:N14)=0,0,STDEV(I14:N14))</f>
        <v>0</v>
      </c>
    </row>
    <row r="15" spans="1:19" s="2" customFormat="1" ht="22.5" customHeight="1">
      <c r="A15" s="234" t="s">
        <v>205</v>
      </c>
      <c r="B15" s="235"/>
      <c r="C15" s="236"/>
      <c r="D15" s="235"/>
      <c r="E15" s="239" t="s">
        <v>171</v>
      </c>
      <c r="F15" s="92"/>
      <c r="G15" s="97"/>
      <c r="H15" s="65"/>
      <c r="O15"/>
      <c r="P15" s="106"/>
      <c r="Q15" s="106"/>
      <c r="R15" s="106"/>
      <c r="S15" s="106"/>
    </row>
    <row r="16" spans="1:19" s="6" customFormat="1" ht="22.5" customHeight="1">
      <c r="A16" s="385" t="str">
        <f>'2) Grille d''autodiagnostic'!A12</f>
        <v>Etre conforme par rapport à la norme ISO 15189 au niveau des processus métier du laboratoire</v>
      </c>
      <c r="B16" s="386"/>
      <c r="C16" s="386"/>
      <c r="D16" s="386"/>
      <c r="E16" s="240">
        <f>AVERAGE(P17:P22)</f>
        <v>0</v>
      </c>
      <c r="F16" s="95"/>
      <c r="G16"/>
      <c r="H16" s="104"/>
      <c r="I16"/>
      <c r="J16"/>
      <c r="K16"/>
      <c r="L16"/>
      <c r="M16"/>
      <c r="N16"/>
      <c r="O16"/>
      <c r="P16" s="1"/>
      <c r="Q16" s="1"/>
      <c r="R16" s="1"/>
      <c r="S16" s="1"/>
    </row>
    <row r="17" spans="1:19" ht="21" customHeight="1">
      <c r="A17" s="244" t="str">
        <f>'2) Grille d''autodiagnostic'!A65</f>
        <v>Accueil du patient</v>
      </c>
      <c r="B17" s="387" t="s">
        <v>183</v>
      </c>
      <c r="C17" s="387"/>
      <c r="D17" s="387"/>
      <c r="E17" s="237">
        <f>IF(SUM(I17:N17)=0,'2) Grille d''autodiagnostic'!Z$11,AVERAGE(I17:N17))</f>
        <v>0</v>
      </c>
      <c r="F17" s="96"/>
      <c r="G17" s="158">
        <f>'2) Grille d''autodiagnostic'!Z11</f>
        <v>0</v>
      </c>
      <c r="H17" s="104"/>
      <c r="I17" s="156"/>
      <c r="J17" s="156"/>
      <c r="K17" s="156"/>
      <c r="L17" s="156"/>
      <c r="M17" s="156"/>
      <c r="N17" s="156"/>
      <c r="P17" s="129">
        <f>IF(SUM(I17:N17)=0,'2) Grille d''autodiagnostic'!Z11,AVERAGE(I17:N17))</f>
        <v>0</v>
      </c>
      <c r="Q17" s="129">
        <f aca="true" t="shared" si="0" ref="Q17:Q22">P17+S17</f>
        <v>0</v>
      </c>
      <c r="R17" s="129">
        <f aca="true" t="shared" si="1" ref="R17:R22">P17-S17</f>
        <v>0</v>
      </c>
      <c r="S17" s="154">
        <f aca="true" t="shared" si="2" ref="S17:S22">IF(SUM(I17:N17)=0,0,STDEV(I17:N17))</f>
        <v>0</v>
      </c>
    </row>
    <row r="18" spans="1:19" ht="21" customHeight="1">
      <c r="A18" s="245" t="str">
        <f>'2) Grille d''autodiagnostic'!A69</f>
        <v>Prélèvement</v>
      </c>
      <c r="B18" s="384" t="s">
        <v>181</v>
      </c>
      <c r="C18" s="384"/>
      <c r="D18" s="384"/>
      <c r="E18" s="238">
        <f>IF(SUM(I18:N18)=0,'2) Grille d''autodiagnostic'!AB$11,AVERAGE(I18:N18))</f>
        <v>0</v>
      </c>
      <c r="F18" s="96"/>
      <c r="G18" s="158">
        <f>'2) Grille d''autodiagnostic'!AB11</f>
        <v>0</v>
      </c>
      <c r="H18" s="104"/>
      <c r="I18" s="156"/>
      <c r="J18" s="156"/>
      <c r="K18" s="156"/>
      <c r="L18" s="156"/>
      <c r="M18" s="156"/>
      <c r="N18" s="156"/>
      <c r="P18" s="129">
        <f>IF(SUM(I18:N18)=0,'2) Grille d''autodiagnostic'!AB11,AVERAGE(I18:N18))</f>
        <v>0</v>
      </c>
      <c r="Q18" s="129">
        <f t="shared" si="0"/>
        <v>0</v>
      </c>
      <c r="R18" s="129">
        <f t="shared" si="1"/>
        <v>0</v>
      </c>
      <c r="S18" s="154">
        <f t="shared" si="2"/>
        <v>0</v>
      </c>
    </row>
    <row r="19" spans="1:19" ht="21" customHeight="1">
      <c r="A19" s="245" t="str">
        <f>'2) Grille d''autodiagnostic'!A74</f>
        <v>Tri des échantillons</v>
      </c>
      <c r="B19" s="384" t="s">
        <v>184</v>
      </c>
      <c r="C19" s="384"/>
      <c r="D19" s="384"/>
      <c r="E19" s="238">
        <f>IF(SUM(I19:N19)=0,'2) Grille d''autodiagnostic'!AD$11,AVERAGE(I19:N19))</f>
        <v>0</v>
      </c>
      <c r="F19" s="96"/>
      <c r="G19" s="158">
        <f>'2) Grille d''autodiagnostic'!AD11</f>
        <v>0</v>
      </c>
      <c r="H19" s="104"/>
      <c r="I19" s="156"/>
      <c r="J19" s="156"/>
      <c r="K19" s="156"/>
      <c r="L19" s="156"/>
      <c r="M19" s="156"/>
      <c r="N19" s="156"/>
      <c r="P19" s="129">
        <f>IF(SUM(I19:N19)=0,'2) Grille d''autodiagnostic'!AD11,AVERAGE(I19:N19))</f>
        <v>0</v>
      </c>
      <c r="Q19" s="129">
        <f t="shared" si="0"/>
        <v>0</v>
      </c>
      <c r="R19" s="129">
        <f t="shared" si="1"/>
        <v>0</v>
      </c>
      <c r="S19" s="154">
        <f t="shared" si="2"/>
        <v>0</v>
      </c>
    </row>
    <row r="20" spans="1:19" ht="21" customHeight="1">
      <c r="A20" s="245" t="str">
        <f>'2) Grille d''autodiagnostic'!A79</f>
        <v>Analyses</v>
      </c>
      <c r="B20" s="384" t="s">
        <v>185</v>
      </c>
      <c r="C20" s="384"/>
      <c r="D20" s="384"/>
      <c r="E20" s="238">
        <f>IF(SUM(I20:N20)=0,'2) Grille d''autodiagnostic'!AF$11,AVERAGE(I20:N20))</f>
        <v>0</v>
      </c>
      <c r="F20" s="96"/>
      <c r="G20" s="158">
        <f>'2) Grille d''autodiagnostic'!AF11</f>
        <v>0</v>
      </c>
      <c r="H20" s="104"/>
      <c r="I20" s="156"/>
      <c r="J20" s="156"/>
      <c r="K20" s="156"/>
      <c r="L20" s="156"/>
      <c r="M20" s="156"/>
      <c r="N20" s="156"/>
      <c r="P20" s="129">
        <f>IF(SUM(I20:N20)=0,'2) Grille d''autodiagnostic'!AF11,AVERAGE(I20:N20))</f>
        <v>0</v>
      </c>
      <c r="Q20" s="129">
        <f t="shared" si="0"/>
        <v>0</v>
      </c>
      <c r="R20" s="129">
        <f t="shared" si="1"/>
        <v>0</v>
      </c>
      <c r="S20" s="154">
        <f t="shared" si="2"/>
        <v>0</v>
      </c>
    </row>
    <row r="21" spans="1:19" ht="21" customHeight="1">
      <c r="A21" s="245" t="str">
        <f>'2) Grille d''autodiagnostic'!A87</f>
        <v>Validation des résultats</v>
      </c>
      <c r="B21" s="384" t="s">
        <v>186</v>
      </c>
      <c r="C21" s="384"/>
      <c r="D21" s="384"/>
      <c r="E21" s="238">
        <f>IF(SUM(I21:N21)=0,'2) Grille d''autodiagnostic'!AH$11,AVERAGE(I21:N21))</f>
        <v>0</v>
      </c>
      <c r="F21" s="96"/>
      <c r="G21" s="158">
        <f>'2) Grille d''autodiagnostic'!AH11</f>
        <v>0</v>
      </c>
      <c r="H21" s="104"/>
      <c r="I21" s="156"/>
      <c r="J21" s="156"/>
      <c r="K21" s="156"/>
      <c r="L21" s="156"/>
      <c r="M21" s="156"/>
      <c r="N21" s="156"/>
      <c r="P21" s="129">
        <f>IF(SUM(I21:N21)=0,'2) Grille d''autodiagnostic'!AH11,AVERAGE(I21:N21))</f>
        <v>0</v>
      </c>
      <c r="Q21" s="129">
        <f t="shared" si="0"/>
        <v>0</v>
      </c>
      <c r="R21" s="129">
        <f t="shared" si="1"/>
        <v>0</v>
      </c>
      <c r="S21" s="154">
        <f t="shared" si="2"/>
        <v>0</v>
      </c>
    </row>
    <row r="22" spans="1:19" ht="32.25" customHeight="1">
      <c r="A22" s="246" t="str">
        <f>'2) Grille d''autodiagnostic'!A93</f>
        <v>Restitution des résultats</v>
      </c>
      <c r="B22" s="403" t="s">
        <v>187</v>
      </c>
      <c r="C22" s="403"/>
      <c r="D22" s="403"/>
      <c r="E22" s="238">
        <f>IF(SUM(I22:N22)=0,'2) Grille d''autodiagnostic'!AJ$11,AVERAGE(I22:N22))</f>
        <v>0</v>
      </c>
      <c r="F22" s="96"/>
      <c r="G22" s="158">
        <f>'2) Grille d''autodiagnostic'!AJ11</f>
        <v>0</v>
      </c>
      <c r="H22" s="104"/>
      <c r="I22" s="156"/>
      <c r="J22" s="156"/>
      <c r="K22" s="156"/>
      <c r="L22" s="156"/>
      <c r="M22" s="156"/>
      <c r="N22" s="156"/>
      <c r="P22" s="129">
        <f>IF(SUM(I22:N22)=0,'2) Grille d''autodiagnostic'!AJ11,AVERAGE(I22:N22))</f>
        <v>0</v>
      </c>
      <c r="Q22" s="129">
        <f t="shared" si="0"/>
        <v>0</v>
      </c>
      <c r="R22" s="129">
        <f t="shared" si="1"/>
        <v>0</v>
      </c>
      <c r="S22" s="154">
        <f t="shared" si="2"/>
        <v>0</v>
      </c>
    </row>
    <row r="23" spans="1:6" ht="22.5" customHeight="1">
      <c r="A23" s="213" t="s">
        <v>9</v>
      </c>
      <c r="B23" s="214"/>
      <c r="C23" s="218" t="s">
        <v>172</v>
      </c>
      <c r="D23" s="111"/>
      <c r="E23" s="112"/>
      <c r="F23" s="64"/>
    </row>
    <row r="24" spans="1:6" ht="22.5" customHeight="1">
      <c r="A24" s="219" t="str">
        <f>'1) Contexte'!A17</f>
        <v>1 : Prénom NOM, Fonction</v>
      </c>
      <c r="B24" s="216" t="str">
        <f>'1) Contexte'!A20</f>
        <v>4 : Prénom NOM, Fonction</v>
      </c>
      <c r="C24" s="113"/>
      <c r="D24" s="114"/>
      <c r="E24" s="115"/>
      <c r="F24" s="64"/>
    </row>
    <row r="25" spans="1:6" ht="22.5" customHeight="1">
      <c r="A25" s="219" t="str">
        <f>'1) Contexte'!A18</f>
        <v>2 : Prénom NOM, Fonction</v>
      </c>
      <c r="B25" s="215" t="str">
        <f>'1) Contexte'!A21</f>
        <v>5 : Prénom NOM, Fonction</v>
      </c>
      <c r="C25" s="113"/>
      <c r="D25" s="114"/>
      <c r="E25" s="115"/>
      <c r="F25" s="64"/>
    </row>
    <row r="26" spans="1:6" ht="22.5" customHeight="1">
      <c r="A26" s="219" t="str">
        <f>'1) Contexte'!A19</f>
        <v>3 : Prénom NOM, Fonction</v>
      </c>
      <c r="B26" s="215" t="str">
        <f>'1) Contexte'!A22</f>
        <v>6 : Prénom NOM, Fonction</v>
      </c>
      <c r="C26" s="113"/>
      <c r="D26" s="114"/>
      <c r="E26" s="115"/>
      <c r="F26" s="64"/>
    </row>
    <row r="27" spans="1:6" ht="12.75">
      <c r="A27" s="220"/>
      <c r="B27" s="217"/>
      <c r="C27" s="116"/>
      <c r="D27" s="117"/>
      <c r="E27" s="118"/>
      <c r="F27" s="64"/>
    </row>
  </sheetData>
  <sheetProtection/>
  <mergeCells count="32">
    <mergeCell ref="B22:D22"/>
    <mergeCell ref="J8:J9"/>
    <mergeCell ref="B8:D8"/>
    <mergeCell ref="B11:D11"/>
    <mergeCell ref="B12:D12"/>
    <mergeCell ref="B14:D14"/>
    <mergeCell ref="A10:D10"/>
    <mergeCell ref="B21:D21"/>
    <mergeCell ref="A9:B9"/>
    <mergeCell ref="B13:D13"/>
    <mergeCell ref="I8:I9"/>
    <mergeCell ref="E4:E8"/>
    <mergeCell ref="B6:D6"/>
    <mergeCell ref="R8:R9"/>
    <mergeCell ref="P8:P9"/>
    <mergeCell ref="K8:K9"/>
    <mergeCell ref="L8:L9"/>
    <mergeCell ref="B7:D7"/>
    <mergeCell ref="B4:D4"/>
    <mergeCell ref="B5:D5"/>
    <mergeCell ref="S8:S9"/>
    <mergeCell ref="Q8:Q9"/>
    <mergeCell ref="M8:M9"/>
    <mergeCell ref="N8:N9"/>
    <mergeCell ref="B20:D20"/>
    <mergeCell ref="B19:D19"/>
    <mergeCell ref="B18:D18"/>
    <mergeCell ref="B1:D1"/>
    <mergeCell ref="A16:D16"/>
    <mergeCell ref="B17:D17"/>
    <mergeCell ref="A2:E2"/>
    <mergeCell ref="A3:E3"/>
  </mergeCells>
  <hyperlinks>
    <hyperlink ref="E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scale="80" r:id="rId3"/>
  <headerFooter alignWithMargins="0">
    <oddHeader>&amp;L© 2010 - F. DE FRONDAT - V. DELAHAYE - C. PODLUNSEK - P.J. GOMEZ &amp;RAutodiagnostic - ISO 15189</oddHeader>
    <oddFooter>&amp;LEdition du &amp;D&amp;R&amp;P/&amp;N</oddFooter>
  </headerFooter>
  <drawing r:id="rId2"/>
</worksheet>
</file>

<file path=xl/worksheets/sheet4.xml><?xml version="1.0" encoding="utf-8"?>
<worksheet xmlns="http://schemas.openxmlformats.org/spreadsheetml/2006/main" xmlns:r="http://schemas.openxmlformats.org/officeDocument/2006/relationships">
  <sheetPr codeName="Feuil4"/>
  <dimension ref="A1:R36"/>
  <sheetViews>
    <sheetView zoomScale="75" zoomScaleNormal="75" zoomScalePageLayoutView="0" workbookViewId="0" topLeftCell="A1">
      <selection activeCell="G3" sqref="G3"/>
    </sheetView>
  </sheetViews>
  <sheetFormatPr defaultColWidth="11.421875" defaultRowHeight="12.75"/>
  <cols>
    <col min="1" max="1" width="25.7109375" style="0" customWidth="1"/>
    <col min="2" max="2" width="77.57421875" style="0" customWidth="1"/>
    <col min="3" max="3" width="14.7109375" style="0" customWidth="1"/>
    <col min="4" max="4" width="21.00390625" style="0" customWidth="1"/>
    <col min="8" max="8" width="13.140625" style="0" customWidth="1"/>
    <col min="11" max="11" width="19.8515625" style="0" customWidth="1"/>
  </cols>
  <sheetData>
    <row r="1" spans="1:17" s="28" customFormat="1" ht="25.5" customHeight="1">
      <c r="A1" s="192"/>
      <c r="B1" s="415" t="s">
        <v>144</v>
      </c>
      <c r="C1" s="415"/>
      <c r="D1" s="448" t="s">
        <v>238</v>
      </c>
      <c r="E1" s="61"/>
      <c r="N1" s="26"/>
      <c r="O1" s="26"/>
      <c r="P1" s="26"/>
      <c r="Q1" s="26"/>
    </row>
    <row r="2" spans="1:17" s="28" customFormat="1" ht="27.75" customHeight="1">
      <c r="A2" s="388" t="str">
        <f>'1) Contexte'!A2:E2</f>
        <v>GRILLE D'AUTODIAGNOSTIC BASE SUR LA NORME ISO 15189</v>
      </c>
      <c r="B2" s="389"/>
      <c r="C2" s="389"/>
      <c r="D2" s="390"/>
      <c r="E2" s="61"/>
      <c r="N2" s="26"/>
      <c r="O2" s="26"/>
      <c r="P2" s="26"/>
      <c r="Q2" s="26"/>
    </row>
    <row r="3" spans="1:17" s="28" customFormat="1" ht="18" customHeight="1">
      <c r="A3" s="263" t="str">
        <f>'1) Contexte'!A3:E3</f>
        <v>Avertissement : toute zone blanche peut être remplie ou modifiée. Les données peuvent ensuite être utilisées dans d'autres onglets.</v>
      </c>
      <c r="B3" s="416"/>
      <c r="C3" s="416"/>
      <c r="D3" s="264"/>
      <c r="E3" s="62"/>
      <c r="N3" s="26"/>
      <c r="O3" s="26"/>
      <c r="P3" s="26"/>
      <c r="Q3" s="26"/>
    </row>
    <row r="4" spans="1:18" s="28" customFormat="1" ht="19.5" customHeight="1">
      <c r="A4" s="189" t="str">
        <f>'1) Contexte'!B4</f>
        <v>Date :</v>
      </c>
      <c r="B4" s="249">
        <f>'2) Grille d''autodiagnostic'!C4</f>
        <v>0</v>
      </c>
      <c r="C4" s="229" t="s">
        <v>146</v>
      </c>
      <c r="D4" s="119"/>
      <c r="E4" s="63"/>
      <c r="F4" s="27"/>
      <c r="O4" s="26"/>
      <c r="P4" s="26"/>
      <c r="Q4" s="26"/>
      <c r="R4" s="26"/>
    </row>
    <row r="5" spans="1:18" s="28" customFormat="1" ht="19.5" customHeight="1">
      <c r="A5" s="190" t="str">
        <f>'1) Contexte'!B5</f>
        <v>Laboratoire :</v>
      </c>
      <c r="B5" s="221">
        <f>'2) Grille d''autodiagnostic'!C5</f>
        <v>0</v>
      </c>
      <c r="C5" s="98"/>
      <c r="D5" s="43"/>
      <c r="E5" s="63"/>
      <c r="F5" s="27"/>
      <c r="O5" s="26"/>
      <c r="P5" s="26"/>
      <c r="Q5" s="26"/>
      <c r="R5" s="26"/>
    </row>
    <row r="6" spans="1:18" s="28" customFormat="1" ht="19.5" customHeight="1">
      <c r="A6" s="190" t="str">
        <f>'1) Contexte'!B6</f>
        <v>Nom de l'évaluateur :</v>
      </c>
      <c r="B6" s="221">
        <f>'2) Grille d''autodiagnostic'!C6</f>
        <v>0</v>
      </c>
      <c r="C6" s="98"/>
      <c r="D6" s="43"/>
      <c r="E6" s="63"/>
      <c r="F6" s="27"/>
      <c r="O6" s="26"/>
      <c r="P6" s="26"/>
      <c r="Q6" s="26"/>
      <c r="R6" s="26"/>
    </row>
    <row r="7" spans="1:18" s="28" customFormat="1" ht="19.5" customHeight="1">
      <c r="A7" s="190" t="str">
        <f>'1) Contexte'!B7</f>
        <v>Fonction de l'évaluateur :</v>
      </c>
      <c r="B7" s="221">
        <f>'2) Grille d''autodiagnostic'!C7</f>
        <v>0</v>
      </c>
      <c r="C7" s="98"/>
      <c r="D7" s="43"/>
      <c r="E7" s="63"/>
      <c r="F7" s="27"/>
      <c r="O7" s="26"/>
      <c r="P7" s="26"/>
      <c r="Q7" s="26"/>
      <c r="R7" s="26"/>
    </row>
    <row r="8" spans="1:18" s="28" customFormat="1" ht="19.5" customHeight="1">
      <c r="A8" s="191" t="str">
        <f>'1) Contexte'!B8</f>
        <v>Mail :</v>
      </c>
      <c r="B8" s="222">
        <f>'2) Grille d''autodiagnostic'!C8</f>
        <v>0</v>
      </c>
      <c r="C8" s="67"/>
      <c r="D8" s="42"/>
      <c r="E8" s="64"/>
      <c r="F8" s="31"/>
      <c r="G8" s="32"/>
      <c r="H8" s="32"/>
      <c r="O8" s="26"/>
      <c r="P8" s="26"/>
      <c r="Q8" s="26"/>
      <c r="R8" s="26"/>
    </row>
    <row r="9" spans="1:4" ht="21" customHeight="1">
      <c r="A9" s="417" t="str">
        <f>'2) Grille d''autodiagnostic'!A10</f>
        <v>Etre conforme par rapport à la norme ISO 15189 sur l'ensemble du laboratoire</v>
      </c>
      <c r="B9" s="418"/>
      <c r="C9" s="225" t="s">
        <v>53</v>
      </c>
      <c r="D9" s="226">
        <f>'3) Résultats'!E10</f>
        <v>0</v>
      </c>
    </row>
    <row r="10" spans="1:4" ht="21" customHeight="1">
      <c r="A10" s="224" t="s">
        <v>13</v>
      </c>
      <c r="B10" s="435" t="s">
        <v>173</v>
      </c>
      <c r="C10" s="436"/>
      <c r="D10" s="437"/>
    </row>
    <row r="11" spans="1:4" ht="21" customHeight="1">
      <c r="A11" s="254"/>
      <c r="B11" s="438" t="s">
        <v>242</v>
      </c>
      <c r="C11" s="439"/>
      <c r="D11" s="440"/>
    </row>
    <row r="12" spans="1:4" ht="21" customHeight="1">
      <c r="A12" s="223" t="str">
        <f>'1) Contexte'!A17</f>
        <v>1 : Prénom NOM, Fonction</v>
      </c>
      <c r="B12" s="438"/>
      <c r="C12" s="439"/>
      <c r="D12" s="440"/>
    </row>
    <row r="13" spans="1:4" ht="21" customHeight="1">
      <c r="A13" s="223" t="str">
        <f>'1) Contexte'!A18</f>
        <v>2 : Prénom NOM, Fonction</v>
      </c>
      <c r="B13" s="441"/>
      <c r="C13" s="442"/>
      <c r="D13" s="443"/>
    </row>
    <row r="14" spans="1:4" ht="21" customHeight="1">
      <c r="A14" s="223" t="str">
        <f>'1) Contexte'!A19</f>
        <v>3 : Prénom NOM, Fonction</v>
      </c>
      <c r="B14" s="441"/>
      <c r="C14" s="442"/>
      <c r="D14" s="443"/>
    </row>
    <row r="15" spans="1:4" ht="21" customHeight="1">
      <c r="A15" s="223" t="str">
        <f>'1) Contexte'!A20</f>
        <v>4 : Prénom NOM, Fonction</v>
      </c>
      <c r="B15" s="441"/>
      <c r="C15" s="442"/>
      <c r="D15" s="443"/>
    </row>
    <row r="16" spans="1:4" ht="21" customHeight="1">
      <c r="A16" s="223" t="str">
        <f>'1) Contexte'!A21</f>
        <v>5 : Prénom NOM, Fonction</v>
      </c>
      <c r="B16" s="441"/>
      <c r="C16" s="442"/>
      <c r="D16" s="443"/>
    </row>
    <row r="17" spans="1:4" ht="21" customHeight="1">
      <c r="A17" s="223" t="str">
        <f>'1) Contexte'!A22</f>
        <v>6 : Prénom NOM, Fonction</v>
      </c>
      <c r="B17" s="441"/>
      <c r="C17" s="442"/>
      <c r="D17" s="443"/>
    </row>
    <row r="18" spans="1:4" ht="12.75" customHeight="1">
      <c r="A18" s="247" t="s">
        <v>177</v>
      </c>
      <c r="B18" s="441"/>
      <c r="C18" s="442"/>
      <c r="D18" s="443"/>
    </row>
    <row r="19" spans="1:4" ht="12.75" customHeight="1">
      <c r="A19" s="109"/>
      <c r="B19" s="441"/>
      <c r="C19" s="442"/>
      <c r="D19" s="443"/>
    </row>
    <row r="20" spans="1:4" ht="12.75" customHeight="1">
      <c r="A20" s="109"/>
      <c r="B20" s="441"/>
      <c r="C20" s="442"/>
      <c r="D20" s="443"/>
    </row>
    <row r="21" spans="1:4" ht="12.75" customHeight="1">
      <c r="A21" s="109"/>
      <c r="B21" s="441"/>
      <c r="C21" s="442"/>
      <c r="D21" s="443"/>
    </row>
    <row r="22" spans="1:4" ht="12.75" customHeight="1">
      <c r="A22" s="109"/>
      <c r="B22" s="441"/>
      <c r="C22" s="442"/>
      <c r="D22" s="443"/>
    </row>
    <row r="23" spans="1:4" ht="12.75" customHeight="1">
      <c r="A23" s="109"/>
      <c r="B23" s="441"/>
      <c r="C23" s="442"/>
      <c r="D23" s="443"/>
    </row>
    <row r="24" spans="1:4" ht="12.75" customHeight="1">
      <c r="A24" s="109"/>
      <c r="B24" s="441"/>
      <c r="C24" s="442"/>
      <c r="D24" s="443"/>
    </row>
    <row r="25" spans="1:4" ht="12.75" customHeight="1">
      <c r="A25" s="109"/>
      <c r="B25" s="441"/>
      <c r="C25" s="442"/>
      <c r="D25" s="443"/>
    </row>
    <row r="26" spans="1:4" ht="12.75" customHeight="1">
      <c r="A26" s="109"/>
      <c r="B26" s="441"/>
      <c r="C26" s="442"/>
      <c r="D26" s="443"/>
    </row>
    <row r="27" spans="1:4" ht="12.75" customHeight="1">
      <c r="A27" s="109"/>
      <c r="B27" s="441"/>
      <c r="C27" s="442"/>
      <c r="D27" s="443"/>
    </row>
    <row r="28" spans="1:4" ht="12.75" customHeight="1">
      <c r="A28" s="109"/>
      <c r="B28" s="441"/>
      <c r="C28" s="442"/>
      <c r="D28" s="443"/>
    </row>
    <row r="29" spans="1:4" ht="12.75" customHeight="1">
      <c r="A29" s="109"/>
      <c r="B29" s="441"/>
      <c r="C29" s="442"/>
      <c r="D29" s="443"/>
    </row>
    <row r="30" spans="1:4" ht="12.75" customHeight="1">
      <c r="A30" s="109"/>
      <c r="B30" s="441"/>
      <c r="C30" s="442"/>
      <c r="D30" s="443"/>
    </row>
    <row r="31" spans="1:4" ht="12.75" customHeight="1">
      <c r="A31" s="109"/>
      <c r="B31" s="441"/>
      <c r="C31" s="442"/>
      <c r="D31" s="443"/>
    </row>
    <row r="32" spans="1:4" ht="12.75" customHeight="1">
      <c r="A32" s="110"/>
      <c r="B32" s="444"/>
      <c r="C32" s="445"/>
      <c r="D32" s="446"/>
    </row>
    <row r="36" spans="6:7" ht="12.75">
      <c r="F36" s="3"/>
      <c r="G36" s="4"/>
    </row>
  </sheetData>
  <sheetProtection/>
  <mergeCells count="6">
    <mergeCell ref="B11:D12"/>
    <mergeCell ref="B1:C1"/>
    <mergeCell ref="A3:D3"/>
    <mergeCell ref="A9:B9"/>
    <mergeCell ref="B10:D10"/>
    <mergeCell ref="A2:D2"/>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r:id="rId3"/>
  <headerFooter alignWithMargins="0">
    <oddHeader>&amp;L© 2010 - F. DE FRONDAT - V. DELAHAYE - C. PODLUNSEK - P.J. GOMEZ &amp;RAutodiagnostic - ISO 15189</oddHeader>
    <oddFooter>&amp;LEdition du &amp;D&amp;R&amp;P/&amp;N</oddFooter>
  </headerFooter>
  <drawing r:id="rId2"/>
</worksheet>
</file>

<file path=xl/worksheets/sheet5.xml><?xml version="1.0" encoding="utf-8"?>
<worksheet xmlns="http://schemas.openxmlformats.org/spreadsheetml/2006/main" xmlns:r="http://schemas.openxmlformats.org/officeDocument/2006/relationships">
  <sheetPr codeName="Feuil5"/>
  <dimension ref="A1:R36"/>
  <sheetViews>
    <sheetView zoomScale="75" zoomScaleNormal="75" zoomScalePageLayoutView="0" workbookViewId="0" topLeftCell="A1">
      <selection activeCell="E2" sqref="E2:E3"/>
    </sheetView>
  </sheetViews>
  <sheetFormatPr defaultColWidth="11.421875" defaultRowHeight="12.75"/>
  <cols>
    <col min="1" max="1" width="25.7109375" style="0" customWidth="1"/>
    <col min="2" max="2" width="77.57421875" style="0" customWidth="1"/>
    <col min="3" max="3" width="14.7109375" style="0" customWidth="1"/>
    <col min="4" max="4" width="21.00390625" style="0" customWidth="1"/>
    <col min="8" max="8" width="13.140625" style="0" bestFit="1" customWidth="1"/>
    <col min="11" max="11" width="19.8515625" style="0" customWidth="1"/>
  </cols>
  <sheetData>
    <row r="1" spans="1:17" s="28" customFormat="1" ht="25.5" customHeight="1">
      <c r="A1" s="230" t="s">
        <v>174</v>
      </c>
      <c r="B1" s="415" t="s">
        <v>175</v>
      </c>
      <c r="C1" s="415"/>
      <c r="D1" s="448" t="s">
        <v>238</v>
      </c>
      <c r="E1" s="61"/>
      <c r="N1" s="26"/>
      <c r="O1" s="26"/>
      <c r="P1" s="26"/>
      <c r="Q1" s="26"/>
    </row>
    <row r="2" spans="1:17" s="28" customFormat="1" ht="27.75" customHeight="1">
      <c r="A2" s="388" t="str">
        <f>'1) Contexte'!A2:E2</f>
        <v>GRILLE D'AUTODIAGNOSTIC BASE SUR LA NORME ISO 15189</v>
      </c>
      <c r="B2" s="389"/>
      <c r="C2" s="389"/>
      <c r="D2" s="390"/>
      <c r="E2" s="61"/>
      <c r="N2" s="26"/>
      <c r="O2" s="26"/>
      <c r="P2" s="26"/>
      <c r="Q2" s="26"/>
    </row>
    <row r="3" spans="1:17" s="28" customFormat="1" ht="18" customHeight="1">
      <c r="A3" s="263" t="str">
        <f>'1) Contexte'!A3:E3</f>
        <v>Avertissement : toute zone blanche peut être remplie ou modifiée. Les données peuvent ensuite être utilisées dans d'autres onglets.</v>
      </c>
      <c r="B3" s="416"/>
      <c r="C3" s="416"/>
      <c r="D3" s="264"/>
      <c r="E3" s="62"/>
      <c r="N3" s="26"/>
      <c r="O3" s="26"/>
      <c r="P3" s="26"/>
      <c r="Q3" s="26"/>
    </row>
    <row r="4" spans="1:18" s="28" customFormat="1" ht="19.5" customHeight="1">
      <c r="A4" s="189" t="str">
        <f>'1) Contexte'!B4</f>
        <v>Date :</v>
      </c>
      <c r="B4" s="249">
        <f>'2) Grille d''autodiagnostic'!C4</f>
        <v>0</v>
      </c>
      <c r="C4" s="229" t="s">
        <v>146</v>
      </c>
      <c r="D4" s="119"/>
      <c r="E4" s="63"/>
      <c r="F4" s="27"/>
      <c r="O4" s="26"/>
      <c r="P4" s="26"/>
      <c r="Q4" s="26"/>
      <c r="R4" s="26"/>
    </row>
    <row r="5" spans="1:18" s="28" customFormat="1" ht="19.5" customHeight="1">
      <c r="A5" s="190" t="str">
        <f>'1) Contexte'!B5</f>
        <v>Laboratoire :</v>
      </c>
      <c r="B5" s="221">
        <f>'2) Grille d''autodiagnostic'!C5</f>
        <v>0</v>
      </c>
      <c r="C5" s="98"/>
      <c r="D5" s="43"/>
      <c r="E5" s="63"/>
      <c r="F5" s="27"/>
      <c r="O5" s="26"/>
      <c r="P5" s="26"/>
      <c r="Q5" s="26"/>
      <c r="R5" s="26"/>
    </row>
    <row r="6" spans="1:18" s="28" customFormat="1" ht="19.5" customHeight="1">
      <c r="A6" s="190" t="str">
        <f>'1) Contexte'!B6</f>
        <v>Nom de l'évaluateur :</v>
      </c>
      <c r="B6" s="221">
        <f>'2) Grille d''autodiagnostic'!C6</f>
        <v>0</v>
      </c>
      <c r="C6" s="98"/>
      <c r="D6" s="43"/>
      <c r="E6" s="63"/>
      <c r="F6" s="27"/>
      <c r="O6" s="26"/>
      <c r="P6" s="26"/>
      <c r="Q6" s="26"/>
      <c r="R6" s="26"/>
    </row>
    <row r="7" spans="1:18" s="28" customFormat="1" ht="19.5" customHeight="1">
      <c r="A7" s="190" t="str">
        <f>'1) Contexte'!B7</f>
        <v>Fonction de l'évaluateur :</v>
      </c>
      <c r="B7" s="221">
        <f>'2) Grille d''autodiagnostic'!C7</f>
        <v>0</v>
      </c>
      <c r="C7" s="98"/>
      <c r="D7" s="43"/>
      <c r="E7" s="63"/>
      <c r="F7" s="27"/>
      <c r="O7" s="26"/>
      <c r="P7" s="26"/>
      <c r="Q7" s="26"/>
      <c r="R7" s="26"/>
    </row>
    <row r="8" spans="1:18" s="28" customFormat="1" ht="19.5" customHeight="1">
      <c r="A8" s="191" t="str">
        <f>'1) Contexte'!B8</f>
        <v>Mail :</v>
      </c>
      <c r="B8" s="222">
        <f>'2) Grille d''autodiagnostic'!C8</f>
        <v>0</v>
      </c>
      <c r="C8" s="67"/>
      <c r="D8" s="42"/>
      <c r="E8" s="64"/>
      <c r="F8" s="31"/>
      <c r="G8" s="32"/>
      <c r="H8" s="32"/>
      <c r="O8" s="26"/>
      <c r="P8" s="26"/>
      <c r="Q8" s="26"/>
      <c r="R8" s="26"/>
    </row>
    <row r="9" spans="1:4" ht="21" customHeight="1">
      <c r="A9" s="419" t="str">
        <f>'2) Grille d''autodiagnostic'!A12</f>
        <v>Etre conforme par rapport à la norme ISO 15189 au niveau des processus métier du laboratoire</v>
      </c>
      <c r="B9" s="420"/>
      <c r="C9" s="227" t="s">
        <v>53</v>
      </c>
      <c r="D9" s="228">
        <f>'3) Résultats'!E16</f>
        <v>0</v>
      </c>
    </row>
    <row r="10" spans="1:4" ht="21" customHeight="1">
      <c r="A10" s="224" t="s">
        <v>13</v>
      </c>
      <c r="B10" s="316" t="s">
        <v>176</v>
      </c>
      <c r="C10" s="317"/>
      <c r="D10" s="318"/>
    </row>
    <row r="11" spans="1:4" ht="21" customHeight="1">
      <c r="A11" s="254"/>
      <c r="B11" s="412" t="s">
        <v>243</v>
      </c>
      <c r="C11" s="413"/>
      <c r="D11" s="414"/>
    </row>
    <row r="12" spans="1:4" ht="21" customHeight="1">
      <c r="A12" s="223" t="str">
        <f>'1) Contexte'!A17</f>
        <v>1 : Prénom NOM, Fonction</v>
      </c>
      <c r="B12" s="412"/>
      <c r="C12" s="413"/>
      <c r="D12" s="414"/>
    </row>
    <row r="13" spans="1:4" ht="21" customHeight="1">
      <c r="A13" s="223" t="str">
        <f>'1) Contexte'!A18</f>
        <v>2 : Prénom NOM, Fonction</v>
      </c>
      <c r="B13" s="250"/>
      <c r="C13" s="250"/>
      <c r="D13" s="251"/>
    </row>
    <row r="14" spans="1:4" ht="21" customHeight="1">
      <c r="A14" s="223" t="str">
        <f>'1) Contexte'!A19</f>
        <v>3 : Prénom NOM, Fonction</v>
      </c>
      <c r="B14" s="250"/>
      <c r="C14" s="250"/>
      <c r="D14" s="251"/>
    </row>
    <row r="15" spans="1:4" ht="21" customHeight="1">
      <c r="A15" s="223" t="str">
        <f>'1) Contexte'!A20</f>
        <v>4 : Prénom NOM, Fonction</v>
      </c>
      <c r="B15" s="250"/>
      <c r="C15" s="250"/>
      <c r="D15" s="251"/>
    </row>
    <row r="16" spans="1:4" ht="21" customHeight="1">
      <c r="A16" s="223" t="str">
        <f>'1) Contexte'!A21</f>
        <v>5 : Prénom NOM, Fonction</v>
      </c>
      <c r="B16" s="250"/>
      <c r="C16" s="250"/>
      <c r="D16" s="251"/>
    </row>
    <row r="17" spans="1:4" ht="21" customHeight="1">
      <c r="A17" s="223" t="str">
        <f>'1) Contexte'!A22</f>
        <v>6 : Prénom NOM, Fonction</v>
      </c>
      <c r="B17" s="250"/>
      <c r="C17" s="250"/>
      <c r="D17" s="251"/>
    </row>
    <row r="18" spans="1:4" ht="12.75" customHeight="1">
      <c r="A18" s="247" t="s">
        <v>177</v>
      </c>
      <c r="B18" s="250"/>
      <c r="C18" s="250"/>
      <c r="D18" s="251"/>
    </row>
    <row r="19" spans="1:4" ht="12.75" customHeight="1">
      <c r="A19" s="447"/>
      <c r="B19" s="250"/>
      <c r="C19" s="250"/>
      <c r="D19" s="251"/>
    </row>
    <row r="20" spans="1:4" ht="12.75" customHeight="1">
      <c r="A20" s="109"/>
      <c r="B20" s="250"/>
      <c r="C20" s="250"/>
      <c r="D20" s="251"/>
    </row>
    <row r="21" spans="1:4" ht="12.75" customHeight="1">
      <c r="A21" s="109"/>
      <c r="B21" s="250"/>
      <c r="C21" s="250"/>
      <c r="D21" s="251"/>
    </row>
    <row r="22" spans="1:4" ht="12.75" customHeight="1">
      <c r="A22" s="109"/>
      <c r="B22" s="250"/>
      <c r="C22" s="250"/>
      <c r="D22" s="251"/>
    </row>
    <row r="23" spans="1:4" ht="12.75" customHeight="1">
      <c r="A23" s="109"/>
      <c r="B23" s="250"/>
      <c r="C23" s="250"/>
      <c r="D23" s="251"/>
    </row>
    <row r="24" spans="1:4" ht="12.75" customHeight="1">
      <c r="A24" s="109"/>
      <c r="B24" s="250"/>
      <c r="C24" s="250"/>
      <c r="D24" s="251"/>
    </row>
    <row r="25" spans="1:4" ht="12.75" customHeight="1">
      <c r="A25" s="109"/>
      <c r="B25" s="250"/>
      <c r="C25" s="250"/>
      <c r="D25" s="251"/>
    </row>
    <row r="26" spans="1:4" ht="12.75" customHeight="1">
      <c r="A26" s="109"/>
      <c r="B26" s="250"/>
      <c r="C26" s="250"/>
      <c r="D26" s="251"/>
    </row>
    <row r="27" spans="1:4" ht="12.75" customHeight="1">
      <c r="A27" s="109"/>
      <c r="B27" s="250"/>
      <c r="C27" s="250"/>
      <c r="D27" s="251"/>
    </row>
    <row r="28" spans="1:4" ht="12.75" customHeight="1">
      <c r="A28" s="109"/>
      <c r="B28" s="250"/>
      <c r="C28" s="250"/>
      <c r="D28" s="251"/>
    </row>
    <row r="29" spans="1:9" ht="12.75" customHeight="1">
      <c r="A29" s="109"/>
      <c r="B29" s="250"/>
      <c r="C29" s="250"/>
      <c r="D29" s="251"/>
      <c r="I29" s="248"/>
    </row>
    <row r="30" spans="1:4" ht="12.75" customHeight="1">
      <c r="A30" s="109"/>
      <c r="B30" s="250"/>
      <c r="C30" s="250"/>
      <c r="D30" s="251"/>
    </row>
    <row r="31" spans="1:4" ht="12.75">
      <c r="A31" s="109"/>
      <c r="B31" s="250"/>
      <c r="C31" s="250"/>
      <c r="D31" s="251"/>
    </row>
    <row r="32" spans="1:4" ht="12.75">
      <c r="A32" s="110"/>
      <c r="B32" s="252"/>
      <c r="C32" s="252"/>
      <c r="D32" s="253"/>
    </row>
    <row r="36" spans="6:7" ht="12.75">
      <c r="F36" s="3"/>
      <c r="G36" s="4"/>
    </row>
  </sheetData>
  <sheetProtection/>
  <mergeCells count="6">
    <mergeCell ref="B11:D12"/>
    <mergeCell ref="B10:D10"/>
    <mergeCell ref="B1:C1"/>
    <mergeCell ref="A2:D2"/>
    <mergeCell ref="A3:D3"/>
    <mergeCell ref="A9:B9"/>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r:id="rId3"/>
  <headerFooter alignWithMargins="0">
    <oddHeader>&amp;L© 2010 - F. DE FRONDAT - V. DELAHAYE - C. PODLUNSEK - P.J. GOMEZ &amp;RAutodiagnostic - ISO 15189</oddHeader>
    <oddFooter>&amp;LEdition du &amp;D&amp;R&amp;P/&amp;N</oddFooter>
  </headerFooter>
  <drawing r:id="rId2"/>
</worksheet>
</file>

<file path=xl/worksheets/sheet6.xml><?xml version="1.0" encoding="utf-8"?>
<worksheet xmlns="http://schemas.openxmlformats.org/spreadsheetml/2006/main" xmlns:r="http://schemas.openxmlformats.org/officeDocument/2006/relationships">
  <sheetPr codeName="Feuil6"/>
  <dimension ref="A1:R49"/>
  <sheetViews>
    <sheetView zoomScale="75" zoomScaleNormal="75" zoomScalePageLayoutView="0" workbookViewId="0" topLeftCell="A26">
      <selection activeCell="A40" sqref="A40:D40"/>
    </sheetView>
  </sheetViews>
  <sheetFormatPr defaultColWidth="11.421875" defaultRowHeight="12.75"/>
  <cols>
    <col min="1" max="1" width="28.28125" style="0" customWidth="1"/>
    <col min="2" max="2" width="29.57421875" style="0" customWidth="1"/>
    <col min="3" max="3" width="15.140625" style="0" customWidth="1"/>
    <col min="4" max="4" width="22.57421875" style="0" customWidth="1"/>
    <col min="5" max="5" width="30.28125" style="0" customWidth="1"/>
  </cols>
  <sheetData>
    <row r="1" spans="1:17" s="28" customFormat="1" ht="18" customHeight="1">
      <c r="A1" s="421" t="s">
        <v>206</v>
      </c>
      <c r="B1" s="422"/>
      <c r="C1" s="422"/>
      <c r="D1" s="448" t="s">
        <v>238</v>
      </c>
      <c r="E1" s="61"/>
      <c r="N1" s="26"/>
      <c r="O1" s="26"/>
      <c r="P1" s="26"/>
      <c r="Q1" s="26"/>
    </row>
    <row r="2" spans="1:17" s="28" customFormat="1" ht="30.75" customHeight="1">
      <c r="A2" s="423" t="str">
        <f>'1) Contexte'!A2:E2</f>
        <v>GRILLE D'AUTODIAGNOSTIC BASE SUR LA NORME ISO 15189</v>
      </c>
      <c r="B2" s="424"/>
      <c r="C2" s="424"/>
      <c r="D2" s="425"/>
      <c r="E2" s="61"/>
      <c r="N2" s="26"/>
      <c r="O2" s="26"/>
      <c r="P2" s="26"/>
      <c r="Q2" s="26"/>
    </row>
    <row r="3" spans="1:17" s="28" customFormat="1" ht="18.75" customHeight="1">
      <c r="A3" s="426" t="str">
        <f>'1) Contexte'!A3:E3</f>
        <v>Avertissement : toute zone blanche peut être remplie ou modifiée. Les données peuvent ensuite être utilisées dans d'autres onglets.</v>
      </c>
      <c r="B3" s="427"/>
      <c r="C3" s="427"/>
      <c r="D3" s="428"/>
      <c r="E3" s="62"/>
      <c r="N3" s="26"/>
      <c r="O3" s="26"/>
      <c r="P3" s="26"/>
      <c r="Q3" s="26"/>
    </row>
    <row r="4" spans="1:18" s="28" customFormat="1" ht="19.5" customHeight="1">
      <c r="A4" s="189" t="str">
        <f>'1) Contexte'!B4</f>
        <v>Date :</v>
      </c>
      <c r="B4" s="429">
        <f>'2) Grille d''autodiagnostic'!C4</f>
        <v>0</v>
      </c>
      <c r="C4" s="430"/>
      <c r="D4" s="193" t="s">
        <v>146</v>
      </c>
      <c r="E4" s="63"/>
      <c r="F4" s="27"/>
      <c r="O4" s="26"/>
      <c r="P4" s="26"/>
      <c r="Q4" s="26"/>
      <c r="R4" s="26"/>
    </row>
    <row r="5" spans="1:18" s="28" customFormat="1" ht="19.5" customHeight="1">
      <c r="A5" s="190" t="str">
        <f>'1) Contexte'!B5</f>
        <v>Laboratoire :</v>
      </c>
      <c r="B5" s="431">
        <f>'2) Grille d''autodiagnostic'!C5</f>
        <v>0</v>
      </c>
      <c r="C5" s="432"/>
      <c r="D5" s="43"/>
      <c r="E5" s="63"/>
      <c r="F5" s="27"/>
      <c r="O5" s="26"/>
      <c r="P5" s="26"/>
      <c r="Q5" s="26"/>
      <c r="R5" s="26"/>
    </row>
    <row r="6" spans="1:18" s="28" customFormat="1" ht="19.5" customHeight="1">
      <c r="A6" s="190" t="str">
        <f>'1) Contexte'!B6</f>
        <v>Nom de l'évaluateur :</v>
      </c>
      <c r="B6" s="431">
        <f>'2) Grille d''autodiagnostic'!C6</f>
        <v>0</v>
      </c>
      <c r="C6" s="432"/>
      <c r="D6" s="43"/>
      <c r="E6" s="63"/>
      <c r="F6" s="27"/>
      <c r="O6" s="26"/>
      <c r="P6" s="26"/>
      <c r="Q6" s="26"/>
      <c r="R6" s="26"/>
    </row>
    <row r="7" spans="1:18" s="28" customFormat="1" ht="19.5" customHeight="1">
      <c r="A7" s="190" t="str">
        <f>'1) Contexte'!B7</f>
        <v>Fonction de l'évaluateur :</v>
      </c>
      <c r="B7" s="431">
        <f>'2) Grille d''autodiagnostic'!C7</f>
        <v>0</v>
      </c>
      <c r="C7" s="432"/>
      <c r="D7" s="43"/>
      <c r="E7" s="63"/>
      <c r="F7" s="27"/>
      <c r="O7" s="26"/>
      <c r="P7" s="26"/>
      <c r="Q7" s="26"/>
      <c r="R7" s="26"/>
    </row>
    <row r="8" spans="1:18" s="28" customFormat="1" ht="19.5" customHeight="1">
      <c r="A8" s="191" t="str">
        <f>'1) Contexte'!B8</f>
        <v>Mail :</v>
      </c>
      <c r="B8" s="433">
        <f>'2) Grille d''autodiagnostic'!C8</f>
        <v>0</v>
      </c>
      <c r="C8" s="434"/>
      <c r="D8" s="42"/>
      <c r="E8" s="64"/>
      <c r="F8" s="31"/>
      <c r="G8" s="32"/>
      <c r="H8" s="32"/>
      <c r="O8" s="26"/>
      <c r="P8" s="26"/>
      <c r="Q8" s="26"/>
      <c r="R8" s="26"/>
    </row>
    <row r="9" spans="1:4" ht="19.5" customHeight="1">
      <c r="A9" s="454" t="s">
        <v>145</v>
      </c>
      <c r="B9" s="455"/>
      <c r="C9" s="455"/>
      <c r="D9" s="456"/>
    </row>
    <row r="10" spans="1:4" ht="15" customHeight="1">
      <c r="A10" s="120"/>
      <c r="B10" s="75"/>
      <c r="C10" s="75"/>
      <c r="D10" s="77"/>
    </row>
    <row r="11" spans="1:4" ht="15" customHeight="1">
      <c r="A11" s="121"/>
      <c r="B11" s="76"/>
      <c r="C11" s="76"/>
      <c r="D11" s="78"/>
    </row>
    <row r="12" spans="1:4" ht="15" customHeight="1">
      <c r="A12" s="121"/>
      <c r="B12" s="76"/>
      <c r="C12" s="76"/>
      <c r="D12" s="78"/>
    </row>
    <row r="13" spans="1:4" ht="15" customHeight="1">
      <c r="A13" s="121"/>
      <c r="B13" s="76"/>
      <c r="C13" s="76"/>
      <c r="D13" s="78"/>
    </row>
    <row r="14" spans="1:4" ht="15" customHeight="1">
      <c r="A14" s="121"/>
      <c r="B14" s="76"/>
      <c r="C14" s="76"/>
      <c r="D14" s="78"/>
    </row>
    <row r="15" spans="1:4" ht="15" customHeight="1">
      <c r="A15" s="121"/>
      <c r="B15" s="122"/>
      <c r="C15" s="122"/>
      <c r="D15" s="123"/>
    </row>
    <row r="16" spans="1:4" ht="15" customHeight="1">
      <c r="A16" s="121"/>
      <c r="B16" s="122"/>
      <c r="C16" s="122"/>
      <c r="D16" s="123"/>
    </row>
    <row r="17" spans="1:4" ht="15" customHeight="1">
      <c r="A17" s="124"/>
      <c r="B17" s="125"/>
      <c r="C17" s="125"/>
      <c r="D17" s="126"/>
    </row>
    <row r="18" spans="1:4" ht="19.5" customHeight="1">
      <c r="A18" s="454" t="s">
        <v>10</v>
      </c>
      <c r="B18" s="455"/>
      <c r="C18" s="455"/>
      <c r="D18" s="456"/>
    </row>
    <row r="19" spans="1:4" ht="15" customHeight="1">
      <c r="A19" s="120"/>
      <c r="B19" s="127"/>
      <c r="C19" s="127"/>
      <c r="D19" s="128"/>
    </row>
    <row r="20" spans="1:4" ht="15" customHeight="1">
      <c r="A20" s="121"/>
      <c r="B20" s="122"/>
      <c r="C20" s="122"/>
      <c r="D20" s="123"/>
    </row>
    <row r="21" spans="1:4" ht="15" customHeight="1">
      <c r="A21" s="121"/>
      <c r="B21" s="122"/>
      <c r="C21" s="122"/>
      <c r="D21" s="123"/>
    </row>
    <row r="22" spans="1:4" ht="15" customHeight="1">
      <c r="A22" s="121"/>
      <c r="B22" s="122"/>
      <c r="C22" s="122"/>
      <c r="D22" s="123"/>
    </row>
    <row r="23" spans="1:4" ht="15" customHeight="1">
      <c r="A23" s="121"/>
      <c r="B23" s="122"/>
      <c r="C23" s="122"/>
      <c r="D23" s="123"/>
    </row>
    <row r="24" spans="1:4" ht="15" customHeight="1">
      <c r="A24" s="121"/>
      <c r="B24" s="122"/>
      <c r="C24" s="122"/>
      <c r="D24" s="123"/>
    </row>
    <row r="25" spans="1:4" ht="15" customHeight="1">
      <c r="A25" s="121"/>
      <c r="B25" s="122"/>
      <c r="C25" s="122"/>
      <c r="D25" s="123"/>
    </row>
    <row r="26" spans="1:4" ht="15" customHeight="1">
      <c r="A26" s="121"/>
      <c r="B26" s="122"/>
      <c r="C26" s="122"/>
      <c r="D26" s="123"/>
    </row>
    <row r="27" spans="1:4" ht="15" customHeight="1">
      <c r="A27" s="121"/>
      <c r="B27" s="122"/>
      <c r="C27" s="122"/>
      <c r="D27" s="123"/>
    </row>
    <row r="28" spans="1:4" ht="15" customHeight="1">
      <c r="A28" s="121"/>
      <c r="B28" s="122"/>
      <c r="C28" s="122"/>
      <c r="D28" s="123"/>
    </row>
    <row r="29" spans="1:4" ht="15" customHeight="1">
      <c r="A29" s="121"/>
      <c r="B29" s="122"/>
      <c r="C29" s="122"/>
      <c r="D29" s="123"/>
    </row>
    <row r="30" spans="1:4" ht="15" customHeight="1">
      <c r="A30" s="124"/>
      <c r="B30" s="125"/>
      <c r="C30" s="125"/>
      <c r="D30" s="126"/>
    </row>
    <row r="31" spans="1:4" ht="19.5" customHeight="1">
      <c r="A31" s="454" t="s">
        <v>11</v>
      </c>
      <c r="B31" s="455"/>
      <c r="C31" s="455"/>
      <c r="D31" s="456"/>
    </row>
    <row r="32" spans="1:4" ht="15" customHeight="1">
      <c r="A32" s="120"/>
      <c r="B32" s="127"/>
      <c r="C32" s="127"/>
      <c r="D32" s="128"/>
    </row>
    <row r="33" spans="1:4" ht="15" customHeight="1">
      <c r="A33" s="121"/>
      <c r="B33" s="122"/>
      <c r="C33" s="122"/>
      <c r="D33" s="123"/>
    </row>
    <row r="34" spans="1:4" ht="15" customHeight="1">
      <c r="A34" s="121"/>
      <c r="B34" s="122"/>
      <c r="C34" s="122"/>
      <c r="D34" s="123"/>
    </row>
    <row r="35" spans="1:4" ht="15" customHeight="1">
      <c r="A35" s="121"/>
      <c r="B35" s="122"/>
      <c r="C35" s="122"/>
      <c r="D35" s="123"/>
    </row>
    <row r="36" spans="1:4" ht="15" customHeight="1">
      <c r="A36" s="121"/>
      <c r="B36" s="122"/>
      <c r="C36" s="122"/>
      <c r="D36" s="123"/>
    </row>
    <row r="37" spans="1:4" ht="15" customHeight="1">
      <c r="A37" s="121"/>
      <c r="B37" s="122"/>
      <c r="C37" s="122"/>
      <c r="D37" s="123"/>
    </row>
    <row r="38" spans="1:4" ht="15" customHeight="1">
      <c r="A38" s="121"/>
      <c r="B38" s="122"/>
      <c r="C38" s="122"/>
      <c r="D38" s="123"/>
    </row>
    <row r="39" spans="1:4" ht="15" customHeight="1">
      <c r="A39" s="124"/>
      <c r="B39" s="125"/>
      <c r="C39" s="125"/>
      <c r="D39" s="126"/>
    </row>
    <row r="40" spans="1:4" ht="19.5" customHeight="1">
      <c r="A40" s="454" t="s">
        <v>12</v>
      </c>
      <c r="B40" s="455"/>
      <c r="C40" s="455"/>
      <c r="D40" s="456"/>
    </row>
    <row r="41" spans="1:4" ht="15" customHeight="1">
      <c r="A41" s="120"/>
      <c r="B41" s="127"/>
      <c r="C41" s="127"/>
      <c r="D41" s="128"/>
    </row>
    <row r="42" spans="1:4" ht="15" customHeight="1">
      <c r="A42" s="121"/>
      <c r="B42" s="122"/>
      <c r="C42" s="122"/>
      <c r="D42" s="123"/>
    </row>
    <row r="43" spans="1:4" ht="15" customHeight="1">
      <c r="A43" s="121"/>
      <c r="B43" s="122"/>
      <c r="C43" s="122"/>
      <c r="D43" s="123"/>
    </row>
    <row r="44" spans="1:4" ht="15" customHeight="1">
      <c r="A44" s="121"/>
      <c r="B44" s="122"/>
      <c r="C44" s="122"/>
      <c r="D44" s="123"/>
    </row>
    <row r="45" spans="1:4" ht="15" customHeight="1">
      <c r="A45" s="121"/>
      <c r="B45" s="122"/>
      <c r="C45" s="122"/>
      <c r="D45" s="123"/>
    </row>
    <row r="46" spans="1:4" ht="15" customHeight="1">
      <c r="A46" s="121"/>
      <c r="B46" s="122"/>
      <c r="C46" s="122"/>
      <c r="D46" s="123"/>
    </row>
    <row r="47" spans="1:4" ht="15" customHeight="1">
      <c r="A47" s="121"/>
      <c r="B47" s="122"/>
      <c r="C47" s="122"/>
      <c r="D47" s="123"/>
    </row>
    <row r="48" spans="1:4" ht="15" customHeight="1">
      <c r="A48" s="121"/>
      <c r="B48" s="122"/>
      <c r="C48" s="122"/>
      <c r="D48" s="123"/>
    </row>
    <row r="49" spans="1:4" ht="15" customHeight="1">
      <c r="A49" s="124"/>
      <c r="B49" s="125"/>
      <c r="C49" s="125"/>
      <c r="D49" s="126"/>
    </row>
  </sheetData>
  <sheetProtection/>
  <mergeCells count="12">
    <mergeCell ref="A18:D18"/>
    <mergeCell ref="A31:D31"/>
    <mergeCell ref="A40:D40"/>
    <mergeCell ref="A1:C1"/>
    <mergeCell ref="A2:D2"/>
    <mergeCell ref="A3:D3"/>
    <mergeCell ref="B4:C4"/>
    <mergeCell ref="B5:C5"/>
    <mergeCell ref="B6:C6"/>
    <mergeCell ref="B7:C7"/>
    <mergeCell ref="B8:C8"/>
    <mergeCell ref="A9:D9"/>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portrait" paperSize="9" r:id="rId3"/>
  <headerFooter alignWithMargins="0">
    <oddHeader>&amp;L© 2010 - F. DE FRONDAT - V. DELAHAYE - C. PODLUNSEK - P.J. GOMEZ&amp;RAutodiagnostic - ISO 15189</oddHeader>
    <oddFooter>&amp;LEdition du &amp;D&amp;R&amp;P/&amp;N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christophe</cp:lastModifiedBy>
  <cp:lastPrinted>2010-01-24T20:46:54Z</cp:lastPrinted>
  <dcterms:created xsi:type="dcterms:W3CDTF">2004-01-18T21:06:38Z</dcterms:created>
  <dcterms:modified xsi:type="dcterms:W3CDTF">2010-01-24T20:51:03Z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