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autoCompressPictures="0" defaultThemeVersion="124226"/>
  <bookViews>
    <workbookView xWindow="0" yWindow="0" windowWidth="12285" windowHeight="5940" tabRatio="907"/>
  </bookViews>
  <sheets>
    <sheet name="Contexte" sheetId="1" r:id="rId1"/>
    <sheet name="Questionnaire" sheetId="2" state="hidden" r:id="rId2"/>
    <sheet name="Feuil3" sheetId="3" state="veryHidden" r:id="rId3"/>
    <sheet name="Résultats" sheetId="15" r:id="rId4"/>
    <sheet name="Résultats détaillés" sheetId="16" state="hidden" r:id="rId5"/>
    <sheet name="Résultatsancienn" sheetId="11" state="hidden" r:id="rId6"/>
    <sheet name="Base de données" sheetId="12" state="hidden" r:id="rId7"/>
    <sheet name="QuestionparVolet" sheetId="6" state="hidden" r:id="rId8"/>
    <sheet name="QuestionparPilier" sheetId="7" state="hidden" r:id="rId9"/>
    <sheet name="ChampActionparPilier" sheetId="8" state="hidden" r:id="rId10"/>
    <sheet name="VoletparPilier" sheetId="9" state="hidden" r:id="rId11"/>
    <sheet name="QuestionparChampAction" sheetId="10" state="hidden" r:id="rId12"/>
    <sheet name="Feuil2" sheetId="18" state="hidden" r:id="rId13"/>
    <sheet name="Entreprise" sheetId="17" r:id="rId14"/>
  </sheets>
  <definedNames>
    <definedName name="_xlnm._FilterDatabase" localSheetId="6" hidden="1">'Base de données'!$A$4:$F$50</definedName>
    <definedName name="_xlnm.Print_Area" localSheetId="0">Contexte!$A$1:$I$31</definedName>
    <definedName name="_xlnm.Print_Area" localSheetId="1">Questionnaire!$A$1:$G$67</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D55" i="10"/>
  <c r="D51"/>
  <c r="D46"/>
  <c r="D38"/>
  <c r="D34"/>
  <c r="D25"/>
  <c r="D21"/>
  <c r="D4"/>
  <c r="F18" i="9"/>
  <c r="F10"/>
  <c r="F4"/>
  <c r="C52" i="6"/>
  <c r="C46"/>
  <c r="C41"/>
  <c r="C32"/>
  <c r="C24"/>
  <c r="C16"/>
  <c r="C11"/>
  <c r="C5"/>
  <c r="G4" i="8" l="1"/>
  <c r="G18" l="1"/>
  <c r="G10"/>
  <c r="I11" i="10"/>
  <c r="I10"/>
  <c r="I9"/>
  <c r="I8"/>
  <c r="I7"/>
  <c r="I6"/>
  <c r="C43" i="7" l="1"/>
  <c r="C17"/>
  <c r="C4"/>
  <c r="BA2" i="17"/>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BB2"/>
  <c r="C8" i="15"/>
  <c r="C7"/>
  <c r="C6"/>
  <c r="B7"/>
  <c r="B6"/>
  <c r="B2"/>
  <c r="L50" i="2"/>
  <c r="M50"/>
  <c r="N50"/>
  <c r="P50" s="1"/>
  <c r="O50"/>
  <c r="L51"/>
  <c r="M51"/>
  <c r="P51" s="1"/>
  <c r="N51"/>
  <c r="O51"/>
  <c r="L64"/>
  <c r="M64"/>
  <c r="N64"/>
  <c r="O64"/>
  <c r="P64"/>
  <c r="L41"/>
  <c r="M41"/>
  <c r="N41"/>
  <c r="P41" s="1"/>
  <c r="O41"/>
  <c r="L33"/>
  <c r="M33"/>
  <c r="N33"/>
  <c r="O33"/>
  <c r="P33"/>
  <c r="L25"/>
  <c r="M25"/>
  <c r="N25"/>
  <c r="O25"/>
  <c r="L21"/>
  <c r="M21"/>
  <c r="N21"/>
  <c r="P21" s="1"/>
  <c r="O21"/>
  <c r="L48"/>
  <c r="M48"/>
  <c r="P48" s="1"/>
  <c r="N48"/>
  <c r="O48"/>
  <c r="L52"/>
  <c r="M52"/>
  <c r="N52"/>
  <c r="O52"/>
  <c r="P52"/>
  <c r="L49"/>
  <c r="M49"/>
  <c r="N49"/>
  <c r="O49"/>
  <c r="L36"/>
  <c r="M36"/>
  <c r="N36"/>
  <c r="P36" s="1"/>
  <c r="O36"/>
  <c r="L35"/>
  <c r="M35"/>
  <c r="P35" s="1"/>
  <c r="N35"/>
  <c r="O35"/>
  <c r="L37"/>
  <c r="M37"/>
  <c r="N37"/>
  <c r="O37"/>
  <c r="P37"/>
  <c r="L38"/>
  <c r="M38"/>
  <c r="N38"/>
  <c r="O38"/>
  <c r="L39"/>
  <c r="M39"/>
  <c r="N39"/>
  <c r="P39" s="1"/>
  <c r="O39"/>
  <c r="L40"/>
  <c r="M40"/>
  <c r="N40"/>
  <c r="O40"/>
  <c r="P40"/>
  <c r="L44"/>
  <c r="M44"/>
  <c r="P44" s="1"/>
  <c r="N44"/>
  <c r="O44"/>
  <c r="L53"/>
  <c r="M53"/>
  <c r="N53"/>
  <c r="P53" s="1"/>
  <c r="O53"/>
  <c r="L19"/>
  <c r="M19"/>
  <c r="P19" s="1"/>
  <c r="N19"/>
  <c r="O19"/>
  <c r="L20"/>
  <c r="M20"/>
  <c r="N20"/>
  <c r="O20"/>
  <c r="P20"/>
  <c r="L22"/>
  <c r="M22"/>
  <c r="N22"/>
  <c r="O22"/>
  <c r="L23"/>
  <c r="M23"/>
  <c r="N23"/>
  <c r="P23" s="1"/>
  <c r="O23"/>
  <c r="L24"/>
  <c r="M24"/>
  <c r="P24" s="1"/>
  <c r="N24"/>
  <c r="O24"/>
  <c r="L26"/>
  <c r="M26"/>
  <c r="N26"/>
  <c r="O26"/>
  <c r="P26"/>
  <c r="L46"/>
  <c r="M46"/>
  <c r="N46"/>
  <c r="O46"/>
  <c r="L32"/>
  <c r="M32"/>
  <c r="P32" s="1"/>
  <c r="N32"/>
  <c r="O32"/>
  <c r="L16"/>
  <c r="M16"/>
  <c r="N16"/>
  <c r="O16"/>
  <c r="L61"/>
  <c r="M61"/>
  <c r="P61" s="1"/>
  <c r="N61"/>
  <c r="O61"/>
  <c r="L59"/>
  <c r="M59"/>
  <c r="N59"/>
  <c r="O59"/>
  <c r="P59"/>
  <c r="L43"/>
  <c r="M43"/>
  <c r="P43" s="1"/>
  <c r="N43"/>
  <c r="O43"/>
  <c r="L45"/>
  <c r="M45"/>
  <c r="P45" s="1"/>
  <c r="N45"/>
  <c r="O45"/>
  <c r="L56"/>
  <c r="M56"/>
  <c r="N56"/>
  <c r="O56"/>
  <c r="P56"/>
  <c r="L57"/>
  <c r="M57"/>
  <c r="N57"/>
  <c r="O57"/>
  <c r="L58"/>
  <c r="M58"/>
  <c r="N58"/>
  <c r="P58" s="1"/>
  <c r="O58"/>
  <c r="L14"/>
  <c r="M14"/>
  <c r="P14" s="1"/>
  <c r="N14"/>
  <c r="O14"/>
  <c r="L15"/>
  <c r="M15"/>
  <c r="N15"/>
  <c r="O15"/>
  <c r="L63"/>
  <c r="M63"/>
  <c r="N63"/>
  <c r="P63" s="1"/>
  <c r="O63"/>
  <c r="L29"/>
  <c r="M29"/>
  <c r="P29" s="1"/>
  <c r="N29"/>
  <c r="O29"/>
  <c r="L30"/>
  <c r="M30"/>
  <c r="N30"/>
  <c r="O30"/>
  <c r="L67"/>
  <c r="M67"/>
  <c r="N67"/>
  <c r="P67" s="1"/>
  <c r="O67"/>
  <c r="L66"/>
  <c r="M66"/>
  <c r="P66" s="1"/>
  <c r="N66"/>
  <c r="O66"/>
  <c r="L28"/>
  <c r="M28"/>
  <c r="N28"/>
  <c r="O28"/>
  <c r="P28"/>
  <c r="L62"/>
  <c r="M62"/>
  <c r="P62" s="1"/>
  <c r="N62"/>
  <c r="O62"/>
  <c r="L27"/>
  <c r="M27"/>
  <c r="N27"/>
  <c r="P27" s="1"/>
  <c r="O27"/>
  <c r="L31"/>
  <c r="M31"/>
  <c r="P31" s="1"/>
  <c r="N31"/>
  <c r="O31"/>
  <c r="L17"/>
  <c r="M17"/>
  <c r="N17"/>
  <c r="O17"/>
  <c r="P17"/>
  <c r="L54"/>
  <c r="M54"/>
  <c r="N54"/>
  <c r="O54"/>
  <c r="L65"/>
  <c r="M65"/>
  <c r="N65"/>
  <c r="P65" s="1"/>
  <c r="O65"/>
  <c r="C10"/>
  <c r="C13" i="11" s="1"/>
  <c r="C12" i="16"/>
  <c r="A12"/>
  <c r="C11"/>
  <c r="A11"/>
  <c r="C10"/>
  <c r="A10"/>
  <c r="D3"/>
  <c r="H49" i="12"/>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C12" i="11"/>
  <c r="C11"/>
  <c r="C10"/>
  <c r="A13"/>
  <c r="A12"/>
  <c r="A11"/>
  <c r="A10"/>
  <c r="D3"/>
  <c r="I5" i="10"/>
  <c r="I4"/>
  <c r="L47" i="2"/>
  <c r="M47"/>
  <c r="N47"/>
  <c r="O47"/>
  <c r="C2"/>
  <c r="C9"/>
  <c r="C8"/>
  <c r="B9"/>
  <c r="B8"/>
  <c r="B6"/>
  <c r="P30" l="1"/>
  <c r="P16"/>
  <c r="P38"/>
  <c r="P15"/>
  <c r="P46"/>
  <c r="P49"/>
  <c r="P54"/>
  <c r="P57"/>
  <c r="P22"/>
  <c r="P25"/>
  <c r="BB22" i="17"/>
  <c r="D4" i="18" s="1"/>
  <c r="CS22" i="17"/>
  <c r="D47" i="18" s="1"/>
  <c r="CO22" i="17"/>
  <c r="D43" i="18" s="1"/>
  <c r="CK22" i="17"/>
  <c r="D39" i="18" s="1"/>
  <c r="CG22" i="17"/>
  <c r="D35" i="18" s="1"/>
  <c r="CC22" i="17"/>
  <c r="D31" i="18" s="1"/>
  <c r="BY22" i="17"/>
  <c r="D27" i="18" s="1"/>
  <c r="BU22" i="17"/>
  <c r="D23" i="18" s="1"/>
  <c r="BQ22" i="17"/>
  <c r="D19" i="18" s="1"/>
  <c r="BM22" i="17"/>
  <c r="D15" i="18" s="1"/>
  <c r="BI22" i="17"/>
  <c r="D11" i="18" s="1"/>
  <c r="BE22" i="17"/>
  <c r="D7" i="18" s="1"/>
  <c r="BF22" i="17"/>
  <c r="D8" i="18" s="1"/>
  <c r="CR22" i="17"/>
  <c r="D46" i="18" s="1"/>
  <c r="CN22" i="17"/>
  <c r="D42" i="18" s="1"/>
  <c r="CJ22" i="17"/>
  <c r="D38" i="18" s="1"/>
  <c r="CF22" i="17"/>
  <c r="D34" i="18" s="1"/>
  <c r="CB22" i="17"/>
  <c r="D30" i="18" s="1"/>
  <c r="BX22" i="17"/>
  <c r="D26" i="18" s="1"/>
  <c r="BT22" i="17"/>
  <c r="D22" i="18" s="1"/>
  <c r="BP22" i="17"/>
  <c r="D18" i="18" s="1"/>
  <c r="BL22" i="17"/>
  <c r="D14" i="18" s="1"/>
  <c r="BH22" i="17"/>
  <c r="D10" i="18" s="1"/>
  <c r="BD22" i="17"/>
  <c r="D6" i="18" s="1"/>
  <c r="BC22" i="17"/>
  <c r="D5" i="18" s="1"/>
  <c r="CQ22" i="17"/>
  <c r="D45" i="18" s="1"/>
  <c r="BK22" i="17"/>
  <c r="D13" i="18" s="1"/>
  <c r="CU22" i="17"/>
  <c r="D49" i="18" s="1"/>
  <c r="CM22" i="17"/>
  <c r="D41" i="18" s="1"/>
  <c r="CI22" i="17"/>
  <c r="D37" i="18" s="1"/>
  <c r="CE22" i="17"/>
  <c r="D33" i="18" s="1"/>
  <c r="CA22" i="17"/>
  <c r="D29" i="18" s="1"/>
  <c r="BW22" i="17"/>
  <c r="D25" i="18" s="1"/>
  <c r="BS22" i="17"/>
  <c r="D21" i="18" s="1"/>
  <c r="BO22" i="17"/>
  <c r="D17" i="18" s="1"/>
  <c r="BG22" i="17"/>
  <c r="D9" i="18" s="1"/>
  <c r="CT22" i="17"/>
  <c r="D48" i="18" s="1"/>
  <c r="CP22" i="17"/>
  <c r="D44" i="18" s="1"/>
  <c r="CL22" i="17"/>
  <c r="D40" i="18" s="1"/>
  <c r="CH22" i="17"/>
  <c r="D36" i="18" s="1"/>
  <c r="CD22" i="17"/>
  <c r="D32" i="18" s="1"/>
  <c r="BZ22" i="17"/>
  <c r="D28" i="18" s="1"/>
  <c r="BV22" i="17"/>
  <c r="D24" i="18" s="1"/>
  <c r="BR22" i="17"/>
  <c r="D20" i="18" s="1"/>
  <c r="BN22" i="17"/>
  <c r="D16" i="18" s="1"/>
  <c r="BJ22" i="17"/>
  <c r="D12" i="18" s="1"/>
  <c r="P30" i="8" l="1"/>
  <c r="V25" i="9"/>
  <c r="E13" i="10"/>
  <c r="F13" s="1"/>
  <c r="D57" i="6"/>
  <c r="E57" s="1"/>
  <c r="D27" i="7"/>
  <c r="E27" s="1"/>
  <c r="E44" i="10"/>
  <c r="F44" s="1"/>
  <c r="Z26" i="9"/>
  <c r="D10" i="6"/>
  <c r="E10" s="1"/>
  <c r="X28" i="8"/>
  <c r="D41" i="7"/>
  <c r="E41" s="1"/>
  <c r="V27" i="9"/>
  <c r="P33" i="8"/>
  <c r="D25" i="7"/>
  <c r="E25" s="1"/>
  <c r="D55" i="6"/>
  <c r="E55" s="1"/>
  <c r="E10" i="10"/>
  <c r="F10" s="1"/>
  <c r="P34" i="8"/>
  <c r="D58" i="6"/>
  <c r="E58" s="1"/>
  <c r="V28" i="9"/>
  <c r="D37" i="7"/>
  <c r="E37" s="1"/>
  <c r="E18" i="10"/>
  <c r="F18" s="1"/>
  <c r="D38" i="6"/>
  <c r="E38" s="1"/>
  <c r="AI25" i="9"/>
  <c r="E31" i="10"/>
  <c r="F31" s="1"/>
  <c r="D49" i="7"/>
  <c r="E49" s="1"/>
  <c r="D5"/>
  <c r="E6" i="10"/>
  <c r="F6" s="1"/>
  <c r="F27" i="8"/>
  <c r="D42" i="6"/>
  <c r="K25" i="9"/>
  <c r="R27" i="8"/>
  <c r="R26" s="1"/>
  <c r="E22" i="10"/>
  <c r="D27" i="6"/>
  <c r="E27" s="1"/>
  <c r="D32" i="7"/>
  <c r="E32" s="1"/>
  <c r="P26" i="9"/>
  <c r="X29"/>
  <c r="D23" i="7"/>
  <c r="E23" s="1"/>
  <c r="E52" i="10"/>
  <c r="AB27" i="8"/>
  <c r="D18" i="6"/>
  <c r="E18" s="1"/>
  <c r="F29" i="8"/>
  <c r="E25" i="9"/>
  <c r="D12" i="6"/>
  <c r="E14" i="10"/>
  <c r="F14" s="1"/>
  <c r="D10" i="7"/>
  <c r="E10" s="1"/>
  <c r="E33" i="10"/>
  <c r="F33" s="1"/>
  <c r="D31" i="6"/>
  <c r="E31" s="1"/>
  <c r="D52" i="7"/>
  <c r="E52" s="1"/>
  <c r="AG26" i="9"/>
  <c r="AI27" i="8"/>
  <c r="AI27" i="9"/>
  <c r="D40" i="6"/>
  <c r="E40" s="1"/>
  <c r="E32" i="10"/>
  <c r="F32" s="1"/>
  <c r="D50" i="7"/>
  <c r="E50" s="1"/>
  <c r="E12" i="10"/>
  <c r="F12" s="1"/>
  <c r="D44" i="6"/>
  <c r="E44" s="1"/>
  <c r="D7" i="7"/>
  <c r="E7" s="1"/>
  <c r="K26" i="9"/>
  <c r="F28" i="8"/>
  <c r="D46" i="7"/>
  <c r="E46" s="1"/>
  <c r="AG27" i="8"/>
  <c r="AG26" s="1"/>
  <c r="E57" i="10"/>
  <c r="F57" s="1"/>
  <c r="AG27" i="9"/>
  <c r="D28" i="6"/>
  <c r="E28" s="1"/>
  <c r="I25" i="9"/>
  <c r="I24" s="1"/>
  <c r="E7" s="1"/>
  <c r="D7" s="1"/>
  <c r="D35" i="6"/>
  <c r="E35" s="1"/>
  <c r="E27" i="10"/>
  <c r="F27" s="1"/>
  <c r="D8" i="7"/>
  <c r="E8" s="1"/>
  <c r="J27" i="8"/>
  <c r="J26" s="1"/>
  <c r="E24" i="10"/>
  <c r="F24" s="1"/>
  <c r="H27" i="8"/>
  <c r="D45" i="6"/>
  <c r="E45" s="1"/>
  <c r="K27" i="9"/>
  <c r="D16" i="7"/>
  <c r="E16" s="1"/>
  <c r="AG28" i="9"/>
  <c r="D26" i="6"/>
  <c r="E26" s="1"/>
  <c r="E29" i="10"/>
  <c r="F29" s="1"/>
  <c r="AI28" i="8"/>
  <c r="AI26" s="1"/>
  <c r="D45" i="7"/>
  <c r="E45" s="1"/>
  <c r="D20" i="6"/>
  <c r="E20" s="1"/>
  <c r="Z27" i="8"/>
  <c r="X25" i="9"/>
  <c r="D33" i="7"/>
  <c r="E33" s="1"/>
  <c r="E48" i="10"/>
  <c r="F48" s="1"/>
  <c r="E20"/>
  <c r="F20" s="1"/>
  <c r="D40" i="7"/>
  <c r="E40" s="1"/>
  <c r="D39" i="6"/>
  <c r="E39" s="1"/>
  <c r="P32" i="8"/>
  <c r="R26" i="9"/>
  <c r="R27"/>
  <c r="V27" i="8"/>
  <c r="E28" i="10"/>
  <c r="F28" s="1"/>
  <c r="D28" i="7"/>
  <c r="E28" s="1"/>
  <c r="D36" i="6"/>
  <c r="E36" s="1"/>
  <c r="X27" i="8"/>
  <c r="D7" i="6"/>
  <c r="E7" s="1"/>
  <c r="E42" i="10"/>
  <c r="F42" s="1"/>
  <c r="D30" i="7"/>
  <c r="E30" s="1"/>
  <c r="Z25" i="9"/>
  <c r="D53" i="6"/>
  <c r="V29" i="9"/>
  <c r="D21" i="7"/>
  <c r="E21" s="1"/>
  <c r="P35" i="8"/>
  <c r="V28"/>
  <c r="E7" i="10"/>
  <c r="F7" s="1"/>
  <c r="R28" i="9"/>
  <c r="D26" i="7"/>
  <c r="E26" s="1"/>
  <c r="P31" i="8"/>
  <c r="D56" i="6"/>
  <c r="E56" s="1"/>
  <c r="E11" i="10"/>
  <c r="F11" s="1"/>
  <c r="V26" i="9"/>
  <c r="E40" i="10"/>
  <c r="F40" s="1"/>
  <c r="G25" i="9"/>
  <c r="G24" s="1"/>
  <c r="E6" s="1"/>
  <c r="D6" s="1"/>
  <c r="D9" i="7"/>
  <c r="E9" s="1"/>
  <c r="D25" i="6"/>
  <c r="M25" i="9"/>
  <c r="D6" i="7"/>
  <c r="E6" s="1"/>
  <c r="D47" i="6"/>
  <c r="E35" i="10"/>
  <c r="X26" i="9"/>
  <c r="Z28" i="8"/>
  <c r="D17" i="6"/>
  <c r="D18" i="7"/>
  <c r="E47" i="10"/>
  <c r="Z27" i="9"/>
  <c r="D39" i="7"/>
  <c r="E39" s="1"/>
  <c r="D9" i="6"/>
  <c r="E9" s="1"/>
  <c r="P28" i="8"/>
  <c r="E19" i="10"/>
  <c r="F19" s="1"/>
  <c r="H28" i="8"/>
  <c r="E23" i="10"/>
  <c r="F23" s="1"/>
  <c r="D14" i="7"/>
  <c r="E14" s="1"/>
  <c r="D49" i="6"/>
  <c r="E49" s="1"/>
  <c r="Z29" i="8"/>
  <c r="D35" i="7"/>
  <c r="E35" s="1"/>
  <c r="X27" i="9"/>
  <c r="D22" i="6"/>
  <c r="E22" s="1"/>
  <c r="E49" i="10"/>
  <c r="F49" s="1"/>
  <c r="X29" i="8"/>
  <c r="D8" i="6"/>
  <c r="E8" s="1"/>
  <c r="Z28" i="9"/>
  <c r="D38" i="7"/>
  <c r="E38" s="1"/>
  <c r="E43" i="10"/>
  <c r="F43" s="1"/>
  <c r="T25" i="9"/>
  <c r="T24" s="1"/>
  <c r="E16" s="1"/>
  <c r="D16" s="1"/>
  <c r="D29" i="7"/>
  <c r="E29" s="1"/>
  <c r="E15" i="10"/>
  <c r="F15" s="1"/>
  <c r="D48" i="6"/>
  <c r="E48" s="1"/>
  <c r="E28" i="9"/>
  <c r="E41" i="10"/>
  <c r="F41" s="1"/>
  <c r="D13" i="6"/>
  <c r="E13" s="1"/>
  <c r="N27" i="8"/>
  <c r="N26" s="1"/>
  <c r="D11" i="7"/>
  <c r="E11" s="1"/>
  <c r="AI26" i="9"/>
  <c r="D37" i="6"/>
  <c r="E37" s="1"/>
  <c r="E30" i="10"/>
  <c r="F30" s="1"/>
  <c r="D47" i="7"/>
  <c r="E47" s="1"/>
  <c r="AG25" i="9"/>
  <c r="E54" i="10"/>
  <c r="F54" s="1"/>
  <c r="D48" i="7"/>
  <c r="E48" s="1"/>
  <c r="D29" i="6"/>
  <c r="E29" s="1"/>
  <c r="AM27" i="8"/>
  <c r="AM26" s="1"/>
  <c r="D42" i="7"/>
  <c r="E42" s="1"/>
  <c r="X31" i="8"/>
  <c r="D30" i="6"/>
  <c r="E30" s="1"/>
  <c r="E45" i="10"/>
  <c r="F45" s="1"/>
  <c r="P25" i="9"/>
  <c r="P24" s="1"/>
  <c r="E13" s="1"/>
  <c r="D13" s="1"/>
  <c r="E26" i="10"/>
  <c r="D20" i="7"/>
  <c r="E20" s="1"/>
  <c r="D33" i="6"/>
  <c r="D23"/>
  <c r="E23" s="1"/>
  <c r="D36" i="7"/>
  <c r="E36" s="1"/>
  <c r="E50" i="10"/>
  <c r="F50" s="1"/>
  <c r="X28" i="9"/>
  <c r="Z30" i="8"/>
  <c r="P29"/>
  <c r="E5" i="10"/>
  <c r="D19" i="7"/>
  <c r="E19" s="1"/>
  <c r="D6" i="6"/>
  <c r="Z29" i="9"/>
  <c r="D22" i="7"/>
  <c r="E22" s="1"/>
  <c r="E39" i="10"/>
  <c r="D34" i="6"/>
  <c r="E34" s="1"/>
  <c r="X30" i="8"/>
  <c r="R25" i="9"/>
  <c r="E8" i="10"/>
  <c r="F8" s="1"/>
  <c r="D24" i="7"/>
  <c r="E24" s="1"/>
  <c r="P27" i="8"/>
  <c r="AB25" i="9"/>
  <c r="AB24" s="1"/>
  <c r="E15" s="1"/>
  <c r="D15" s="1"/>
  <c r="D43" i="6"/>
  <c r="E43" s="1"/>
  <c r="AE27" i="8"/>
  <c r="AE26" s="1"/>
  <c r="D54" i="6"/>
  <c r="E54" s="1"/>
  <c r="AE25" i="9"/>
  <c r="AE24" s="1"/>
  <c r="D44" i="7"/>
  <c r="E9" i="10"/>
  <c r="F9" s="1"/>
  <c r="D51" i="7"/>
  <c r="E51" s="1"/>
  <c r="E37" i="10"/>
  <c r="F37" s="1"/>
  <c r="AK25" i="9"/>
  <c r="AK24" s="1"/>
  <c r="E21" s="1"/>
  <c r="D21" s="1"/>
  <c r="D51" i="6"/>
  <c r="E51" s="1"/>
  <c r="AK27" i="8"/>
  <c r="AK26" s="1"/>
  <c r="X30" i="9"/>
  <c r="AB28" i="8"/>
  <c r="D34" i="7"/>
  <c r="E34" s="1"/>
  <c r="D21" i="6"/>
  <c r="E21" s="1"/>
  <c r="E53" i="10"/>
  <c r="F53" s="1"/>
  <c r="F30" i="8"/>
  <c r="E26" i="9"/>
  <c r="D15" i="6"/>
  <c r="E15" s="1"/>
  <c r="E17" i="10"/>
  <c r="F17" s="1"/>
  <c r="D13" i="7"/>
  <c r="E13" s="1"/>
  <c r="M26" i="9"/>
  <c r="D50" i="6"/>
  <c r="E50" s="1"/>
  <c r="E36" i="10"/>
  <c r="F36" s="1"/>
  <c r="L27" i="8"/>
  <c r="L26" s="1"/>
  <c r="D15" i="7"/>
  <c r="E15" s="1"/>
  <c r="T27" i="8"/>
  <c r="T26" s="1"/>
  <c r="E56" i="10"/>
  <c r="X31" i="9"/>
  <c r="D31" i="7"/>
  <c r="E31" s="1"/>
  <c r="D19" i="6"/>
  <c r="E19" s="1"/>
  <c r="E16" i="10"/>
  <c r="F16" s="1"/>
  <c r="F31" i="8"/>
  <c r="D14" i="6"/>
  <c r="E14" s="1"/>
  <c r="D12" i="7"/>
  <c r="E12" s="1"/>
  <c r="E27" i="9"/>
  <c r="F19" i="8" l="1"/>
  <c r="E19" s="1"/>
  <c r="D19"/>
  <c r="E17" i="6"/>
  <c r="D16"/>
  <c r="I7" s="1"/>
  <c r="E47"/>
  <c r="D46"/>
  <c r="I5" s="1"/>
  <c r="F21" i="8"/>
  <c r="E21" s="1"/>
  <c r="D21"/>
  <c r="F52" i="10"/>
  <c r="E51"/>
  <c r="J10" s="1"/>
  <c r="M24" i="9"/>
  <c r="E9" s="1"/>
  <c r="D9" s="1"/>
  <c r="F56" i="10"/>
  <c r="E55"/>
  <c r="J11" s="1"/>
  <c r="F5"/>
  <c r="F4" s="1"/>
  <c r="K4" s="1"/>
  <c r="E4"/>
  <c r="J4" s="1"/>
  <c r="F13" i="8"/>
  <c r="E13" s="1"/>
  <c r="D13"/>
  <c r="D14"/>
  <c r="F22"/>
  <c r="E22" s="1"/>
  <c r="D22"/>
  <c r="F26" i="10"/>
  <c r="E25"/>
  <c r="J6" s="1"/>
  <c r="F9" i="8"/>
  <c r="E9" s="1"/>
  <c r="D9"/>
  <c r="F35" i="10"/>
  <c r="E34"/>
  <c r="J7" s="1"/>
  <c r="E25" i="6"/>
  <c r="D24"/>
  <c r="I11" s="1"/>
  <c r="E12"/>
  <c r="D11"/>
  <c r="I10" s="1"/>
  <c r="F12" i="8"/>
  <c r="E12" s="1"/>
  <c r="D12"/>
  <c r="E53" i="6"/>
  <c r="D52"/>
  <c r="I12" s="1"/>
  <c r="F47" i="10"/>
  <c r="F46" s="1"/>
  <c r="K9" s="1"/>
  <c r="E46"/>
  <c r="J9" s="1"/>
  <c r="F22"/>
  <c r="E21"/>
  <c r="J5" s="1"/>
  <c r="F8" i="8"/>
  <c r="E8" s="1"/>
  <c r="D8"/>
  <c r="F39" i="10"/>
  <c r="E38"/>
  <c r="J8" s="1"/>
  <c r="E33" i="6"/>
  <c r="D32"/>
  <c r="I6" s="1"/>
  <c r="F23" i="8"/>
  <c r="E23" s="1"/>
  <c r="D23"/>
  <c r="F7"/>
  <c r="E7" s="1"/>
  <c r="D7"/>
  <c r="F20"/>
  <c r="E20" s="1"/>
  <c r="D20"/>
  <c r="E42" i="6"/>
  <c r="E41" s="1"/>
  <c r="J8" s="1"/>
  <c r="D41"/>
  <c r="I8" s="1"/>
  <c r="E18" i="7"/>
  <c r="D17"/>
  <c r="K11" s="1"/>
  <c r="I11" s="1"/>
  <c r="C14" i="15" s="1"/>
  <c r="E44" i="7"/>
  <c r="E43" s="1"/>
  <c r="L12" s="1"/>
  <c r="J12" s="1"/>
  <c r="B15" i="15" s="1"/>
  <c r="D43" i="7"/>
  <c r="K12" s="1"/>
  <c r="I12" s="1"/>
  <c r="C15" i="15" s="1"/>
  <c r="E5" i="7"/>
  <c r="E4" s="1"/>
  <c r="L10" s="1"/>
  <c r="J10" s="1"/>
  <c r="D4"/>
  <c r="K10" s="1"/>
  <c r="I10" s="1"/>
  <c r="C13" i="15" s="1"/>
  <c r="E6" i="6"/>
  <c r="E5" s="1"/>
  <c r="J9" s="1"/>
  <c r="D5"/>
  <c r="I9" s="1"/>
  <c r="E16"/>
  <c r="J7" s="1"/>
  <c r="F55" i="10"/>
  <c r="K11" s="1"/>
  <c r="F51"/>
  <c r="K10" s="1"/>
  <c r="F38"/>
  <c r="K8" s="1"/>
  <c r="V26" i="8"/>
  <c r="F14" s="1"/>
  <c r="E14" s="1"/>
  <c r="E32" i="6"/>
  <c r="J6" s="1"/>
  <c r="R24" i="9"/>
  <c r="E14" s="1"/>
  <c r="D14" s="1"/>
  <c r="Z26" i="8"/>
  <c r="E22" i="9"/>
  <c r="D22" s="1"/>
  <c r="E18"/>
  <c r="E52" i="6"/>
  <c r="J12" s="1"/>
  <c r="F21" i="10"/>
  <c r="K5" s="1"/>
  <c r="F26" i="8"/>
  <c r="P26"/>
  <c r="F25" i="10"/>
  <c r="K6" s="1"/>
  <c r="E17" i="7"/>
  <c r="L11" s="1"/>
  <c r="J11" s="1"/>
  <c r="F34" i="10"/>
  <c r="K7" s="1"/>
  <c r="E24" i="6"/>
  <c r="J11" s="1"/>
  <c r="V24" i="9"/>
  <c r="E17" s="1"/>
  <c r="D17" s="1"/>
  <c r="Z24"/>
  <c r="E11" s="1"/>
  <c r="D11" s="1"/>
  <c r="H26" i="8"/>
  <c r="AG24" i="9"/>
  <c r="E19" s="1"/>
  <c r="D19" s="1"/>
  <c r="AB26" i="8"/>
  <c r="AI24" i="9"/>
  <c r="E20" s="1"/>
  <c r="D20" s="1"/>
  <c r="E46" i="6"/>
  <c r="J5" s="1"/>
  <c r="X24" i="9"/>
  <c r="E12" s="1"/>
  <c r="D12" s="1"/>
  <c r="K24"/>
  <c r="E8" s="1"/>
  <c r="D8" s="1"/>
  <c r="E24"/>
  <c r="E5" s="1"/>
  <c r="D5" s="1"/>
  <c r="X26" i="8"/>
  <c r="E11" i="6"/>
  <c r="J10" s="1"/>
  <c r="E18" i="8" l="1"/>
  <c r="F6"/>
  <c r="E6" s="1"/>
  <c r="D6"/>
  <c r="F17"/>
  <c r="E17" s="1"/>
  <c r="D17"/>
  <c r="B14" i="15"/>
  <c r="F15" i="8"/>
  <c r="E15" s="1"/>
  <c r="D15"/>
  <c r="F16"/>
  <c r="E16" s="1"/>
  <c r="D16"/>
  <c r="F5"/>
  <c r="E5" s="1"/>
  <c r="D5"/>
  <c r="F11"/>
  <c r="E11" s="1"/>
  <c r="D11"/>
  <c r="E4"/>
  <c r="D10" i="9"/>
  <c r="B13" i="15"/>
  <c r="G19"/>
  <c r="G20" s="1"/>
  <c r="D18" i="9"/>
  <c r="D4"/>
  <c r="E10" i="8" l="1"/>
</calcChain>
</file>

<file path=xl/sharedStrings.xml><?xml version="1.0" encoding="utf-8"?>
<sst xmlns="http://schemas.openxmlformats.org/spreadsheetml/2006/main" count="905" uniqueCount="260">
  <si>
    <t>Entreprise:</t>
  </si>
  <si>
    <t>Date:</t>
  </si>
  <si>
    <t>Plutôt faux</t>
  </si>
  <si>
    <t>Plutôt vrai</t>
  </si>
  <si>
    <t>Vrai</t>
  </si>
  <si>
    <t>Faux</t>
  </si>
  <si>
    <t>Nom de l'organisation</t>
  </si>
  <si>
    <t>@</t>
  </si>
  <si>
    <t>Tel:</t>
  </si>
  <si>
    <t>Jour, Mois, Année</t>
  </si>
  <si>
    <t>1. Ressources humaines</t>
  </si>
  <si>
    <t>1.1</t>
  </si>
  <si>
    <t>1.2</t>
  </si>
  <si>
    <t>1.3</t>
  </si>
  <si>
    <t>Chaque collaborateur reçoit au moins une formation par an</t>
  </si>
  <si>
    <t>La direction est convaincue de l'importance de l'agilité dans l'entreprise</t>
  </si>
  <si>
    <t>Lors de la mise en place de projets, l'ensemble du personnel est tenu informé de l'avancement</t>
  </si>
  <si>
    <t>L'entreprise réalise une enquête de satisfaction client par an</t>
  </si>
  <si>
    <t>2.1</t>
  </si>
  <si>
    <t>1.4</t>
  </si>
  <si>
    <t>2.2</t>
  </si>
  <si>
    <t>2.3</t>
  </si>
  <si>
    <t>2.4</t>
  </si>
  <si>
    <t>Chaque client a un interlocuteur direct dans l'entreprise</t>
  </si>
  <si>
    <t>Les clients peuvent visiter l'entreprise</t>
  </si>
  <si>
    <t>Il existe une rencontre annuelle avec les principaux fournisseurs de l'entreprise</t>
  </si>
  <si>
    <t>Les offres des fournisseurs sont actualisées tous les ans (intégration des innovations)</t>
  </si>
  <si>
    <t>Les acheteurs se déplacent chez les fournisseurs</t>
  </si>
  <si>
    <t>Les besoins des clients sont formalisés dans un document et actualisés tous les ans</t>
  </si>
  <si>
    <t>2.5</t>
  </si>
  <si>
    <t>2.6</t>
  </si>
  <si>
    <t>2.7</t>
  </si>
  <si>
    <t>2.8</t>
  </si>
  <si>
    <t>3.1</t>
  </si>
  <si>
    <t>3.2</t>
  </si>
  <si>
    <t>3.3</t>
  </si>
  <si>
    <t>En cas de problème dans mon travail, je suis incité à en faire part</t>
  </si>
  <si>
    <t>Il existe un ou des outil(s) de collecte de problèmes (ou remontée d'incidents) accessible à tous</t>
  </si>
  <si>
    <t>Un problème est évoqué en même temps qu'une solution potentielle</t>
  </si>
  <si>
    <t>Valeur numérique du choix</t>
  </si>
  <si>
    <t>modèle opérationnel</t>
  </si>
  <si>
    <t>capital humain</t>
  </si>
  <si>
    <t>Modèle opérationnel</t>
  </si>
  <si>
    <t>ressources humaines</t>
  </si>
  <si>
    <t>ecosystème</t>
  </si>
  <si>
    <t>résolution des problèmes</t>
  </si>
  <si>
    <t>convivialité</t>
  </si>
  <si>
    <t>communication</t>
  </si>
  <si>
    <t>organisation du travail</t>
  </si>
  <si>
    <t>patrimoine technologique</t>
  </si>
  <si>
    <t>Dirigeant:</t>
  </si>
  <si>
    <t>Nom du dirigeant de l'entreprise</t>
  </si>
  <si>
    <t>Contact du dirigeant:</t>
  </si>
  <si>
    <t>OBJECTIF</t>
  </si>
  <si>
    <t>MODE D'EMPLOI</t>
  </si>
  <si>
    <t>Pondération</t>
  </si>
  <si>
    <t>L'entreprise effectue une veille sur ses clients, ses fournisseurs,  ses concurrents,  sa réputation, la réglementation, les produits,…</t>
  </si>
  <si>
    <t>Mon entreprise me laisse le droit à l'erreur</t>
  </si>
  <si>
    <t>Il existe une réunion annuelle rassemblant l'ensemble du personnel</t>
  </si>
  <si>
    <t>L'entreprise a installé des panneaux d'affichage pour communiquer visuellement</t>
  </si>
  <si>
    <t>Les panneaux d'affichage sont remis à jour régulièrement</t>
  </si>
  <si>
    <t>Les dirigeants communiquent régulièrement sur l'activité et les objectifs</t>
  </si>
  <si>
    <t>Des stands up meeting se tiennent régulièrement dans l'entreprise</t>
  </si>
  <si>
    <t>L'outil collaboratif est bien exploité par l'ensemble des salariés</t>
  </si>
  <si>
    <t>2. Organisation du travail</t>
  </si>
  <si>
    <t>Les salariés changent de poste de travail en fonction de l'évolution des projets</t>
  </si>
  <si>
    <t>Il est possible de travailler à partir de son domicile</t>
  </si>
  <si>
    <t>Il existe une procédure pour chaque service</t>
  </si>
  <si>
    <t>Les salariés ont connaissance des tâches en amont et en aval de leurs missions</t>
  </si>
  <si>
    <t>Les différents services collaborent</t>
  </si>
  <si>
    <t>Il est facile d'accéder à la bonne information</t>
  </si>
  <si>
    <t xml:space="preserve">Les outils informatiques dont vous disposez sont adaptés à la réalisation de votre mission </t>
  </si>
  <si>
    <t>Les données de l'entreprise sont stockées automatiquemenent; archivées et la resaisie de données est très rare</t>
  </si>
  <si>
    <t>Il existe un outil collaboratif permettant de partager des données (serveur, dropbox, …)</t>
  </si>
  <si>
    <t>Le système informatique est toujours disponible</t>
  </si>
  <si>
    <t>Les systèmes d'information contribuent à votre efficacité</t>
  </si>
  <si>
    <t>Vous exploitez le plein potentiel des outils informatiques à votre disposition</t>
  </si>
  <si>
    <t>En cas de problème informatique, je bénéficie de l'intervention d'un technicien</t>
  </si>
  <si>
    <t>Il existe un coin  café collectif dans l'entreprise</t>
  </si>
  <si>
    <t>Les coins café sont très fréquentés</t>
  </si>
  <si>
    <t>L'entreprise dispose d'espaces de détente (salle de billard, salle de sport, babyfoot…TV)</t>
  </si>
  <si>
    <t>Le personnel de l'entreprise se retrouve pour des événements (course à pied, soirée, fête de noël…)</t>
  </si>
  <si>
    <t>3. Ecosystème</t>
  </si>
  <si>
    <t>4. Résolution des problèmes</t>
  </si>
  <si>
    <t>5. Communication</t>
  </si>
  <si>
    <t>6. Convivialité</t>
  </si>
  <si>
    <t>7. Innovation</t>
  </si>
  <si>
    <t>Lors des projets, l'équipe choisit son chef</t>
  </si>
  <si>
    <t>L'entreprise libère du temps à ses collaborateurs pour travailler sur des sujets sortant de leurs missions habituelles</t>
  </si>
  <si>
    <t>L'entreprise s'intéresse aux nouvelles technologies  ( participation à des salons, congrès, séminaires..)</t>
  </si>
  <si>
    <t xml:space="preserve">L'entreprise investit dans des moyens technologiques </t>
  </si>
  <si>
    <t>4 - Pondération Questions par item (RUI)</t>
  </si>
  <si>
    <t>innovation</t>
  </si>
  <si>
    <t>2.9</t>
  </si>
  <si>
    <t>2.10</t>
  </si>
  <si>
    <t>2.11</t>
  </si>
  <si>
    <t>2.12</t>
  </si>
  <si>
    <t>2.13</t>
  </si>
  <si>
    <t>2.14</t>
  </si>
  <si>
    <t>2.15</t>
  </si>
  <si>
    <t>3.4</t>
  </si>
  <si>
    <t>3.5</t>
  </si>
  <si>
    <t>3.6</t>
  </si>
  <si>
    <t>3.7</t>
  </si>
  <si>
    <t>4.1</t>
  </si>
  <si>
    <t>4.2</t>
  </si>
  <si>
    <t>4.3</t>
  </si>
  <si>
    <t>4.4</t>
  </si>
  <si>
    <t>5.1</t>
  </si>
  <si>
    <t>5.2</t>
  </si>
  <si>
    <t>5.3</t>
  </si>
  <si>
    <t>5.4</t>
  </si>
  <si>
    <t>5.5</t>
  </si>
  <si>
    <t>5.6</t>
  </si>
  <si>
    <t>5.7</t>
  </si>
  <si>
    <t>6.1</t>
  </si>
  <si>
    <t>6.2</t>
  </si>
  <si>
    <t>6.3</t>
  </si>
  <si>
    <t>6.4</t>
  </si>
  <si>
    <t>7.1</t>
  </si>
  <si>
    <t>7.2</t>
  </si>
  <si>
    <t>7.3</t>
  </si>
  <si>
    <t>7.4</t>
  </si>
  <si>
    <t>7.5</t>
  </si>
  <si>
    <t>7.6</t>
  </si>
  <si>
    <t>7.7</t>
  </si>
  <si>
    <t>Capital humain</t>
  </si>
  <si>
    <t>Patrimoine technologique</t>
  </si>
  <si>
    <t>6 - Pondération sous item par pilier (Céline)</t>
  </si>
  <si>
    <t xml:space="preserve">collaboration </t>
  </si>
  <si>
    <t>créativité</t>
  </si>
  <si>
    <t>efficience</t>
  </si>
  <si>
    <t>formation</t>
  </si>
  <si>
    <t>motivation</t>
  </si>
  <si>
    <t>proximité clients</t>
  </si>
  <si>
    <t>proximité fournisseurs</t>
  </si>
  <si>
    <t>1 - Pondérations Item par pilier (Nasr/Meryem)</t>
  </si>
  <si>
    <t>2 - Pondération Question par sous item (Nasr/Meryem)</t>
  </si>
  <si>
    <t>Communication visuelle</t>
  </si>
  <si>
    <t>Pondérations</t>
  </si>
  <si>
    <t>5 - Pondération question par pilier de l'agilité</t>
  </si>
  <si>
    <t>La hiérarchie est peu marquée dans l'entreprise</t>
  </si>
  <si>
    <t>Les postes de travail sont organisés par petits groupes</t>
  </si>
  <si>
    <t>Le système documentaire de l'entreprise ne crée pas de lourdeur</t>
  </si>
  <si>
    <t>Vous gagnez un temps précieux dans l'execution de vos missions grâce aux outils informatiques que l'entreprise met à votre disposition</t>
  </si>
  <si>
    <t xml:space="preserve"> </t>
  </si>
  <si>
    <t>Le système hiérarchique vous permet de vous exprimer librement</t>
  </si>
  <si>
    <t>Construction de l'outil d'autodiagnostic du groupe n°01 QUALIGILITE</t>
  </si>
  <si>
    <t>question</t>
  </si>
  <si>
    <t>pilier de l'agilité</t>
  </si>
  <si>
    <t>item</t>
  </si>
  <si>
    <t>sous item proposition CH</t>
  </si>
  <si>
    <t>sous-item</t>
  </si>
  <si>
    <t>Questions de l'outil d'autodiagnostic</t>
  </si>
  <si>
    <t>VRAI = AGILE ?</t>
  </si>
  <si>
    <t>reformulation nécessaire ?</t>
  </si>
  <si>
    <t>proposition de reformulation</t>
  </si>
  <si>
    <t>Pas de hierarchie</t>
  </si>
  <si>
    <t>KO</t>
  </si>
  <si>
    <t xml:space="preserve">Formation des colaborateurs </t>
  </si>
  <si>
    <t>OK</t>
  </si>
  <si>
    <t>DG convaincue</t>
  </si>
  <si>
    <t>Adhésion du personnel</t>
  </si>
  <si>
    <t>Proximité avec les clients</t>
  </si>
  <si>
    <t>Proximité avec les fournisseurs</t>
  </si>
  <si>
    <t>Existence d'un veille</t>
  </si>
  <si>
    <t>Evocation des problèmes</t>
  </si>
  <si>
    <t>Il existe un outil de collecte de problèmes</t>
  </si>
  <si>
    <t>1 problème = 1 solution</t>
  </si>
  <si>
    <t>Machine à café</t>
  </si>
  <si>
    <t>Espace détente (billars, sport …)</t>
  </si>
  <si>
    <t>Evennement (fêtes, sport …)</t>
  </si>
  <si>
    <t>Transmission des valeurs</t>
  </si>
  <si>
    <t>Animations, stand up meeting</t>
  </si>
  <si>
    <t>Pas de bureau dédié</t>
  </si>
  <si>
    <t>Les postes de travail sont organisés par petits groupes (pas de bureaux individuels)</t>
  </si>
  <si>
    <t>Home Office</t>
  </si>
  <si>
    <t>Choix du manager</t>
  </si>
  <si>
    <t>Free Friday</t>
  </si>
  <si>
    <t>Existe-t-il une procédure pour chaque service</t>
  </si>
  <si>
    <t>Forme silotée ou matricielle</t>
  </si>
  <si>
    <t>Gestion documentaire</t>
  </si>
  <si>
    <t>Vous avez connaissance d'autres technologies qui vous feraient gagner un temps précieux</t>
  </si>
  <si>
    <t>Les salariés reçoivent des formations sur les outils technologiques et les processus de l'entreprise</t>
  </si>
  <si>
    <t>La société a une politique d'accueil pour les nouveaux recrutés</t>
  </si>
  <si>
    <t>l'entreprise peut réfléchir "au nombre d'étages à la fusée", et tenter de les réduire, par exemple à titre de test sur la durée d'un projet</t>
  </si>
  <si>
    <t>l'actualisation des compétences/connaissances des salariés peut se faire à travers des formations à l'extérieur de l'entreprise, ou dispensée par des organismes extérieurs dans l'entreprise. Mais il est aussi possible que les collaorateurs se forment entre eux, chacun ayant des compétences spécifiques. Chaque année, une foramtion pour être élue par les salariés (par exple : excel, photosho, powerpoint, anglais, autre...)</t>
  </si>
  <si>
    <t>si elle n'exise pas, prévoir une réunion de tout le personnel qui fasse un bilan de l'année écoulée, et donne les grandes orientations de l'année à venir. Ni trop longue, ni trop détaillée, elle se terminera par un moment convivial où la direction sera accessible pour échanger</t>
  </si>
  <si>
    <t>cette enquête sera brève, et pourra ne reposer que sur une partie des clients (différente chaque année). Les écoles de commerce partenaires pourront apporter leur aide.</t>
  </si>
  <si>
    <t>axes de réflexion / recommandations</t>
  </si>
  <si>
    <t xml:space="preserve">Pour que l'outil fournisse une vision proche de la réalité, merci de faire remplir le questionnaire par au moins 15% de vos effectifs, avec une répartition direction/salariés représentative de l'entreprise.
</t>
  </si>
  <si>
    <t>Réel</t>
  </si>
  <si>
    <t>Objectif</t>
  </si>
  <si>
    <t>Taux d'agilité</t>
  </si>
  <si>
    <t>Reste à faire</t>
  </si>
  <si>
    <r>
      <rPr>
        <b/>
        <i/>
        <u/>
        <sz val="12"/>
        <color rgb="FFFFC000"/>
        <rFont val="Calibri"/>
        <family val="2"/>
        <scheme val="minor"/>
      </rPr>
      <t>Important</t>
    </r>
    <r>
      <rPr>
        <b/>
        <i/>
        <sz val="12"/>
        <color rgb="FFFFC000"/>
        <rFont val="Calibri"/>
        <family val="2"/>
        <scheme val="minor"/>
      </rPr>
      <t>:</t>
    </r>
    <r>
      <rPr>
        <i/>
        <sz val="12"/>
        <color rgb="FFFFC000"/>
        <rFont val="Calibri"/>
        <family val="2"/>
        <scheme val="minor"/>
      </rPr>
      <t xml:space="preserve"> Toute zone blanche peut être remplie ou modifiée. Les données peuvent ensuite être utilisées dans d'autres onglets</t>
    </r>
  </si>
  <si>
    <t>L'ambiance de travail dans l'entreprise est conviviale</t>
  </si>
  <si>
    <t>travailler ensemble</t>
  </si>
  <si>
    <t>Je reçois des formations à intervalles réguliers</t>
  </si>
  <si>
    <t>Le système hiérarchique me permet de m'exprimer librement</t>
  </si>
  <si>
    <t>Lorsque je suis amené(e) à utliser un nouvel outil informatique, je suis accompagné(e) à son utilisation</t>
  </si>
  <si>
    <t>Les nouvelles recrues peuvent s'exprimer sur l'organisation de l'entreprise</t>
  </si>
  <si>
    <t>Les nouvelles recrues reçoivent des formations sur le fonctionnement interne de l'entreprise</t>
  </si>
  <si>
    <t>Les procédures évoluent en fonction de l'activité</t>
  </si>
  <si>
    <t>Le système documentaire de l'entreprise n'est pas pesant</t>
  </si>
  <si>
    <t>Les systèmes d'information contribuent à mon efficacité</t>
  </si>
  <si>
    <t>J'exploite le plein potentiel des outils informatiques à ma disposition</t>
  </si>
  <si>
    <t xml:space="preserve">Je travaille dans des espaces partagés </t>
  </si>
  <si>
    <t>Je peux changer de poste de travail en fonction de l'évolution des projets</t>
  </si>
  <si>
    <t>J'ai connaissance des tâches en amont et en aval de mes missions</t>
  </si>
  <si>
    <t>Le personnel de l'entreprise se retrouve pour des événements (festifs, sportifs...)</t>
  </si>
  <si>
    <t>L'entreprise s'interroge sur la satisfaction de ses clients</t>
  </si>
  <si>
    <t xml:space="preserve">Les besoins des clients sont formalisés dans un document et actualisés </t>
  </si>
  <si>
    <t>Les clients ont une bonne connaissance de  l'entreprise</t>
  </si>
  <si>
    <t>Il existe des rencontres avec les principaux fournisseurs de l'entreprise</t>
  </si>
  <si>
    <t>Les acheteurs se déplacent régulièrement chez les fournisseurs</t>
  </si>
  <si>
    <t>L'entreprise effectue une veille sur son ecosystème</t>
  </si>
  <si>
    <t>Je suis incité (e) à proposer des solutions lorsqu'émmerge un problème</t>
  </si>
  <si>
    <t>L'ensemble du personnel se réunit régulièrement</t>
  </si>
  <si>
    <t>Les informations importantes de l'entreprise sont affichées et mises à jour</t>
  </si>
  <si>
    <t>Des réunions régulières et efficaces sont oraganisées dans mon service</t>
  </si>
  <si>
    <t>Lorsque je suis amené(e) à utiliser un nouvel outil informatique, je suis accompagné(e) à son utilisation</t>
  </si>
  <si>
    <t>Les outils informatiques dont vous disposez sont adaptés à la réalisation de votre mission</t>
  </si>
  <si>
    <t>Les données de l'entreprise sont stockées automatiquement, archivées et la resaisie de données est très rare</t>
  </si>
  <si>
    <t>Les besoins des clients sont formalisés dans un document et actualisés</t>
  </si>
  <si>
    <t>Les clients ont une bonne connaissance de l'entreprise</t>
  </si>
  <si>
    <t>Je suis incité(e) à proposer des solutions lorsqu'émmerge un problème</t>
  </si>
  <si>
    <t>Des réunions régulières et efficaces sont organisées dans mon service</t>
  </si>
  <si>
    <t>L'entreprise s'intéresse aux nouvelles technologies ( participation à des salons, congrès, séminaires ...)</t>
  </si>
  <si>
    <t>L'entreprise investit dans des moyens technologiques</t>
  </si>
  <si>
    <t>Equivalent numérique</t>
  </si>
  <si>
    <t>Je travaille dans des espaces partagés</t>
  </si>
  <si>
    <t>ecosysteme</t>
  </si>
  <si>
    <t>curiosité</t>
  </si>
  <si>
    <t>la direction peut se rapprocher d'une entreprise pratiquant l'agilité depuis plusieurs années avec des résultats significatifs. Création d'une sorte de "club des PME Agiles"</t>
  </si>
  <si>
    <t>le chef de projet tient un tableau de bord et communique tous les 15 jours non seulement à l'équipe projet, mais à toute l'entreprise sur l'avancée du projet</t>
  </si>
  <si>
    <t>il est souhaitable de simplifier la vie du client en lui offrant un accès direct, et personnalisé à votre entreprise. Ce relais, idéalement membre de l'équipe commerciale, relaiera ensuite, si nécessaire, aux autres interlocuteurs  dans l'entreprise.</t>
  </si>
  <si>
    <t>les besoins des clients sont formalisés dans un document qui est revu tous les ans avec lui. Cette revue permet de jalonner l'année à venir, et même d'envisager des collaborations à plus long terme. Aucun formalisme requis pour ce documet, juste l'assurance que l'on s'est vu, entendu, et compris sur le besoin du client, et la façon de l'entreprise de le satisfaire. Pas d'engagement contractuel, plutôt une séance de créativité croisée.</t>
  </si>
  <si>
    <t>si l'entreprise n'a pas été prévue pour accueillir les clients, il est néanmoins très riche de l'envisager. Cela nécessite de clarifier les lieux et missions de chaque service, et permet également aux équipes de voir pour qui ils travaillent (le client)</t>
  </si>
  <si>
    <t>les fournisseurs évoluent et enrichissent leurs offres, font de la R&amp;D. Dans le cadre strict de la relation habituelle de travail, ces dimensions ne sont pas toujours considérées. Des rencontrres régulières permettent de se tenir au courant des innovations, projets, croissance de ses fournisseurs</t>
  </si>
  <si>
    <t>la mise à jour annuelle des offres fournisseurs permet d'actualiser les tarifs (performance achat), mais aussi d'intégrer les innovations ou nouvelles propositions. Plus que la documentation d'un document contractuel, il s'agit de s'intéresser à tout ce qui concerne le fournisseur, et de voir en quoi cela peut enrichier notre propore offre.</t>
  </si>
  <si>
    <t>La visite fournisseurs apport beaucoup d'enseignements : cadre de travail, organisation du travail, appréciation de la complexité…projets…Programmée à intervalles réguliers, elle permet de se maintenir au courant des savoir-faire de ses fournisseurs, de capter si besoin des exclusivités...</t>
  </si>
  <si>
    <t>La direction rassemble l'ensemble du personnel régulièrement</t>
  </si>
  <si>
    <t>LES HOMMES</t>
  </si>
  <si>
    <t>L'ORGANISATION</t>
  </si>
  <si>
    <t>LA TECHNOLOGIE</t>
  </si>
  <si>
    <t>Richesse humaine</t>
  </si>
  <si>
    <t>Efficience</t>
  </si>
  <si>
    <t>Ecosystème</t>
  </si>
  <si>
    <t>Résolution des problèmes</t>
  </si>
  <si>
    <t>Communication</t>
  </si>
  <si>
    <t>Convivialité</t>
  </si>
  <si>
    <t>Innovation</t>
  </si>
  <si>
    <t>Collaboration</t>
  </si>
  <si>
    <t>1. Copier l'ensemble des résultats du formulaire web excepté les commentaires et les contacts</t>
  </si>
  <si>
    <t>2. Coller ces résultats dans l'onglet "Entreprise" dans la colonne A ligne 2 en écrasant le contenu existant</t>
  </si>
  <si>
    <t>3. Les résultats sont disponibles dans l'onglet "Résultats"</t>
  </si>
  <si>
    <r>
      <t xml:space="preserve">Cet outil s'adresse aux TPE/PME de 10 à 100 salariés, curieux de leur maturité en terme d'agilité. 
En fonction des résultats de l'autodiagnostic, et dans le but d'améliorer leur performance, des recommandations seront proposées. 
Il serait intéressant de refaire une auto-évaluation  sous 6 à 8 mois afin de visualiser la progression. 
</t>
    </r>
    <r>
      <rPr>
        <b/>
        <u/>
        <sz val="16"/>
        <color theme="1"/>
        <rFont val="Calibri"/>
        <family val="2"/>
        <scheme val="minor"/>
      </rPr>
      <t>Résultat</t>
    </r>
    <r>
      <rPr>
        <b/>
        <sz val="16"/>
        <color theme="1"/>
        <rFont val="Calibri"/>
        <family val="2"/>
        <scheme val="minor"/>
      </rPr>
      <t>:</t>
    </r>
    <r>
      <rPr>
        <b/>
        <sz val="14"/>
        <color theme="1"/>
        <rFont val="Calibri"/>
        <family val="2"/>
        <scheme val="minor"/>
      </rPr>
      <t xml:space="preserve"> Grâce à cet outil, vous pourrez voir votre résultat en terme de maturité de votre entreprise. </t>
    </r>
  </si>
  <si>
    <t>Pour qui?</t>
  </si>
  <si>
    <r>
      <t xml:space="preserve">OUTIL D'AUTODIAGNOSTIC POUR LA MISE EN PLACE DE LA QUALIGILITE
</t>
    </r>
    <r>
      <rPr>
        <b/>
        <u/>
        <sz val="10"/>
        <color theme="0"/>
        <rFont val="Calibri"/>
        <family val="2"/>
        <scheme val="minor"/>
      </rPr>
      <t>Réalisé par</t>
    </r>
    <r>
      <rPr>
        <b/>
        <sz val="10"/>
        <color theme="0"/>
        <rFont val="Calibri"/>
        <family val="2"/>
        <scheme val="minor"/>
      </rPr>
      <t>: Houlgatte, Wang, Bendimrad, Djou, Gamoudi, Ben Achma
UTC Master QPO 2015-2016 www.utc.fr/master-qualite, puis "Travaux", "Qualité-Management", réf n°330</t>
    </r>
  </si>
</sst>
</file>

<file path=xl/styles.xml><?xml version="1.0" encoding="utf-8"?>
<styleSheet xmlns="http://schemas.openxmlformats.org/spreadsheetml/2006/main">
  <fonts count="33">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4"/>
      <color theme="0"/>
      <name val="Calibri"/>
      <family val="2"/>
      <scheme val="minor"/>
    </font>
    <font>
      <sz val="11"/>
      <name val="Calibri"/>
      <family val="2"/>
      <scheme val="minor"/>
    </font>
    <font>
      <sz val="11"/>
      <color rgb="FF0000D4"/>
      <name val="Calibri"/>
      <family val="2"/>
      <scheme val="minor"/>
    </font>
    <font>
      <sz val="11"/>
      <color theme="1"/>
      <name val="Calibri"/>
      <family val="2"/>
      <scheme val="minor"/>
    </font>
    <font>
      <sz val="12"/>
      <name val="Calibri"/>
      <family val="2"/>
      <scheme val="minor"/>
    </font>
    <font>
      <sz val="12"/>
      <color theme="4"/>
      <name val="Calibri"/>
      <family val="2"/>
      <scheme val="minor"/>
    </font>
    <font>
      <sz val="12"/>
      <color theme="0"/>
      <name val="Calibri"/>
      <family val="2"/>
      <scheme val="minor"/>
    </font>
    <font>
      <b/>
      <sz val="16"/>
      <color theme="0"/>
      <name val="Calibri"/>
      <family val="2"/>
      <scheme val="minor"/>
    </font>
    <font>
      <b/>
      <sz val="12"/>
      <color theme="0"/>
      <name val="Times New Roman"/>
      <family val="1"/>
    </font>
    <font>
      <i/>
      <sz val="11"/>
      <color rgb="FFFFC000"/>
      <name val="Calibri"/>
      <family val="2"/>
      <scheme val="minor"/>
    </font>
    <font>
      <b/>
      <sz val="20"/>
      <color theme="0"/>
      <name val="Calibri"/>
      <family val="2"/>
      <scheme val="minor"/>
    </font>
    <font>
      <sz val="12"/>
      <color theme="1"/>
      <name val="Calibri"/>
      <family val="2"/>
      <scheme val="minor"/>
    </font>
    <font>
      <sz val="14"/>
      <color theme="1"/>
      <name val="Calibri"/>
      <family val="2"/>
      <scheme val="minor"/>
    </font>
    <font>
      <sz val="14"/>
      <color theme="0"/>
      <name val="Calibri"/>
      <family val="2"/>
      <scheme val="minor"/>
    </font>
    <font>
      <sz val="12"/>
      <color rgb="FFFF0000"/>
      <name val="Calibri"/>
      <family val="2"/>
      <scheme val="minor"/>
    </font>
    <font>
      <sz val="12"/>
      <color rgb="FF0070C0"/>
      <name val="Calibri"/>
      <family val="2"/>
      <scheme val="minor"/>
    </font>
    <font>
      <b/>
      <sz val="12"/>
      <color theme="1"/>
      <name val="Times New Roman"/>
      <family val="1"/>
    </font>
    <font>
      <u/>
      <sz val="11"/>
      <color theme="10"/>
      <name val="Calibri"/>
      <family val="2"/>
      <scheme val="minor"/>
    </font>
    <font>
      <u/>
      <sz val="11"/>
      <color theme="11"/>
      <name val="Calibri"/>
      <family val="2"/>
      <scheme val="minor"/>
    </font>
    <font>
      <sz val="8"/>
      <name val="Calibri"/>
      <family val="2"/>
      <scheme val="minor"/>
    </font>
    <font>
      <i/>
      <sz val="12"/>
      <color rgb="FFFFC000"/>
      <name val="Calibri"/>
      <family val="2"/>
      <scheme val="minor"/>
    </font>
    <font>
      <b/>
      <i/>
      <u/>
      <sz val="12"/>
      <color rgb="FFFFC000"/>
      <name val="Calibri"/>
      <family val="2"/>
      <scheme val="minor"/>
    </font>
    <font>
      <b/>
      <i/>
      <sz val="12"/>
      <color rgb="FFFFC000"/>
      <name val="Calibri"/>
      <family val="2"/>
      <scheme val="minor"/>
    </font>
    <font>
      <b/>
      <sz val="14"/>
      <color theme="1"/>
      <name val="Calibri"/>
      <family val="2"/>
      <scheme val="minor"/>
    </font>
    <font>
      <b/>
      <u/>
      <sz val="16"/>
      <color theme="1"/>
      <name val="Calibri"/>
      <family val="2"/>
      <scheme val="minor"/>
    </font>
    <font>
      <b/>
      <sz val="16"/>
      <color theme="1"/>
      <name val="Calibri"/>
      <family val="2"/>
      <scheme val="minor"/>
    </font>
    <font>
      <sz val="10"/>
      <color theme="1"/>
      <name val="Arial"/>
      <family val="2"/>
    </font>
    <font>
      <b/>
      <sz val="10"/>
      <color theme="0"/>
      <name val="Calibri"/>
      <family val="2"/>
      <scheme val="minor"/>
    </font>
    <font>
      <b/>
      <u/>
      <sz val="10"/>
      <color theme="0"/>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6" tint="0.39997558519241921"/>
        <bgColor theme="6" tint="0.39997558519241921"/>
      </patternFill>
    </fill>
    <fill>
      <patternFill patternType="solid">
        <fgColor theme="3" tint="-0.249977111117893"/>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92D050"/>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theme="6" tint="0.79998168889431442"/>
      </bottom>
      <diagonal/>
    </border>
    <border>
      <left style="thin">
        <color auto="1"/>
      </left>
      <right style="thin">
        <color auto="1"/>
      </right>
      <top style="thin">
        <color auto="1"/>
      </top>
      <bottom style="thin">
        <color auto="1"/>
      </bottom>
      <diagonal/>
    </border>
    <border>
      <left/>
      <right style="thin">
        <color theme="3"/>
      </right>
      <top/>
      <bottom/>
      <diagonal/>
    </border>
    <border>
      <left/>
      <right style="thin">
        <color theme="3"/>
      </right>
      <top/>
      <bottom style="thin">
        <color theme="3"/>
      </bottom>
      <diagonal/>
    </border>
    <border>
      <left/>
      <right/>
      <top/>
      <bottom style="thin">
        <color theme="3"/>
      </bottom>
      <diagonal/>
    </border>
    <border>
      <left style="thin">
        <color theme="3"/>
      </left>
      <right/>
      <top/>
      <bottom style="thin">
        <color theme="3"/>
      </bottom>
      <diagonal/>
    </border>
    <border>
      <left style="thin">
        <color theme="3"/>
      </left>
      <right/>
      <top/>
      <bottom/>
      <diagonal/>
    </border>
    <border>
      <left style="medium">
        <color rgb="FFCCCCCC"/>
      </left>
      <right style="medium">
        <color rgb="FFCCCCCC"/>
      </right>
      <top style="medium">
        <color rgb="FFCCCCCC"/>
      </top>
      <bottom style="medium">
        <color rgb="FFCCCCCC"/>
      </bottom>
      <diagonal/>
    </border>
    <border>
      <left/>
      <right/>
      <top/>
      <bottom style="thin">
        <color theme="4" tint="0.39997558519241921"/>
      </bottom>
      <diagonal/>
    </border>
  </borders>
  <cellStyleXfs count="19">
    <xf numFmtId="0" fontId="0" fillId="0" borderId="0"/>
    <xf numFmtId="9" fontId="7" fillId="0" borderId="0" applyFont="0" applyFill="0" applyBorder="0" applyAlignment="0" applyProtection="0"/>
    <xf numFmtId="0" fontId="15"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25">
    <xf numFmtId="0" fontId="0" fillId="0" borderId="0" xfId="0"/>
    <xf numFmtId="0" fontId="0" fillId="0" borderId="0" xfId="0" applyAlignment="1">
      <alignment vertical="center"/>
    </xf>
    <xf numFmtId="0" fontId="3" fillId="2" borderId="0" xfId="0" applyFont="1" applyFill="1" applyAlignment="1">
      <alignment vertical="center"/>
    </xf>
    <xf numFmtId="0" fontId="0" fillId="2" borderId="0" xfId="0" applyFill="1"/>
    <xf numFmtId="0" fontId="0" fillId="3" borderId="0" xfId="0" applyFill="1"/>
    <xf numFmtId="0" fontId="4" fillId="2" borderId="0" xfId="0" applyFont="1" applyFill="1"/>
    <xf numFmtId="0" fontId="2" fillId="3" borderId="0" xfId="0" applyFont="1" applyFill="1"/>
    <xf numFmtId="0" fontId="0" fillId="0" borderId="0" xfId="0" applyBorder="1"/>
    <xf numFmtId="0" fontId="0" fillId="4" borderId="0" xfId="0" applyFill="1" applyBorder="1"/>
    <xf numFmtId="9" fontId="0" fillId="0" borderId="0" xfId="0" applyNumberFormat="1"/>
    <xf numFmtId="0" fontId="4" fillId="6" borderId="0" xfId="0" applyFont="1" applyFill="1" applyAlignment="1">
      <alignment horizontal="center"/>
    </xf>
    <xf numFmtId="9" fontId="0" fillId="0" borderId="0" xfId="1" applyNumberFormat="1" applyFont="1" applyAlignment="1">
      <alignment horizontal="center" vertical="center"/>
    </xf>
    <xf numFmtId="0" fontId="0" fillId="0" borderId="0" xfId="0" applyAlignment="1">
      <alignment horizontal="left"/>
    </xf>
    <xf numFmtId="0" fontId="0" fillId="0" borderId="0" xfId="0" applyAlignment="1">
      <alignment horizontal="left" indent="1"/>
    </xf>
    <xf numFmtId="0" fontId="4" fillId="6" borderId="9" xfId="0" applyFont="1" applyFill="1" applyBorder="1" applyAlignment="1">
      <alignment horizontal="center"/>
    </xf>
    <xf numFmtId="0" fontId="10" fillId="8" borderId="9" xfId="0" applyFont="1" applyFill="1" applyBorder="1" applyAlignment="1">
      <alignment horizontal="left"/>
    </xf>
    <xf numFmtId="0" fontId="0" fillId="0" borderId="9" xfId="0" applyFont="1" applyBorder="1" applyAlignment="1">
      <alignment horizontal="left" indent="1"/>
    </xf>
    <xf numFmtId="0" fontId="0" fillId="0" borderId="10" xfId="0" applyBorder="1" applyAlignment="1">
      <alignment vertical="center" wrapText="1"/>
    </xf>
    <xf numFmtId="0" fontId="8" fillId="0" borderId="10" xfId="0" applyFont="1" applyBorder="1" applyAlignment="1">
      <alignment vertical="center" wrapText="1"/>
    </xf>
    <xf numFmtId="0" fontId="0" fillId="3" borderId="2" xfId="0" applyFill="1" applyBorder="1"/>
    <xf numFmtId="0" fontId="0" fillId="3" borderId="0" xfId="0" applyFill="1" applyBorder="1"/>
    <xf numFmtId="0" fontId="0" fillId="3" borderId="7" xfId="0" applyFill="1" applyBorder="1"/>
    <xf numFmtId="0" fontId="0" fillId="0" borderId="11" xfId="0" applyBorder="1"/>
    <xf numFmtId="0" fontId="0" fillId="0" borderId="13" xfId="0" applyBorder="1"/>
    <xf numFmtId="0" fontId="0" fillId="0" borderId="12" xfId="0" applyBorder="1"/>
    <xf numFmtId="0" fontId="0" fillId="4" borderId="11" xfId="0" applyFill="1" applyBorder="1"/>
    <xf numFmtId="0" fontId="0" fillId="0" borderId="15" xfId="0" applyBorder="1"/>
    <xf numFmtId="0" fontId="0" fillId="4" borderId="15" xfId="0" applyFill="1" applyBorder="1"/>
    <xf numFmtId="0" fontId="0" fillId="0" borderId="14" xfId="0" applyBorder="1"/>
    <xf numFmtId="0" fontId="10" fillId="8" borderId="0" xfId="0" applyFont="1" applyFill="1" applyBorder="1" applyAlignment="1">
      <alignment horizontal="left"/>
    </xf>
    <xf numFmtId="0" fontId="0" fillId="0" borderId="9" xfId="0" applyBorder="1" applyAlignment="1">
      <alignment horizontal="left" indent="1"/>
    </xf>
    <xf numFmtId="9" fontId="0" fillId="0" borderId="0" xfId="1" applyFont="1" applyAlignment="1">
      <alignment horizontal="center" vertical="center"/>
    </xf>
    <xf numFmtId="9" fontId="0" fillId="0" borderId="0" xfId="1" applyFont="1"/>
    <xf numFmtId="0" fontId="15" fillId="0" borderId="0" xfId="2" applyAlignment="1">
      <alignment horizontal="center" vertical="center"/>
    </xf>
    <xf numFmtId="0" fontId="3" fillId="0" borderId="0" xfId="2" applyFont="1" applyAlignment="1">
      <alignment vertical="center"/>
    </xf>
    <xf numFmtId="0" fontId="15" fillId="0" borderId="0" xfId="2" applyAlignment="1">
      <alignment vertical="center"/>
    </xf>
    <xf numFmtId="0" fontId="16" fillId="0" borderId="0" xfId="2" applyFont="1" applyAlignment="1">
      <alignment vertical="center"/>
    </xf>
    <xf numFmtId="0" fontId="10" fillId="9" borderId="0" xfId="2" applyFont="1" applyFill="1" applyAlignment="1">
      <alignment horizontal="center" vertical="center"/>
    </xf>
    <xf numFmtId="0" fontId="10" fillId="9" borderId="0" xfId="2" applyFont="1" applyFill="1" applyAlignment="1">
      <alignment vertical="center"/>
    </xf>
    <xf numFmtId="0" fontId="17" fillId="6" borderId="0" xfId="2" applyFont="1" applyFill="1" applyAlignment="1">
      <alignment vertical="center"/>
    </xf>
    <xf numFmtId="0" fontId="17" fillId="9" borderId="0" xfId="2" applyFont="1" applyFill="1" applyAlignment="1">
      <alignment vertical="center"/>
    </xf>
    <xf numFmtId="0" fontId="10" fillId="6" borderId="0" xfId="2" applyFont="1" applyFill="1" applyAlignment="1">
      <alignment vertical="center"/>
    </xf>
    <xf numFmtId="0" fontId="15" fillId="0" borderId="0" xfId="2" applyFill="1" applyAlignment="1">
      <alignment vertical="center"/>
    </xf>
    <xf numFmtId="0" fontId="18" fillId="0" borderId="0" xfId="2" applyFont="1" applyAlignment="1">
      <alignment vertical="center"/>
    </xf>
    <xf numFmtId="0" fontId="8" fillId="0" borderId="0" xfId="2" applyFont="1" applyAlignment="1">
      <alignment vertical="center"/>
    </xf>
    <xf numFmtId="0" fontId="8" fillId="0" borderId="0" xfId="2" applyFont="1" applyAlignment="1">
      <alignment vertical="center" wrapText="1"/>
    </xf>
    <xf numFmtId="0" fontId="19" fillId="0" borderId="0" xfId="2" applyFont="1" applyAlignment="1">
      <alignment vertical="center"/>
    </xf>
    <xf numFmtId="0" fontId="0" fillId="2" borderId="0" xfId="0" applyFill="1" applyAlignment="1">
      <alignment vertical="center"/>
    </xf>
    <xf numFmtId="0" fontId="1" fillId="2" borderId="0" xfId="0" applyFont="1" applyFill="1" applyAlignment="1">
      <alignment vertical="center"/>
    </xf>
    <xf numFmtId="0" fontId="5" fillId="2" borderId="0" xfId="0" applyFont="1" applyFill="1" applyAlignment="1">
      <alignment vertical="center"/>
    </xf>
    <xf numFmtId="0" fontId="13" fillId="0" borderId="0" xfId="0" applyFont="1" applyAlignment="1">
      <alignment vertical="center"/>
    </xf>
    <xf numFmtId="0" fontId="3" fillId="4" borderId="1" xfId="0" applyFont="1" applyFill="1" applyBorder="1" applyAlignment="1">
      <alignment horizontal="left" vertical="center"/>
    </xf>
    <xf numFmtId="0" fontId="6" fillId="4" borderId="2" xfId="0" applyFont="1" applyFill="1" applyBorder="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3" fillId="4" borderId="4" xfId="0" applyFont="1" applyFill="1" applyBorder="1" applyAlignment="1">
      <alignment horizontal="left" vertical="center"/>
    </xf>
    <xf numFmtId="0" fontId="6" fillId="4" borderId="0" xfId="0" applyFont="1" applyFill="1" applyBorder="1" applyAlignment="1">
      <alignment vertical="center"/>
    </xf>
    <xf numFmtId="0" fontId="0" fillId="4" borderId="0" xfId="0" applyFill="1" applyBorder="1" applyAlignment="1">
      <alignment vertical="center"/>
    </xf>
    <xf numFmtId="15" fontId="6" fillId="4" borderId="0" xfId="0" applyNumberFormat="1" applyFont="1" applyFill="1" applyBorder="1" applyAlignment="1">
      <alignment vertical="center"/>
    </xf>
    <xf numFmtId="0" fontId="0" fillId="4" borderId="5" xfId="0" applyFill="1" applyBorder="1" applyAlignment="1">
      <alignment vertical="center"/>
    </xf>
    <xf numFmtId="0" fontId="3" fillId="4" borderId="6" xfId="0" applyFont="1" applyFill="1" applyBorder="1" applyAlignment="1">
      <alignment horizontal="left" vertical="center"/>
    </xf>
    <xf numFmtId="0" fontId="11" fillId="5" borderId="0" xfId="0" applyFont="1" applyFill="1" applyAlignment="1">
      <alignment vertical="center"/>
    </xf>
    <xf numFmtId="0" fontId="0" fillId="5" borderId="0" xfId="0" applyFill="1" applyAlignment="1">
      <alignment vertical="center"/>
    </xf>
    <xf numFmtId="0" fontId="0" fillId="0" borderId="10" xfId="0" applyBorder="1" applyAlignment="1">
      <alignment vertical="center"/>
    </xf>
    <xf numFmtId="0" fontId="0" fillId="0" borderId="10" xfId="0" applyBorder="1" applyAlignment="1">
      <alignment horizontal="left" vertical="center" wrapText="1"/>
    </xf>
    <xf numFmtId="9" fontId="0" fillId="0" borderId="0" xfId="0" applyNumberFormat="1" applyAlignment="1">
      <alignment vertical="center"/>
    </xf>
    <xf numFmtId="49" fontId="12" fillId="5" borderId="10" xfId="0" applyNumberFormat="1" applyFont="1" applyFill="1" applyBorder="1" applyAlignment="1">
      <alignment horizontal="center" vertical="center"/>
    </xf>
    <xf numFmtId="0" fontId="20" fillId="0" borderId="0" xfId="0" applyFont="1"/>
    <xf numFmtId="0" fontId="17" fillId="10" borderId="0" xfId="2" applyFont="1" applyFill="1" applyAlignment="1">
      <alignment vertical="center"/>
    </xf>
    <xf numFmtId="0" fontId="6" fillId="4" borderId="7"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2" borderId="5" xfId="0" applyFill="1" applyBorder="1"/>
    <xf numFmtId="0" fontId="0" fillId="4" borderId="5" xfId="0" applyFill="1" applyBorder="1"/>
    <xf numFmtId="0" fontId="0" fillId="11" borderId="0" xfId="0" applyFill="1" applyBorder="1"/>
    <xf numFmtId="0" fontId="0" fillId="11" borderId="5" xfId="0" applyFill="1" applyBorder="1"/>
    <xf numFmtId="0" fontId="0" fillId="11" borderId="15" xfId="0" applyFill="1" applyBorder="1"/>
    <xf numFmtId="0" fontId="0" fillId="11" borderId="0" xfId="0" applyFill="1"/>
    <xf numFmtId="0" fontId="24" fillId="0" borderId="0" xfId="0" applyFont="1"/>
    <xf numFmtId="0" fontId="27" fillId="3" borderId="1" xfId="0" applyFont="1" applyFill="1" applyBorder="1" applyAlignment="1">
      <alignment horizontal="left"/>
    </xf>
    <xf numFmtId="0" fontId="27" fillId="3" borderId="4" xfId="0" applyFont="1" applyFill="1" applyBorder="1" applyAlignment="1">
      <alignment horizontal="left"/>
    </xf>
    <xf numFmtId="0" fontId="27" fillId="3" borderId="4" xfId="0" applyFont="1" applyFill="1" applyBorder="1"/>
    <xf numFmtId="0" fontId="27" fillId="3" borderId="6" xfId="0" applyFont="1" applyFill="1" applyBorder="1" applyAlignment="1">
      <alignment horizontal="left"/>
    </xf>
    <xf numFmtId="0" fontId="11" fillId="2" borderId="0" xfId="0" applyFont="1" applyFill="1"/>
    <xf numFmtId="0" fontId="27" fillId="3" borderId="0" xfId="0" applyFont="1" applyFill="1"/>
    <xf numFmtId="0" fontId="16" fillId="3" borderId="0" xfId="0" applyFont="1" applyFill="1"/>
    <xf numFmtId="0" fontId="11" fillId="2" borderId="0" xfId="0" applyFont="1" applyFill="1" applyAlignment="1">
      <alignment vertical="center"/>
    </xf>
    <xf numFmtId="0" fontId="15" fillId="12" borderId="0" xfId="2" applyFill="1" applyAlignment="1">
      <alignment vertical="center"/>
    </xf>
    <xf numFmtId="0" fontId="15" fillId="13" borderId="0" xfId="2" applyFill="1" applyAlignment="1">
      <alignment vertical="center"/>
    </xf>
    <xf numFmtId="0" fontId="15" fillId="14" borderId="0" xfId="2" applyFill="1" applyAlignment="1">
      <alignment vertical="center"/>
    </xf>
    <xf numFmtId="0" fontId="8" fillId="14" borderId="0" xfId="2" applyFont="1" applyFill="1" applyAlignment="1">
      <alignment vertical="center"/>
    </xf>
    <xf numFmtId="0" fontId="16" fillId="14" borderId="0" xfId="2" applyFont="1" applyFill="1" applyAlignment="1">
      <alignment vertical="center"/>
    </xf>
    <xf numFmtId="0" fontId="30" fillId="0" borderId="16" xfId="0" applyFont="1" applyBorder="1" applyAlignment="1">
      <alignment wrapText="1"/>
    </xf>
    <xf numFmtId="0" fontId="30" fillId="0" borderId="0" xfId="0" applyFont="1" applyBorder="1" applyAlignment="1">
      <alignment wrapText="1"/>
    </xf>
    <xf numFmtId="2" fontId="0" fillId="0" borderId="0" xfId="0" applyNumberFormat="1"/>
    <xf numFmtId="0" fontId="2" fillId="0" borderId="17" xfId="0" applyFont="1" applyBorder="1" applyAlignment="1">
      <alignment horizontal="left"/>
    </xf>
    <xf numFmtId="9" fontId="0" fillId="0" borderId="0" xfId="1" applyNumberFormat="1" applyFont="1" applyFill="1" applyAlignment="1">
      <alignment horizontal="center" vertical="center"/>
    </xf>
    <xf numFmtId="9" fontId="9" fillId="0" borderId="0" xfId="1" applyNumberFormat="1" applyFont="1" applyFill="1" applyAlignment="1">
      <alignment horizontal="center" vertical="center"/>
    </xf>
    <xf numFmtId="9" fontId="0" fillId="15" borderId="0" xfId="1" applyNumberFormat="1" applyFont="1" applyFill="1" applyAlignment="1">
      <alignment horizontal="center" vertical="center"/>
    </xf>
    <xf numFmtId="0" fontId="2" fillId="7" borderId="17" xfId="0" applyFont="1" applyFill="1" applyBorder="1" applyAlignment="1">
      <alignment horizontal="left"/>
    </xf>
    <xf numFmtId="9" fontId="0" fillId="15" borderId="0" xfId="1" applyFont="1" applyFill="1"/>
    <xf numFmtId="9" fontId="0" fillId="15" borderId="0" xfId="0" applyNumberFormat="1" applyFill="1"/>
    <xf numFmtId="9" fontId="0" fillId="15" borderId="0" xfId="1" applyFont="1" applyFill="1" applyAlignment="1">
      <alignment horizontal="center" vertical="center"/>
    </xf>
    <xf numFmtId="9" fontId="0" fillId="0" borderId="0" xfId="0" applyNumberFormat="1" applyFill="1"/>
    <xf numFmtId="0" fontId="10" fillId="0" borderId="9" xfId="0" applyFont="1" applyFill="1" applyBorder="1" applyAlignment="1">
      <alignment horizontal="left"/>
    </xf>
    <xf numFmtId="0" fontId="0" fillId="0" borderId="9" xfId="0" applyFont="1" applyFill="1" applyBorder="1" applyAlignment="1">
      <alignment horizontal="left" indent="1"/>
    </xf>
    <xf numFmtId="0" fontId="0" fillId="0" borderId="0" xfId="0" applyFill="1"/>
    <xf numFmtId="0" fontId="15" fillId="0" borderId="0" xfId="2" applyNumberFormat="1" applyAlignment="1">
      <alignment vertical="center"/>
    </xf>
    <xf numFmtId="10" fontId="0" fillId="0" borderId="0" xfId="0" applyNumberFormat="1"/>
    <xf numFmtId="0" fontId="4" fillId="6" borderId="0" xfId="0" applyFont="1" applyFill="1" applyBorder="1" applyAlignment="1">
      <alignment horizontal="center"/>
    </xf>
    <xf numFmtId="0" fontId="0" fillId="0" borderId="0" xfId="0" applyFont="1" applyBorder="1" applyAlignment="1">
      <alignment horizontal="left" indent="1"/>
    </xf>
    <xf numFmtId="0" fontId="0" fillId="0" borderId="0" xfId="0" applyBorder="1" applyAlignment="1">
      <alignment horizontal="left" indent="1"/>
    </xf>
    <xf numFmtId="0" fontId="10" fillId="0" borderId="0" xfId="0" applyFont="1" applyFill="1" applyBorder="1" applyAlignment="1">
      <alignment horizontal="left"/>
    </xf>
    <xf numFmtId="9" fontId="8" fillId="0" borderId="0" xfId="0" applyNumberFormat="1" applyFont="1" applyFill="1" applyBorder="1" applyAlignment="1">
      <alignment horizontal="left"/>
    </xf>
    <xf numFmtId="0" fontId="16" fillId="3" borderId="0" xfId="0" applyFont="1" applyFill="1" applyAlignment="1">
      <alignment horizontal="left" vertical="top" wrapText="1"/>
    </xf>
    <xf numFmtId="0" fontId="11" fillId="2" borderId="0" xfId="0" applyFont="1" applyFill="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0" fillId="0" borderId="0" xfId="0" applyAlignment="1">
      <alignment horizontal="center" vertical="center" wrapText="1"/>
    </xf>
    <xf numFmtId="0" fontId="14" fillId="2" borderId="0" xfId="0" applyFont="1" applyFill="1" applyAlignment="1">
      <alignment horizontal="center" vertical="center"/>
    </xf>
    <xf numFmtId="0" fontId="11" fillId="2" borderId="0" xfId="0" applyFont="1" applyFill="1" applyAlignment="1">
      <alignment horizontal="center" vertical="center" wrapText="1"/>
    </xf>
  </cellXfs>
  <cellStyles count="19">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Normal" xfId="0" builtinId="0"/>
    <cellStyle name="Normal 2" xfId="2"/>
    <cellStyle name="Pourcentage" xfId="1" builtinId="5"/>
  </cellStyles>
  <dxfs count="0"/>
  <tableStyles count="0" defaultTableStyle="TableStyleMedium9" defaultPivotStyle="PivotStyleLight16"/>
  <colors>
    <mruColors>
      <color rgb="FF7EA29E"/>
      <color rgb="FF99FF99"/>
      <color rgb="FF3333FF"/>
      <color rgb="FF0000D4"/>
      <color rgb="FF336699"/>
      <color rgb="FF527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fr-FR"/>
  <c:style val="18"/>
  <c:chart>
    <c:title>
      <c:tx>
        <c:rich>
          <a:bodyPr/>
          <a:lstStyle/>
          <a:p>
            <a:pPr>
              <a:defRPr/>
            </a:pPr>
            <a:r>
              <a:rPr lang="en-US"/>
              <a:t>Votre échelle d'agilité</a:t>
            </a:r>
          </a:p>
        </c:rich>
      </c:tx>
      <c:overlay val="1"/>
    </c:title>
    <c:plotArea>
      <c:layout/>
      <c:barChart>
        <c:barDir val="bar"/>
        <c:grouping val="stacked"/>
        <c:ser>
          <c:idx val="0"/>
          <c:order val="0"/>
          <c:tx>
            <c:strRef>
              <c:f>Résultats!$F$19</c:f>
              <c:strCache>
                <c:ptCount val="1"/>
                <c:pt idx="0">
                  <c:v>Taux d'agilité</c:v>
                </c:pt>
              </c:strCache>
            </c:strRef>
          </c:tx>
          <c:spPr>
            <a:solidFill>
              <a:srgbClr val="00B050"/>
            </a:solidFill>
            <a:ln w="9525" cap="flat" cmpd="sng" algn="ctr">
              <a:noFill/>
              <a:prstDash val="solid"/>
            </a:ln>
            <a:effectLst>
              <a:outerShdw blurRad="40000" dist="23000" dir="5400000" rotWithShape="0">
                <a:srgbClr val="000000">
                  <a:alpha val="35000"/>
                </a:srgbClr>
              </a:outerShdw>
            </a:effectLst>
          </c:spPr>
          <c:dPt>
            <c:idx val="0"/>
            <c:spPr>
              <a:solidFill>
                <a:srgbClr val="00B050"/>
              </a:solidFill>
            </c:spPr>
          </c:dPt>
          <c:dLbls>
            <c:dLbl>
              <c:idx val="0"/>
              <c:tx>
                <c:rich>
                  <a:bodyPr/>
                  <a:lstStyle/>
                  <a:p>
                    <a:r>
                      <a:rPr lang="en-US"/>
                      <a:t>Taux de qualigilité</a:t>
                    </a:r>
                  </a:p>
                </c:rich>
              </c:tx>
              <c:showVal val="1"/>
            </c:dLbl>
            <c:spPr>
              <a:solidFill>
                <a:schemeClr val="bg2"/>
              </a:solidFill>
            </c:spPr>
            <c:showVal val="1"/>
          </c:dLbls>
          <c:val>
            <c:numRef>
              <c:f>Résultats!$G$19</c:f>
              <c:numCache>
                <c:formatCode>0%</c:formatCode>
                <c:ptCount val="1"/>
                <c:pt idx="0">
                  <c:v>0.71666111111111108</c:v>
                </c:pt>
              </c:numCache>
            </c:numRef>
          </c:val>
        </c:ser>
        <c:ser>
          <c:idx val="1"/>
          <c:order val="1"/>
          <c:tx>
            <c:strRef>
              <c:f>Résultats!$F$20</c:f>
              <c:strCache>
                <c:ptCount val="1"/>
                <c:pt idx="0">
                  <c:v>Reste à faire</c:v>
                </c:pt>
              </c:strCache>
            </c:strRef>
          </c:tx>
          <c:spPr>
            <a:solidFill>
              <a:schemeClr val="accent6">
                <a:lumMod val="20000"/>
                <a:lumOff val="80000"/>
              </a:schemeClr>
            </a:solidFill>
          </c:spPr>
          <c:val>
            <c:numRef>
              <c:f>Résultats!$G$20</c:f>
              <c:numCache>
                <c:formatCode>0%</c:formatCode>
                <c:ptCount val="1"/>
                <c:pt idx="0">
                  <c:v>0.28333888888888892</c:v>
                </c:pt>
              </c:numCache>
            </c:numRef>
          </c:val>
        </c:ser>
        <c:overlap val="100"/>
        <c:axId val="52798208"/>
        <c:axId val="52799744"/>
      </c:barChart>
      <c:catAx>
        <c:axId val="52798208"/>
        <c:scaling>
          <c:orientation val="minMax"/>
        </c:scaling>
        <c:delete val="1"/>
        <c:axPos val="l"/>
        <c:tickLblPos val="nextTo"/>
        <c:crossAx val="52799744"/>
        <c:crosses val="autoZero"/>
        <c:auto val="1"/>
        <c:lblAlgn val="ctr"/>
        <c:lblOffset val="100"/>
      </c:catAx>
      <c:valAx>
        <c:axId val="52799744"/>
        <c:scaling>
          <c:orientation val="minMax"/>
          <c:max val="1"/>
          <c:min val="0"/>
        </c:scaling>
        <c:axPos val="b"/>
        <c:majorGridlines/>
        <c:numFmt formatCode="0%" sourceLinked="1"/>
        <c:tickLblPos val="nextTo"/>
        <c:crossAx val="52798208"/>
        <c:crosses val="autoZero"/>
        <c:crossBetween val="between"/>
      </c:valAx>
    </c:plotArea>
    <c:plotVisOnly val="1"/>
    <c:dispBlanksAs val="gap"/>
  </c:chart>
  <c:printSettings>
    <c:headerFooter/>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Votre positionnement par rapport aux sous items</a:t>
            </a:r>
          </a:p>
        </c:rich>
      </c:tx>
    </c:title>
    <c:plotArea>
      <c:layout/>
      <c:radarChart>
        <c:radarStyle val="marker"/>
        <c:ser>
          <c:idx val="0"/>
          <c:order val="0"/>
          <c:cat>
            <c:strRef>
              <c:f>QuestionparChampAction!$I$4:$I$12</c:f>
              <c:strCache>
                <c:ptCount val="8"/>
                <c:pt idx="0">
                  <c:v>collaboration </c:v>
                </c:pt>
                <c:pt idx="1">
                  <c:v>créativité</c:v>
                </c:pt>
                <c:pt idx="2">
                  <c:v>efficience</c:v>
                </c:pt>
                <c:pt idx="3">
                  <c:v>formation</c:v>
                </c:pt>
                <c:pt idx="4">
                  <c:v>motivation</c:v>
                </c:pt>
                <c:pt idx="5">
                  <c:v>proximité clients</c:v>
                </c:pt>
                <c:pt idx="6">
                  <c:v>proximité fournisseurs</c:v>
                </c:pt>
                <c:pt idx="7">
                  <c:v>curiosité</c:v>
                </c:pt>
              </c:strCache>
            </c:strRef>
          </c:cat>
          <c:val>
            <c:numRef>
              <c:f>QuestionparChampAction!$K$4:$K$12</c:f>
              <c:numCache>
                <c:formatCode>0%</c:formatCode>
                <c:ptCount val="9"/>
                <c:pt idx="0">
                  <c:v>0.72075000000000022</c:v>
                </c:pt>
                <c:pt idx="1">
                  <c:v>0.78999999999999992</c:v>
                </c:pt>
                <c:pt idx="2">
                  <c:v>0.62300000000000011</c:v>
                </c:pt>
                <c:pt idx="3">
                  <c:v>0.87249999999999994</c:v>
                </c:pt>
                <c:pt idx="4">
                  <c:v>0.66250000000000009</c:v>
                </c:pt>
                <c:pt idx="5">
                  <c:v>0.76</c:v>
                </c:pt>
                <c:pt idx="6">
                  <c:v>0.58000000000000007</c:v>
                </c:pt>
                <c:pt idx="7">
                  <c:v>0.56499999999999995</c:v>
                </c:pt>
              </c:numCache>
            </c:numRef>
          </c:val>
        </c:ser>
        <c:axId val="64236544"/>
        <c:axId val="64254720"/>
      </c:radarChart>
      <c:catAx>
        <c:axId val="64236544"/>
        <c:scaling>
          <c:orientation val="minMax"/>
        </c:scaling>
        <c:axPos val="b"/>
        <c:majorGridlines/>
        <c:numFmt formatCode="General" sourceLinked="0"/>
        <c:tickLblPos val="nextTo"/>
        <c:crossAx val="64254720"/>
        <c:crosses val="autoZero"/>
        <c:auto val="1"/>
        <c:lblAlgn val="ctr"/>
        <c:lblOffset val="100"/>
      </c:catAx>
      <c:valAx>
        <c:axId val="64254720"/>
        <c:scaling>
          <c:orientation val="minMax"/>
        </c:scaling>
        <c:axPos val="l"/>
        <c:majorGridlines/>
        <c:numFmt formatCode="0%" sourceLinked="1"/>
        <c:majorTickMark val="cross"/>
        <c:tickLblPos val="nextTo"/>
        <c:crossAx val="64236544"/>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Modèle opérationnel</a:t>
            </a:r>
          </a:p>
        </c:rich>
      </c:tx>
    </c:title>
    <c:plotArea>
      <c:layout/>
      <c:radarChart>
        <c:radarStyle val="marker"/>
        <c:ser>
          <c:idx val="0"/>
          <c:order val="0"/>
          <c:cat>
            <c:strRef>
              <c:f>VoletparPilier!$C$11:$C$16</c:f>
              <c:strCache>
                <c:ptCount val="6"/>
                <c:pt idx="0">
                  <c:v>communication</c:v>
                </c:pt>
                <c:pt idx="1">
                  <c:v>ecosystème</c:v>
                </c:pt>
                <c:pt idx="2">
                  <c:v>innovation</c:v>
                </c:pt>
                <c:pt idx="3">
                  <c:v>organisation du travail</c:v>
                </c:pt>
                <c:pt idx="4">
                  <c:v>résolution des problèmes</c:v>
                </c:pt>
                <c:pt idx="5">
                  <c:v>ressources humaines</c:v>
                </c:pt>
              </c:strCache>
            </c:strRef>
          </c:cat>
          <c:val>
            <c:numRef>
              <c:f>VoletparPilier!$D$11:$D$16</c:f>
              <c:numCache>
                <c:formatCode>0%</c:formatCode>
                <c:ptCount val="6"/>
                <c:pt idx="0">
                  <c:v>6.9499999999999992E-2</c:v>
                </c:pt>
                <c:pt idx="1">
                  <c:v>3.678571428571429E-2</c:v>
                </c:pt>
                <c:pt idx="2">
                  <c:v>4.2500000000000003E-2</c:v>
                </c:pt>
                <c:pt idx="3">
                  <c:v>0.25</c:v>
                </c:pt>
                <c:pt idx="4">
                  <c:v>0.16500000000000001</c:v>
                </c:pt>
                <c:pt idx="5">
                  <c:v>9.2500000000000013E-2</c:v>
                </c:pt>
              </c:numCache>
            </c:numRef>
          </c:val>
        </c:ser>
        <c:axId val="64274432"/>
        <c:axId val="64275968"/>
      </c:radarChart>
      <c:catAx>
        <c:axId val="64274432"/>
        <c:scaling>
          <c:orientation val="minMax"/>
        </c:scaling>
        <c:axPos val="b"/>
        <c:majorGridlines/>
        <c:numFmt formatCode="General" sourceLinked="0"/>
        <c:tickLblPos val="nextTo"/>
        <c:crossAx val="64275968"/>
        <c:crosses val="autoZero"/>
        <c:auto val="1"/>
        <c:lblAlgn val="ctr"/>
        <c:lblOffset val="100"/>
      </c:catAx>
      <c:valAx>
        <c:axId val="64275968"/>
        <c:scaling>
          <c:orientation val="minMax"/>
        </c:scaling>
        <c:axPos val="l"/>
        <c:majorGridlines/>
        <c:numFmt formatCode="0%" sourceLinked="1"/>
        <c:majorTickMark val="cross"/>
        <c:tickLblPos val="nextTo"/>
        <c:crossAx val="64274432"/>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Capital humain</a:t>
            </a:r>
          </a:p>
        </c:rich>
      </c:tx>
    </c:title>
    <c:plotArea>
      <c:layout/>
      <c:radarChart>
        <c:radarStyle val="marker"/>
        <c:ser>
          <c:idx val="0"/>
          <c:order val="0"/>
          <c:cat>
            <c:strRef>
              <c:f>VoletparPilier!$C$5:$C$9</c:f>
              <c:strCache>
                <c:ptCount val="5"/>
                <c:pt idx="0">
                  <c:v>convivialité</c:v>
                </c:pt>
                <c:pt idx="1">
                  <c:v>innovation</c:v>
                </c:pt>
                <c:pt idx="2">
                  <c:v>organisation du travail</c:v>
                </c:pt>
                <c:pt idx="3">
                  <c:v>résolution des problèmes</c:v>
                </c:pt>
                <c:pt idx="4">
                  <c:v>ressources humaines</c:v>
                </c:pt>
              </c:strCache>
            </c:strRef>
          </c:cat>
          <c:val>
            <c:numRef>
              <c:f>VoletparPilier!$D$5:$D$9</c:f>
              <c:numCache>
                <c:formatCode>0%</c:formatCode>
                <c:ptCount val="5"/>
                <c:pt idx="0">
                  <c:v>0.15125</c:v>
                </c:pt>
                <c:pt idx="1">
                  <c:v>1.7499999999999998E-2</c:v>
                </c:pt>
                <c:pt idx="2">
                  <c:v>6.7500000000000004E-2</c:v>
                </c:pt>
                <c:pt idx="3">
                  <c:v>7.9166666666666663E-2</c:v>
                </c:pt>
                <c:pt idx="4">
                  <c:v>0.46250000000000002</c:v>
                </c:pt>
              </c:numCache>
            </c:numRef>
          </c:val>
        </c:ser>
        <c:axId val="64365312"/>
        <c:axId val="64366848"/>
      </c:radarChart>
      <c:catAx>
        <c:axId val="64365312"/>
        <c:scaling>
          <c:orientation val="minMax"/>
        </c:scaling>
        <c:axPos val="b"/>
        <c:majorGridlines/>
        <c:numFmt formatCode="General" sourceLinked="0"/>
        <c:tickLblPos val="nextTo"/>
        <c:crossAx val="64366848"/>
        <c:crosses val="autoZero"/>
        <c:auto val="1"/>
        <c:lblAlgn val="ctr"/>
        <c:lblOffset val="100"/>
      </c:catAx>
      <c:valAx>
        <c:axId val="64366848"/>
        <c:scaling>
          <c:orientation val="minMax"/>
        </c:scaling>
        <c:axPos val="l"/>
        <c:majorGridlines/>
        <c:numFmt formatCode="0%" sourceLinked="1"/>
        <c:majorTickMark val="cross"/>
        <c:tickLblPos val="nextTo"/>
        <c:crossAx val="64365312"/>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Patrimoine technologique</a:t>
            </a:r>
          </a:p>
        </c:rich>
      </c:tx>
    </c:title>
    <c:plotArea>
      <c:layout/>
      <c:radarChart>
        <c:radarStyle val="marker"/>
        <c:ser>
          <c:idx val="0"/>
          <c:order val="0"/>
          <c:cat>
            <c:strRef>
              <c:f>VoletparPilier!$C$18:$C$21</c:f>
              <c:strCache>
                <c:ptCount val="4"/>
                <c:pt idx="0">
                  <c:v>patrimoine technologique</c:v>
                </c:pt>
                <c:pt idx="1">
                  <c:v>innovation</c:v>
                </c:pt>
                <c:pt idx="2">
                  <c:v>organisation du travail</c:v>
                </c:pt>
                <c:pt idx="3">
                  <c:v>ressources humaines</c:v>
                </c:pt>
              </c:strCache>
            </c:strRef>
          </c:cat>
          <c:val>
            <c:numRef>
              <c:f>VoletparPilier!$D$18:$D$21</c:f>
              <c:numCache>
                <c:formatCode>0%</c:formatCode>
                <c:ptCount val="4"/>
                <c:pt idx="0">
                  <c:v>0.59937499999999988</c:v>
                </c:pt>
                <c:pt idx="1">
                  <c:v>0.19687499999999999</c:v>
                </c:pt>
                <c:pt idx="2">
                  <c:v>0.25999999999999995</c:v>
                </c:pt>
                <c:pt idx="3">
                  <c:v>7.5000000000000011E-2</c:v>
                </c:pt>
              </c:numCache>
            </c:numRef>
          </c:val>
        </c:ser>
        <c:axId val="64382464"/>
        <c:axId val="64384000"/>
      </c:radarChart>
      <c:catAx>
        <c:axId val="64382464"/>
        <c:scaling>
          <c:orientation val="minMax"/>
        </c:scaling>
        <c:axPos val="b"/>
        <c:majorGridlines/>
        <c:numFmt formatCode="General" sourceLinked="0"/>
        <c:tickLblPos val="nextTo"/>
        <c:crossAx val="64384000"/>
        <c:crosses val="autoZero"/>
        <c:auto val="1"/>
        <c:lblAlgn val="ctr"/>
        <c:lblOffset val="100"/>
      </c:catAx>
      <c:valAx>
        <c:axId val="64384000"/>
        <c:scaling>
          <c:orientation val="minMax"/>
        </c:scaling>
        <c:axPos val="l"/>
        <c:majorGridlines/>
        <c:numFmt formatCode="0%" sourceLinked="1"/>
        <c:majorTickMark val="cross"/>
        <c:tickLblPos val="nextTo"/>
        <c:crossAx val="64382464"/>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Modèle opérationnel 2</a:t>
            </a:r>
          </a:p>
        </c:rich>
      </c:tx>
    </c:title>
    <c:plotArea>
      <c:layout/>
      <c:radarChart>
        <c:radarStyle val="marker"/>
        <c:ser>
          <c:idx val="0"/>
          <c:order val="0"/>
          <c:cat>
            <c:strRef>
              <c:f>ChampActionparPilier!$C$11:$C$17</c:f>
              <c:strCache>
                <c:ptCount val="7"/>
                <c:pt idx="0">
                  <c:v>collaboration </c:v>
                </c:pt>
                <c:pt idx="1">
                  <c:v>créativité</c:v>
                </c:pt>
                <c:pt idx="2">
                  <c:v>curiosité</c:v>
                </c:pt>
                <c:pt idx="3">
                  <c:v>efficience</c:v>
                </c:pt>
                <c:pt idx="4">
                  <c:v>motivation</c:v>
                </c:pt>
                <c:pt idx="5">
                  <c:v>proximité clients</c:v>
                </c:pt>
                <c:pt idx="6">
                  <c:v>proximité fournisseurs</c:v>
                </c:pt>
              </c:strCache>
            </c:strRef>
          </c:cat>
          <c:val>
            <c:numRef>
              <c:f>ChampActionparPilier!$E$11:$E$17</c:f>
              <c:numCache>
                <c:formatCode>0.00%</c:formatCode>
                <c:ptCount val="7"/>
                <c:pt idx="0">
                  <c:v>9.9166666666666639E-2</c:v>
                </c:pt>
                <c:pt idx="1">
                  <c:v>0.11624999999999998</c:v>
                </c:pt>
                <c:pt idx="2">
                  <c:v>0.11624999999999998</c:v>
                </c:pt>
                <c:pt idx="3">
                  <c:v>8.6249999999999993E-2</c:v>
                </c:pt>
                <c:pt idx="4">
                  <c:v>0.11174999999999997</c:v>
                </c:pt>
                <c:pt idx="5">
                  <c:v>0.11343750000000001</c:v>
                </c:pt>
                <c:pt idx="6">
                  <c:v>6.7500000000000004E-2</c:v>
                </c:pt>
              </c:numCache>
            </c:numRef>
          </c:val>
        </c:ser>
        <c:axId val="64407808"/>
        <c:axId val="64413696"/>
      </c:radarChart>
      <c:catAx>
        <c:axId val="64407808"/>
        <c:scaling>
          <c:orientation val="minMax"/>
        </c:scaling>
        <c:axPos val="b"/>
        <c:majorGridlines/>
        <c:numFmt formatCode="General" sourceLinked="0"/>
        <c:tickLblPos val="nextTo"/>
        <c:crossAx val="64413696"/>
        <c:crosses val="autoZero"/>
        <c:auto val="1"/>
        <c:lblAlgn val="ctr"/>
        <c:lblOffset val="100"/>
      </c:catAx>
      <c:valAx>
        <c:axId val="64413696"/>
        <c:scaling>
          <c:orientation val="minMax"/>
        </c:scaling>
        <c:axPos val="l"/>
        <c:majorGridlines/>
        <c:numFmt formatCode="0.00%" sourceLinked="1"/>
        <c:majorTickMark val="cross"/>
        <c:tickLblPos val="nextTo"/>
        <c:crossAx val="64407808"/>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Capital humain 2</a:t>
            </a:r>
          </a:p>
        </c:rich>
      </c:tx>
    </c:title>
    <c:plotArea>
      <c:layout/>
      <c:radarChart>
        <c:radarStyle val="marker"/>
        <c:ser>
          <c:idx val="0"/>
          <c:order val="0"/>
          <c:cat>
            <c:strRef>
              <c:f>ChampActionparPilier!$C$5:$C$9</c:f>
              <c:strCache>
                <c:ptCount val="5"/>
                <c:pt idx="0">
                  <c:v>collaboration </c:v>
                </c:pt>
                <c:pt idx="1">
                  <c:v>créativité</c:v>
                </c:pt>
                <c:pt idx="2">
                  <c:v>efficience</c:v>
                </c:pt>
                <c:pt idx="3">
                  <c:v>formation</c:v>
                </c:pt>
                <c:pt idx="4">
                  <c:v>motivation</c:v>
                </c:pt>
              </c:strCache>
            </c:strRef>
          </c:cat>
          <c:val>
            <c:numRef>
              <c:f>ChampActionparPilier!$G$5:$G$9</c:f>
              <c:numCache>
                <c:formatCode>0%</c:formatCode>
                <c:ptCount val="5"/>
                <c:pt idx="0">
                  <c:v>0.15</c:v>
                </c:pt>
                <c:pt idx="1">
                  <c:v>0.2</c:v>
                </c:pt>
                <c:pt idx="2">
                  <c:v>0.05</c:v>
                </c:pt>
                <c:pt idx="3">
                  <c:v>0.3</c:v>
                </c:pt>
                <c:pt idx="4">
                  <c:v>0.3</c:v>
                </c:pt>
              </c:numCache>
            </c:numRef>
          </c:val>
        </c:ser>
        <c:axId val="64306176"/>
        <c:axId val="64324352"/>
      </c:radarChart>
      <c:catAx>
        <c:axId val="64306176"/>
        <c:scaling>
          <c:orientation val="minMax"/>
        </c:scaling>
        <c:axPos val="b"/>
        <c:majorGridlines/>
        <c:numFmt formatCode="General" sourceLinked="0"/>
        <c:tickLblPos val="nextTo"/>
        <c:crossAx val="64324352"/>
        <c:crosses val="autoZero"/>
        <c:auto val="1"/>
        <c:lblAlgn val="ctr"/>
        <c:lblOffset val="100"/>
      </c:catAx>
      <c:valAx>
        <c:axId val="64324352"/>
        <c:scaling>
          <c:orientation val="minMax"/>
        </c:scaling>
        <c:axPos val="l"/>
        <c:majorGridlines/>
        <c:numFmt formatCode="0%" sourceLinked="1"/>
        <c:majorTickMark val="cross"/>
        <c:tickLblPos val="nextTo"/>
        <c:crossAx val="64306176"/>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Patrimoine technologique 2</a:t>
            </a:r>
          </a:p>
        </c:rich>
      </c:tx>
    </c:title>
    <c:plotArea>
      <c:layout/>
      <c:radarChart>
        <c:radarStyle val="marker"/>
        <c:ser>
          <c:idx val="0"/>
          <c:order val="0"/>
          <c:cat>
            <c:strRef>
              <c:f>ChampActionparPilier!$C$19:$C$23</c:f>
              <c:strCache>
                <c:ptCount val="5"/>
                <c:pt idx="0">
                  <c:v>collaboration </c:v>
                </c:pt>
                <c:pt idx="1">
                  <c:v>curiosité</c:v>
                </c:pt>
                <c:pt idx="2">
                  <c:v>efficience</c:v>
                </c:pt>
                <c:pt idx="3">
                  <c:v>formation</c:v>
                </c:pt>
                <c:pt idx="4">
                  <c:v>proximité fournisseurs</c:v>
                </c:pt>
              </c:strCache>
            </c:strRef>
          </c:cat>
          <c:val>
            <c:numRef>
              <c:f>ChampActionparPilier!$E$19:$E$23</c:f>
              <c:numCache>
                <c:formatCode>0.00%</c:formatCode>
                <c:ptCount val="5"/>
                <c:pt idx="0">
                  <c:v>0.13499999999999998</c:v>
                </c:pt>
                <c:pt idx="1">
                  <c:v>8.5000000000000006E-2</c:v>
                </c:pt>
                <c:pt idx="2">
                  <c:v>0.1525</c:v>
                </c:pt>
                <c:pt idx="3">
                  <c:v>0.15000000000000002</c:v>
                </c:pt>
                <c:pt idx="4">
                  <c:v>8.0000000000000016E-2</c:v>
                </c:pt>
              </c:numCache>
            </c:numRef>
          </c:val>
        </c:ser>
        <c:axId val="64344064"/>
        <c:axId val="64345600"/>
      </c:radarChart>
      <c:catAx>
        <c:axId val="64344064"/>
        <c:scaling>
          <c:orientation val="minMax"/>
        </c:scaling>
        <c:axPos val="b"/>
        <c:majorGridlines/>
        <c:numFmt formatCode="General" sourceLinked="0"/>
        <c:tickLblPos val="nextTo"/>
        <c:crossAx val="64345600"/>
        <c:crosses val="autoZero"/>
        <c:auto val="1"/>
        <c:lblAlgn val="ctr"/>
        <c:lblOffset val="100"/>
      </c:catAx>
      <c:valAx>
        <c:axId val="64345600"/>
        <c:scaling>
          <c:orientation val="minMax"/>
        </c:scaling>
        <c:axPos val="l"/>
        <c:majorGridlines/>
        <c:numFmt formatCode="0.00%" sourceLinked="1"/>
        <c:majorTickMark val="cross"/>
        <c:tickLblPos val="nextTo"/>
        <c:crossAx val="64344064"/>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sz="1800" b="1" i="0" baseline="0"/>
              <a:t>Votre positionnement par rapport aux piliers de l'agilité</a:t>
            </a:r>
            <a:endParaRPr lang="fr-FR"/>
          </a:p>
        </c:rich>
      </c:tx>
    </c:title>
    <c:plotArea>
      <c:layout/>
      <c:radarChart>
        <c:radarStyle val="marker"/>
        <c:ser>
          <c:idx val="0"/>
          <c:order val="0"/>
          <c:cat>
            <c:strRef>
              <c:f>QuestionparPilier!$H$10:$H$12</c:f>
              <c:strCache>
                <c:ptCount val="3"/>
                <c:pt idx="0">
                  <c:v>Capital humain</c:v>
                </c:pt>
                <c:pt idx="1">
                  <c:v>Modèle opérationnel</c:v>
                </c:pt>
                <c:pt idx="2">
                  <c:v>Patrimoine technologique</c:v>
                </c:pt>
              </c:strCache>
            </c:strRef>
          </c:cat>
          <c:val>
            <c:numRef>
              <c:f>QuestionparPilier!$J$10:$J$12</c:f>
              <c:numCache>
                <c:formatCode>0%</c:formatCode>
                <c:ptCount val="3"/>
                <c:pt idx="0">
                  <c:v>0.37350000000000005</c:v>
                </c:pt>
                <c:pt idx="1">
                  <c:v>0</c:v>
                </c:pt>
                <c:pt idx="2">
                  <c:v>0</c:v>
                </c:pt>
              </c:numCache>
            </c:numRef>
          </c:val>
        </c:ser>
        <c:axId val="64434944"/>
        <c:axId val="64436480"/>
      </c:radarChart>
      <c:catAx>
        <c:axId val="64434944"/>
        <c:scaling>
          <c:orientation val="minMax"/>
        </c:scaling>
        <c:axPos val="b"/>
        <c:majorGridlines/>
        <c:numFmt formatCode="General" sourceLinked="0"/>
        <c:tickLblPos val="nextTo"/>
        <c:crossAx val="64436480"/>
        <c:crosses val="autoZero"/>
        <c:auto val="1"/>
        <c:lblAlgn val="ctr"/>
        <c:lblOffset val="100"/>
      </c:catAx>
      <c:valAx>
        <c:axId val="64436480"/>
        <c:scaling>
          <c:orientation val="minMax"/>
        </c:scaling>
        <c:axPos val="l"/>
        <c:majorGridlines/>
        <c:numFmt formatCode="0%" sourceLinked="1"/>
        <c:majorTickMark val="cross"/>
        <c:tickLblPos val="nextTo"/>
        <c:crossAx val="64434944"/>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Votre agilité en fonction des volets</a:t>
            </a:r>
          </a:p>
        </c:rich>
      </c:tx>
      <c:layout>
        <c:manualLayout>
          <c:xMode val="edge"/>
          <c:yMode val="edge"/>
          <c:x val="0.11116005873715126"/>
          <c:y val="0"/>
        </c:manualLayout>
      </c:layout>
      <c:overlay val="1"/>
    </c:title>
    <c:plotArea>
      <c:layout/>
      <c:radarChart>
        <c:radarStyle val="marker"/>
        <c:ser>
          <c:idx val="0"/>
          <c:order val="0"/>
          <c:marker>
            <c:symbol val="none"/>
          </c:marker>
          <c:cat>
            <c:strRef>
              <c:f>QuestionparVolet!$H$5:$H$12</c:f>
              <c:strCache>
                <c:ptCount val="8"/>
                <c:pt idx="0">
                  <c:v>Richesse humaine</c:v>
                </c:pt>
                <c:pt idx="1">
                  <c:v>Efficience</c:v>
                </c:pt>
                <c:pt idx="2">
                  <c:v>Ecosystème</c:v>
                </c:pt>
                <c:pt idx="3">
                  <c:v>Résolution des problèmes</c:v>
                </c:pt>
                <c:pt idx="4">
                  <c:v>Communication</c:v>
                </c:pt>
                <c:pt idx="5">
                  <c:v>Convivialité</c:v>
                </c:pt>
                <c:pt idx="6">
                  <c:v>Innovation</c:v>
                </c:pt>
                <c:pt idx="7">
                  <c:v>Collaboration</c:v>
                </c:pt>
              </c:strCache>
            </c:strRef>
          </c:cat>
          <c:val>
            <c:numRef>
              <c:f>QuestionparVolet!$I$5:$I$12</c:f>
              <c:numCache>
                <c:formatCode>0%</c:formatCode>
                <c:ptCount val="8"/>
                <c:pt idx="0">
                  <c:v>0.875</c:v>
                </c:pt>
                <c:pt idx="1">
                  <c:v>0.796875</c:v>
                </c:pt>
                <c:pt idx="2">
                  <c:v>0.73571428571428577</c:v>
                </c:pt>
                <c:pt idx="3">
                  <c:v>0.79999999999999993</c:v>
                </c:pt>
                <c:pt idx="4">
                  <c:v>0.69500000000000006</c:v>
                </c:pt>
                <c:pt idx="5">
                  <c:v>0.75624999999999998</c:v>
                </c:pt>
                <c:pt idx="6">
                  <c:v>0.49285714285714283</c:v>
                </c:pt>
                <c:pt idx="7">
                  <c:v>0.62916666666666665</c:v>
                </c:pt>
              </c:numCache>
            </c:numRef>
          </c:val>
        </c:ser>
        <c:axId val="52819456"/>
        <c:axId val="52820992"/>
      </c:radarChart>
      <c:catAx>
        <c:axId val="52819456"/>
        <c:scaling>
          <c:orientation val="minMax"/>
        </c:scaling>
        <c:axPos val="b"/>
        <c:majorGridlines/>
        <c:tickLblPos val="nextTo"/>
        <c:crossAx val="52820992"/>
        <c:crosses val="autoZero"/>
        <c:auto val="1"/>
        <c:lblAlgn val="ctr"/>
        <c:lblOffset val="100"/>
      </c:catAx>
      <c:valAx>
        <c:axId val="52820992"/>
        <c:scaling>
          <c:orientation val="minMax"/>
        </c:scaling>
        <c:axPos val="l"/>
        <c:majorGridlines/>
        <c:numFmt formatCode="0%" sourceLinked="1"/>
        <c:tickLblPos val="nextTo"/>
        <c:crossAx val="52819456"/>
        <c:crosses val="autoZero"/>
        <c:crossBetween val="between"/>
      </c:valAx>
    </c:plotArea>
    <c:plotVisOnly val="1"/>
  </c:chart>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VoletparPilier!$C$5:$C$9</c:f>
              <c:strCache>
                <c:ptCount val="5"/>
                <c:pt idx="0">
                  <c:v>convivialité</c:v>
                </c:pt>
                <c:pt idx="1">
                  <c:v>innovation</c:v>
                </c:pt>
                <c:pt idx="2">
                  <c:v>organisation du travail</c:v>
                </c:pt>
                <c:pt idx="3">
                  <c:v>résolution des problèmes</c:v>
                </c:pt>
                <c:pt idx="4">
                  <c:v>ressources humaines</c:v>
                </c:pt>
              </c:strCache>
            </c:strRef>
          </c:cat>
          <c:val>
            <c:numRef>
              <c:f>VoletparPilier!$E$5:$E$9</c:f>
              <c:numCache>
                <c:formatCode>General</c:formatCode>
                <c:ptCount val="5"/>
                <c:pt idx="0">
                  <c:v>0.75624999999999998</c:v>
                </c:pt>
                <c:pt idx="1">
                  <c:v>0.17499999999999999</c:v>
                </c:pt>
                <c:pt idx="2">
                  <c:v>0.67500000000000004</c:v>
                </c:pt>
                <c:pt idx="3">
                  <c:v>0.79166666666666663</c:v>
                </c:pt>
                <c:pt idx="4">
                  <c:v>0.92500000000000004</c:v>
                </c:pt>
              </c:numCache>
            </c:numRef>
          </c:val>
        </c:ser>
        <c:axId val="51995008"/>
        <c:axId val="51996544"/>
      </c:radarChart>
      <c:catAx>
        <c:axId val="51995008"/>
        <c:scaling>
          <c:orientation val="minMax"/>
        </c:scaling>
        <c:axPos val="b"/>
        <c:majorGridlines/>
        <c:numFmt formatCode="General" sourceLinked="0"/>
        <c:tickLblPos val="nextTo"/>
        <c:crossAx val="51996544"/>
        <c:crosses val="autoZero"/>
        <c:auto val="1"/>
        <c:lblAlgn val="ctr"/>
        <c:lblOffset val="100"/>
      </c:catAx>
      <c:valAx>
        <c:axId val="51996544"/>
        <c:scaling>
          <c:orientation val="minMax"/>
        </c:scaling>
        <c:axPos val="l"/>
        <c:majorGridlines/>
        <c:numFmt formatCode="General" sourceLinked="1"/>
        <c:majorTickMark val="cross"/>
        <c:tickLblPos val="nextTo"/>
        <c:crossAx val="51995008"/>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ChampActionparPilier!$C$5:$C$9</c:f>
              <c:strCache>
                <c:ptCount val="5"/>
                <c:pt idx="0">
                  <c:v>collaboration </c:v>
                </c:pt>
                <c:pt idx="1">
                  <c:v>créativité</c:v>
                </c:pt>
                <c:pt idx="2">
                  <c:v>efficience</c:v>
                </c:pt>
                <c:pt idx="3">
                  <c:v>formation</c:v>
                </c:pt>
                <c:pt idx="4">
                  <c:v>motivation</c:v>
                </c:pt>
              </c:strCache>
            </c:strRef>
          </c:cat>
          <c:val>
            <c:numRef>
              <c:f>ChampActionparPilier!$D$5:$D$9</c:f>
              <c:numCache>
                <c:formatCode>General</c:formatCode>
                <c:ptCount val="5"/>
                <c:pt idx="0">
                  <c:v>0.8</c:v>
                </c:pt>
                <c:pt idx="1">
                  <c:v>0.8</c:v>
                </c:pt>
                <c:pt idx="2">
                  <c:v>0.67500000000000004</c:v>
                </c:pt>
                <c:pt idx="3">
                  <c:v>0.92500000000000004</c:v>
                </c:pt>
                <c:pt idx="4">
                  <c:v>0.64999999999999991</c:v>
                </c:pt>
              </c:numCache>
            </c:numRef>
          </c:val>
        </c:ser>
        <c:axId val="52011776"/>
        <c:axId val="52013312"/>
      </c:radarChart>
      <c:catAx>
        <c:axId val="52011776"/>
        <c:scaling>
          <c:orientation val="minMax"/>
        </c:scaling>
        <c:axPos val="b"/>
        <c:majorGridlines/>
        <c:numFmt formatCode="General" sourceLinked="0"/>
        <c:tickLblPos val="nextTo"/>
        <c:crossAx val="52013312"/>
        <c:crosses val="autoZero"/>
        <c:auto val="1"/>
        <c:lblAlgn val="ctr"/>
        <c:lblOffset val="100"/>
      </c:catAx>
      <c:valAx>
        <c:axId val="52013312"/>
        <c:scaling>
          <c:orientation val="minMax"/>
        </c:scaling>
        <c:axPos val="l"/>
        <c:majorGridlines/>
        <c:numFmt formatCode="General" sourceLinked="1"/>
        <c:majorTickMark val="cross"/>
        <c:tickLblPos val="nextTo"/>
        <c:crossAx val="52011776"/>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VoletparPilier!$C$11:$C$17</c:f>
              <c:strCache>
                <c:ptCount val="7"/>
                <c:pt idx="0">
                  <c:v>communication</c:v>
                </c:pt>
                <c:pt idx="1">
                  <c:v>ecosystème</c:v>
                </c:pt>
                <c:pt idx="2">
                  <c:v>innovation</c:v>
                </c:pt>
                <c:pt idx="3">
                  <c:v>organisation du travail</c:v>
                </c:pt>
                <c:pt idx="4">
                  <c:v>résolution des problèmes</c:v>
                </c:pt>
                <c:pt idx="5">
                  <c:v>ressources humaines</c:v>
                </c:pt>
                <c:pt idx="6">
                  <c:v>travailler ensemble</c:v>
                </c:pt>
              </c:strCache>
            </c:strRef>
          </c:cat>
          <c:val>
            <c:numRef>
              <c:f>VoletparPilier!$E$11:$E$17</c:f>
              <c:numCache>
                <c:formatCode>General</c:formatCode>
                <c:ptCount val="7"/>
                <c:pt idx="0">
                  <c:v>0.69499999999999995</c:v>
                </c:pt>
                <c:pt idx="1">
                  <c:v>0.73571428571428577</c:v>
                </c:pt>
                <c:pt idx="2">
                  <c:v>0.85</c:v>
                </c:pt>
                <c:pt idx="3">
                  <c:v>0.625</c:v>
                </c:pt>
                <c:pt idx="4">
                  <c:v>0.82499999999999996</c:v>
                </c:pt>
                <c:pt idx="5">
                  <c:v>0.92500000000000004</c:v>
                </c:pt>
                <c:pt idx="6">
                  <c:v>0.62</c:v>
                </c:pt>
              </c:numCache>
            </c:numRef>
          </c:val>
        </c:ser>
        <c:axId val="63575168"/>
        <c:axId val="63576704"/>
      </c:radarChart>
      <c:catAx>
        <c:axId val="63575168"/>
        <c:scaling>
          <c:orientation val="minMax"/>
        </c:scaling>
        <c:axPos val="b"/>
        <c:majorGridlines/>
        <c:numFmt formatCode="General" sourceLinked="0"/>
        <c:tickLblPos val="nextTo"/>
        <c:crossAx val="63576704"/>
        <c:crosses val="autoZero"/>
        <c:auto val="1"/>
        <c:lblAlgn val="ctr"/>
        <c:lblOffset val="100"/>
      </c:catAx>
      <c:valAx>
        <c:axId val="63576704"/>
        <c:scaling>
          <c:orientation val="minMax"/>
        </c:scaling>
        <c:axPos val="l"/>
        <c:majorGridlines/>
        <c:numFmt formatCode="General" sourceLinked="1"/>
        <c:majorTickMark val="cross"/>
        <c:tickLblPos val="nextTo"/>
        <c:crossAx val="63575168"/>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ChampActionparPilier!$C$11:$C$17</c:f>
              <c:strCache>
                <c:ptCount val="7"/>
                <c:pt idx="0">
                  <c:v>collaboration </c:v>
                </c:pt>
                <c:pt idx="1">
                  <c:v>créativité</c:v>
                </c:pt>
                <c:pt idx="2">
                  <c:v>curiosité</c:v>
                </c:pt>
                <c:pt idx="3">
                  <c:v>efficience</c:v>
                </c:pt>
                <c:pt idx="4">
                  <c:v>motivation</c:v>
                </c:pt>
                <c:pt idx="5">
                  <c:v>proximité clients</c:v>
                </c:pt>
                <c:pt idx="6">
                  <c:v>proximité fournisseurs</c:v>
                </c:pt>
              </c:strCache>
            </c:strRef>
          </c:cat>
          <c:val>
            <c:numRef>
              <c:f>ChampActionparPilier!$D$11:$D$17</c:f>
              <c:numCache>
                <c:formatCode>General</c:formatCode>
                <c:ptCount val="7"/>
                <c:pt idx="0">
                  <c:v>0.66111111111111098</c:v>
                </c:pt>
                <c:pt idx="1">
                  <c:v>0.77499999999999991</c:v>
                </c:pt>
                <c:pt idx="2">
                  <c:v>0.77499999999999991</c:v>
                </c:pt>
                <c:pt idx="3">
                  <c:v>0.77499999999999991</c:v>
                </c:pt>
                <c:pt idx="4">
                  <c:v>0.74499999999999988</c:v>
                </c:pt>
                <c:pt idx="5">
                  <c:v>0.75625000000000009</c:v>
                </c:pt>
                <c:pt idx="6">
                  <c:v>0.67500000000000004</c:v>
                </c:pt>
              </c:numCache>
            </c:numRef>
          </c:val>
        </c:ser>
        <c:axId val="63591936"/>
        <c:axId val="63593472"/>
      </c:radarChart>
      <c:catAx>
        <c:axId val="63591936"/>
        <c:scaling>
          <c:orientation val="minMax"/>
        </c:scaling>
        <c:axPos val="b"/>
        <c:majorGridlines/>
        <c:numFmt formatCode="General" sourceLinked="0"/>
        <c:tickLblPos val="nextTo"/>
        <c:crossAx val="63593472"/>
        <c:crosses val="autoZero"/>
        <c:auto val="1"/>
        <c:lblAlgn val="ctr"/>
        <c:lblOffset val="100"/>
      </c:catAx>
      <c:valAx>
        <c:axId val="63593472"/>
        <c:scaling>
          <c:orientation val="minMax"/>
        </c:scaling>
        <c:axPos val="l"/>
        <c:majorGridlines/>
        <c:numFmt formatCode="General" sourceLinked="1"/>
        <c:majorTickMark val="cross"/>
        <c:tickLblPos val="nextTo"/>
        <c:crossAx val="63591936"/>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VoletparPilier!$C$19:$C$22</c:f>
              <c:strCache>
                <c:ptCount val="4"/>
                <c:pt idx="0">
                  <c:v>innovation</c:v>
                </c:pt>
                <c:pt idx="1">
                  <c:v>organisation du travail</c:v>
                </c:pt>
                <c:pt idx="2">
                  <c:v>ressources humaines</c:v>
                </c:pt>
                <c:pt idx="3">
                  <c:v>travailler ensemble</c:v>
                </c:pt>
              </c:strCache>
            </c:strRef>
          </c:cat>
          <c:val>
            <c:numRef>
              <c:f>VoletparPilier!$E$19:$E$22</c:f>
              <c:numCache>
                <c:formatCode>General</c:formatCode>
                <c:ptCount val="4"/>
                <c:pt idx="0">
                  <c:v>0.39374999999999999</c:v>
                </c:pt>
                <c:pt idx="1">
                  <c:v>0.86666666666666659</c:v>
                </c:pt>
                <c:pt idx="2">
                  <c:v>0.75</c:v>
                </c:pt>
                <c:pt idx="3">
                  <c:v>0.67499999999999993</c:v>
                </c:pt>
              </c:numCache>
            </c:numRef>
          </c:val>
        </c:ser>
        <c:axId val="63625088"/>
        <c:axId val="63626624"/>
      </c:radarChart>
      <c:catAx>
        <c:axId val="63625088"/>
        <c:scaling>
          <c:orientation val="minMax"/>
        </c:scaling>
        <c:axPos val="b"/>
        <c:majorGridlines/>
        <c:numFmt formatCode="General" sourceLinked="0"/>
        <c:tickLblPos val="nextTo"/>
        <c:crossAx val="63626624"/>
        <c:crosses val="autoZero"/>
        <c:auto val="1"/>
        <c:lblAlgn val="ctr"/>
        <c:lblOffset val="100"/>
      </c:catAx>
      <c:valAx>
        <c:axId val="63626624"/>
        <c:scaling>
          <c:orientation val="minMax"/>
        </c:scaling>
        <c:axPos val="l"/>
        <c:majorGridlines/>
        <c:numFmt formatCode="General" sourceLinked="1"/>
        <c:majorTickMark val="cross"/>
        <c:tickLblPos val="nextTo"/>
        <c:crossAx val="63625088"/>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autoTitleDeleted val="1"/>
    <c:plotArea>
      <c:layout/>
      <c:radarChart>
        <c:radarStyle val="marker"/>
        <c:ser>
          <c:idx val="0"/>
          <c:order val="0"/>
          <c:cat>
            <c:strRef>
              <c:f>ChampActionparPilier!$C$19:$C$23</c:f>
              <c:strCache>
                <c:ptCount val="5"/>
                <c:pt idx="0">
                  <c:v>collaboration </c:v>
                </c:pt>
                <c:pt idx="1">
                  <c:v>curiosité</c:v>
                </c:pt>
                <c:pt idx="2">
                  <c:v>efficience</c:v>
                </c:pt>
                <c:pt idx="3">
                  <c:v>formation</c:v>
                </c:pt>
                <c:pt idx="4">
                  <c:v>proximité fournisseurs</c:v>
                </c:pt>
              </c:strCache>
            </c:strRef>
          </c:cat>
          <c:val>
            <c:numRef>
              <c:f>ChampActionparPilier!$D$19:$D$23</c:f>
              <c:numCache>
                <c:formatCode>General</c:formatCode>
                <c:ptCount val="5"/>
                <c:pt idx="0">
                  <c:v>0.67499999999999993</c:v>
                </c:pt>
                <c:pt idx="1">
                  <c:v>0.42499999999999999</c:v>
                </c:pt>
                <c:pt idx="2">
                  <c:v>0.76249999999999996</c:v>
                </c:pt>
                <c:pt idx="3">
                  <c:v>0.75</c:v>
                </c:pt>
                <c:pt idx="4">
                  <c:v>0.4</c:v>
                </c:pt>
              </c:numCache>
            </c:numRef>
          </c:val>
        </c:ser>
        <c:axId val="64096512"/>
        <c:axId val="64106496"/>
      </c:radarChart>
      <c:catAx>
        <c:axId val="64096512"/>
        <c:scaling>
          <c:orientation val="minMax"/>
        </c:scaling>
        <c:axPos val="b"/>
        <c:majorGridlines/>
        <c:numFmt formatCode="General" sourceLinked="0"/>
        <c:tickLblPos val="nextTo"/>
        <c:crossAx val="64106496"/>
        <c:crosses val="autoZero"/>
        <c:auto val="1"/>
        <c:lblAlgn val="ctr"/>
        <c:lblOffset val="100"/>
      </c:catAx>
      <c:valAx>
        <c:axId val="64106496"/>
        <c:scaling>
          <c:orientation val="minMax"/>
        </c:scaling>
        <c:axPos val="l"/>
        <c:majorGridlines/>
        <c:numFmt formatCode="General" sourceLinked="1"/>
        <c:majorTickMark val="cross"/>
        <c:tickLblPos val="nextTo"/>
        <c:crossAx val="64096512"/>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Votre positionnement par rapport aux items de l'agilité</a:t>
            </a:r>
          </a:p>
        </c:rich>
      </c:tx>
    </c:title>
    <c:plotArea>
      <c:layout/>
      <c:radarChart>
        <c:radarStyle val="marker"/>
        <c:ser>
          <c:idx val="0"/>
          <c:order val="0"/>
          <c:cat>
            <c:strRef>
              <c:f>QuestionparVolet!$H$5:$H$11</c:f>
              <c:strCache>
                <c:ptCount val="7"/>
                <c:pt idx="0">
                  <c:v>Richesse humaine</c:v>
                </c:pt>
                <c:pt idx="1">
                  <c:v>Efficience</c:v>
                </c:pt>
                <c:pt idx="2">
                  <c:v>Ecosystème</c:v>
                </c:pt>
                <c:pt idx="3">
                  <c:v>Résolution des problèmes</c:v>
                </c:pt>
                <c:pt idx="4">
                  <c:v>Communication</c:v>
                </c:pt>
                <c:pt idx="5">
                  <c:v>Convivialité</c:v>
                </c:pt>
                <c:pt idx="6">
                  <c:v>Innovation</c:v>
                </c:pt>
              </c:strCache>
            </c:strRef>
          </c:cat>
          <c:val>
            <c:numRef>
              <c:f>QuestionparVolet!$J$5:$J$11</c:f>
              <c:numCache>
                <c:formatCode>0%</c:formatCode>
                <c:ptCount val="7"/>
                <c:pt idx="0">
                  <c:v>0.87650000000000006</c:v>
                </c:pt>
                <c:pt idx="1">
                  <c:v>0.81250000000000011</c:v>
                </c:pt>
                <c:pt idx="2">
                  <c:v>0.71399999999999997</c:v>
                </c:pt>
                <c:pt idx="3">
                  <c:v>0.79999999999999993</c:v>
                </c:pt>
                <c:pt idx="4">
                  <c:v>0.68500000000000005</c:v>
                </c:pt>
                <c:pt idx="5">
                  <c:v>0.74624999999999997</c:v>
                </c:pt>
                <c:pt idx="6">
                  <c:v>0.50349999999999995</c:v>
                </c:pt>
              </c:numCache>
            </c:numRef>
          </c:val>
        </c:ser>
        <c:axId val="64198912"/>
        <c:axId val="64225280"/>
      </c:radarChart>
      <c:catAx>
        <c:axId val="64198912"/>
        <c:scaling>
          <c:orientation val="minMax"/>
        </c:scaling>
        <c:axPos val="b"/>
        <c:majorGridlines/>
        <c:numFmt formatCode="General" sourceLinked="0"/>
        <c:tickLblPos val="nextTo"/>
        <c:crossAx val="64225280"/>
        <c:crosses val="autoZero"/>
        <c:auto val="1"/>
        <c:lblAlgn val="ctr"/>
        <c:lblOffset val="100"/>
      </c:catAx>
      <c:valAx>
        <c:axId val="64225280"/>
        <c:scaling>
          <c:orientation val="minMax"/>
        </c:scaling>
        <c:axPos val="l"/>
        <c:majorGridlines/>
        <c:numFmt formatCode="0%" sourceLinked="1"/>
        <c:majorTickMark val="cross"/>
        <c:tickLblPos val="nextTo"/>
        <c:crossAx val="64198912"/>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image" Target="../media/image2.png"/><Relationship Id="rId7" Type="http://schemas.openxmlformats.org/officeDocument/2006/relationships/chart" Target="../charts/chart14.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0</xdr:col>
      <xdr:colOff>120817</xdr:colOff>
      <xdr:row>1</xdr:row>
      <xdr:rowOff>47625</xdr:rowOff>
    </xdr:from>
    <xdr:to>
      <xdr:col>2</xdr:col>
      <xdr:colOff>600075</xdr:colOff>
      <xdr:row>4</xdr:row>
      <xdr:rowOff>180975</xdr:rowOff>
    </xdr:to>
    <xdr:pic>
      <xdr:nvPicPr>
        <xdr:cNvPr id="1028" name="Picture 4"/>
        <xdr:cNvPicPr>
          <a:picLocks noChangeAspect="1" noChangeArrowheads="1"/>
        </xdr:cNvPicPr>
      </xdr:nvPicPr>
      <xdr:blipFill>
        <a:blip xmlns:r="http://schemas.openxmlformats.org/officeDocument/2006/relationships" r:embed="rId1"/>
        <a:srcRect/>
        <a:stretch>
          <a:fillRect/>
        </a:stretch>
      </xdr:blipFill>
      <xdr:spPr bwMode="auto">
        <a:xfrm>
          <a:off x="120817" y="238125"/>
          <a:ext cx="2003258" cy="704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47626</xdr:rowOff>
    </xdr:from>
    <xdr:to>
      <xdr:col>1</xdr:col>
      <xdr:colOff>695325</xdr:colOff>
      <xdr:row>2</xdr:row>
      <xdr:rowOff>172686</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9050" y="47626"/>
          <a:ext cx="1438275" cy="5060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22679</xdr:rowOff>
    </xdr:from>
    <xdr:to>
      <xdr:col>4</xdr:col>
      <xdr:colOff>2033814</xdr:colOff>
      <xdr:row>21</xdr:row>
      <xdr:rowOff>48079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85725</xdr:rowOff>
    </xdr:from>
    <xdr:to>
      <xdr:col>0</xdr:col>
      <xdr:colOff>1571625</xdr:colOff>
      <xdr:row>2</xdr:row>
      <xdr:rowOff>134585</xdr:rowOff>
    </xdr:to>
    <xdr:pic>
      <xdr:nvPicPr>
        <xdr:cNvPr id="4"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76200" y="85725"/>
          <a:ext cx="1495425" cy="506060"/>
        </a:xfrm>
        <a:prstGeom prst="rect">
          <a:avLst/>
        </a:prstGeom>
        <a:noFill/>
      </xdr:spPr>
    </xdr:pic>
    <xdr:clientData/>
  </xdr:twoCellAnchor>
  <xdr:twoCellAnchor>
    <xdr:from>
      <xdr:col>0</xdr:col>
      <xdr:colOff>609600</xdr:colOff>
      <xdr:row>24</xdr:row>
      <xdr:rowOff>104775</xdr:rowOff>
    </xdr:from>
    <xdr:to>
      <xdr:col>2</xdr:col>
      <xdr:colOff>1533525</xdr:colOff>
      <xdr:row>39</xdr:row>
      <xdr:rowOff>104775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622302</xdr:colOff>
      <xdr:row>12</xdr:row>
      <xdr:rowOff>114300</xdr:rowOff>
    </xdr:from>
    <xdr:to>
      <xdr:col>6</xdr:col>
      <xdr:colOff>812498</xdr:colOff>
      <xdr:row>15</xdr:row>
      <xdr:rowOff>165100</xdr:rowOff>
    </xdr:to>
    <xdr:sp macro="" textlink="">
      <xdr:nvSpPr>
        <xdr:cNvPr id="2" name="Rectangle 1"/>
        <xdr:cNvSpPr/>
      </xdr:nvSpPr>
      <xdr:spPr>
        <a:xfrm>
          <a:off x="1447802" y="2425700"/>
          <a:ext cx="4317696" cy="584200"/>
        </a:xfrm>
        <a:prstGeom prst="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400"/>
            <a:t>Axes</a:t>
          </a:r>
          <a:r>
            <a:rPr lang="fr-FR" sz="1400" baseline="0"/>
            <a:t> à améliorer</a:t>
          </a:r>
          <a:endParaRPr lang="fr-FR" sz="1400"/>
        </a:p>
      </xdr:txBody>
    </xdr:sp>
    <xdr:clientData/>
  </xdr:twoCellAnchor>
  <xdr:twoCellAnchor>
    <xdr:from>
      <xdr:col>7</xdr:col>
      <xdr:colOff>419102</xdr:colOff>
      <xdr:row>12</xdr:row>
      <xdr:rowOff>127000</xdr:rowOff>
    </xdr:from>
    <xdr:to>
      <xdr:col>12</xdr:col>
      <xdr:colOff>609298</xdr:colOff>
      <xdr:row>16</xdr:row>
      <xdr:rowOff>0</xdr:rowOff>
    </xdr:to>
    <xdr:sp macro="" textlink="">
      <xdr:nvSpPr>
        <xdr:cNvPr id="3" name="Rectangle 2"/>
        <xdr:cNvSpPr/>
      </xdr:nvSpPr>
      <xdr:spPr>
        <a:xfrm>
          <a:off x="6197602" y="2438400"/>
          <a:ext cx="4317696" cy="584200"/>
        </a:xfrm>
        <a:prstGeom prst="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400"/>
            <a:t>Leviers sur lesquels travailler</a:t>
          </a:r>
        </a:p>
      </xdr:txBody>
    </xdr:sp>
    <xdr:clientData/>
  </xdr:twoCellAnchor>
  <xdr:twoCellAnchor>
    <xdr:from>
      <xdr:col>0</xdr:col>
      <xdr:colOff>63500</xdr:colOff>
      <xdr:row>16</xdr:row>
      <xdr:rowOff>63500</xdr:rowOff>
    </xdr:from>
    <xdr:to>
      <xdr:col>1</xdr:col>
      <xdr:colOff>546100</xdr:colOff>
      <xdr:row>30</xdr:row>
      <xdr:rowOff>94300</xdr:rowOff>
    </xdr:to>
    <xdr:sp macro="" textlink="">
      <xdr:nvSpPr>
        <xdr:cNvPr id="4" name="Rectangle 3"/>
        <xdr:cNvSpPr/>
      </xdr:nvSpPr>
      <xdr:spPr>
        <a:xfrm>
          <a:off x="63500" y="3086100"/>
          <a:ext cx="1308100" cy="2520000"/>
        </a:xfrm>
        <a:prstGeom prst="rect">
          <a:avLst/>
        </a:prstGeom>
        <a:solidFill>
          <a:schemeClr val="accent2"/>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200"/>
            <a:t>CAPITAL</a:t>
          </a:r>
          <a:r>
            <a:rPr lang="fr-FR" sz="1200" baseline="0"/>
            <a:t> </a:t>
          </a:r>
        </a:p>
        <a:p>
          <a:pPr algn="ctr"/>
          <a:r>
            <a:rPr lang="fr-FR" sz="1200" baseline="0"/>
            <a:t>HUMAIN</a:t>
          </a:r>
          <a:endParaRPr lang="fr-FR" sz="1200"/>
        </a:p>
      </xdr:txBody>
    </xdr:sp>
    <xdr:clientData/>
  </xdr:twoCellAnchor>
  <xdr:twoCellAnchor>
    <xdr:from>
      <xdr:col>0</xdr:col>
      <xdr:colOff>63500</xdr:colOff>
      <xdr:row>31</xdr:row>
      <xdr:rowOff>76200</xdr:rowOff>
    </xdr:from>
    <xdr:to>
      <xdr:col>1</xdr:col>
      <xdr:colOff>546100</xdr:colOff>
      <xdr:row>45</xdr:row>
      <xdr:rowOff>107000</xdr:rowOff>
    </xdr:to>
    <xdr:sp macro="" textlink="">
      <xdr:nvSpPr>
        <xdr:cNvPr id="5" name="Rectangle 4"/>
        <xdr:cNvSpPr/>
      </xdr:nvSpPr>
      <xdr:spPr>
        <a:xfrm>
          <a:off x="63500" y="5765800"/>
          <a:ext cx="1308100" cy="2520000"/>
        </a:xfrm>
        <a:prstGeom prst="rect">
          <a:avLst/>
        </a:prstGeom>
        <a:solidFill>
          <a:srgbClr val="FFFF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200">
              <a:solidFill>
                <a:schemeClr val="tx1"/>
              </a:solidFill>
            </a:rPr>
            <a:t>MODEL</a:t>
          </a:r>
        </a:p>
        <a:p>
          <a:pPr algn="ctr"/>
          <a:r>
            <a:rPr lang="fr-FR" sz="1200">
              <a:solidFill>
                <a:schemeClr val="tx1"/>
              </a:solidFill>
            </a:rPr>
            <a:t>OPERATIONNEL</a:t>
          </a:r>
        </a:p>
      </xdr:txBody>
    </xdr:sp>
    <xdr:clientData/>
  </xdr:twoCellAnchor>
  <xdr:twoCellAnchor>
    <xdr:from>
      <xdr:col>0</xdr:col>
      <xdr:colOff>63500</xdr:colOff>
      <xdr:row>46</xdr:row>
      <xdr:rowOff>38100</xdr:rowOff>
    </xdr:from>
    <xdr:to>
      <xdr:col>1</xdr:col>
      <xdr:colOff>546100</xdr:colOff>
      <xdr:row>60</xdr:row>
      <xdr:rowOff>68900</xdr:rowOff>
    </xdr:to>
    <xdr:sp macro="" textlink="">
      <xdr:nvSpPr>
        <xdr:cNvPr id="6" name="Rectangle 5"/>
        <xdr:cNvSpPr/>
      </xdr:nvSpPr>
      <xdr:spPr>
        <a:xfrm>
          <a:off x="63500" y="8394700"/>
          <a:ext cx="1308100" cy="2520000"/>
        </a:xfrm>
        <a:prstGeom prst="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200"/>
            <a:t>PATRIMOINE</a:t>
          </a:r>
          <a:endParaRPr lang="fr-FR" sz="1200" baseline="0"/>
        </a:p>
        <a:p>
          <a:pPr algn="ctr"/>
          <a:r>
            <a:rPr lang="fr-FR" sz="1200" baseline="0"/>
            <a:t>TECHNOLOGIQUE</a:t>
          </a:r>
          <a:endParaRPr lang="fr-FR" sz="1200"/>
        </a:p>
      </xdr:txBody>
    </xdr:sp>
    <xdr:clientData/>
  </xdr:twoCellAnchor>
  <xdr:twoCellAnchor>
    <xdr:from>
      <xdr:col>1</xdr:col>
      <xdr:colOff>622302</xdr:colOff>
      <xdr:row>16</xdr:row>
      <xdr:rowOff>101600</xdr:rowOff>
    </xdr:from>
    <xdr:to>
      <xdr:col>6</xdr:col>
      <xdr:colOff>814796</xdr:colOff>
      <xdr:row>30</xdr:row>
      <xdr:rowOff>168400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406400</xdr:colOff>
      <xdr:row>16</xdr:row>
      <xdr:rowOff>101600</xdr:rowOff>
    </xdr:from>
    <xdr:to>
      <xdr:col>12</xdr:col>
      <xdr:colOff>598900</xdr:colOff>
      <xdr:row>30</xdr:row>
      <xdr:rowOff>132400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622302</xdr:colOff>
      <xdr:row>31</xdr:row>
      <xdr:rowOff>88900</xdr:rowOff>
    </xdr:from>
    <xdr:to>
      <xdr:col>6</xdr:col>
      <xdr:colOff>814797</xdr:colOff>
      <xdr:row>45</xdr:row>
      <xdr:rowOff>119700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393699</xdr:colOff>
      <xdr:row>31</xdr:row>
      <xdr:rowOff>63500</xdr:rowOff>
    </xdr:from>
    <xdr:to>
      <xdr:col>12</xdr:col>
      <xdr:colOff>586199</xdr:colOff>
      <xdr:row>45</xdr:row>
      <xdr:rowOff>94300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647700</xdr:colOff>
      <xdr:row>46</xdr:row>
      <xdr:rowOff>50800</xdr:rowOff>
    </xdr:from>
    <xdr:to>
      <xdr:col>7</xdr:col>
      <xdr:colOff>14700</xdr:colOff>
      <xdr:row>60</xdr:row>
      <xdr:rowOff>81600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368300</xdr:colOff>
      <xdr:row>46</xdr:row>
      <xdr:rowOff>38102</xdr:rowOff>
    </xdr:from>
    <xdr:to>
      <xdr:col>12</xdr:col>
      <xdr:colOff>560800</xdr:colOff>
      <xdr:row>60</xdr:row>
      <xdr:rowOff>68896</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104775</xdr:colOff>
      <xdr:row>1</xdr:row>
      <xdr:rowOff>133350</xdr:rowOff>
    </xdr:from>
    <xdr:to>
      <xdr:col>1</xdr:col>
      <xdr:colOff>628650</xdr:colOff>
      <xdr:row>4</xdr:row>
      <xdr:rowOff>58385</xdr:rowOff>
    </xdr:to>
    <xdr:pic>
      <xdr:nvPicPr>
        <xdr:cNvPr id="13" name="Picture 4"/>
        <xdr:cNvPicPr>
          <a:picLocks noChangeAspect="1" noChangeArrowheads="1"/>
        </xdr:cNvPicPr>
      </xdr:nvPicPr>
      <xdr:blipFill>
        <a:blip xmlns:r="http://schemas.openxmlformats.org/officeDocument/2006/relationships" r:embed="rId7" cstate="print"/>
        <a:srcRect/>
        <a:stretch>
          <a:fillRect/>
        </a:stretch>
      </xdr:blipFill>
      <xdr:spPr bwMode="auto">
        <a:xfrm>
          <a:off x="104775" y="311150"/>
          <a:ext cx="1565275" cy="47113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15</xdr:row>
      <xdr:rowOff>76200</xdr:rowOff>
    </xdr:from>
    <xdr:to>
      <xdr:col>6</xdr:col>
      <xdr:colOff>323850</xdr:colOff>
      <xdr:row>31</xdr:row>
      <xdr:rowOff>9525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33</xdr:row>
      <xdr:rowOff>180975</xdr:rowOff>
    </xdr:from>
    <xdr:to>
      <xdr:col>6</xdr:col>
      <xdr:colOff>295275</xdr:colOff>
      <xdr:row>48</xdr:row>
      <xdr:rowOff>66675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104775</xdr:colOff>
      <xdr:row>1</xdr:row>
      <xdr:rowOff>133350</xdr:rowOff>
    </xdr:from>
    <xdr:to>
      <xdr:col>2</xdr:col>
      <xdr:colOff>19050</xdr:colOff>
      <xdr:row>4</xdr:row>
      <xdr:rowOff>58385</xdr:rowOff>
    </xdr:to>
    <xdr:pic>
      <xdr:nvPicPr>
        <xdr:cNvPr id="6"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04775" y="323850"/>
          <a:ext cx="1438275" cy="506060"/>
        </a:xfrm>
        <a:prstGeom prst="rect">
          <a:avLst/>
        </a:prstGeom>
        <a:noFill/>
      </xdr:spPr>
    </xdr:pic>
    <xdr:clientData/>
  </xdr:twoCellAnchor>
  <xdr:twoCellAnchor>
    <xdr:from>
      <xdr:col>0</xdr:col>
      <xdr:colOff>542925</xdr:colOff>
      <xdr:row>51</xdr:row>
      <xdr:rowOff>38100</xdr:rowOff>
    </xdr:from>
    <xdr:to>
      <xdr:col>6</xdr:col>
      <xdr:colOff>542925</xdr:colOff>
      <xdr:row>65</xdr:row>
      <xdr:rowOff>114300</xdr:rowOff>
    </xdr:to>
    <xdr:graphicFrame macro="">
      <xdr:nvGraphicFramePr>
        <xdr:cNvPr id="12" name="Graphique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38100</xdr:colOff>
      <xdr:row>34</xdr:row>
      <xdr:rowOff>0</xdr:rowOff>
    </xdr:from>
    <xdr:to>
      <xdr:col>13</xdr:col>
      <xdr:colOff>38100</xdr:colOff>
      <xdr:row>48</xdr:row>
      <xdr:rowOff>76200</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123825</xdr:colOff>
      <xdr:row>51</xdr:row>
      <xdr:rowOff>66675</xdr:rowOff>
    </xdr:from>
    <xdr:to>
      <xdr:col>13</xdr:col>
      <xdr:colOff>123825</xdr:colOff>
      <xdr:row>65</xdr:row>
      <xdr:rowOff>142875</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295275</xdr:colOff>
      <xdr:row>67</xdr:row>
      <xdr:rowOff>171450</xdr:rowOff>
    </xdr:from>
    <xdr:to>
      <xdr:col>13</xdr:col>
      <xdr:colOff>295275</xdr:colOff>
      <xdr:row>81</xdr:row>
      <xdr:rowOff>114300</xdr:rowOff>
    </xdr:to>
    <xdr:graphicFrame macro="">
      <xdr:nvGraphicFramePr>
        <xdr:cNvPr id="17"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419100</xdr:colOff>
      <xdr:row>67</xdr:row>
      <xdr:rowOff>19050</xdr:rowOff>
    </xdr:from>
    <xdr:to>
      <xdr:col>6</xdr:col>
      <xdr:colOff>419100</xdr:colOff>
      <xdr:row>81</xdr:row>
      <xdr:rowOff>95250</xdr:rowOff>
    </xdr:to>
    <xdr:graphicFrame macro="">
      <xdr:nvGraphicFramePr>
        <xdr:cNvPr id="18" name="Graphique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533400</xdr:colOff>
      <xdr:row>82</xdr:row>
      <xdr:rowOff>171450</xdr:rowOff>
    </xdr:from>
    <xdr:to>
      <xdr:col>6</xdr:col>
      <xdr:colOff>533400</xdr:colOff>
      <xdr:row>97</xdr:row>
      <xdr:rowOff>57150</xdr:rowOff>
    </xdr:to>
    <xdr:graphicFrame macro="">
      <xdr:nvGraphicFramePr>
        <xdr:cNvPr id="20" name="Graphique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16</xdr:row>
      <xdr:rowOff>1059</xdr:rowOff>
    </xdr:from>
    <xdr:to>
      <xdr:col>13</xdr:col>
      <xdr:colOff>0</xdr:colOff>
      <xdr:row>30</xdr:row>
      <xdr:rowOff>77259</xdr:rowOff>
    </xdr:to>
    <xdr:graphicFrame macro="">
      <xdr:nvGraphicFramePr>
        <xdr:cNvPr id="15" name="Graphique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sheetPr codeName="Feuil2">
    <tabColor rgb="FF92D050"/>
    <pageSetUpPr fitToPage="1"/>
  </sheetPr>
  <dimension ref="A2:K31"/>
  <sheetViews>
    <sheetView tabSelected="1" workbookViewId="0">
      <selection activeCell="J4" sqref="J4"/>
    </sheetView>
  </sheetViews>
  <sheetFormatPr baseColWidth="10" defaultRowHeight="15"/>
  <cols>
    <col min="2" max="2" width="11.42578125" customWidth="1"/>
    <col min="4" max="4" width="14.140625" customWidth="1"/>
    <col min="5" max="5" width="14" customWidth="1"/>
    <col min="6" max="6" width="13" customWidth="1"/>
    <col min="8" max="8" width="14.42578125" customWidth="1"/>
    <col min="9" max="9" width="23.7109375" customWidth="1"/>
  </cols>
  <sheetData>
    <row r="2" spans="1:11" ht="15" customHeight="1">
      <c r="A2" s="2"/>
      <c r="B2" s="2"/>
      <c r="C2" s="2"/>
      <c r="D2" s="124" t="s">
        <v>259</v>
      </c>
      <c r="E2" s="115"/>
      <c r="F2" s="115"/>
      <c r="G2" s="115"/>
      <c r="H2" s="115"/>
      <c r="I2" s="115"/>
      <c r="J2" s="1"/>
      <c r="K2" s="1"/>
    </row>
    <row r="3" spans="1:11" ht="15" customHeight="1">
      <c r="A3" s="2"/>
      <c r="B3" s="2"/>
      <c r="C3" s="2"/>
      <c r="D3" s="115"/>
      <c r="E3" s="115"/>
      <c r="F3" s="115"/>
      <c r="G3" s="115"/>
      <c r="H3" s="115"/>
      <c r="I3" s="115"/>
      <c r="J3" s="1"/>
      <c r="K3" s="1"/>
    </row>
    <row r="4" spans="1:11" ht="15" customHeight="1">
      <c r="A4" s="2"/>
      <c r="B4" s="2"/>
      <c r="C4" s="2"/>
      <c r="D4" s="115"/>
      <c r="E4" s="115"/>
      <c r="F4" s="115"/>
      <c r="G4" s="115"/>
      <c r="H4" s="115"/>
      <c r="I4" s="115"/>
      <c r="J4" s="1"/>
      <c r="K4" s="1"/>
    </row>
    <row r="5" spans="1:11" ht="15" customHeight="1">
      <c r="A5" s="2"/>
      <c r="B5" s="2"/>
      <c r="C5" s="2"/>
      <c r="D5" s="115"/>
      <c r="E5" s="115"/>
      <c r="F5" s="115"/>
      <c r="G5" s="115"/>
      <c r="H5" s="115"/>
      <c r="I5" s="115"/>
      <c r="J5" s="1"/>
      <c r="K5" s="1"/>
    </row>
    <row r="6" spans="1:11" ht="15.75">
      <c r="A6" s="78" t="s">
        <v>195</v>
      </c>
    </row>
    <row r="7" spans="1:11" ht="18.75" hidden="1">
      <c r="A7" s="79" t="s">
        <v>0</v>
      </c>
      <c r="B7" s="19"/>
      <c r="C7" s="19"/>
      <c r="D7" s="116" t="s">
        <v>6</v>
      </c>
      <c r="E7" s="116"/>
      <c r="F7" s="116"/>
      <c r="G7" s="116"/>
      <c r="H7" s="116"/>
      <c r="I7" s="117"/>
    </row>
    <row r="8" spans="1:11" ht="18.75" hidden="1">
      <c r="A8" s="80" t="s">
        <v>50</v>
      </c>
      <c r="B8" s="20"/>
      <c r="C8" s="20"/>
      <c r="D8" s="118" t="s">
        <v>51</v>
      </c>
      <c r="E8" s="118"/>
      <c r="F8" s="118"/>
      <c r="G8" s="118"/>
      <c r="H8" s="118"/>
      <c r="I8" s="119"/>
    </row>
    <row r="9" spans="1:11" ht="18.75" hidden="1">
      <c r="A9" s="81" t="s">
        <v>52</v>
      </c>
      <c r="B9" s="20"/>
      <c r="C9" s="20"/>
      <c r="D9" s="118" t="s">
        <v>7</v>
      </c>
      <c r="E9" s="118"/>
      <c r="F9" s="118"/>
      <c r="G9" s="118" t="s">
        <v>8</v>
      </c>
      <c r="H9" s="118"/>
      <c r="I9" s="119"/>
    </row>
    <row r="10" spans="1:11" ht="18.75" hidden="1">
      <c r="A10" s="82" t="s">
        <v>1</v>
      </c>
      <c r="B10" s="21"/>
      <c r="C10" s="21"/>
      <c r="D10" s="120" t="s">
        <v>9</v>
      </c>
      <c r="E10" s="120"/>
      <c r="F10" s="120"/>
      <c r="G10" s="120"/>
      <c r="H10" s="120"/>
      <c r="I10" s="121"/>
    </row>
    <row r="11" spans="1:11" ht="21">
      <c r="A11" s="83" t="s">
        <v>53</v>
      </c>
      <c r="B11" s="3"/>
      <c r="C11" s="3"/>
      <c r="D11" s="3"/>
      <c r="E11" s="3"/>
      <c r="F11" s="3"/>
      <c r="G11" s="3"/>
      <c r="H11" s="3"/>
      <c r="I11" s="3"/>
    </row>
    <row r="12" spans="1:11">
      <c r="A12" s="114" t="s">
        <v>257</v>
      </c>
      <c r="B12" s="114"/>
      <c r="C12" s="114"/>
      <c r="D12" s="114"/>
      <c r="E12" s="114"/>
      <c r="F12" s="114"/>
      <c r="G12" s="114"/>
      <c r="H12" s="114"/>
      <c r="I12" s="114"/>
    </row>
    <row r="13" spans="1:11">
      <c r="A13" s="114"/>
      <c r="B13" s="114"/>
      <c r="C13" s="114"/>
      <c r="D13" s="114"/>
      <c r="E13" s="114"/>
      <c r="F13" s="114"/>
      <c r="G13" s="114"/>
      <c r="H13" s="114"/>
      <c r="I13" s="114"/>
    </row>
    <row r="14" spans="1:11">
      <c r="A14" s="114"/>
      <c r="B14" s="114"/>
      <c r="C14" s="114"/>
      <c r="D14" s="114"/>
      <c r="E14" s="114"/>
      <c r="F14" s="114"/>
      <c r="G14" s="114"/>
      <c r="H14" s="114"/>
      <c r="I14" s="114"/>
    </row>
    <row r="15" spans="1:11">
      <c r="A15" s="114"/>
      <c r="B15" s="114"/>
      <c r="C15" s="114"/>
      <c r="D15" s="114"/>
      <c r="E15" s="114"/>
      <c r="F15" s="114"/>
      <c r="G15" s="114"/>
      <c r="H15" s="114"/>
      <c r="I15" s="114"/>
    </row>
    <row r="16" spans="1:11">
      <c r="A16" s="114"/>
      <c r="B16" s="114"/>
      <c r="C16" s="114"/>
      <c r="D16" s="114"/>
      <c r="E16" s="114"/>
      <c r="F16" s="114"/>
      <c r="G16" s="114"/>
      <c r="H16" s="114"/>
      <c r="I16" s="114"/>
    </row>
    <row r="17" spans="1:9">
      <c r="A17" s="114"/>
      <c r="B17" s="114"/>
      <c r="C17" s="114"/>
      <c r="D17" s="114"/>
      <c r="E17" s="114"/>
      <c r="F17" s="114"/>
      <c r="G17" s="114"/>
      <c r="H17" s="114"/>
      <c r="I17" s="114"/>
    </row>
    <row r="18" spans="1:9">
      <c r="A18" s="114"/>
      <c r="B18" s="114"/>
      <c r="C18" s="114"/>
      <c r="D18" s="114"/>
      <c r="E18" s="114"/>
      <c r="F18" s="114"/>
      <c r="G18" s="114"/>
      <c r="H18" s="114"/>
      <c r="I18" s="114"/>
    </row>
    <row r="19" spans="1:9">
      <c r="A19" s="114"/>
      <c r="B19" s="114"/>
      <c r="C19" s="114"/>
      <c r="D19" s="114"/>
      <c r="E19" s="114"/>
      <c r="F19" s="114"/>
      <c r="G19" s="114"/>
      <c r="H19" s="114"/>
      <c r="I19" s="114"/>
    </row>
    <row r="20" spans="1:9">
      <c r="A20" s="114"/>
      <c r="B20" s="114"/>
      <c r="C20" s="114"/>
      <c r="D20" s="114"/>
      <c r="E20" s="114"/>
      <c r="F20" s="114"/>
      <c r="G20" s="114"/>
      <c r="H20" s="114"/>
      <c r="I20" s="114"/>
    </row>
    <row r="21" spans="1:9">
      <c r="A21" s="114"/>
      <c r="B21" s="114"/>
      <c r="C21" s="114"/>
      <c r="D21" s="114"/>
      <c r="E21" s="114"/>
      <c r="F21" s="114"/>
      <c r="G21" s="114"/>
      <c r="H21" s="114"/>
      <c r="I21" s="114"/>
    </row>
    <row r="22" spans="1:9">
      <c r="A22" s="4"/>
      <c r="B22" s="4"/>
      <c r="C22" s="4"/>
      <c r="D22" s="4"/>
      <c r="E22" s="4"/>
      <c r="F22" s="4"/>
      <c r="G22" s="4"/>
      <c r="H22" s="4"/>
      <c r="I22" s="4"/>
    </row>
    <row r="23" spans="1:9" ht="18.75">
      <c r="A23" s="84" t="s">
        <v>258</v>
      </c>
      <c r="B23" s="114" t="s">
        <v>190</v>
      </c>
      <c r="C23" s="114"/>
      <c r="D23" s="114"/>
      <c r="E23" s="114"/>
      <c r="F23" s="114"/>
      <c r="G23" s="114"/>
      <c r="H23" s="114"/>
      <c r="I23" s="114"/>
    </row>
    <row r="24" spans="1:9">
      <c r="A24" s="4"/>
      <c r="B24" s="114"/>
      <c r="C24" s="114"/>
      <c r="D24" s="114"/>
      <c r="E24" s="114"/>
      <c r="F24" s="114"/>
      <c r="G24" s="114"/>
      <c r="H24" s="114"/>
      <c r="I24" s="114"/>
    </row>
    <row r="25" spans="1:9">
      <c r="A25" s="4"/>
      <c r="B25" s="114"/>
      <c r="C25" s="114"/>
      <c r="D25" s="114"/>
      <c r="E25" s="114"/>
      <c r="F25" s="114"/>
      <c r="G25" s="114"/>
      <c r="H25" s="114"/>
      <c r="I25" s="114"/>
    </row>
    <row r="26" spans="1:9">
      <c r="A26" s="4"/>
      <c r="B26" s="114"/>
      <c r="C26" s="114"/>
      <c r="D26" s="114"/>
      <c r="E26" s="114"/>
      <c r="F26" s="114"/>
      <c r="G26" s="114"/>
      <c r="H26" s="114"/>
      <c r="I26" s="114"/>
    </row>
    <row r="27" spans="1:9" ht="21">
      <c r="A27" s="83" t="s">
        <v>54</v>
      </c>
      <c r="B27" s="5"/>
      <c r="C27" s="5"/>
      <c r="D27" s="5"/>
      <c r="E27" s="5"/>
      <c r="F27" s="5"/>
      <c r="G27" s="5"/>
      <c r="H27" s="5"/>
      <c r="I27" s="5"/>
    </row>
    <row r="28" spans="1:9" ht="18.75">
      <c r="A28" s="6"/>
      <c r="B28" s="85" t="s">
        <v>254</v>
      </c>
      <c r="C28" s="4"/>
      <c r="D28" s="4"/>
      <c r="E28" s="4"/>
      <c r="F28" s="4"/>
      <c r="G28" s="4"/>
      <c r="H28" s="4"/>
      <c r="I28" s="4"/>
    </row>
    <row r="29" spans="1:9" ht="18.75">
      <c r="A29" s="4"/>
      <c r="B29" s="85" t="s">
        <v>255</v>
      </c>
      <c r="C29" s="4"/>
      <c r="D29" s="4"/>
      <c r="E29" s="4"/>
      <c r="F29" s="4"/>
      <c r="G29" s="4"/>
      <c r="H29" s="4"/>
      <c r="I29" s="4"/>
    </row>
    <row r="30" spans="1:9" ht="18.75">
      <c r="A30" s="4"/>
      <c r="B30" s="85" t="s">
        <v>256</v>
      </c>
      <c r="C30" s="4"/>
      <c r="D30" s="4"/>
      <c r="E30" s="4"/>
      <c r="F30" s="4"/>
      <c r="G30" s="4"/>
      <c r="H30" s="4"/>
      <c r="I30" s="4"/>
    </row>
    <row r="31" spans="1:9" ht="18.75">
      <c r="A31" s="4"/>
      <c r="B31" s="85"/>
      <c r="C31" s="4"/>
      <c r="D31" s="4"/>
      <c r="E31" s="4"/>
      <c r="F31" s="4"/>
      <c r="G31" s="4"/>
      <c r="H31" s="4"/>
      <c r="I31" s="4"/>
    </row>
  </sheetData>
  <sheetProtection sheet="1" objects="1" scenarios="1"/>
  <mergeCells count="7">
    <mergeCell ref="A12:I21"/>
    <mergeCell ref="B23:I26"/>
    <mergeCell ref="D2:I5"/>
    <mergeCell ref="D7:I7"/>
    <mergeCell ref="D8:I8"/>
    <mergeCell ref="D9:I9"/>
    <mergeCell ref="D10:I10"/>
  </mergeCells>
  <phoneticPr fontId="23" type="noConversion"/>
  <pageMargins left="0.7" right="0.7" top="0.75" bottom="0.75" header="0.3" footer="0.3"/>
  <pageSetup paperSize="9" scale="69" orientation="portrait" horizontalDpi="4294967293" verticalDpi="4294967293" r:id="rId1"/>
  <headerFooter>
    <oddHeader>&amp;C&amp;"-,Italique"&amp;12&amp;K000000Outil d'autodiagnostic visant l'évaluation de la maturité de l'entreprise en terme d'agilité - Master QPO UTC - 2015/2016</oddHeader>
  </headerFooter>
  <drawing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dimension ref="A3:AM35"/>
  <sheetViews>
    <sheetView workbookViewId="0">
      <selection activeCell="J15" sqref="J15"/>
    </sheetView>
  </sheetViews>
  <sheetFormatPr baseColWidth="10" defaultRowHeight="15"/>
  <cols>
    <col min="3" max="3" width="51.42578125" bestFit="1" customWidth="1"/>
    <col min="4" max="4" width="13" customWidth="1"/>
    <col min="16" max="16" width="13.28515625" bestFit="1" customWidth="1"/>
    <col min="35" max="35" width="13.28515625" bestFit="1" customWidth="1"/>
  </cols>
  <sheetData>
    <row r="3" spans="1:9" ht="18.75">
      <c r="C3" s="14" t="s">
        <v>128</v>
      </c>
      <c r="D3" s="109"/>
      <c r="G3" t="s">
        <v>139</v>
      </c>
    </row>
    <row r="4" spans="1:9" ht="15.75">
      <c r="A4" s="95"/>
      <c r="C4" s="15" t="s">
        <v>41</v>
      </c>
      <c r="D4" s="29"/>
      <c r="E4" s="108">
        <f>SUM(E5:E9)</f>
        <v>0.78625</v>
      </c>
      <c r="G4" s="101">
        <f>SUM(G5:G9)</f>
        <v>1</v>
      </c>
    </row>
    <row r="5" spans="1:9">
      <c r="A5" s="13"/>
      <c r="C5" s="16" t="s">
        <v>129</v>
      </c>
      <c r="D5">
        <f>F26</f>
        <v>0.8</v>
      </c>
      <c r="E5" s="108">
        <f>F5*G5</f>
        <v>0.12</v>
      </c>
      <c r="F5">
        <f>F26</f>
        <v>0.8</v>
      </c>
      <c r="G5" s="9">
        <v>0.15</v>
      </c>
      <c r="I5" s="9"/>
    </row>
    <row r="6" spans="1:9">
      <c r="A6" s="13"/>
      <c r="C6" s="16" t="s">
        <v>130</v>
      </c>
      <c r="D6" s="110">
        <f>H26</f>
        <v>0.8</v>
      </c>
      <c r="E6" s="108">
        <f t="shared" ref="E6:E9" si="0">F6*G6</f>
        <v>0.16000000000000003</v>
      </c>
      <c r="F6">
        <f>H26</f>
        <v>0.8</v>
      </c>
      <c r="G6" s="9">
        <v>0.2</v>
      </c>
      <c r="I6" s="9"/>
    </row>
    <row r="7" spans="1:9">
      <c r="A7" s="13"/>
      <c r="C7" s="16" t="s">
        <v>131</v>
      </c>
      <c r="D7" s="110">
        <f>J26</f>
        <v>0.67500000000000004</v>
      </c>
      <c r="E7" s="108">
        <f t="shared" si="0"/>
        <v>3.3750000000000002E-2</v>
      </c>
      <c r="F7">
        <f>J26</f>
        <v>0.67500000000000004</v>
      </c>
      <c r="G7" s="9">
        <v>0.05</v>
      </c>
      <c r="I7" s="9"/>
    </row>
    <row r="8" spans="1:9">
      <c r="A8" s="13"/>
      <c r="C8" s="16" t="s">
        <v>132</v>
      </c>
      <c r="D8" s="110">
        <f>L26</f>
        <v>0.92500000000000004</v>
      </c>
      <c r="E8" s="108">
        <f t="shared" si="0"/>
        <v>0.27750000000000002</v>
      </c>
      <c r="F8">
        <f>L26</f>
        <v>0.92500000000000004</v>
      </c>
      <c r="G8" s="9">
        <v>0.3</v>
      </c>
      <c r="I8" s="9"/>
    </row>
    <row r="9" spans="1:9">
      <c r="A9" s="13"/>
      <c r="C9" s="16" t="s">
        <v>133</v>
      </c>
      <c r="D9" s="110">
        <f>N26</f>
        <v>0.64999999999999991</v>
      </c>
      <c r="E9" s="108">
        <f t="shared" si="0"/>
        <v>0.19499999999999998</v>
      </c>
      <c r="F9">
        <f>N26</f>
        <v>0.64999999999999991</v>
      </c>
      <c r="G9" s="9">
        <v>0.3</v>
      </c>
      <c r="I9" s="9"/>
    </row>
    <row r="10" spans="1:9" ht="15.75">
      <c r="A10" s="95"/>
      <c r="C10" s="15" t="s">
        <v>40</v>
      </c>
      <c r="D10" s="29"/>
      <c r="E10" s="108">
        <f>SUM(E11:E17)</f>
        <v>0.71060416666666659</v>
      </c>
      <c r="G10" s="101">
        <f>SUM(G11:G17)</f>
        <v>1</v>
      </c>
    </row>
    <row r="11" spans="1:9">
      <c r="A11" s="13"/>
      <c r="C11" s="16" t="s">
        <v>129</v>
      </c>
      <c r="D11" s="110">
        <f>P26</f>
        <v>0.66111111111111098</v>
      </c>
      <c r="E11" s="108">
        <f>F11*G11</f>
        <v>9.9166666666666639E-2</v>
      </c>
      <c r="F11">
        <f>P26</f>
        <v>0.66111111111111098</v>
      </c>
      <c r="G11" s="9">
        <v>0.15</v>
      </c>
      <c r="I11" s="9"/>
    </row>
    <row r="12" spans="1:9">
      <c r="A12" s="13"/>
      <c r="C12" s="16" t="s">
        <v>130</v>
      </c>
      <c r="D12" s="110">
        <f>R26</f>
        <v>0.77499999999999991</v>
      </c>
      <c r="E12" s="108">
        <f t="shared" ref="E12:E17" si="1">F12*G12</f>
        <v>0.11624999999999998</v>
      </c>
      <c r="F12">
        <f>R26</f>
        <v>0.77499999999999991</v>
      </c>
      <c r="G12" s="9">
        <v>0.15</v>
      </c>
      <c r="I12" s="9"/>
    </row>
    <row r="13" spans="1:9">
      <c r="A13" s="13"/>
      <c r="C13" s="30" t="s">
        <v>233</v>
      </c>
      <c r="D13" s="111">
        <f>T26</f>
        <v>0.77499999999999991</v>
      </c>
      <c r="E13" s="108">
        <f t="shared" si="1"/>
        <v>0.11624999999999998</v>
      </c>
      <c r="F13">
        <f>T26</f>
        <v>0.77499999999999991</v>
      </c>
      <c r="G13" s="9">
        <v>0.15</v>
      </c>
      <c r="I13" s="9"/>
    </row>
    <row r="14" spans="1:9">
      <c r="A14" s="13"/>
      <c r="C14" s="16" t="s">
        <v>131</v>
      </c>
      <c r="D14" s="110">
        <f>T26</f>
        <v>0.77499999999999991</v>
      </c>
      <c r="E14" s="108">
        <f t="shared" si="1"/>
        <v>8.6249999999999993E-2</v>
      </c>
      <c r="F14">
        <f>V26</f>
        <v>0.57499999999999996</v>
      </c>
      <c r="G14" s="9">
        <v>0.15</v>
      </c>
      <c r="I14" s="9"/>
    </row>
    <row r="15" spans="1:9">
      <c r="A15" s="13"/>
      <c r="C15" s="16" t="s">
        <v>133</v>
      </c>
      <c r="D15" s="110">
        <f>X26</f>
        <v>0.74499999999999988</v>
      </c>
      <c r="E15" s="108">
        <f t="shared" si="1"/>
        <v>0.11174999999999997</v>
      </c>
      <c r="F15">
        <f>X26</f>
        <v>0.74499999999999988</v>
      </c>
      <c r="G15" s="9">
        <v>0.15</v>
      </c>
      <c r="I15" s="9"/>
    </row>
    <row r="16" spans="1:9">
      <c r="A16" s="13"/>
      <c r="C16" s="16" t="s">
        <v>134</v>
      </c>
      <c r="D16" s="110">
        <f>Z26</f>
        <v>0.75625000000000009</v>
      </c>
      <c r="E16" s="108">
        <f t="shared" si="1"/>
        <v>0.11343750000000001</v>
      </c>
      <c r="F16">
        <f>Z26</f>
        <v>0.75625000000000009</v>
      </c>
      <c r="G16" s="9">
        <v>0.15</v>
      </c>
      <c r="I16" s="9"/>
    </row>
    <row r="17" spans="1:39">
      <c r="A17" s="13"/>
      <c r="C17" s="16" t="s">
        <v>135</v>
      </c>
      <c r="D17" s="110">
        <f>AB26</f>
        <v>0.67500000000000004</v>
      </c>
      <c r="E17" s="108">
        <f t="shared" si="1"/>
        <v>6.7500000000000004E-2</v>
      </c>
      <c r="F17">
        <f>AB26</f>
        <v>0.67500000000000004</v>
      </c>
      <c r="G17" s="9">
        <v>0.1</v>
      </c>
      <c r="I17" s="9"/>
    </row>
    <row r="18" spans="1:39" ht="15.75">
      <c r="A18" s="95"/>
      <c r="C18" s="15" t="s">
        <v>49</v>
      </c>
      <c r="D18" s="29"/>
      <c r="E18" s="108">
        <f>SUM(E19:E23)</f>
        <v>0.60250000000000004</v>
      </c>
      <c r="G18" s="101">
        <f>SUM(G19:G23)</f>
        <v>1</v>
      </c>
    </row>
    <row r="19" spans="1:39">
      <c r="A19" s="13"/>
      <c r="C19" s="16" t="s">
        <v>129</v>
      </c>
      <c r="D19" s="110">
        <f>AE26</f>
        <v>0.67499999999999993</v>
      </c>
      <c r="E19" s="108">
        <f>F19*G19</f>
        <v>0.13499999999999998</v>
      </c>
      <c r="F19">
        <f>AE26</f>
        <v>0.67499999999999993</v>
      </c>
      <c r="G19" s="9">
        <v>0.2</v>
      </c>
    </row>
    <row r="20" spans="1:39">
      <c r="A20" s="13"/>
      <c r="C20" s="30" t="s">
        <v>233</v>
      </c>
      <c r="D20" s="111">
        <f>AG26</f>
        <v>0.42499999999999999</v>
      </c>
      <c r="E20" s="108">
        <f t="shared" ref="E20:E23" si="2">F20*G20</f>
        <v>8.5000000000000006E-2</v>
      </c>
      <c r="F20">
        <f>AG26</f>
        <v>0.42499999999999999</v>
      </c>
      <c r="G20" s="9">
        <v>0.2</v>
      </c>
    </row>
    <row r="21" spans="1:39">
      <c r="A21" s="13"/>
      <c r="C21" s="16" t="s">
        <v>131</v>
      </c>
      <c r="D21" s="110">
        <f>AI26</f>
        <v>0.76249999999999996</v>
      </c>
      <c r="E21" s="108">
        <f t="shared" si="2"/>
        <v>0.1525</v>
      </c>
      <c r="F21">
        <f>AI26</f>
        <v>0.76249999999999996</v>
      </c>
      <c r="G21" s="9">
        <v>0.2</v>
      </c>
    </row>
    <row r="22" spans="1:39">
      <c r="A22" s="13"/>
      <c r="C22" s="16" t="s">
        <v>132</v>
      </c>
      <c r="D22" s="110">
        <f>AK26</f>
        <v>0.75</v>
      </c>
      <c r="E22" s="108">
        <f t="shared" si="2"/>
        <v>0.15000000000000002</v>
      </c>
      <c r="F22">
        <f>AK26</f>
        <v>0.75</v>
      </c>
      <c r="G22" s="9">
        <v>0.2</v>
      </c>
    </row>
    <row r="23" spans="1:39">
      <c r="A23" s="13"/>
      <c r="C23" s="16" t="s">
        <v>135</v>
      </c>
      <c r="D23" s="110">
        <f>AM26</f>
        <v>0.4</v>
      </c>
      <c r="E23" s="108">
        <f t="shared" si="2"/>
        <v>8.0000000000000016E-2</v>
      </c>
      <c r="F23">
        <f>AM26</f>
        <v>0.4</v>
      </c>
      <c r="G23" s="9">
        <v>0.2</v>
      </c>
    </row>
    <row r="25" spans="1:39" ht="15.75">
      <c r="E25" s="15" t="s">
        <v>41</v>
      </c>
      <c r="F25" s="29"/>
      <c r="O25" s="15" t="s">
        <v>40</v>
      </c>
      <c r="P25" s="29"/>
      <c r="AD25" s="15" t="s">
        <v>49</v>
      </c>
      <c r="AE25" s="29"/>
    </row>
    <row r="26" spans="1:39">
      <c r="E26" s="16" t="s">
        <v>129</v>
      </c>
      <c r="F26" s="16">
        <f>AVERAGE(F27:F31)</f>
        <v>0.8</v>
      </c>
      <c r="G26" s="16" t="s">
        <v>130</v>
      </c>
      <c r="H26" s="16">
        <f>AVERAGE(H27:H28)</f>
        <v>0.8</v>
      </c>
      <c r="I26" s="16" t="s">
        <v>131</v>
      </c>
      <c r="J26" s="16">
        <f>J27</f>
        <v>0.67500000000000004</v>
      </c>
      <c r="K26" s="16" t="s">
        <v>132</v>
      </c>
      <c r="L26" s="16">
        <f>L27</f>
        <v>0.92500000000000004</v>
      </c>
      <c r="M26" s="16" t="s">
        <v>133</v>
      </c>
      <c r="N26">
        <f>N27</f>
        <v>0.64999999999999991</v>
      </c>
      <c r="O26" s="16" t="s">
        <v>129</v>
      </c>
      <c r="P26" s="16">
        <f>AVERAGE(P27:P35)</f>
        <v>0.66111111111111098</v>
      </c>
      <c r="Q26" s="16" t="s">
        <v>130</v>
      </c>
      <c r="R26" s="16">
        <f>R27</f>
        <v>0.77499999999999991</v>
      </c>
      <c r="S26" s="30" t="s">
        <v>233</v>
      </c>
      <c r="T26" s="16">
        <f>T27</f>
        <v>0.77499999999999991</v>
      </c>
      <c r="U26" s="16" t="s">
        <v>131</v>
      </c>
      <c r="V26" s="16">
        <f>AVERAGE(V27:V28)</f>
        <v>0.57499999999999996</v>
      </c>
      <c r="W26" s="16" t="s">
        <v>133</v>
      </c>
      <c r="X26" s="16">
        <f>AVERAGE(X27:X31)</f>
        <v>0.74499999999999988</v>
      </c>
      <c r="Y26" s="16" t="s">
        <v>134</v>
      </c>
      <c r="Z26" s="16">
        <f>AVERAGE(Z27:Z30)</f>
        <v>0.75625000000000009</v>
      </c>
      <c r="AA26" s="16" t="s">
        <v>135</v>
      </c>
      <c r="AB26">
        <f>AVERAGE(AB27:AB28)</f>
        <v>0.67500000000000004</v>
      </c>
      <c r="AD26" s="16" t="s">
        <v>129</v>
      </c>
      <c r="AE26" s="16">
        <f>AE27</f>
        <v>0.67499999999999993</v>
      </c>
      <c r="AF26" s="30" t="s">
        <v>233</v>
      </c>
      <c r="AG26" s="16">
        <f>AG27</f>
        <v>0.42499999999999999</v>
      </c>
      <c r="AH26" s="16" t="s">
        <v>131</v>
      </c>
      <c r="AI26" s="16">
        <f>AVERAGE(AI27:AI28)</f>
        <v>0.76249999999999996</v>
      </c>
      <c r="AJ26" s="16" t="s">
        <v>132</v>
      </c>
      <c r="AK26" s="16">
        <f>AK27</f>
        <v>0.75</v>
      </c>
      <c r="AL26" s="16" t="s">
        <v>135</v>
      </c>
      <c r="AM26">
        <f>AM27</f>
        <v>0.4</v>
      </c>
    </row>
    <row r="27" spans="1:39" ht="15.75">
      <c r="E27" s="33">
        <v>25</v>
      </c>
      <c r="F27">
        <f>VLOOKUP(E27,Feuil2!$B$4:$D$49,3,FALSE)</f>
        <v>0.85</v>
      </c>
      <c r="G27">
        <v>28</v>
      </c>
      <c r="H27">
        <f>VLOOKUP(G27,Feuil2!$B$4:$D$49,3,FALSE)</f>
        <v>0.75</v>
      </c>
      <c r="I27">
        <v>12</v>
      </c>
      <c r="J27">
        <f>VLOOKUP(I27,Feuil2!$B$4:$D$49,3,FALSE)</f>
        <v>0.67500000000000004</v>
      </c>
      <c r="K27">
        <v>4</v>
      </c>
      <c r="L27">
        <f>VLOOKUP(K27,Feuil2!$B$4:$D$49,3,FALSE)</f>
        <v>0.92500000000000004</v>
      </c>
      <c r="M27">
        <v>37</v>
      </c>
      <c r="N27">
        <f>VLOOKUP(M27,Feuil2!$B$4:$D$49,3,FALSE)</f>
        <v>0.64999999999999991</v>
      </c>
      <c r="O27" s="33">
        <v>26</v>
      </c>
      <c r="P27">
        <f>VLOOKUP(O27,Feuil2!$B$4:$D$49,3,FALSE)</f>
        <v>0.82499999999999996</v>
      </c>
      <c r="Q27">
        <v>41</v>
      </c>
      <c r="R27">
        <f>VLOOKUP(Q27,Feuil2!$B$4:$D$49,3,FALSE)</f>
        <v>0.77499999999999991</v>
      </c>
      <c r="S27">
        <v>20</v>
      </c>
      <c r="T27">
        <f>VLOOKUP(S27,Feuil2!$B$4:$D$49,3,FALSE)</f>
        <v>0.77499999999999991</v>
      </c>
      <c r="U27">
        <v>8</v>
      </c>
      <c r="V27">
        <f>VLOOKUP(U27,Feuil2!$B$4:$D$49,3,FALSE)</f>
        <v>0.75</v>
      </c>
      <c r="W27" s="33">
        <v>29</v>
      </c>
      <c r="X27">
        <f>VLOOKUP(W27,Feuil2!$B$4:$D$49,3,FALSE)</f>
        <v>0.67500000000000004</v>
      </c>
      <c r="Y27" s="33">
        <v>14</v>
      </c>
      <c r="Z27">
        <f>VLOOKUP(Y27,Feuil2!$B$4:$D$49,3,FALSE)</f>
        <v>0.92500000000000004</v>
      </c>
      <c r="AA27">
        <v>18</v>
      </c>
      <c r="AB27">
        <f>VLOOKUP(AA27,Feuil2!$B$4:$D$49,3,FALSE)</f>
        <v>0.75</v>
      </c>
      <c r="AD27">
        <v>46</v>
      </c>
      <c r="AE27">
        <f>VLOOKUP(AD27,Feuil2!$B$4:$D$49,3,FALSE)</f>
        <v>0.67499999999999993</v>
      </c>
      <c r="AF27">
        <v>43</v>
      </c>
      <c r="AG27">
        <f>VLOOKUP(AF27,Feuil2!$B$4:$D$49,3,FALSE)</f>
        <v>0.42499999999999999</v>
      </c>
      <c r="AH27">
        <v>11</v>
      </c>
      <c r="AI27">
        <f>VLOOKUP(AH27,Feuil2!$B$4:$D$49,3,FALSE)</f>
        <v>1</v>
      </c>
      <c r="AJ27">
        <v>3</v>
      </c>
      <c r="AK27">
        <f>VLOOKUP(AJ27,Feuil2!$B$4:$D$49,3,FALSE)</f>
        <v>0.75</v>
      </c>
      <c r="AL27">
        <v>39</v>
      </c>
      <c r="AM27">
        <f>VLOOKUP(AL27,Feuil2!$B$4:$D$49,3,FALSE)</f>
        <v>0.4</v>
      </c>
    </row>
    <row r="28" spans="1:39" ht="15.75">
      <c r="E28" s="33">
        <v>27</v>
      </c>
      <c r="F28">
        <f>VLOOKUP(E28,Feuil2!$B$4:$D$49,3,FALSE)</f>
        <v>0.77499999999999991</v>
      </c>
      <c r="G28">
        <v>5</v>
      </c>
      <c r="H28">
        <f>VLOOKUP(G28,Feuil2!$B$4:$D$49,3,FALSE)</f>
        <v>0.85</v>
      </c>
      <c r="O28" s="33">
        <v>31</v>
      </c>
      <c r="P28">
        <f>VLOOKUP(O28,Feuil2!$B$4:$D$49,3,FALSE)</f>
        <v>0.5</v>
      </c>
      <c r="U28">
        <v>45</v>
      </c>
      <c r="V28">
        <f>VLOOKUP(U28,Feuil2!$B$4:$D$49,3,FALSE)</f>
        <v>0.4</v>
      </c>
      <c r="W28" s="33">
        <v>30</v>
      </c>
      <c r="X28">
        <f>VLOOKUP(W28,Feuil2!$B$4:$D$49,3,FALSE)</f>
        <v>0.77499999999999991</v>
      </c>
      <c r="Y28" s="33">
        <v>15</v>
      </c>
      <c r="Z28">
        <f>VLOOKUP(Y28,Feuil2!$B$4:$D$49,3,FALSE)</f>
        <v>1</v>
      </c>
      <c r="AA28">
        <v>19</v>
      </c>
      <c r="AB28">
        <f>VLOOKUP(AA28,Feuil2!$B$4:$D$49,3,FALSE)</f>
        <v>0.6</v>
      </c>
      <c r="AH28">
        <v>44</v>
      </c>
      <c r="AI28">
        <f>VLOOKUP(AH28,Feuil2!$B$4:$D$49,3,FALSE)</f>
        <v>0.52499999999999991</v>
      </c>
    </row>
    <row r="29" spans="1:39" ht="15.75">
      <c r="E29" s="33">
        <v>34</v>
      </c>
      <c r="F29">
        <f>VLOOKUP(E29,Feuil2!$B$4:$D$49,3,FALSE)</f>
        <v>0.77499999999999991</v>
      </c>
      <c r="O29" s="33">
        <v>33</v>
      </c>
      <c r="P29">
        <f>VLOOKUP(O29,Feuil2!$B$4:$D$49,3,FALSE)</f>
        <v>0.67499999999999993</v>
      </c>
      <c r="W29" s="33">
        <v>32</v>
      </c>
      <c r="X29">
        <f>VLOOKUP(W29,Feuil2!$B$4:$D$49,3,FALSE)</f>
        <v>0.85</v>
      </c>
      <c r="Y29" s="33">
        <v>16</v>
      </c>
      <c r="Z29">
        <f>VLOOKUP(Y29,Feuil2!$B$4:$D$49,3,FALSE)</f>
        <v>0.39999999999999997</v>
      </c>
    </row>
    <row r="30" spans="1:39" ht="15.75">
      <c r="E30" s="33">
        <v>35</v>
      </c>
      <c r="F30">
        <f>VLOOKUP(E30,Feuil2!$B$4:$D$49,3,FALSE)</f>
        <v>0.75</v>
      </c>
      <c r="O30" s="33">
        <v>21</v>
      </c>
      <c r="P30">
        <f>VLOOKUP(O30,Feuil2!$B$4:$D$49,3,FALSE)</f>
        <v>0.67500000000000004</v>
      </c>
      <c r="W30" s="33">
        <v>6</v>
      </c>
      <c r="X30">
        <f>VLOOKUP(W30,Feuil2!$B$4:$D$49,3,FALSE)</f>
        <v>0.5</v>
      </c>
      <c r="Y30" s="33">
        <v>17</v>
      </c>
      <c r="Z30">
        <f>VLOOKUP(Y30,Feuil2!$B$4:$D$49,3,FALSE)</f>
        <v>0.7</v>
      </c>
    </row>
    <row r="31" spans="1:39" ht="15.75">
      <c r="E31" s="33">
        <v>36</v>
      </c>
      <c r="F31">
        <f>VLOOKUP(E31,Feuil2!$B$4:$D$49,3,FALSE)</f>
        <v>0.85</v>
      </c>
      <c r="O31" s="33">
        <v>22</v>
      </c>
      <c r="P31">
        <f>VLOOKUP(O31,Feuil2!$B$4:$D$49,3,FALSE)</f>
        <v>0.5</v>
      </c>
      <c r="W31" s="33">
        <v>40</v>
      </c>
      <c r="X31">
        <f>VLOOKUP(W31,Feuil2!$B$4:$D$49,3,FALSE)</f>
        <v>0.92500000000000004</v>
      </c>
    </row>
    <row r="32" spans="1:39" ht="15.75">
      <c r="O32" s="33">
        <v>7</v>
      </c>
      <c r="P32">
        <f>VLOOKUP(O32,Feuil2!$B$4:$D$49,3,FALSE)</f>
        <v>0.85</v>
      </c>
    </row>
    <row r="33" spans="15:16" ht="15.75">
      <c r="O33" s="33">
        <v>23</v>
      </c>
      <c r="P33">
        <f>VLOOKUP(O33,Feuil2!$B$4:$D$49,3,FALSE)</f>
        <v>0.67500000000000004</v>
      </c>
    </row>
    <row r="34" spans="15:16" ht="15.75">
      <c r="O34" s="33">
        <v>24</v>
      </c>
      <c r="P34">
        <f>VLOOKUP(O34,Feuil2!$B$4:$D$49,3,FALSE)</f>
        <v>0.85</v>
      </c>
    </row>
    <row r="35" spans="15:16" ht="15.75">
      <c r="O35" s="33">
        <v>45</v>
      </c>
      <c r="P35">
        <f>VLOOKUP(O35,Feuil2!$B$4:$D$49,3,FALSE)</f>
        <v>0.4</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C3:AK31"/>
  <sheetViews>
    <sheetView workbookViewId="0">
      <selection activeCell="G7" sqref="G7"/>
    </sheetView>
  </sheetViews>
  <sheetFormatPr baseColWidth="10" defaultRowHeight="15"/>
  <cols>
    <col min="3" max="3" width="56.140625" bestFit="1" customWidth="1"/>
    <col min="4" max="4" width="14.7109375" bestFit="1" customWidth="1"/>
    <col min="5" max="5" width="14.7109375" customWidth="1"/>
    <col min="6" max="6" width="11.85546875" bestFit="1" customWidth="1"/>
    <col min="7" max="7" width="11.85546875" customWidth="1"/>
    <col min="8" max="8" width="22.28515625" bestFit="1" customWidth="1"/>
    <col min="9" max="9" width="22.28515625" customWidth="1"/>
    <col min="10" max="10" width="25.28515625" bestFit="1" customWidth="1"/>
    <col min="11" max="11" width="25.28515625" customWidth="1"/>
    <col min="12" max="12" width="21" bestFit="1" customWidth="1"/>
    <col min="15" max="15" width="20.28515625" bestFit="1" customWidth="1"/>
    <col min="16" max="16" width="20.28515625" customWidth="1"/>
    <col min="17" max="17" width="12.85546875" bestFit="1" customWidth="1"/>
    <col min="18" max="18" width="12.85546875" customWidth="1"/>
    <col min="19" max="19" width="22.28515625" bestFit="1" customWidth="1"/>
    <col min="20" max="20" width="22.28515625" customWidth="1"/>
    <col min="21" max="21" width="25.28515625" bestFit="1" customWidth="1"/>
    <col min="22" max="22" width="25.28515625" customWidth="1"/>
    <col min="23" max="23" width="21" bestFit="1" customWidth="1"/>
    <col min="25" max="29" width="20.5703125" customWidth="1"/>
    <col min="30" max="30" width="25" bestFit="1" customWidth="1"/>
    <col min="31" max="31" width="25" customWidth="1"/>
    <col min="32" max="32" width="11.85546875" bestFit="1" customWidth="1"/>
    <col min="33" max="33" width="11.85546875" customWidth="1"/>
    <col min="34" max="34" width="22.28515625" bestFit="1" customWidth="1"/>
    <col min="35" max="35" width="22.28515625" customWidth="1"/>
    <col min="36" max="36" width="21" bestFit="1" customWidth="1"/>
  </cols>
  <sheetData>
    <row r="3" spans="3:7" ht="18.75">
      <c r="C3" s="14" t="s">
        <v>136</v>
      </c>
      <c r="F3" t="s">
        <v>55</v>
      </c>
    </row>
    <row r="4" spans="3:7" ht="15.75">
      <c r="C4" s="15" t="s">
        <v>41</v>
      </c>
      <c r="D4" s="103">
        <f>SUM(D5:D9)</f>
        <v>0.7779166666666667</v>
      </c>
      <c r="F4" s="101">
        <f>SUM(F5:F9)</f>
        <v>1</v>
      </c>
    </row>
    <row r="5" spans="3:7">
      <c r="C5" s="13" t="s">
        <v>46</v>
      </c>
      <c r="D5" s="103">
        <f>E5*F5</f>
        <v>0.15125</v>
      </c>
      <c r="E5">
        <f>E24</f>
        <v>0.75624999999999998</v>
      </c>
      <c r="F5" s="31">
        <v>0.2</v>
      </c>
      <c r="G5" s="16"/>
    </row>
    <row r="6" spans="3:7">
      <c r="C6" s="13" t="s">
        <v>92</v>
      </c>
      <c r="D6" s="103">
        <f t="shared" ref="D6:D9" si="0">E6*F6</f>
        <v>1.7499999999999998E-2</v>
      </c>
      <c r="E6">
        <f>G24</f>
        <v>0.17499999999999999</v>
      </c>
      <c r="F6" s="31">
        <v>0.1</v>
      </c>
      <c r="G6" s="16"/>
    </row>
    <row r="7" spans="3:7">
      <c r="C7" s="13" t="s">
        <v>48</v>
      </c>
      <c r="D7" s="103">
        <f t="shared" si="0"/>
        <v>6.7500000000000004E-2</v>
      </c>
      <c r="E7">
        <f>I24</f>
        <v>0.67500000000000004</v>
      </c>
      <c r="F7" s="31">
        <v>0.1</v>
      </c>
      <c r="G7" s="16"/>
    </row>
    <row r="8" spans="3:7">
      <c r="C8" s="13" t="s">
        <v>45</v>
      </c>
      <c r="D8" s="103">
        <f t="shared" si="0"/>
        <v>7.9166666666666663E-2</v>
      </c>
      <c r="E8">
        <f>K24</f>
        <v>0.79166666666666663</v>
      </c>
      <c r="F8" s="31">
        <v>0.1</v>
      </c>
      <c r="G8" s="16"/>
    </row>
    <row r="9" spans="3:7">
      <c r="C9" s="13" t="s">
        <v>43</v>
      </c>
      <c r="D9" s="103">
        <f t="shared" si="0"/>
        <v>0.46250000000000002</v>
      </c>
      <c r="E9">
        <f>M24</f>
        <v>0.92500000000000004</v>
      </c>
      <c r="F9" s="31">
        <v>0.5</v>
      </c>
      <c r="G9" s="16"/>
    </row>
    <row r="10" spans="3:7" ht="15.75">
      <c r="C10" s="15" t="s">
        <v>40</v>
      </c>
      <c r="D10" s="103">
        <f>SUM(D11:D17)</f>
        <v>0.71828571428571442</v>
      </c>
      <c r="F10" s="101">
        <f>SUM(F11:F17)</f>
        <v>1</v>
      </c>
      <c r="G10" s="104"/>
    </row>
    <row r="11" spans="3:7">
      <c r="C11" s="13" t="s">
        <v>47</v>
      </c>
      <c r="D11" s="103">
        <f>E11*F11</f>
        <v>6.9499999999999992E-2</v>
      </c>
      <c r="E11">
        <f>Z24</f>
        <v>0.69499999999999995</v>
      </c>
      <c r="F11" s="31">
        <v>0.1</v>
      </c>
      <c r="G11" s="105"/>
    </row>
    <row r="12" spans="3:7">
      <c r="C12" s="13" t="s">
        <v>44</v>
      </c>
      <c r="D12" s="103">
        <f t="shared" ref="D12:D17" si="1">E12*F12</f>
        <v>3.678571428571429E-2</v>
      </c>
      <c r="E12">
        <f>X24</f>
        <v>0.73571428571428577</v>
      </c>
      <c r="F12" s="31">
        <v>0.05</v>
      </c>
      <c r="G12" s="105"/>
    </row>
    <row r="13" spans="3:7">
      <c r="C13" s="13" t="s">
        <v>92</v>
      </c>
      <c r="D13" s="103">
        <f t="shared" si="1"/>
        <v>4.2500000000000003E-2</v>
      </c>
      <c r="E13">
        <f>P24</f>
        <v>0.85</v>
      </c>
      <c r="F13" s="31">
        <v>0.05</v>
      </c>
      <c r="G13" s="105"/>
    </row>
    <row r="14" spans="3:7">
      <c r="C14" s="13" t="s">
        <v>48</v>
      </c>
      <c r="D14" s="103">
        <f t="shared" si="1"/>
        <v>0.25</v>
      </c>
      <c r="E14">
        <f>R24</f>
        <v>0.625</v>
      </c>
      <c r="F14" s="31">
        <v>0.4</v>
      </c>
      <c r="G14" s="105"/>
    </row>
    <row r="15" spans="3:7">
      <c r="C15" s="13" t="s">
        <v>45</v>
      </c>
      <c r="D15" s="103">
        <f t="shared" si="1"/>
        <v>0.16500000000000001</v>
      </c>
      <c r="E15">
        <f>AB24</f>
        <v>0.82499999999999996</v>
      </c>
      <c r="F15" s="31">
        <v>0.2</v>
      </c>
      <c r="G15" s="105"/>
    </row>
    <row r="16" spans="3:7">
      <c r="C16" s="13" t="s">
        <v>43</v>
      </c>
      <c r="D16" s="103">
        <f t="shared" si="1"/>
        <v>9.2500000000000013E-2</v>
      </c>
      <c r="E16">
        <f>T24</f>
        <v>0.92500000000000004</v>
      </c>
      <c r="F16" s="31">
        <v>0.1</v>
      </c>
      <c r="G16" s="105"/>
    </row>
    <row r="17" spans="3:37" ht="15.75">
      <c r="C17" s="13" t="s">
        <v>197</v>
      </c>
      <c r="D17" s="103">
        <f t="shared" si="1"/>
        <v>6.2E-2</v>
      </c>
      <c r="E17">
        <f>V24</f>
        <v>0.62</v>
      </c>
      <c r="F17" s="31">
        <v>0.1</v>
      </c>
      <c r="G17" s="104"/>
    </row>
    <row r="18" spans="3:37" ht="15.75">
      <c r="C18" s="15" t="s">
        <v>49</v>
      </c>
      <c r="D18" s="103">
        <f>SUM(D19:D22)</f>
        <v>0.59937499999999988</v>
      </c>
      <c r="E18">
        <f>AE24</f>
        <v>0.67499999999999993</v>
      </c>
      <c r="F18" s="102">
        <f>SUM(F19:F22)</f>
        <v>1</v>
      </c>
      <c r="G18" s="105"/>
    </row>
    <row r="19" spans="3:37">
      <c r="C19" s="13" t="s">
        <v>92</v>
      </c>
      <c r="D19" s="103">
        <f>E19*F19</f>
        <v>0.19687499999999999</v>
      </c>
      <c r="E19">
        <f>AG24</f>
        <v>0.39374999999999999</v>
      </c>
      <c r="F19" s="31">
        <v>0.5</v>
      </c>
      <c r="G19" s="105"/>
    </row>
    <row r="20" spans="3:37">
      <c r="C20" s="13" t="s">
        <v>48</v>
      </c>
      <c r="D20" s="103">
        <f t="shared" ref="D20:D22" si="2">E20*F20</f>
        <v>0.25999999999999995</v>
      </c>
      <c r="E20">
        <f>AI24</f>
        <v>0.86666666666666659</v>
      </c>
      <c r="F20" s="31">
        <v>0.3</v>
      </c>
      <c r="G20" s="105"/>
    </row>
    <row r="21" spans="3:37">
      <c r="C21" s="13" t="s">
        <v>43</v>
      </c>
      <c r="D21" s="103">
        <f t="shared" si="2"/>
        <v>7.5000000000000011E-2</v>
      </c>
      <c r="E21">
        <f>AK24</f>
        <v>0.75</v>
      </c>
      <c r="F21" s="31">
        <v>0.1</v>
      </c>
      <c r="G21" s="105"/>
    </row>
    <row r="22" spans="3:37">
      <c r="C22" s="13" t="s">
        <v>197</v>
      </c>
      <c r="D22" s="103">
        <f t="shared" si="2"/>
        <v>6.7499999999999991E-2</v>
      </c>
      <c r="E22">
        <f>AE24</f>
        <v>0.67499999999999993</v>
      </c>
      <c r="F22" s="31">
        <v>0.1</v>
      </c>
    </row>
    <row r="23" spans="3:37" ht="15.75">
      <c r="D23" s="15" t="s">
        <v>41</v>
      </c>
      <c r="E23" s="29"/>
      <c r="O23" s="15" t="s">
        <v>40</v>
      </c>
      <c r="P23" s="29"/>
      <c r="AD23" s="15" t="s">
        <v>49</v>
      </c>
      <c r="AE23" s="29"/>
    </row>
    <row r="24" spans="3:37">
      <c r="D24" s="16" t="s">
        <v>46</v>
      </c>
      <c r="E24" s="16">
        <f>AVERAGE(E25:E28)</f>
        <v>0.75624999999999998</v>
      </c>
      <c r="F24" s="16" t="s">
        <v>92</v>
      </c>
      <c r="G24" s="16">
        <f>G25</f>
        <v>0.17499999999999999</v>
      </c>
      <c r="H24" s="16" t="s">
        <v>48</v>
      </c>
      <c r="I24" s="16">
        <f>I25</f>
        <v>0.67500000000000004</v>
      </c>
      <c r="J24" s="16" t="s">
        <v>45</v>
      </c>
      <c r="K24" s="16">
        <f>AVERAGE(K25:K27)</f>
        <v>0.79166666666666663</v>
      </c>
      <c r="L24" s="16" t="s">
        <v>43</v>
      </c>
      <c r="M24">
        <f>AVERAGE(M25:M27)</f>
        <v>0.92500000000000004</v>
      </c>
      <c r="O24" s="16" t="s">
        <v>92</v>
      </c>
      <c r="P24" s="16">
        <f>AVERAGE(P25:P26)</f>
        <v>0.85</v>
      </c>
      <c r="Q24" s="16" t="s">
        <v>48</v>
      </c>
      <c r="R24" s="16">
        <f>AVERAGE(R25:R28)</f>
        <v>0.625</v>
      </c>
      <c r="S24" s="16" t="s">
        <v>43</v>
      </c>
      <c r="T24" s="16">
        <f>T25</f>
        <v>0.92500000000000004</v>
      </c>
      <c r="U24" s="13" t="s">
        <v>197</v>
      </c>
      <c r="V24" s="16">
        <f>AVERAGE(V25:V29)</f>
        <v>0.62</v>
      </c>
      <c r="W24" t="s">
        <v>232</v>
      </c>
      <c r="X24">
        <f>AVERAGE(X25:X31)</f>
        <v>0.73571428571428577</v>
      </c>
      <c r="Y24" t="s">
        <v>47</v>
      </c>
      <c r="Z24">
        <f>AVERAGE(Z25:Z29)</f>
        <v>0.69499999999999995</v>
      </c>
      <c r="AA24" s="13" t="s">
        <v>45</v>
      </c>
      <c r="AB24" s="13">
        <f>AB25</f>
        <v>0.82499999999999996</v>
      </c>
      <c r="AC24" s="13"/>
      <c r="AD24" s="13" t="s">
        <v>197</v>
      </c>
      <c r="AE24" s="16">
        <f>AE25</f>
        <v>0.67499999999999993</v>
      </c>
      <c r="AF24" s="16" t="s">
        <v>92</v>
      </c>
      <c r="AG24" s="16">
        <f>AVERAGE(AG25:AG28)</f>
        <v>0.39374999999999999</v>
      </c>
      <c r="AH24" s="16" t="s">
        <v>48</v>
      </c>
      <c r="AI24" s="16">
        <f>AVERAGE(AI25:AI27)</f>
        <v>0.86666666666666659</v>
      </c>
      <c r="AJ24" s="16" t="s">
        <v>43</v>
      </c>
      <c r="AK24">
        <f>AK25</f>
        <v>0.75</v>
      </c>
    </row>
    <row r="25" spans="3:37" ht="15.75">
      <c r="D25" s="33">
        <v>34</v>
      </c>
      <c r="E25">
        <f>VLOOKUP(D25,Feuil2!$B$4:$D$49,3,FALSE)</f>
        <v>0.77499999999999991</v>
      </c>
      <c r="F25">
        <v>38</v>
      </c>
      <c r="G25">
        <f>VLOOKUP(F25,Feuil2!$B$4:$D$49,3,FALSE)</f>
        <v>0.17499999999999999</v>
      </c>
      <c r="H25">
        <v>12</v>
      </c>
      <c r="I25">
        <f>VLOOKUP(H25,Feuil2!$B$4:$D$49,3,FALSE)</f>
        <v>0.67500000000000004</v>
      </c>
      <c r="J25" s="33">
        <v>25</v>
      </c>
      <c r="K25">
        <f>VLOOKUP(J25,Feuil2!$B$4:$D$49,3,FALSE)</f>
        <v>0.85</v>
      </c>
      <c r="L25" s="33">
        <v>2</v>
      </c>
      <c r="M25">
        <f>VLOOKUP(L25,Feuil2!$B$4:$D$49,3,FALSE)</f>
        <v>0.92500000000000004</v>
      </c>
      <c r="O25" s="33">
        <v>40</v>
      </c>
      <c r="P25">
        <f>VLOOKUP(O25,Feuil2!$B$4:$D$49,3,FALSE)</f>
        <v>0.92500000000000004</v>
      </c>
      <c r="Q25" s="33">
        <v>6</v>
      </c>
      <c r="R25">
        <f>VLOOKUP(Q25,Feuil2!$B$4:$D$49,3,FALSE)</f>
        <v>0.5</v>
      </c>
      <c r="S25">
        <v>1</v>
      </c>
      <c r="T25">
        <f>VLOOKUP(S25,Feuil2!$B$4:$D$49,3,FALSE)</f>
        <v>0.92500000000000004</v>
      </c>
      <c r="U25" s="33">
        <v>21</v>
      </c>
      <c r="V25">
        <f>VLOOKUP(U25,Feuil2!$B$4:$D$49,3,FALSE)</f>
        <v>0.67500000000000004</v>
      </c>
      <c r="W25" s="33">
        <v>14</v>
      </c>
      <c r="X25">
        <f>VLOOKUP(W25,Feuil2!$B$4:$D$49,3,FALSE)</f>
        <v>0.92500000000000004</v>
      </c>
      <c r="Y25" s="33">
        <v>29</v>
      </c>
      <c r="Z25">
        <f>VLOOKUP(Y25,Feuil2!$B$4:$D$49,3,FALSE)</f>
        <v>0.67500000000000004</v>
      </c>
      <c r="AA25">
        <v>26</v>
      </c>
      <c r="AB25">
        <f>VLOOKUP(AA25,Feuil2!$B$4:$D$49,3,FALSE)</f>
        <v>0.82499999999999996</v>
      </c>
      <c r="AD25">
        <v>46</v>
      </c>
      <c r="AE25">
        <f>VLOOKUP(AD25,Feuil2!$B$4:$D$49,3,FALSE)</f>
        <v>0.67499999999999993</v>
      </c>
      <c r="AF25" s="33">
        <v>39</v>
      </c>
      <c r="AG25">
        <f>VLOOKUP(AF25,Feuil2!$B$4:$D$49,3,FALSE)</f>
        <v>0.4</v>
      </c>
      <c r="AH25" s="33">
        <v>9</v>
      </c>
      <c r="AI25">
        <f>VLOOKUP(AH25,Feuil2!$B$4:$D$49,3,FALSE)</f>
        <v>0.77499999999999991</v>
      </c>
      <c r="AJ25">
        <v>3</v>
      </c>
      <c r="AK25">
        <f>VLOOKUP(AJ25,Feuil2!$B$4:$D$49,3,FALSE)</f>
        <v>0.75</v>
      </c>
    </row>
    <row r="26" spans="3:37" ht="15.75">
      <c r="D26" s="33">
        <v>35</v>
      </c>
      <c r="E26">
        <f>VLOOKUP(D26,Feuil2!$B$4:$D$49,3,FALSE)</f>
        <v>0.75</v>
      </c>
      <c r="J26" s="33">
        <v>27</v>
      </c>
      <c r="K26">
        <f>VLOOKUP(J26,Feuil2!$B$4:$D$49,3,FALSE)</f>
        <v>0.77499999999999991</v>
      </c>
      <c r="L26" s="33">
        <v>4</v>
      </c>
      <c r="M26">
        <f>VLOOKUP(L26,Feuil2!$B$4:$D$49,3,FALSE)</f>
        <v>0.92500000000000004</v>
      </c>
      <c r="O26" s="33">
        <v>41</v>
      </c>
      <c r="P26">
        <f>VLOOKUP(O26,Feuil2!$B$4:$D$49,3,FALSE)</f>
        <v>0.77499999999999991</v>
      </c>
      <c r="Q26" s="33">
        <v>7</v>
      </c>
      <c r="R26">
        <f>VLOOKUP(Q26,Feuil2!$B$4:$D$49,3,FALSE)</f>
        <v>0.85</v>
      </c>
      <c r="U26" s="33">
        <v>22</v>
      </c>
      <c r="V26">
        <f>VLOOKUP(U26,Feuil2!$B$4:$D$49,3,FALSE)</f>
        <v>0.5</v>
      </c>
      <c r="W26" s="33">
        <v>15</v>
      </c>
      <c r="X26">
        <f>VLOOKUP(W26,Feuil2!$B$4:$D$49,3,FALSE)</f>
        <v>1</v>
      </c>
      <c r="Y26" s="33">
        <v>30</v>
      </c>
      <c r="Z26">
        <f>VLOOKUP(Y26,Feuil2!$B$4:$D$49,3,FALSE)</f>
        <v>0.77499999999999991</v>
      </c>
      <c r="AF26" s="33">
        <v>42</v>
      </c>
      <c r="AG26">
        <f>VLOOKUP(AF26,Feuil2!$B$4:$D$49,3,FALSE)</f>
        <v>0.22499999999999998</v>
      </c>
      <c r="AH26" s="33">
        <v>10</v>
      </c>
      <c r="AI26">
        <f>VLOOKUP(AH26,Feuil2!$B$4:$D$49,3,FALSE)</f>
        <v>0.82499999999999996</v>
      </c>
    </row>
    <row r="27" spans="3:37" ht="15.75">
      <c r="D27" s="33">
        <v>36</v>
      </c>
      <c r="E27">
        <f>VLOOKUP(D27,Feuil2!$B$4:$D$49,3,FALSE)</f>
        <v>0.85</v>
      </c>
      <c r="J27" s="33">
        <v>28</v>
      </c>
      <c r="K27">
        <f>VLOOKUP(J27,Feuil2!$B$4:$D$49,3,FALSE)</f>
        <v>0.75</v>
      </c>
      <c r="L27" s="33">
        <v>5</v>
      </c>
      <c r="Q27" s="33">
        <v>8</v>
      </c>
      <c r="R27">
        <f>VLOOKUP(Q27,Feuil2!$B$4:$D$49,3,FALSE)</f>
        <v>0.75</v>
      </c>
      <c r="U27" s="33">
        <v>23</v>
      </c>
      <c r="V27">
        <f>VLOOKUP(U27,Feuil2!$B$4:$D$49,3,FALSE)</f>
        <v>0.67500000000000004</v>
      </c>
      <c r="W27" s="33">
        <v>16</v>
      </c>
      <c r="X27">
        <f>VLOOKUP(W27,Feuil2!$B$4:$D$49,3,FALSE)</f>
        <v>0.39999999999999997</v>
      </c>
      <c r="Y27" s="33">
        <v>31</v>
      </c>
      <c r="Z27">
        <f>VLOOKUP(Y27,Feuil2!$B$4:$D$49,3,FALSE)</f>
        <v>0.5</v>
      </c>
      <c r="AF27" s="33">
        <v>43</v>
      </c>
      <c r="AG27">
        <f>VLOOKUP(AF27,Feuil2!$B$4:$D$49,3,FALSE)</f>
        <v>0.42499999999999999</v>
      </c>
      <c r="AH27" s="33">
        <v>11</v>
      </c>
      <c r="AI27">
        <f>VLOOKUP(AH27,Feuil2!$B$4:$D$49,3,FALSE)</f>
        <v>1</v>
      </c>
    </row>
    <row r="28" spans="3:37" ht="15.75">
      <c r="D28" s="33">
        <v>37</v>
      </c>
      <c r="E28">
        <f>VLOOKUP(D28,Feuil2!$B$4:$D$49,3,FALSE)</f>
        <v>0.64999999999999991</v>
      </c>
      <c r="Q28" s="33">
        <v>45</v>
      </c>
      <c r="R28">
        <f>VLOOKUP(Q28,Feuil2!$B$4:$D$49,3,FALSE)</f>
        <v>0.4</v>
      </c>
      <c r="U28" s="33">
        <v>24</v>
      </c>
      <c r="V28">
        <f>VLOOKUP(U28,Feuil2!$B$4:$D$49,3,FALSE)</f>
        <v>0.85</v>
      </c>
      <c r="W28" s="33">
        <v>17</v>
      </c>
      <c r="X28">
        <f>VLOOKUP(W28,Feuil2!$B$4:$D$49,3,FALSE)</f>
        <v>0.7</v>
      </c>
      <c r="Y28" s="33">
        <v>32</v>
      </c>
      <c r="Z28">
        <f>VLOOKUP(Y28,Feuil2!$B$4:$D$49,3,FALSE)</f>
        <v>0.85</v>
      </c>
      <c r="AF28" s="33">
        <v>44</v>
      </c>
      <c r="AG28">
        <f>VLOOKUP(AF28,Feuil2!$B$4:$D$49,3,FALSE)</f>
        <v>0.52499999999999991</v>
      </c>
    </row>
    <row r="29" spans="3:37" ht="15.75">
      <c r="Q29" s="33"/>
      <c r="U29" s="33">
        <v>45</v>
      </c>
      <c r="V29">
        <f>VLOOKUP(U29,Feuil2!$B$4:$D$49,3,FALSE)</f>
        <v>0.4</v>
      </c>
      <c r="W29" s="33">
        <v>18</v>
      </c>
      <c r="X29">
        <f>VLOOKUP(W29,Feuil2!$B$4:$D$49,3,FALSE)</f>
        <v>0.75</v>
      </c>
      <c r="Y29" s="33">
        <v>33</v>
      </c>
      <c r="Z29">
        <f>VLOOKUP(Y29,Feuil2!$B$4:$D$49,3,FALSE)</f>
        <v>0.67499999999999993</v>
      </c>
    </row>
    <row r="30" spans="3:37" ht="15.75">
      <c r="W30" s="33">
        <v>19</v>
      </c>
      <c r="X30">
        <f>VLOOKUP(W30,Feuil2!$B$4:$D$49,3,FALSE)</f>
        <v>0.6</v>
      </c>
    </row>
    <row r="31" spans="3:37" ht="15.75">
      <c r="W31" s="33">
        <v>20</v>
      </c>
      <c r="X31">
        <f>VLOOKUP(W31,Feuil2!$B$4:$D$49,3,FALSE)</f>
        <v>0.77499999999999991</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B3:K57"/>
  <sheetViews>
    <sheetView topLeftCell="D1" workbookViewId="0">
      <selection activeCell="M18" sqref="M18"/>
    </sheetView>
  </sheetViews>
  <sheetFormatPr baseColWidth="10" defaultRowHeight="15"/>
  <cols>
    <col min="3" max="3" width="119.7109375" bestFit="1" customWidth="1"/>
    <col min="9" max="9" width="22.42578125" bestFit="1" customWidth="1"/>
    <col min="10" max="10" width="11.28515625" customWidth="1"/>
  </cols>
  <sheetData>
    <row r="3" spans="2:11" ht="18.75">
      <c r="C3" s="14" t="s">
        <v>137</v>
      </c>
      <c r="D3" t="s">
        <v>55</v>
      </c>
    </row>
    <row r="4" spans="2:11" ht="15.75">
      <c r="C4" s="15" t="s">
        <v>129</v>
      </c>
      <c r="D4" s="101">
        <f>SUM(D5:D20)</f>
        <v>1.0000000000000002</v>
      </c>
      <c r="E4">
        <f>AVERAGE(E5:E20)</f>
        <v>0.72187499999999993</v>
      </c>
      <c r="F4" s="9">
        <f>SUM(F5:F20)</f>
        <v>0.72075000000000022</v>
      </c>
      <c r="I4" t="str">
        <f>C4</f>
        <v xml:space="preserve">collaboration </v>
      </c>
      <c r="J4" s="9">
        <f>E4</f>
        <v>0.72187499999999993</v>
      </c>
      <c r="K4" s="9">
        <f>F4</f>
        <v>0.72075000000000022</v>
      </c>
    </row>
    <row r="5" spans="2:11">
      <c r="B5">
        <v>33</v>
      </c>
      <c r="C5" s="13" t="s">
        <v>220</v>
      </c>
      <c r="D5" s="31">
        <v>0.1</v>
      </c>
      <c r="E5">
        <f>VLOOKUP(B5,Feuil2!$B$4:$D$49,3,FALSE)</f>
        <v>0.67499999999999993</v>
      </c>
      <c r="F5" s="9">
        <f>D5*E5</f>
        <v>6.7499999999999991E-2</v>
      </c>
      <c r="I5" t="str">
        <f>C21</f>
        <v>créativité</v>
      </c>
      <c r="J5" s="9">
        <f>E21</f>
        <v>0.79166666666666663</v>
      </c>
      <c r="K5" s="9">
        <f>F21</f>
        <v>0.78999999999999992</v>
      </c>
    </row>
    <row r="6" spans="2:11">
      <c r="B6">
        <v>25</v>
      </c>
      <c r="C6" s="13" t="s">
        <v>36</v>
      </c>
      <c r="D6" s="31">
        <v>0.06</v>
      </c>
      <c r="E6">
        <f>VLOOKUP(B6,Feuil2!$B$4:$D$49,3,FALSE)</f>
        <v>0.85</v>
      </c>
      <c r="F6" s="9">
        <f t="shared" ref="F6:F57" si="0">D6*E6</f>
        <v>5.0999999999999997E-2</v>
      </c>
      <c r="I6" t="str">
        <f>C25</f>
        <v>efficience</v>
      </c>
      <c r="J6" s="9">
        <f>E25</f>
        <v>0.72187499999999982</v>
      </c>
      <c r="K6" s="9">
        <f>F25</f>
        <v>0.62300000000000011</v>
      </c>
    </row>
    <row r="7" spans="2:11">
      <c r="B7">
        <v>45</v>
      </c>
      <c r="C7" s="13" t="s">
        <v>70</v>
      </c>
      <c r="D7" s="31">
        <v>0.04</v>
      </c>
      <c r="E7">
        <f>VLOOKUP(B7,Feuil2!$B$4:$D$49,3,FALSE)</f>
        <v>0.4</v>
      </c>
      <c r="F7" s="9">
        <f t="shared" si="0"/>
        <v>1.6E-2</v>
      </c>
      <c r="I7" t="str">
        <f>C34</f>
        <v>formation</v>
      </c>
      <c r="J7" s="9">
        <f>E34</f>
        <v>0.8666666666666667</v>
      </c>
      <c r="K7" s="9">
        <f>F34</f>
        <v>0.87249999999999994</v>
      </c>
    </row>
    <row r="8" spans="2:11">
      <c r="B8">
        <v>26</v>
      </c>
      <c r="C8" s="13" t="s">
        <v>37</v>
      </c>
      <c r="D8" s="31">
        <v>0.06</v>
      </c>
      <c r="E8">
        <f>VLOOKUP(B8,Feuil2!$B$4:$D$49,3,FALSE)</f>
        <v>0.82499999999999996</v>
      </c>
      <c r="F8" s="9">
        <f t="shared" si="0"/>
        <v>4.9499999999999995E-2</v>
      </c>
      <c r="I8" t="str">
        <f>C38</f>
        <v>motivation</v>
      </c>
      <c r="J8" s="9">
        <f>E38</f>
        <v>0.65</v>
      </c>
      <c r="K8" s="9">
        <f>F38</f>
        <v>0.66250000000000009</v>
      </c>
    </row>
    <row r="9" spans="2:11">
      <c r="B9">
        <v>46</v>
      </c>
      <c r="C9" s="13" t="s">
        <v>73</v>
      </c>
      <c r="D9" s="31">
        <v>0.15</v>
      </c>
      <c r="E9">
        <f>VLOOKUP(B9,Feuil2!$B$4:$D$49,3,FALSE)</f>
        <v>0.67499999999999993</v>
      </c>
      <c r="F9" s="9">
        <f t="shared" si="0"/>
        <v>0.10124999999999999</v>
      </c>
      <c r="I9" t="str">
        <f>C46</f>
        <v>proximité clients</v>
      </c>
      <c r="J9" s="9">
        <f>E46</f>
        <v>0.75625000000000009</v>
      </c>
      <c r="K9" s="9">
        <f>F46</f>
        <v>0.76</v>
      </c>
    </row>
    <row r="10" spans="2:11">
      <c r="B10">
        <v>23</v>
      </c>
      <c r="C10" s="13" t="s">
        <v>209</v>
      </c>
      <c r="D10" s="31">
        <v>0.04</v>
      </c>
      <c r="E10">
        <f>VLOOKUP(B10,Feuil2!$B$4:$D$49,3,FALSE)</f>
        <v>0.67500000000000004</v>
      </c>
      <c r="F10" s="9">
        <f t="shared" si="0"/>
        <v>2.7000000000000003E-2</v>
      </c>
      <c r="I10" t="str">
        <f>C51</f>
        <v>proximité fournisseurs</v>
      </c>
      <c r="J10" s="9">
        <f>E51</f>
        <v>0.58333333333333337</v>
      </c>
      <c r="K10" s="9">
        <f>F51</f>
        <v>0.58000000000000007</v>
      </c>
    </row>
    <row r="11" spans="2:11">
      <c r="B11">
        <v>22</v>
      </c>
      <c r="C11" s="13" t="s">
        <v>208</v>
      </c>
      <c r="D11" s="31">
        <v>0.02</v>
      </c>
      <c r="E11">
        <f>VLOOKUP(B11,Feuil2!$B$4:$D$49,3,FALSE)</f>
        <v>0.5</v>
      </c>
      <c r="F11" s="9">
        <f t="shared" si="0"/>
        <v>0.01</v>
      </c>
      <c r="I11" t="str">
        <f>C55</f>
        <v>curiosité</v>
      </c>
      <c r="J11" s="9">
        <f>E55</f>
        <v>0.6</v>
      </c>
      <c r="K11" s="9">
        <f>F55</f>
        <v>0.56499999999999995</v>
      </c>
    </row>
    <row r="12" spans="2:11">
      <c r="B12">
        <v>27</v>
      </c>
      <c r="C12" s="13" t="s">
        <v>217</v>
      </c>
      <c r="D12" s="31">
        <v>0.02</v>
      </c>
      <c r="E12">
        <f>VLOOKUP(B12,Feuil2!$B$4:$D$49,3,FALSE)</f>
        <v>0.77499999999999991</v>
      </c>
      <c r="F12" s="9">
        <f t="shared" si="0"/>
        <v>1.5499999999999998E-2</v>
      </c>
      <c r="K12" s="9"/>
    </row>
    <row r="13" spans="2:11">
      <c r="B13">
        <v>21</v>
      </c>
      <c r="C13" s="13" t="s">
        <v>207</v>
      </c>
      <c r="D13" s="31">
        <v>0.1</v>
      </c>
      <c r="E13">
        <f>VLOOKUP(B13,Feuil2!$B$4:$D$49,3,FALSE)</f>
        <v>0.67500000000000004</v>
      </c>
      <c r="F13" s="9">
        <f t="shared" si="0"/>
        <v>6.7500000000000004E-2</v>
      </c>
    </row>
    <row r="14" spans="2:11">
      <c r="B14">
        <v>34</v>
      </c>
      <c r="C14" s="13" t="s">
        <v>196</v>
      </c>
      <c r="D14" s="31">
        <v>0.02</v>
      </c>
      <c r="E14">
        <f>VLOOKUP(B14,Feuil2!$B$4:$D$49,3,FALSE)</f>
        <v>0.77499999999999991</v>
      </c>
      <c r="F14" s="9">
        <f t="shared" si="0"/>
        <v>1.5499999999999998E-2</v>
      </c>
    </row>
    <row r="15" spans="2:11">
      <c r="B15">
        <v>1</v>
      </c>
      <c r="C15" s="13" t="s">
        <v>199</v>
      </c>
      <c r="D15" s="31">
        <v>0.06</v>
      </c>
      <c r="E15">
        <f>VLOOKUP(B15,Feuil2!$B$4:$D$49,3,FALSE)</f>
        <v>0.92500000000000004</v>
      </c>
      <c r="F15" s="9">
        <f t="shared" si="0"/>
        <v>5.5500000000000001E-2</v>
      </c>
    </row>
    <row r="16" spans="2:11">
      <c r="B16">
        <v>36</v>
      </c>
      <c r="C16" s="13" t="s">
        <v>80</v>
      </c>
      <c r="D16" s="31">
        <v>0.04</v>
      </c>
      <c r="E16">
        <f>VLOOKUP(B16,Feuil2!$B$4:$D$49,3,FALSE)</f>
        <v>0.85</v>
      </c>
      <c r="F16" s="9">
        <f t="shared" si="0"/>
        <v>3.4000000000000002E-2</v>
      </c>
    </row>
    <row r="17" spans="2:6">
      <c r="B17">
        <v>35</v>
      </c>
      <c r="C17" s="13" t="s">
        <v>79</v>
      </c>
      <c r="D17" s="31">
        <v>0.15</v>
      </c>
      <c r="E17">
        <f>VLOOKUP(B17,Feuil2!$B$4:$D$49,3,FALSE)</f>
        <v>0.75</v>
      </c>
      <c r="F17" s="9">
        <f t="shared" si="0"/>
        <v>0.11249999999999999</v>
      </c>
    </row>
    <row r="18" spans="2:6">
      <c r="B18">
        <v>24</v>
      </c>
      <c r="C18" s="13" t="s">
        <v>69</v>
      </c>
      <c r="D18" s="31">
        <v>0.06</v>
      </c>
      <c r="E18">
        <f>VLOOKUP(B18,Feuil2!$B$4:$D$49,3,FALSE)</f>
        <v>0.85</v>
      </c>
      <c r="F18" s="9">
        <f t="shared" si="0"/>
        <v>5.0999999999999997E-2</v>
      </c>
    </row>
    <row r="19" spans="2:6">
      <c r="B19">
        <v>31</v>
      </c>
      <c r="C19" s="13" t="s">
        <v>219</v>
      </c>
      <c r="D19" s="31">
        <v>0.06</v>
      </c>
      <c r="E19">
        <f>VLOOKUP(B19,Feuil2!$B$4:$D$49,3,FALSE)</f>
        <v>0.5</v>
      </c>
      <c r="F19" s="9">
        <f t="shared" si="0"/>
        <v>0.03</v>
      </c>
    </row>
    <row r="20" spans="2:6">
      <c r="B20">
        <v>7</v>
      </c>
      <c r="C20" s="13" t="s">
        <v>203</v>
      </c>
      <c r="D20" s="31">
        <v>0.02</v>
      </c>
      <c r="E20">
        <f>VLOOKUP(B20,Feuil2!$B$4:$D$49,3,FALSE)</f>
        <v>0.85</v>
      </c>
      <c r="F20" s="9">
        <f t="shared" si="0"/>
        <v>1.7000000000000001E-2</v>
      </c>
    </row>
    <row r="21" spans="2:6" ht="15.75">
      <c r="C21" s="15" t="s">
        <v>130</v>
      </c>
      <c r="D21" s="101">
        <f>SUM(D22:D24)</f>
        <v>1</v>
      </c>
      <c r="E21">
        <f>AVERAGE(E22:E24)</f>
        <v>0.79166666666666663</v>
      </c>
      <c r="F21" s="9">
        <f>SUM(F22:F24)</f>
        <v>0.78999999999999992</v>
      </c>
    </row>
    <row r="22" spans="2:6">
      <c r="B22">
        <v>41</v>
      </c>
      <c r="C22" s="13" t="s">
        <v>88</v>
      </c>
      <c r="D22" s="31">
        <v>0.4</v>
      </c>
      <c r="E22">
        <f>VLOOKUP(B22,Feuil2!$B$4:$D$49,3,FALSE)</f>
        <v>0.77499999999999991</v>
      </c>
      <c r="F22" s="9">
        <f t="shared" si="0"/>
        <v>0.31</v>
      </c>
    </row>
    <row r="23" spans="2:6">
      <c r="B23">
        <v>5</v>
      </c>
      <c r="C23" s="13" t="s">
        <v>201</v>
      </c>
      <c r="D23" s="31">
        <v>0.3</v>
      </c>
      <c r="E23">
        <f>VLOOKUP(B23,Feuil2!$B$4:$D$49,3,FALSE)</f>
        <v>0.85</v>
      </c>
      <c r="F23" s="9">
        <f t="shared" si="0"/>
        <v>0.255</v>
      </c>
    </row>
    <row r="24" spans="2:6">
      <c r="B24">
        <v>28</v>
      </c>
      <c r="C24" s="13" t="s">
        <v>57</v>
      </c>
      <c r="D24" s="31">
        <v>0.3</v>
      </c>
      <c r="E24">
        <f>VLOOKUP(B24,Feuil2!$B$4:$D$49,3,FALSE)</f>
        <v>0.75</v>
      </c>
      <c r="F24" s="9">
        <f t="shared" si="0"/>
        <v>0.22499999999999998</v>
      </c>
    </row>
    <row r="25" spans="2:6" ht="15.75">
      <c r="C25" s="15" t="s">
        <v>131</v>
      </c>
      <c r="D25" s="102">
        <f>SUM(D26:D33)</f>
        <v>1</v>
      </c>
      <c r="E25">
        <f>AVERAGE(E26:E33)</f>
        <v>0.72187499999999982</v>
      </c>
      <c r="F25" s="9">
        <f>SUM(F26:F33)</f>
        <v>0.62300000000000011</v>
      </c>
    </row>
    <row r="26" spans="2:6">
      <c r="B26">
        <v>13</v>
      </c>
      <c r="C26" s="13" t="s">
        <v>77</v>
      </c>
      <c r="D26" s="31">
        <v>0.06</v>
      </c>
      <c r="E26">
        <f>VLOOKUP(B26,Feuil2!$B$4:$D$49,3,FALSE)</f>
        <v>1</v>
      </c>
      <c r="F26" s="9">
        <f t="shared" si="0"/>
        <v>0.06</v>
      </c>
    </row>
    <row r="27" spans="2:6">
      <c r="B27">
        <v>12</v>
      </c>
      <c r="C27" s="13" t="s">
        <v>206</v>
      </c>
      <c r="D27" s="31">
        <v>0.1</v>
      </c>
      <c r="E27">
        <f>VLOOKUP(B27,Feuil2!$B$4:$D$49,3,FALSE)</f>
        <v>0.67500000000000004</v>
      </c>
      <c r="F27" s="9">
        <f t="shared" si="0"/>
        <v>6.7500000000000004E-2</v>
      </c>
    </row>
    <row r="28" spans="2:6">
      <c r="B28">
        <v>8</v>
      </c>
      <c r="C28" s="13" t="s">
        <v>204</v>
      </c>
      <c r="D28" s="31">
        <v>0.15</v>
      </c>
      <c r="E28">
        <f>VLOOKUP(B28,Feuil2!$B$4:$D$49,3,FALSE)</f>
        <v>0.75</v>
      </c>
      <c r="F28" s="9">
        <f t="shared" si="0"/>
        <v>0.11249999999999999</v>
      </c>
    </row>
    <row r="29" spans="2:6">
      <c r="B29">
        <v>44</v>
      </c>
      <c r="C29" s="13" t="s">
        <v>90</v>
      </c>
      <c r="D29" s="31">
        <v>0.25</v>
      </c>
      <c r="E29">
        <f>VLOOKUP(B29,Feuil2!$B$4:$D$49,3,FALSE)</f>
        <v>0.52499999999999991</v>
      </c>
      <c r="F29" s="9">
        <f t="shared" si="0"/>
        <v>0.13124999999999998</v>
      </c>
    </row>
    <row r="30" spans="2:6">
      <c r="B30">
        <v>10</v>
      </c>
      <c r="C30" s="13" t="s">
        <v>72</v>
      </c>
      <c r="D30" s="31">
        <v>0.1</v>
      </c>
      <c r="E30">
        <f>VLOOKUP(B30,Feuil2!$B$4:$D$49,3,FALSE)</f>
        <v>0.82499999999999996</v>
      </c>
      <c r="F30" s="9">
        <f t="shared" si="0"/>
        <v>8.2500000000000004E-2</v>
      </c>
    </row>
    <row r="31" spans="2:6">
      <c r="B31">
        <v>9</v>
      </c>
      <c r="C31" s="13" t="s">
        <v>71</v>
      </c>
      <c r="D31" s="31">
        <v>7.0000000000000007E-2</v>
      </c>
      <c r="E31">
        <f>VLOOKUP(B31,Feuil2!$B$4:$D$49,3,FALSE)</f>
        <v>0.77499999999999991</v>
      </c>
      <c r="F31" s="9">
        <f t="shared" si="0"/>
        <v>5.425E-2</v>
      </c>
    </row>
    <row r="32" spans="2:6">
      <c r="B32">
        <v>11</v>
      </c>
      <c r="C32" s="13" t="s">
        <v>205</v>
      </c>
      <c r="D32" s="31">
        <v>7.0000000000000007E-2</v>
      </c>
      <c r="E32">
        <f>VLOOKUP(B32,Feuil2!$B$4:$D$49,3,FALSE)</f>
        <v>1</v>
      </c>
      <c r="F32" s="9">
        <f t="shared" si="0"/>
        <v>7.0000000000000007E-2</v>
      </c>
    </row>
    <row r="33" spans="2:6">
      <c r="B33">
        <v>42</v>
      </c>
      <c r="C33" s="13" t="s">
        <v>182</v>
      </c>
      <c r="D33" s="31">
        <v>0.2</v>
      </c>
      <c r="E33">
        <f>VLOOKUP(B33,Feuil2!$B$4:$D$49,3,FALSE)</f>
        <v>0.22499999999999998</v>
      </c>
      <c r="F33" s="9">
        <f t="shared" si="0"/>
        <v>4.4999999999999998E-2</v>
      </c>
    </row>
    <row r="34" spans="2:6" ht="15.75">
      <c r="C34" s="15" t="s">
        <v>132</v>
      </c>
      <c r="D34" s="102">
        <f>SUM(D35:D37)</f>
        <v>1</v>
      </c>
      <c r="E34">
        <f>AVERAGE(E35:E37)</f>
        <v>0.8666666666666667</v>
      </c>
      <c r="F34" s="9">
        <f>SUM(F35:F37)</f>
        <v>0.87249999999999994</v>
      </c>
    </row>
    <row r="35" spans="2:6">
      <c r="B35">
        <v>2</v>
      </c>
      <c r="C35" s="13" t="s">
        <v>198</v>
      </c>
      <c r="D35" s="31">
        <v>0.35</v>
      </c>
      <c r="E35">
        <f>VLOOKUP(B35,Feuil2!$B$4:$D$49,3,FALSE)</f>
        <v>0.92500000000000004</v>
      </c>
      <c r="F35" s="9">
        <f t="shared" si="0"/>
        <v>0.32374999999999998</v>
      </c>
    </row>
    <row r="36" spans="2:6">
      <c r="B36">
        <v>4</v>
      </c>
      <c r="C36" s="13" t="s">
        <v>202</v>
      </c>
      <c r="D36" s="31">
        <v>0.35</v>
      </c>
      <c r="E36">
        <f>VLOOKUP(B36,Feuil2!$B$4:$D$49,3,FALSE)</f>
        <v>0.92500000000000004</v>
      </c>
      <c r="F36" s="9">
        <f t="shared" si="0"/>
        <v>0.32374999999999998</v>
      </c>
    </row>
    <row r="37" spans="2:6">
      <c r="B37">
        <v>3</v>
      </c>
      <c r="C37" s="13" t="s">
        <v>200</v>
      </c>
      <c r="D37" s="31">
        <v>0.3</v>
      </c>
      <c r="E37">
        <f>VLOOKUP(B37,Feuil2!$B$4:$D$49,3,FALSE)</f>
        <v>0.75</v>
      </c>
      <c r="F37" s="9">
        <f t="shared" si="0"/>
        <v>0.22499999999999998</v>
      </c>
    </row>
    <row r="38" spans="2:6" ht="15.75">
      <c r="C38" s="15" t="s">
        <v>133</v>
      </c>
      <c r="D38" s="101">
        <f>SUM(D39:D45)</f>
        <v>1</v>
      </c>
      <c r="E38">
        <f>AVERAGE(E39:E45)</f>
        <v>0.65</v>
      </c>
      <c r="F38" s="9">
        <f>SUM(F39:F45)</f>
        <v>0.66250000000000009</v>
      </c>
    </row>
    <row r="39" spans="2:6">
      <c r="B39">
        <v>6</v>
      </c>
      <c r="C39" s="13" t="s">
        <v>66</v>
      </c>
      <c r="D39" s="31">
        <v>0.1</v>
      </c>
      <c r="E39">
        <f>VLOOKUP(B39,Feuil2!$B$4:$D$49,3,FALSE)</f>
        <v>0.5</v>
      </c>
      <c r="F39" s="9">
        <f t="shared" si="0"/>
        <v>0.05</v>
      </c>
    </row>
    <row r="40" spans="2:6">
      <c r="B40">
        <v>38</v>
      </c>
      <c r="C40" s="13" t="s">
        <v>15</v>
      </c>
      <c r="D40" s="31">
        <v>0.15</v>
      </c>
      <c r="E40">
        <f>VLOOKUP(B40,Feuil2!$B$4:$D$49,3,FALSE)</f>
        <v>0.17499999999999999</v>
      </c>
      <c r="F40" s="9">
        <f t="shared" si="0"/>
        <v>2.6249999999999999E-2</v>
      </c>
    </row>
    <row r="41" spans="2:6">
      <c r="B41">
        <v>37</v>
      </c>
      <c r="C41" s="13" t="s">
        <v>210</v>
      </c>
      <c r="D41" s="31">
        <v>0.1</v>
      </c>
      <c r="E41">
        <f>VLOOKUP(B41,Feuil2!$B$4:$D$49,3,FALSE)</f>
        <v>0.64999999999999991</v>
      </c>
      <c r="F41" s="9">
        <f t="shared" si="0"/>
        <v>6.4999999999999988E-2</v>
      </c>
    </row>
    <row r="42" spans="2:6">
      <c r="B42">
        <v>29</v>
      </c>
      <c r="C42" s="13" t="s">
        <v>218</v>
      </c>
      <c r="D42" s="31">
        <v>0.2</v>
      </c>
      <c r="E42">
        <f>VLOOKUP(B42,Feuil2!$B$4:$D$49,3,FALSE)</f>
        <v>0.67500000000000004</v>
      </c>
      <c r="F42" s="9">
        <f t="shared" si="0"/>
        <v>0.13500000000000001</v>
      </c>
    </row>
    <row r="43" spans="2:6">
      <c r="B43">
        <v>32</v>
      </c>
      <c r="C43" s="13" t="s">
        <v>61</v>
      </c>
      <c r="D43" s="31">
        <v>0.2</v>
      </c>
      <c r="E43">
        <f>VLOOKUP(B43,Feuil2!$B$4:$D$49,3,FALSE)</f>
        <v>0.85</v>
      </c>
      <c r="F43" s="9">
        <f t="shared" si="0"/>
        <v>0.17</v>
      </c>
    </row>
    <row r="44" spans="2:6">
      <c r="B44">
        <v>30</v>
      </c>
      <c r="C44" s="13" t="s">
        <v>16</v>
      </c>
      <c r="D44" s="31">
        <v>0.1</v>
      </c>
      <c r="E44">
        <f>VLOOKUP(B44,Feuil2!$B$4:$D$49,3,FALSE)</f>
        <v>0.77499999999999991</v>
      </c>
      <c r="F44" s="9">
        <f t="shared" si="0"/>
        <v>7.7499999999999999E-2</v>
      </c>
    </row>
    <row r="45" spans="2:6">
      <c r="B45">
        <v>40</v>
      </c>
      <c r="C45" s="13" t="s">
        <v>87</v>
      </c>
      <c r="D45" s="31">
        <v>0.15</v>
      </c>
      <c r="E45">
        <f>VLOOKUP(B45,Feuil2!$B$4:$D$49,3,FALSE)</f>
        <v>0.92500000000000004</v>
      </c>
      <c r="F45" s="9">
        <f t="shared" si="0"/>
        <v>0.13875000000000001</v>
      </c>
    </row>
    <row r="46" spans="2:6" ht="15.75">
      <c r="C46" s="15" t="s">
        <v>134</v>
      </c>
      <c r="D46" s="102">
        <f>SUM(D47:D50)</f>
        <v>1.0000000000000002</v>
      </c>
      <c r="E46">
        <f>AVERAGE(E47:E50)</f>
        <v>0.75625000000000009</v>
      </c>
      <c r="F46" s="9">
        <f>SUM(F47:F50)</f>
        <v>0.76</v>
      </c>
    </row>
    <row r="47" spans="2:6">
      <c r="B47">
        <v>15</v>
      </c>
      <c r="C47" s="13" t="s">
        <v>23</v>
      </c>
      <c r="D47" s="31">
        <v>0.2</v>
      </c>
      <c r="E47">
        <f>VLOOKUP(B47,Feuil2!$B$4:$D$49,3,FALSE)</f>
        <v>1</v>
      </c>
      <c r="F47" s="9">
        <f t="shared" si="0"/>
        <v>0.2</v>
      </c>
    </row>
    <row r="48" spans="2:6">
      <c r="B48">
        <v>14</v>
      </c>
      <c r="C48" s="13" t="s">
        <v>211</v>
      </c>
      <c r="D48" s="31">
        <v>0.4</v>
      </c>
      <c r="E48">
        <f>VLOOKUP(B48,Feuil2!$B$4:$D$49,3,FALSE)</f>
        <v>0.92500000000000004</v>
      </c>
      <c r="F48" s="9">
        <f t="shared" si="0"/>
        <v>0.37000000000000005</v>
      </c>
    </row>
    <row r="49" spans="2:6">
      <c r="B49">
        <v>16</v>
      </c>
      <c r="C49" s="13" t="s">
        <v>212</v>
      </c>
      <c r="D49" s="31">
        <v>0.3</v>
      </c>
      <c r="E49">
        <f>VLOOKUP(B49,Feuil2!$B$4:$D$49,3,FALSE)</f>
        <v>0.39999999999999997</v>
      </c>
      <c r="F49" s="9">
        <f t="shared" si="0"/>
        <v>0.11999999999999998</v>
      </c>
    </row>
    <row r="50" spans="2:6">
      <c r="B50">
        <v>17</v>
      </c>
      <c r="C50" s="13" t="s">
        <v>213</v>
      </c>
      <c r="D50" s="31">
        <v>0.1</v>
      </c>
      <c r="E50">
        <f>VLOOKUP(B50,Feuil2!$B$4:$D$49,3,FALSE)</f>
        <v>0.7</v>
      </c>
      <c r="F50" s="9">
        <f t="shared" si="0"/>
        <v>6.9999999999999993E-2</v>
      </c>
    </row>
    <row r="51" spans="2:6" ht="15.75">
      <c r="C51" s="15" t="s">
        <v>135</v>
      </c>
      <c r="D51" s="102">
        <f>SUM(D52:D54)</f>
        <v>1</v>
      </c>
      <c r="E51">
        <f>AVERAGE(E52:E54)</f>
        <v>0.58333333333333337</v>
      </c>
      <c r="F51" s="9">
        <f>SUM(F52:F54)</f>
        <v>0.58000000000000007</v>
      </c>
    </row>
    <row r="52" spans="2:6">
      <c r="B52">
        <v>18</v>
      </c>
      <c r="C52" s="13" t="s">
        <v>214</v>
      </c>
      <c r="D52" s="31">
        <v>0.4</v>
      </c>
      <c r="E52">
        <f>VLOOKUP(B52,Feuil2!$B$4:$D$49,3,FALSE)</f>
        <v>0.75</v>
      </c>
      <c r="F52" s="9">
        <f>D52*E52</f>
        <v>0.30000000000000004</v>
      </c>
    </row>
    <row r="53" spans="2:6">
      <c r="B53">
        <v>19</v>
      </c>
      <c r="C53" s="13" t="s">
        <v>215</v>
      </c>
      <c r="D53" s="31">
        <v>0.2</v>
      </c>
      <c r="E53">
        <f>VLOOKUP(B53,Feuil2!$B$4:$D$49,3,FALSE)</f>
        <v>0.6</v>
      </c>
      <c r="F53" s="9">
        <f t="shared" ref="F53:F54" si="1">D53*E53</f>
        <v>0.12</v>
      </c>
    </row>
    <row r="54" spans="2:6">
      <c r="B54">
        <v>39</v>
      </c>
      <c r="C54" s="13" t="s">
        <v>26</v>
      </c>
      <c r="D54" s="31">
        <v>0.4</v>
      </c>
      <c r="E54">
        <f>VLOOKUP(B54,Feuil2!$B$4:$D$49,3,FALSE)</f>
        <v>0.4</v>
      </c>
      <c r="F54" s="9">
        <f t="shared" si="1"/>
        <v>0.16000000000000003</v>
      </c>
    </row>
    <row r="55" spans="2:6" ht="15.75">
      <c r="C55" s="15" t="s">
        <v>233</v>
      </c>
      <c r="D55" s="102">
        <f>SUM(D56:D57)</f>
        <v>1</v>
      </c>
      <c r="E55">
        <f>AVERAGE(E56:E57)</f>
        <v>0.6</v>
      </c>
      <c r="F55" s="9">
        <f>SUM(F56:F57)</f>
        <v>0.56499999999999995</v>
      </c>
    </row>
    <row r="56" spans="2:6">
      <c r="B56">
        <v>20</v>
      </c>
      <c r="C56" s="13" t="s">
        <v>216</v>
      </c>
      <c r="D56" s="31">
        <v>0.4</v>
      </c>
      <c r="E56">
        <f>VLOOKUP(B56,Feuil2!$B$4:$D$49,3,FALSE)</f>
        <v>0.77499999999999991</v>
      </c>
      <c r="F56" s="9">
        <f t="shared" si="0"/>
        <v>0.31</v>
      </c>
    </row>
    <row r="57" spans="2:6">
      <c r="B57">
        <v>43</v>
      </c>
      <c r="C57" s="13" t="s">
        <v>89</v>
      </c>
      <c r="D57" s="31">
        <v>0.6</v>
      </c>
      <c r="E57">
        <f>VLOOKUP(B57,Feuil2!$B$4:$D$49,3,FALSE)</f>
        <v>0.42499999999999999</v>
      </c>
      <c r="F57" s="9">
        <f t="shared" si="0"/>
        <v>0.255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B3:D49"/>
  <sheetViews>
    <sheetView topLeftCell="A30" workbookViewId="0">
      <selection activeCell="G41" sqref="G41"/>
    </sheetView>
  </sheetViews>
  <sheetFormatPr baseColWidth="10" defaultRowHeight="15"/>
  <cols>
    <col min="3" max="3" width="54.7109375" customWidth="1"/>
  </cols>
  <sheetData>
    <row r="3" spans="2:4" ht="15.75" thickBot="1"/>
    <row r="4" spans="2:4" ht="15.75" thickBot="1">
      <c r="B4">
        <v>1</v>
      </c>
      <c r="C4" s="92" t="s">
        <v>199</v>
      </c>
      <c r="D4" s="94">
        <f>Entreprise!BB$22</f>
        <v>0.92500000000000004</v>
      </c>
    </row>
    <row r="5" spans="2:4" ht="15.75" thickBot="1">
      <c r="B5">
        <v>2</v>
      </c>
      <c r="C5" s="92" t="s">
        <v>198</v>
      </c>
      <c r="D5" s="94">
        <f>Entreprise!BC$22</f>
        <v>0.92500000000000004</v>
      </c>
    </row>
    <row r="6" spans="2:4" ht="27" thickBot="1">
      <c r="B6">
        <v>3</v>
      </c>
      <c r="C6" s="92" t="s">
        <v>221</v>
      </c>
      <c r="D6" s="94">
        <f>Entreprise!BD$22</f>
        <v>0.75</v>
      </c>
    </row>
    <row r="7" spans="2:4" ht="27" thickBot="1">
      <c r="B7">
        <v>4</v>
      </c>
      <c r="C7" s="92" t="s">
        <v>202</v>
      </c>
      <c r="D7" s="94">
        <f>Entreprise!BE$22</f>
        <v>0.92500000000000004</v>
      </c>
    </row>
    <row r="8" spans="2:4" ht="27" thickBot="1">
      <c r="B8">
        <v>5</v>
      </c>
      <c r="C8" s="92" t="s">
        <v>201</v>
      </c>
      <c r="D8" s="94">
        <f>Entreprise!BF$22</f>
        <v>0.85</v>
      </c>
    </row>
    <row r="9" spans="2:4" ht="15.75" thickBot="1">
      <c r="B9">
        <v>6</v>
      </c>
      <c r="C9" s="92" t="s">
        <v>66</v>
      </c>
      <c r="D9" s="94">
        <f>Entreprise!BG$22</f>
        <v>0.5</v>
      </c>
    </row>
    <row r="10" spans="2:4" ht="15.75" thickBot="1">
      <c r="B10">
        <v>7</v>
      </c>
      <c r="C10" s="92" t="s">
        <v>203</v>
      </c>
      <c r="D10" s="94">
        <f>Entreprise!BH$22</f>
        <v>0.85</v>
      </c>
    </row>
    <row r="11" spans="2:4" ht="15.75" thickBot="1">
      <c r="B11">
        <v>8</v>
      </c>
      <c r="C11" s="92" t="s">
        <v>204</v>
      </c>
      <c r="D11" s="94">
        <f>Entreprise!BI$22</f>
        <v>0.75</v>
      </c>
    </row>
    <row r="12" spans="2:4" ht="27" thickBot="1">
      <c r="B12">
        <v>9</v>
      </c>
      <c r="C12" s="92" t="s">
        <v>222</v>
      </c>
      <c r="D12" s="94">
        <f>Entreprise!BJ$22</f>
        <v>0.77499999999999991</v>
      </c>
    </row>
    <row r="13" spans="2:4" ht="27" thickBot="1">
      <c r="B13">
        <v>10</v>
      </c>
      <c r="C13" s="92" t="s">
        <v>223</v>
      </c>
      <c r="D13" s="94">
        <f>Entreprise!BK$22</f>
        <v>0.82499999999999996</v>
      </c>
    </row>
    <row r="14" spans="2:4" ht="15.75" thickBot="1">
      <c r="B14">
        <v>11</v>
      </c>
      <c r="C14" s="92" t="s">
        <v>205</v>
      </c>
      <c r="D14" s="94">
        <f>Entreprise!BL$22</f>
        <v>1</v>
      </c>
    </row>
    <row r="15" spans="2:4" ht="27" thickBot="1">
      <c r="B15">
        <v>12</v>
      </c>
      <c r="C15" s="92" t="s">
        <v>206</v>
      </c>
      <c r="D15" s="94">
        <f>Entreprise!BM$22</f>
        <v>0.67500000000000004</v>
      </c>
    </row>
    <row r="16" spans="2:4" ht="27" thickBot="1">
      <c r="B16">
        <v>13</v>
      </c>
      <c r="C16" s="92" t="s">
        <v>77</v>
      </c>
      <c r="D16" s="94">
        <f>Entreprise!BN$22</f>
        <v>1</v>
      </c>
    </row>
    <row r="17" spans="2:4" ht="15.75" thickBot="1">
      <c r="B17">
        <v>14</v>
      </c>
      <c r="C17" s="92" t="s">
        <v>211</v>
      </c>
      <c r="D17" s="94">
        <f>Entreprise!BO$22</f>
        <v>0.92500000000000004</v>
      </c>
    </row>
    <row r="18" spans="2:4" ht="15.75" thickBot="1">
      <c r="B18">
        <v>15</v>
      </c>
      <c r="C18" s="92" t="s">
        <v>23</v>
      </c>
      <c r="D18" s="94">
        <f>Entreprise!BP$22</f>
        <v>1</v>
      </c>
    </row>
    <row r="19" spans="2:4" ht="27" thickBot="1">
      <c r="B19">
        <v>16</v>
      </c>
      <c r="C19" s="92" t="s">
        <v>224</v>
      </c>
      <c r="D19" s="94">
        <f>Entreprise!BQ$22</f>
        <v>0.39999999999999997</v>
      </c>
    </row>
    <row r="20" spans="2:4" ht="15.75" thickBot="1">
      <c r="B20">
        <v>17</v>
      </c>
      <c r="C20" s="92" t="s">
        <v>225</v>
      </c>
      <c r="D20" s="94">
        <f>Entreprise!BR$22</f>
        <v>0.7</v>
      </c>
    </row>
    <row r="21" spans="2:4" ht="27" thickBot="1">
      <c r="B21">
        <v>18</v>
      </c>
      <c r="C21" s="92" t="s">
        <v>214</v>
      </c>
      <c r="D21" s="94">
        <f>Entreprise!BS$22</f>
        <v>0.75</v>
      </c>
    </row>
    <row r="22" spans="2:4" ht="27" thickBot="1">
      <c r="B22">
        <v>19</v>
      </c>
      <c r="C22" s="92" t="s">
        <v>215</v>
      </c>
      <c r="D22" s="94">
        <f>Entreprise!BT$22</f>
        <v>0.6</v>
      </c>
    </row>
    <row r="23" spans="2:4" ht="15.75" thickBot="1">
      <c r="B23">
        <v>20</v>
      </c>
      <c r="C23" s="92" t="s">
        <v>216</v>
      </c>
      <c r="D23" s="94">
        <f>Entreprise!BU$22</f>
        <v>0.77499999999999991</v>
      </c>
    </row>
    <row r="24" spans="2:4" ht="15.75" thickBot="1">
      <c r="B24">
        <v>21</v>
      </c>
      <c r="C24" s="92" t="s">
        <v>231</v>
      </c>
      <c r="D24" s="94">
        <f>Entreprise!BV$22</f>
        <v>0.67500000000000004</v>
      </c>
    </row>
    <row r="25" spans="2:4" ht="27" thickBot="1">
      <c r="B25">
        <v>22</v>
      </c>
      <c r="C25" s="92" t="s">
        <v>208</v>
      </c>
      <c r="D25" s="94">
        <f>Entreprise!BW$22</f>
        <v>0.5</v>
      </c>
    </row>
    <row r="26" spans="2:4" ht="27" thickBot="1">
      <c r="B26">
        <v>23</v>
      </c>
      <c r="C26" s="92" t="s">
        <v>209</v>
      </c>
      <c r="D26" s="94">
        <f>Entreprise!BX$22</f>
        <v>0.67500000000000004</v>
      </c>
    </row>
    <row r="27" spans="2:4" ht="15.75" thickBot="1">
      <c r="B27">
        <v>24</v>
      </c>
      <c r="C27" s="92" t="s">
        <v>69</v>
      </c>
      <c r="D27" s="94">
        <f>Entreprise!BY$22</f>
        <v>0.85</v>
      </c>
    </row>
    <row r="28" spans="2:4" ht="27" thickBot="1">
      <c r="B28">
        <v>25</v>
      </c>
      <c r="C28" s="92" t="s">
        <v>36</v>
      </c>
      <c r="D28" s="94">
        <f>Entreprise!BZ$22</f>
        <v>0.85</v>
      </c>
    </row>
    <row r="29" spans="2:4" ht="27" thickBot="1">
      <c r="B29">
        <v>26</v>
      </c>
      <c r="C29" s="92" t="s">
        <v>37</v>
      </c>
      <c r="D29" s="94">
        <f>Entreprise!CA$22</f>
        <v>0.82499999999999996</v>
      </c>
    </row>
    <row r="30" spans="2:4" ht="27" thickBot="1">
      <c r="B30">
        <v>27</v>
      </c>
      <c r="C30" s="92" t="s">
        <v>226</v>
      </c>
      <c r="D30" s="94">
        <f>Entreprise!CB$22</f>
        <v>0.77499999999999991</v>
      </c>
    </row>
    <row r="31" spans="2:4" ht="15.75" thickBot="1">
      <c r="B31">
        <v>28</v>
      </c>
      <c r="C31" s="92" t="s">
        <v>57</v>
      </c>
      <c r="D31" s="94">
        <f>Entreprise!CC$22</f>
        <v>0.75</v>
      </c>
    </row>
    <row r="32" spans="2:4" ht="15.75" thickBot="1">
      <c r="B32">
        <v>29</v>
      </c>
      <c r="C32" s="92" t="s">
        <v>218</v>
      </c>
      <c r="D32" s="94">
        <f>Entreprise!CD$22</f>
        <v>0.67500000000000004</v>
      </c>
    </row>
    <row r="33" spans="2:4" ht="27" thickBot="1">
      <c r="B33">
        <v>30</v>
      </c>
      <c r="C33" s="92" t="s">
        <v>16</v>
      </c>
      <c r="D33" s="94">
        <f>Entreprise!CE$22</f>
        <v>0.77499999999999991</v>
      </c>
    </row>
    <row r="34" spans="2:4" ht="27" thickBot="1">
      <c r="B34">
        <v>31</v>
      </c>
      <c r="C34" s="92" t="s">
        <v>219</v>
      </c>
      <c r="D34" s="94">
        <f>Entreprise!CF$22</f>
        <v>0.5</v>
      </c>
    </row>
    <row r="35" spans="2:4" ht="27" thickBot="1">
      <c r="B35">
        <v>32</v>
      </c>
      <c r="C35" s="92" t="s">
        <v>61</v>
      </c>
      <c r="D35" s="94">
        <f>Entreprise!CG$22</f>
        <v>0.85</v>
      </c>
    </row>
    <row r="36" spans="2:4" ht="27" thickBot="1">
      <c r="B36">
        <v>33</v>
      </c>
      <c r="C36" s="92" t="s">
        <v>227</v>
      </c>
      <c r="D36" s="94">
        <f>Entreprise!CH$22</f>
        <v>0.67499999999999993</v>
      </c>
    </row>
    <row r="37" spans="2:4" ht="15.75" thickBot="1">
      <c r="B37">
        <v>34</v>
      </c>
      <c r="C37" s="92" t="s">
        <v>196</v>
      </c>
      <c r="D37" s="94">
        <f>Entreprise!CI$22</f>
        <v>0.77499999999999991</v>
      </c>
    </row>
    <row r="38" spans="2:4" ht="15.75" thickBot="1">
      <c r="B38">
        <v>35</v>
      </c>
      <c r="C38" s="92" t="s">
        <v>79</v>
      </c>
      <c r="D38" s="94">
        <f>Entreprise!CJ$22</f>
        <v>0.75</v>
      </c>
    </row>
    <row r="39" spans="2:4" ht="27" thickBot="1">
      <c r="B39">
        <v>36</v>
      </c>
      <c r="C39" s="92" t="s">
        <v>80</v>
      </c>
      <c r="D39" s="94">
        <f>Entreprise!CK$22</f>
        <v>0.85</v>
      </c>
    </row>
    <row r="40" spans="2:4" ht="27" thickBot="1">
      <c r="B40">
        <v>37</v>
      </c>
      <c r="C40" s="92" t="s">
        <v>210</v>
      </c>
      <c r="D40" s="94">
        <f>Entreprise!CL$22</f>
        <v>0.64999999999999991</v>
      </c>
    </row>
    <row r="41" spans="2:4" ht="27" thickBot="1">
      <c r="B41">
        <v>38</v>
      </c>
      <c r="C41" s="92" t="s">
        <v>15</v>
      </c>
      <c r="D41" s="94">
        <f>Entreprise!CM$22</f>
        <v>0.17499999999999999</v>
      </c>
    </row>
    <row r="42" spans="2:4" ht="27" thickBot="1">
      <c r="B42">
        <v>39</v>
      </c>
      <c r="C42" s="92" t="s">
        <v>26</v>
      </c>
      <c r="D42" s="94">
        <f>Entreprise!CN$22</f>
        <v>0.4</v>
      </c>
    </row>
    <row r="43" spans="2:4" ht="15.75" thickBot="1">
      <c r="B43">
        <v>40</v>
      </c>
      <c r="C43" s="92" t="s">
        <v>87</v>
      </c>
      <c r="D43" s="94">
        <f>Entreprise!CO$22</f>
        <v>0.92500000000000004</v>
      </c>
    </row>
    <row r="44" spans="2:4" ht="27" thickBot="1">
      <c r="B44">
        <v>41</v>
      </c>
      <c r="C44" s="92" t="s">
        <v>88</v>
      </c>
      <c r="D44" s="94">
        <f>Entreprise!CP$22</f>
        <v>0.77499999999999991</v>
      </c>
    </row>
    <row r="45" spans="2:4" ht="27" thickBot="1">
      <c r="B45">
        <v>42</v>
      </c>
      <c r="C45" s="92" t="s">
        <v>182</v>
      </c>
      <c r="D45" s="94">
        <f>Entreprise!CQ$22</f>
        <v>0.22499999999999998</v>
      </c>
    </row>
    <row r="46" spans="2:4" ht="27" thickBot="1">
      <c r="B46">
        <v>43</v>
      </c>
      <c r="C46" s="92" t="s">
        <v>228</v>
      </c>
      <c r="D46" s="94">
        <f>Entreprise!CR$22</f>
        <v>0.42499999999999999</v>
      </c>
    </row>
    <row r="47" spans="2:4" ht="15.75" thickBot="1">
      <c r="B47">
        <v>44</v>
      </c>
      <c r="C47" s="92" t="s">
        <v>229</v>
      </c>
      <c r="D47" s="94">
        <f>Entreprise!CS$22</f>
        <v>0.52499999999999991</v>
      </c>
    </row>
    <row r="48" spans="2:4" ht="15.75" thickBot="1">
      <c r="B48">
        <v>45</v>
      </c>
      <c r="C48" s="92" t="s">
        <v>70</v>
      </c>
      <c r="D48" s="94">
        <f>Entreprise!CT$22</f>
        <v>0.4</v>
      </c>
    </row>
    <row r="49" spans="2:4" ht="27" thickBot="1">
      <c r="B49">
        <v>46</v>
      </c>
      <c r="C49" s="92" t="s">
        <v>73</v>
      </c>
      <c r="D49" s="94">
        <f>Entreprise!CU$22</f>
        <v>0.67499999999999993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CU22"/>
  <sheetViews>
    <sheetView topLeftCell="B1" workbookViewId="0">
      <selection activeCell="J14" sqref="J14"/>
    </sheetView>
  </sheetViews>
  <sheetFormatPr baseColWidth="10" defaultRowHeight="15"/>
  <cols>
    <col min="48" max="52" width="0" hidden="1" customWidth="1"/>
    <col min="53" max="53" width="20.85546875" hidden="1" customWidth="1"/>
    <col min="54" max="99" width="0" hidden="1" customWidth="1"/>
  </cols>
  <sheetData>
    <row r="1" spans="1:99" ht="154.5" thickBot="1">
      <c r="A1" s="92" t="s">
        <v>199</v>
      </c>
      <c r="B1" s="92" t="s">
        <v>198</v>
      </c>
      <c r="C1" s="92" t="s">
        <v>221</v>
      </c>
      <c r="D1" s="92" t="s">
        <v>202</v>
      </c>
      <c r="E1" s="92" t="s">
        <v>201</v>
      </c>
      <c r="F1" s="92" t="s">
        <v>66</v>
      </c>
      <c r="G1" s="92" t="s">
        <v>203</v>
      </c>
      <c r="H1" s="92" t="s">
        <v>204</v>
      </c>
      <c r="I1" s="92" t="s">
        <v>222</v>
      </c>
      <c r="J1" s="92" t="s">
        <v>223</v>
      </c>
      <c r="K1" s="92" t="s">
        <v>205</v>
      </c>
      <c r="L1" s="92" t="s">
        <v>206</v>
      </c>
      <c r="M1" s="92" t="s">
        <v>77</v>
      </c>
      <c r="N1" s="92" t="s">
        <v>211</v>
      </c>
      <c r="O1" s="92" t="s">
        <v>23</v>
      </c>
      <c r="P1" s="92" t="s">
        <v>224</v>
      </c>
      <c r="Q1" s="92" t="s">
        <v>225</v>
      </c>
      <c r="R1" s="92" t="s">
        <v>214</v>
      </c>
      <c r="S1" s="92" t="s">
        <v>215</v>
      </c>
      <c r="T1" s="92" t="s">
        <v>216</v>
      </c>
      <c r="U1" s="92" t="s">
        <v>231</v>
      </c>
      <c r="V1" s="92" t="s">
        <v>208</v>
      </c>
      <c r="W1" s="92" t="s">
        <v>209</v>
      </c>
      <c r="X1" s="92" t="s">
        <v>69</v>
      </c>
      <c r="Y1" s="92" t="s">
        <v>36</v>
      </c>
      <c r="Z1" s="92" t="s">
        <v>37</v>
      </c>
      <c r="AA1" s="92" t="s">
        <v>226</v>
      </c>
      <c r="AB1" s="92" t="s">
        <v>57</v>
      </c>
      <c r="AC1" s="92" t="s">
        <v>218</v>
      </c>
      <c r="AD1" s="92" t="s">
        <v>16</v>
      </c>
      <c r="AE1" s="92" t="s">
        <v>219</v>
      </c>
      <c r="AF1" s="92" t="s">
        <v>61</v>
      </c>
      <c r="AG1" s="92" t="s">
        <v>227</v>
      </c>
      <c r="AH1" s="92" t="s">
        <v>196</v>
      </c>
      <c r="AI1" s="92" t="s">
        <v>79</v>
      </c>
      <c r="AJ1" s="92" t="s">
        <v>80</v>
      </c>
      <c r="AK1" s="92" t="s">
        <v>210</v>
      </c>
      <c r="AL1" s="92" t="s">
        <v>15</v>
      </c>
      <c r="AM1" s="92" t="s">
        <v>26</v>
      </c>
      <c r="AN1" s="92" t="s">
        <v>87</v>
      </c>
      <c r="AO1" s="92" t="s">
        <v>88</v>
      </c>
      <c r="AP1" s="92" t="s">
        <v>182</v>
      </c>
      <c r="AQ1" s="92" t="s">
        <v>228</v>
      </c>
      <c r="AR1" s="92" t="s">
        <v>229</v>
      </c>
      <c r="AS1" s="92" t="s">
        <v>70</v>
      </c>
      <c r="AT1" s="92" t="s">
        <v>73</v>
      </c>
      <c r="AU1" s="93"/>
      <c r="AV1" s="93" t="b">
        <v>0</v>
      </c>
      <c r="AW1" t="s">
        <v>2</v>
      </c>
      <c r="AX1" t="s">
        <v>3</v>
      </c>
      <c r="AY1" t="b">
        <v>1</v>
      </c>
      <c r="BA1" t="s">
        <v>230</v>
      </c>
      <c r="BB1">
        <v>1</v>
      </c>
      <c r="BC1">
        <v>2</v>
      </c>
      <c r="BD1">
        <v>3</v>
      </c>
      <c r="BE1">
        <v>4</v>
      </c>
      <c r="BF1">
        <v>5</v>
      </c>
      <c r="BG1">
        <v>6</v>
      </c>
      <c r="BH1">
        <v>7</v>
      </c>
      <c r="BI1">
        <v>8</v>
      </c>
      <c r="BJ1">
        <v>9</v>
      </c>
      <c r="BK1">
        <v>10</v>
      </c>
      <c r="BL1">
        <v>11</v>
      </c>
      <c r="BM1">
        <v>12</v>
      </c>
      <c r="BN1">
        <v>13</v>
      </c>
      <c r="BO1">
        <v>14</v>
      </c>
      <c r="BP1">
        <v>15</v>
      </c>
      <c r="BQ1">
        <v>16</v>
      </c>
      <c r="BR1">
        <v>17</v>
      </c>
      <c r="BS1">
        <v>18</v>
      </c>
      <c r="BT1">
        <v>19</v>
      </c>
      <c r="BU1">
        <v>20</v>
      </c>
      <c r="BV1">
        <v>21</v>
      </c>
      <c r="BW1">
        <v>22</v>
      </c>
      <c r="BX1">
        <v>23</v>
      </c>
      <c r="BY1">
        <v>24</v>
      </c>
      <c r="BZ1">
        <v>25</v>
      </c>
      <c r="CA1">
        <v>26</v>
      </c>
      <c r="CB1">
        <v>27</v>
      </c>
      <c r="CC1">
        <v>28</v>
      </c>
      <c r="CD1">
        <v>29</v>
      </c>
      <c r="CE1">
        <v>30</v>
      </c>
      <c r="CF1">
        <v>31</v>
      </c>
      <c r="CG1">
        <v>32</v>
      </c>
      <c r="CH1">
        <v>33</v>
      </c>
      <c r="CI1">
        <v>34</v>
      </c>
      <c r="CJ1">
        <v>35</v>
      </c>
      <c r="CK1">
        <v>36</v>
      </c>
      <c r="CL1">
        <v>37</v>
      </c>
      <c r="CM1">
        <v>38</v>
      </c>
      <c r="CN1">
        <v>39</v>
      </c>
      <c r="CO1">
        <v>40</v>
      </c>
      <c r="CP1">
        <v>41</v>
      </c>
      <c r="CQ1">
        <v>42</v>
      </c>
      <c r="CR1">
        <v>43</v>
      </c>
      <c r="CS1">
        <v>44</v>
      </c>
      <c r="CT1">
        <v>45</v>
      </c>
      <c r="CU1">
        <v>46</v>
      </c>
    </row>
    <row r="2" spans="1:99" ht="15.75" thickBot="1">
      <c r="A2" s="92" t="b">
        <v>1</v>
      </c>
      <c r="B2" s="92" t="s">
        <v>3</v>
      </c>
      <c r="C2" s="92" t="s">
        <v>3</v>
      </c>
      <c r="D2" s="92" t="b">
        <v>1</v>
      </c>
      <c r="E2" s="92" t="s">
        <v>3</v>
      </c>
      <c r="F2" s="92" t="s">
        <v>2</v>
      </c>
      <c r="G2" s="92" t="s">
        <v>3</v>
      </c>
      <c r="H2" s="92" t="s">
        <v>2</v>
      </c>
      <c r="I2" s="92" t="s">
        <v>3</v>
      </c>
      <c r="J2" s="92" t="b">
        <v>1</v>
      </c>
      <c r="K2" s="92" t="b">
        <v>1</v>
      </c>
      <c r="L2" s="92" t="s">
        <v>2</v>
      </c>
      <c r="M2" s="92" t="b">
        <v>1</v>
      </c>
      <c r="N2" s="92" t="b">
        <v>1</v>
      </c>
      <c r="O2" s="92" t="b">
        <v>1</v>
      </c>
      <c r="P2" s="92" t="s">
        <v>2</v>
      </c>
      <c r="Q2" s="92" t="s">
        <v>3</v>
      </c>
      <c r="R2" s="92" t="b">
        <v>1</v>
      </c>
      <c r="S2" s="92" t="s">
        <v>2</v>
      </c>
      <c r="T2" s="92" t="s">
        <v>3</v>
      </c>
      <c r="U2" s="92" t="b">
        <v>1</v>
      </c>
      <c r="V2" s="92" t="s">
        <v>2</v>
      </c>
      <c r="W2" s="92" t="s">
        <v>3</v>
      </c>
      <c r="X2" s="92" t="s">
        <v>3</v>
      </c>
      <c r="Y2" s="92" t="s">
        <v>3</v>
      </c>
      <c r="Z2" s="92" t="b">
        <v>1</v>
      </c>
      <c r="AA2" s="92" t="s">
        <v>3</v>
      </c>
      <c r="AB2" s="92" t="b">
        <v>1</v>
      </c>
      <c r="AC2" s="92" t="s">
        <v>3</v>
      </c>
      <c r="AD2" s="92" t="s">
        <v>3</v>
      </c>
      <c r="AE2" s="92" t="s">
        <v>3</v>
      </c>
      <c r="AF2" s="92" t="s">
        <v>3</v>
      </c>
      <c r="AG2" s="92" t="s">
        <v>3</v>
      </c>
      <c r="AH2" s="92" t="s">
        <v>3</v>
      </c>
      <c r="AI2" s="92" t="b">
        <v>1</v>
      </c>
      <c r="AJ2" s="92" t="s">
        <v>3</v>
      </c>
      <c r="AK2" s="92" t="b">
        <v>1</v>
      </c>
      <c r="AL2" s="92" t="s">
        <v>3</v>
      </c>
      <c r="AM2" s="92" t="b">
        <v>1</v>
      </c>
      <c r="AN2" s="92" t="b">
        <v>1</v>
      </c>
      <c r="AO2" s="92" t="s">
        <v>3</v>
      </c>
      <c r="AP2" s="92" t="s">
        <v>2</v>
      </c>
      <c r="AQ2" s="92" t="s">
        <v>3</v>
      </c>
      <c r="AR2" s="92" t="s">
        <v>3</v>
      </c>
      <c r="AS2" s="92" t="s">
        <v>2</v>
      </c>
      <c r="AT2" s="92" t="s">
        <v>3</v>
      </c>
      <c r="AU2" s="93"/>
      <c r="AV2" s="1">
        <v>0</v>
      </c>
      <c r="AW2" s="1">
        <v>0.3</v>
      </c>
      <c r="AX2" s="1">
        <v>0.7</v>
      </c>
      <c r="AY2" s="1">
        <v>1</v>
      </c>
      <c r="BA2">
        <f>COUNTA(AR2:AR21)</f>
        <v>4</v>
      </c>
      <c r="BB2">
        <f>IF(A2=FALSE,$AV$2,IF(A2="plutôt faux",$AW$2,IF(A2="plutôt vrai",$AX$2,IF(A2=TRUE,$AY$2,0))))</f>
        <v>1</v>
      </c>
      <c r="BC2">
        <f t="shared" ref="BC2:CU2" si="0">IF(B2=FALSE,$AV$2,IF(B2="plutôt faux",$AW$2,IF(B2="plutôt vrai",$AX$2,IF(B2=TRUE,$AY$2,0))))</f>
        <v>0.7</v>
      </c>
      <c r="BD2">
        <f t="shared" si="0"/>
        <v>0.7</v>
      </c>
      <c r="BE2">
        <f t="shared" si="0"/>
        <v>1</v>
      </c>
      <c r="BF2">
        <f t="shared" si="0"/>
        <v>0.7</v>
      </c>
      <c r="BG2">
        <f t="shared" si="0"/>
        <v>0.3</v>
      </c>
      <c r="BH2">
        <f t="shared" si="0"/>
        <v>0.7</v>
      </c>
      <c r="BI2">
        <f t="shared" si="0"/>
        <v>0.3</v>
      </c>
      <c r="BJ2">
        <f t="shared" si="0"/>
        <v>0.7</v>
      </c>
      <c r="BK2">
        <f t="shared" si="0"/>
        <v>1</v>
      </c>
      <c r="BL2">
        <f t="shared" si="0"/>
        <v>1</v>
      </c>
      <c r="BM2">
        <f t="shared" si="0"/>
        <v>0.3</v>
      </c>
      <c r="BN2">
        <f t="shared" si="0"/>
        <v>1</v>
      </c>
      <c r="BO2">
        <f t="shared" si="0"/>
        <v>1</v>
      </c>
      <c r="BP2">
        <f t="shared" si="0"/>
        <v>1</v>
      </c>
      <c r="BQ2">
        <f t="shared" si="0"/>
        <v>0.3</v>
      </c>
      <c r="BR2">
        <f t="shared" si="0"/>
        <v>0.7</v>
      </c>
      <c r="BS2">
        <f t="shared" si="0"/>
        <v>1</v>
      </c>
      <c r="BT2">
        <f t="shared" si="0"/>
        <v>0.3</v>
      </c>
      <c r="BU2">
        <f t="shared" si="0"/>
        <v>0.7</v>
      </c>
      <c r="BV2">
        <f t="shared" si="0"/>
        <v>1</v>
      </c>
      <c r="BW2">
        <f t="shared" si="0"/>
        <v>0.3</v>
      </c>
      <c r="BX2">
        <f t="shared" si="0"/>
        <v>0.7</v>
      </c>
      <c r="BY2">
        <f t="shared" si="0"/>
        <v>0.7</v>
      </c>
      <c r="BZ2">
        <f t="shared" si="0"/>
        <v>0.7</v>
      </c>
      <c r="CA2">
        <f t="shared" si="0"/>
        <v>1</v>
      </c>
      <c r="CB2">
        <f t="shared" si="0"/>
        <v>0.7</v>
      </c>
      <c r="CC2">
        <f t="shared" si="0"/>
        <v>1</v>
      </c>
      <c r="CD2">
        <f t="shared" si="0"/>
        <v>0.7</v>
      </c>
      <c r="CE2">
        <f t="shared" si="0"/>
        <v>0.7</v>
      </c>
      <c r="CF2">
        <f t="shared" si="0"/>
        <v>0.7</v>
      </c>
      <c r="CG2">
        <f t="shared" si="0"/>
        <v>0.7</v>
      </c>
      <c r="CH2">
        <f t="shared" si="0"/>
        <v>0.7</v>
      </c>
      <c r="CI2">
        <f t="shared" si="0"/>
        <v>0.7</v>
      </c>
      <c r="CJ2">
        <f t="shared" si="0"/>
        <v>1</v>
      </c>
      <c r="CK2">
        <f t="shared" si="0"/>
        <v>0.7</v>
      </c>
      <c r="CL2">
        <f t="shared" si="0"/>
        <v>1</v>
      </c>
      <c r="CM2">
        <f t="shared" si="0"/>
        <v>0.7</v>
      </c>
      <c r="CN2">
        <f t="shared" si="0"/>
        <v>1</v>
      </c>
      <c r="CO2">
        <f t="shared" si="0"/>
        <v>1</v>
      </c>
      <c r="CP2">
        <f t="shared" si="0"/>
        <v>0.7</v>
      </c>
      <c r="CQ2">
        <f t="shared" si="0"/>
        <v>0.3</v>
      </c>
      <c r="CR2">
        <f t="shared" si="0"/>
        <v>0.7</v>
      </c>
      <c r="CS2">
        <f t="shared" si="0"/>
        <v>0.7</v>
      </c>
      <c r="CT2">
        <f t="shared" si="0"/>
        <v>0.3</v>
      </c>
      <c r="CU2">
        <f t="shared" si="0"/>
        <v>0.7</v>
      </c>
    </row>
    <row r="3" spans="1:99" ht="15.75" thickBot="1">
      <c r="A3" s="92" t="s">
        <v>3</v>
      </c>
      <c r="B3" s="92" t="b">
        <v>1</v>
      </c>
      <c r="C3" s="92" t="b">
        <v>1</v>
      </c>
      <c r="D3" s="92" t="b">
        <v>1</v>
      </c>
      <c r="E3" s="92" t="s">
        <v>3</v>
      </c>
      <c r="F3" s="92" t="s">
        <v>3</v>
      </c>
      <c r="G3" s="92" t="b">
        <v>1</v>
      </c>
      <c r="H3" s="92" t="s">
        <v>3</v>
      </c>
      <c r="I3" s="92" t="s">
        <v>3</v>
      </c>
      <c r="J3" s="92" t="b">
        <v>1</v>
      </c>
      <c r="K3" s="92" t="b">
        <v>1</v>
      </c>
      <c r="L3" s="92" t="s">
        <v>3</v>
      </c>
      <c r="M3" s="92" t="b">
        <v>1</v>
      </c>
      <c r="N3" s="92" t="s">
        <v>3</v>
      </c>
      <c r="O3" s="92" t="b">
        <v>1</v>
      </c>
      <c r="P3" s="92" t="s">
        <v>2</v>
      </c>
      <c r="Q3" s="92" t="s">
        <v>3</v>
      </c>
      <c r="R3" s="92" t="s">
        <v>2</v>
      </c>
      <c r="S3" s="92" t="s">
        <v>3</v>
      </c>
      <c r="T3" s="92" t="s">
        <v>3</v>
      </c>
      <c r="U3" s="92" t="b">
        <v>1</v>
      </c>
      <c r="V3" s="92" t="s">
        <v>3</v>
      </c>
      <c r="W3" s="92" t="s">
        <v>2</v>
      </c>
      <c r="X3" s="92" t="s">
        <v>3</v>
      </c>
      <c r="Y3" s="92" t="s">
        <v>3</v>
      </c>
      <c r="Z3" s="92" t="s">
        <v>2</v>
      </c>
      <c r="AA3" s="92" t="s">
        <v>3</v>
      </c>
      <c r="AB3" s="92" t="b">
        <v>0</v>
      </c>
      <c r="AC3" s="92" t="s">
        <v>2</v>
      </c>
      <c r="AD3" s="92" t="s">
        <v>3</v>
      </c>
      <c r="AE3" s="92" t="s">
        <v>3</v>
      </c>
      <c r="AF3" s="92" t="b">
        <v>1</v>
      </c>
      <c r="AG3" s="92" t="s">
        <v>3</v>
      </c>
      <c r="AH3" s="92" t="s">
        <v>3</v>
      </c>
      <c r="AI3" s="92" t="s">
        <v>3</v>
      </c>
      <c r="AJ3" s="92" t="s">
        <v>3</v>
      </c>
      <c r="AK3" s="92" t="s">
        <v>2</v>
      </c>
      <c r="AL3" s="92" t="b">
        <v>0</v>
      </c>
      <c r="AM3" s="92" t="s">
        <v>2</v>
      </c>
      <c r="AN3" s="92" t="s">
        <v>3</v>
      </c>
      <c r="AO3" s="92" t="s">
        <v>3</v>
      </c>
      <c r="AP3" s="92" t="b">
        <v>0</v>
      </c>
      <c r="AQ3" s="92" t="s">
        <v>2</v>
      </c>
      <c r="AR3" s="92" t="s">
        <v>3</v>
      </c>
      <c r="AS3" s="92" t="b">
        <v>0</v>
      </c>
      <c r="AT3" s="92" t="s">
        <v>3</v>
      </c>
      <c r="AU3" s="93"/>
      <c r="AV3" s="93"/>
      <c r="BB3">
        <f t="shared" ref="BB3:BB21" si="1">IF(A3=FALSE,$AV$2,IF(A3="plutôt faux",$AW$2,IF(A3="plutôt vrai",$AX$2,IF(A3=TRUE,$AY$2,0))))</f>
        <v>0.7</v>
      </c>
      <c r="BC3">
        <f t="shared" ref="BC3:BC21" si="2">IF(B3=FALSE,$AV$2,IF(B3="plutôt faux",$AW$2,IF(B3="plutôt vrai",$AX$2,IF(B3=TRUE,$AY$2,0))))</f>
        <v>1</v>
      </c>
      <c r="BD3">
        <f t="shared" ref="BD3:BD21" si="3">IF(C3=FALSE,$AV$2,IF(C3="plutôt faux",$AW$2,IF(C3="plutôt vrai",$AX$2,IF(C3=TRUE,$AY$2,0))))</f>
        <v>1</v>
      </c>
      <c r="BE3">
        <f t="shared" ref="BE3:BE21" si="4">IF(D3=FALSE,$AV$2,IF(D3="plutôt faux",$AW$2,IF(D3="plutôt vrai",$AX$2,IF(D3=TRUE,$AY$2,0))))</f>
        <v>1</v>
      </c>
      <c r="BF3">
        <f t="shared" ref="BF3:BF21" si="5">IF(E3=FALSE,$AV$2,IF(E3="plutôt faux",$AW$2,IF(E3="plutôt vrai",$AX$2,IF(E3=TRUE,$AY$2,0))))</f>
        <v>0.7</v>
      </c>
      <c r="BG3">
        <f t="shared" ref="BG3:BG21" si="6">IF(F3=FALSE,$AV$2,IF(F3="plutôt faux",$AW$2,IF(F3="plutôt vrai",$AX$2,IF(F3=TRUE,$AY$2,0))))</f>
        <v>0.7</v>
      </c>
      <c r="BH3">
        <f t="shared" ref="BH3:BH21" si="7">IF(G3=FALSE,$AV$2,IF(G3="plutôt faux",$AW$2,IF(G3="plutôt vrai",$AX$2,IF(G3=TRUE,$AY$2,0))))</f>
        <v>1</v>
      </c>
      <c r="BI3">
        <f t="shared" ref="BI3:BI21" si="8">IF(H3=FALSE,$AV$2,IF(H3="plutôt faux",$AW$2,IF(H3="plutôt vrai",$AX$2,IF(H3=TRUE,$AY$2,0))))</f>
        <v>0.7</v>
      </c>
      <c r="BJ3">
        <f t="shared" ref="BJ3:BJ21" si="9">IF(I3=FALSE,$AV$2,IF(I3="plutôt faux",$AW$2,IF(I3="plutôt vrai",$AX$2,IF(I3=TRUE,$AY$2,0))))</f>
        <v>0.7</v>
      </c>
      <c r="BK3">
        <f t="shared" ref="BK3:BK21" si="10">IF(J3=FALSE,$AV$2,IF(J3="plutôt faux",$AW$2,IF(J3="plutôt vrai",$AX$2,IF(J3=TRUE,$AY$2,0))))</f>
        <v>1</v>
      </c>
      <c r="BL3">
        <f t="shared" ref="BL3:BL21" si="11">IF(K3=FALSE,$AV$2,IF(K3="plutôt faux",$AW$2,IF(K3="plutôt vrai",$AX$2,IF(K3=TRUE,$AY$2,0))))</f>
        <v>1</v>
      </c>
      <c r="BM3">
        <f t="shared" ref="BM3:BM21" si="12">IF(L3=FALSE,$AV$2,IF(L3="plutôt faux",$AW$2,IF(L3="plutôt vrai",$AX$2,IF(L3=TRUE,$AY$2,0))))</f>
        <v>0.7</v>
      </c>
      <c r="BN3">
        <f t="shared" ref="BN3:BN21" si="13">IF(M3=FALSE,$AV$2,IF(M3="plutôt faux",$AW$2,IF(M3="plutôt vrai",$AX$2,IF(M3=TRUE,$AY$2,0))))</f>
        <v>1</v>
      </c>
      <c r="BO3">
        <f t="shared" ref="BO3:BO21" si="14">IF(N3=FALSE,$AV$2,IF(N3="plutôt faux",$AW$2,IF(N3="plutôt vrai",$AX$2,IF(N3=TRUE,$AY$2,0))))</f>
        <v>0.7</v>
      </c>
      <c r="BP3">
        <f t="shared" ref="BP3:BP21" si="15">IF(O3=FALSE,$AV$2,IF(O3="plutôt faux",$AW$2,IF(O3="plutôt vrai",$AX$2,IF(O3=TRUE,$AY$2,0))))</f>
        <v>1</v>
      </c>
      <c r="BQ3">
        <f t="shared" ref="BQ3:BQ21" si="16">IF(P3=FALSE,$AV$2,IF(P3="plutôt faux",$AW$2,IF(P3="plutôt vrai",$AX$2,IF(P3=TRUE,$AY$2,0))))</f>
        <v>0.3</v>
      </c>
      <c r="BR3">
        <f t="shared" ref="BR3:BR21" si="17">IF(Q3=FALSE,$AV$2,IF(Q3="plutôt faux",$AW$2,IF(Q3="plutôt vrai",$AX$2,IF(Q3=TRUE,$AY$2,0))))</f>
        <v>0.7</v>
      </c>
      <c r="BS3">
        <f t="shared" ref="BS3:BS21" si="18">IF(R3=FALSE,$AV$2,IF(R3="plutôt faux",$AW$2,IF(R3="plutôt vrai",$AX$2,IF(R3=TRUE,$AY$2,0))))</f>
        <v>0.3</v>
      </c>
      <c r="BT3">
        <f t="shared" ref="BT3:BT21" si="19">IF(S3=FALSE,$AV$2,IF(S3="plutôt faux",$AW$2,IF(S3="plutôt vrai",$AX$2,IF(S3=TRUE,$AY$2,0))))</f>
        <v>0.7</v>
      </c>
      <c r="BU3">
        <f t="shared" ref="BU3:BU21" si="20">IF(T3=FALSE,$AV$2,IF(T3="plutôt faux",$AW$2,IF(T3="plutôt vrai",$AX$2,IF(T3=TRUE,$AY$2,0))))</f>
        <v>0.7</v>
      </c>
      <c r="BV3">
        <f t="shared" ref="BV3:BV21" si="21">IF(U3=FALSE,$AV$2,IF(U3="plutôt faux",$AW$2,IF(U3="plutôt vrai",$AX$2,IF(U3=TRUE,$AY$2,0))))</f>
        <v>1</v>
      </c>
      <c r="BW3">
        <f t="shared" ref="BW3:BW21" si="22">IF(V3=FALSE,$AV$2,IF(V3="plutôt faux",$AW$2,IF(V3="plutôt vrai",$AX$2,IF(V3=TRUE,$AY$2,0))))</f>
        <v>0.7</v>
      </c>
      <c r="BX3">
        <f t="shared" ref="BX3:BX21" si="23">IF(W3=FALSE,$AV$2,IF(W3="plutôt faux",$AW$2,IF(W3="plutôt vrai",$AX$2,IF(W3=TRUE,$AY$2,0))))</f>
        <v>0.3</v>
      </c>
      <c r="BY3">
        <f t="shared" ref="BY3:BY21" si="24">IF(X3=FALSE,$AV$2,IF(X3="plutôt faux",$AW$2,IF(X3="plutôt vrai",$AX$2,IF(X3=TRUE,$AY$2,0))))</f>
        <v>0.7</v>
      </c>
      <c r="BZ3">
        <f t="shared" ref="BZ3:BZ21" si="25">IF(Y3=FALSE,$AV$2,IF(Y3="plutôt faux",$AW$2,IF(Y3="plutôt vrai",$AX$2,IF(Y3=TRUE,$AY$2,0))))</f>
        <v>0.7</v>
      </c>
      <c r="CA3">
        <f t="shared" ref="CA3:CA21" si="26">IF(Z3=FALSE,$AV$2,IF(Z3="plutôt faux",$AW$2,IF(Z3="plutôt vrai",$AX$2,IF(Z3=TRUE,$AY$2,0))))</f>
        <v>0.3</v>
      </c>
      <c r="CB3">
        <f t="shared" ref="CB3:CB21" si="27">IF(AA3=FALSE,$AV$2,IF(AA3="plutôt faux",$AW$2,IF(AA3="plutôt vrai",$AX$2,IF(AA3=TRUE,$AY$2,0))))</f>
        <v>0.7</v>
      </c>
      <c r="CC3">
        <f t="shared" ref="CC3:CC21" si="28">IF(AB3=FALSE,$AV$2,IF(AB3="plutôt faux",$AW$2,IF(AB3="plutôt vrai",$AX$2,IF(AB3=TRUE,$AY$2,0))))</f>
        <v>0</v>
      </c>
      <c r="CD3">
        <f t="shared" ref="CD3:CD21" si="29">IF(AC3=FALSE,$AV$2,IF(AC3="plutôt faux",$AW$2,IF(AC3="plutôt vrai",$AX$2,IF(AC3=TRUE,$AY$2,0))))</f>
        <v>0.3</v>
      </c>
      <c r="CE3">
        <f t="shared" ref="CE3:CE21" si="30">IF(AD3=FALSE,$AV$2,IF(AD3="plutôt faux",$AW$2,IF(AD3="plutôt vrai",$AX$2,IF(AD3=TRUE,$AY$2,0))))</f>
        <v>0.7</v>
      </c>
      <c r="CF3">
        <f t="shared" ref="CF3:CF21" si="31">IF(AE3=FALSE,$AV$2,IF(AE3="plutôt faux",$AW$2,IF(AE3="plutôt vrai",$AX$2,IF(AE3=TRUE,$AY$2,0))))</f>
        <v>0.7</v>
      </c>
      <c r="CG3">
        <f t="shared" ref="CG3:CG21" si="32">IF(AF3=FALSE,$AV$2,IF(AF3="plutôt faux",$AW$2,IF(AF3="plutôt vrai",$AX$2,IF(AF3=TRUE,$AY$2,0))))</f>
        <v>1</v>
      </c>
      <c r="CH3">
        <f t="shared" ref="CH3:CH21" si="33">IF(AG3=FALSE,$AV$2,IF(AG3="plutôt faux",$AW$2,IF(AG3="plutôt vrai",$AX$2,IF(AG3=TRUE,$AY$2,0))))</f>
        <v>0.7</v>
      </c>
      <c r="CI3">
        <f t="shared" ref="CI3:CI21" si="34">IF(AH3=FALSE,$AV$2,IF(AH3="plutôt faux",$AW$2,IF(AH3="plutôt vrai",$AX$2,IF(AH3=TRUE,$AY$2,0))))</f>
        <v>0.7</v>
      </c>
      <c r="CJ3">
        <f t="shared" ref="CJ3:CJ21" si="35">IF(AI3=FALSE,$AV$2,IF(AI3="plutôt faux",$AW$2,IF(AI3="plutôt vrai",$AX$2,IF(AI3=TRUE,$AY$2,0))))</f>
        <v>0.7</v>
      </c>
      <c r="CK3">
        <f t="shared" ref="CK3:CK21" si="36">IF(AJ3=FALSE,$AV$2,IF(AJ3="plutôt faux",$AW$2,IF(AJ3="plutôt vrai",$AX$2,IF(AJ3=TRUE,$AY$2,0))))</f>
        <v>0.7</v>
      </c>
      <c r="CL3">
        <f t="shared" ref="CL3:CL21" si="37">IF(AK3=FALSE,$AV$2,IF(AK3="plutôt faux",$AW$2,IF(AK3="plutôt vrai",$AX$2,IF(AK3=TRUE,$AY$2,0))))</f>
        <v>0.3</v>
      </c>
      <c r="CM3">
        <f t="shared" ref="CM3:CM21" si="38">IF(AL3=FALSE,$AV$2,IF(AL3="plutôt faux",$AW$2,IF(AL3="plutôt vrai",$AX$2,IF(AL3=TRUE,$AY$2,0))))</f>
        <v>0</v>
      </c>
      <c r="CN3">
        <f t="shared" ref="CN3:CN21" si="39">IF(AM3=FALSE,$AV$2,IF(AM3="plutôt faux",$AW$2,IF(AM3="plutôt vrai",$AX$2,IF(AM3=TRUE,$AY$2,0))))</f>
        <v>0.3</v>
      </c>
      <c r="CO3">
        <f t="shared" ref="CO3:CO21" si="40">IF(AN3=FALSE,$AV$2,IF(AN3="plutôt faux",$AW$2,IF(AN3="plutôt vrai",$AX$2,IF(AN3=TRUE,$AY$2,0))))</f>
        <v>0.7</v>
      </c>
      <c r="CP3">
        <f t="shared" ref="CP3:CP21" si="41">IF(AO3=FALSE,$AV$2,IF(AO3="plutôt faux",$AW$2,IF(AO3="plutôt vrai",$AX$2,IF(AO3=TRUE,$AY$2,0))))</f>
        <v>0.7</v>
      </c>
      <c r="CQ3">
        <f t="shared" ref="CQ3:CQ21" si="42">IF(AP3=FALSE,$AV$2,IF(AP3="plutôt faux",$AW$2,IF(AP3="plutôt vrai",$AX$2,IF(AP3=TRUE,$AY$2,0))))</f>
        <v>0</v>
      </c>
      <c r="CR3">
        <f t="shared" ref="CR3:CR21" si="43">IF(AQ3=FALSE,$AV$2,IF(AQ3="plutôt faux",$AW$2,IF(AQ3="plutôt vrai",$AX$2,IF(AQ3=TRUE,$AY$2,0))))</f>
        <v>0.3</v>
      </c>
      <c r="CS3">
        <f t="shared" ref="CS3:CS21" si="44">IF(AR3=FALSE,$AV$2,IF(AR3="plutôt faux",$AW$2,IF(AR3="plutôt vrai",$AX$2,IF(AR3=TRUE,$AY$2,0))))</f>
        <v>0.7</v>
      </c>
      <c r="CT3">
        <f t="shared" ref="CT3:CT21" si="45">IF(AS3=FALSE,$AV$2,IF(AS3="plutôt faux",$AW$2,IF(AS3="plutôt vrai",$AX$2,IF(AS3=TRUE,$AY$2,0))))</f>
        <v>0</v>
      </c>
      <c r="CU3">
        <f t="shared" ref="CU3:CU21" si="46">IF(AT3=FALSE,$AV$2,IF(AT3="plutôt faux",$AW$2,IF(AT3="plutôt vrai",$AX$2,IF(AT3=TRUE,$AY$2,0))))</f>
        <v>0.7</v>
      </c>
    </row>
    <row r="4" spans="1:99" ht="15.75" thickBot="1">
      <c r="A4" s="92" t="b">
        <v>1</v>
      </c>
      <c r="B4" s="92" t="b">
        <v>1</v>
      </c>
      <c r="C4" s="92" t="b">
        <v>1</v>
      </c>
      <c r="D4" s="92" t="b">
        <v>1</v>
      </c>
      <c r="E4" s="92" t="b">
        <v>1</v>
      </c>
      <c r="F4" s="92" t="s">
        <v>2</v>
      </c>
      <c r="G4" s="92" t="s">
        <v>3</v>
      </c>
      <c r="H4" s="92" t="b">
        <v>1</v>
      </c>
      <c r="I4" s="92" t="b">
        <v>1</v>
      </c>
      <c r="J4" s="92" t="b">
        <v>1</v>
      </c>
      <c r="K4" s="92" t="b">
        <v>1</v>
      </c>
      <c r="L4" s="92" t="b">
        <v>1</v>
      </c>
      <c r="M4" s="92" t="b">
        <v>1</v>
      </c>
      <c r="N4" s="92" t="b">
        <v>1</v>
      </c>
      <c r="O4" s="92" t="b">
        <v>1</v>
      </c>
      <c r="P4" s="92" t="s">
        <v>2</v>
      </c>
      <c r="Q4" s="92" t="s">
        <v>3</v>
      </c>
      <c r="R4" s="92" t="b">
        <v>1</v>
      </c>
      <c r="S4" s="92" t="s">
        <v>3</v>
      </c>
      <c r="T4" s="92" t="b">
        <v>1</v>
      </c>
      <c r="U4" s="92" t="s">
        <v>3</v>
      </c>
      <c r="V4" s="92" t="s">
        <v>2</v>
      </c>
      <c r="W4" s="92" t="b">
        <v>1</v>
      </c>
      <c r="X4" s="92" t="b">
        <v>1</v>
      </c>
      <c r="Y4" s="92" t="b">
        <v>1</v>
      </c>
      <c r="Z4" s="92" t="b">
        <v>1</v>
      </c>
      <c r="AA4" s="92" t="b">
        <v>1</v>
      </c>
      <c r="AB4" s="92" t="b">
        <v>1</v>
      </c>
      <c r="AC4" s="92" t="b">
        <v>1</v>
      </c>
      <c r="AD4" s="92" t="b">
        <v>1</v>
      </c>
      <c r="AE4" s="92" t="s">
        <v>2</v>
      </c>
      <c r="AF4" s="92" t="s">
        <v>3</v>
      </c>
      <c r="AG4" s="92" t="b">
        <v>1</v>
      </c>
      <c r="AH4" s="92" t="b">
        <v>1</v>
      </c>
      <c r="AI4" s="92" t="b">
        <v>1</v>
      </c>
      <c r="AJ4" s="92" t="b">
        <v>1</v>
      </c>
      <c r="AK4" s="92" t="b">
        <v>1</v>
      </c>
      <c r="AL4" s="92" t="b">
        <v>0</v>
      </c>
      <c r="AM4" s="92" t="s">
        <v>2</v>
      </c>
      <c r="AN4" s="92" t="b">
        <v>1</v>
      </c>
      <c r="AO4" s="92" t="b">
        <v>1</v>
      </c>
      <c r="AP4" s="92" t="s">
        <v>2</v>
      </c>
      <c r="AQ4" s="92" t="s">
        <v>3</v>
      </c>
      <c r="AR4" s="92" t="s">
        <v>3</v>
      </c>
      <c r="AS4" s="92" t="b">
        <v>1</v>
      </c>
      <c r="AT4" s="92" t="b">
        <v>1</v>
      </c>
      <c r="AU4" s="93"/>
      <c r="AV4" s="93"/>
      <c r="BB4">
        <f t="shared" si="1"/>
        <v>1</v>
      </c>
      <c r="BC4">
        <f t="shared" si="2"/>
        <v>1</v>
      </c>
      <c r="BD4">
        <f t="shared" si="3"/>
        <v>1</v>
      </c>
      <c r="BE4">
        <f t="shared" si="4"/>
        <v>1</v>
      </c>
      <c r="BF4">
        <f t="shared" si="5"/>
        <v>1</v>
      </c>
      <c r="BG4">
        <f t="shared" si="6"/>
        <v>0.3</v>
      </c>
      <c r="BH4">
        <f t="shared" si="7"/>
        <v>0.7</v>
      </c>
      <c r="BI4">
        <f t="shared" si="8"/>
        <v>1</v>
      </c>
      <c r="BJ4">
        <f t="shared" si="9"/>
        <v>1</v>
      </c>
      <c r="BK4">
        <f t="shared" si="10"/>
        <v>1</v>
      </c>
      <c r="BL4">
        <f t="shared" si="11"/>
        <v>1</v>
      </c>
      <c r="BM4">
        <f t="shared" si="12"/>
        <v>1</v>
      </c>
      <c r="BN4">
        <f t="shared" si="13"/>
        <v>1</v>
      </c>
      <c r="BO4">
        <f t="shared" si="14"/>
        <v>1</v>
      </c>
      <c r="BP4">
        <f t="shared" si="15"/>
        <v>1</v>
      </c>
      <c r="BQ4">
        <f t="shared" si="16"/>
        <v>0.3</v>
      </c>
      <c r="BR4">
        <f t="shared" si="17"/>
        <v>0.7</v>
      </c>
      <c r="BS4">
        <f t="shared" si="18"/>
        <v>1</v>
      </c>
      <c r="BT4">
        <f t="shared" si="19"/>
        <v>0.7</v>
      </c>
      <c r="BU4">
        <f t="shared" si="20"/>
        <v>1</v>
      </c>
      <c r="BV4">
        <f t="shared" si="21"/>
        <v>0.7</v>
      </c>
      <c r="BW4">
        <f t="shared" si="22"/>
        <v>0.3</v>
      </c>
      <c r="BX4">
        <f t="shared" si="23"/>
        <v>1</v>
      </c>
      <c r="BY4">
        <f t="shared" si="24"/>
        <v>1</v>
      </c>
      <c r="BZ4">
        <f t="shared" si="25"/>
        <v>1</v>
      </c>
      <c r="CA4">
        <f t="shared" si="26"/>
        <v>1</v>
      </c>
      <c r="CB4">
        <f t="shared" si="27"/>
        <v>1</v>
      </c>
      <c r="CC4">
        <f t="shared" si="28"/>
        <v>1</v>
      </c>
      <c r="CD4">
        <f t="shared" si="29"/>
        <v>1</v>
      </c>
      <c r="CE4">
        <f t="shared" si="30"/>
        <v>1</v>
      </c>
      <c r="CF4">
        <f t="shared" si="31"/>
        <v>0.3</v>
      </c>
      <c r="CG4">
        <f t="shared" si="32"/>
        <v>0.7</v>
      </c>
      <c r="CH4">
        <f t="shared" si="33"/>
        <v>1</v>
      </c>
      <c r="CI4">
        <f t="shared" si="34"/>
        <v>1</v>
      </c>
      <c r="CJ4">
        <f t="shared" si="35"/>
        <v>1</v>
      </c>
      <c r="CK4">
        <f t="shared" si="36"/>
        <v>1</v>
      </c>
      <c r="CL4">
        <f t="shared" si="37"/>
        <v>1</v>
      </c>
      <c r="CM4">
        <f t="shared" si="38"/>
        <v>0</v>
      </c>
      <c r="CN4">
        <f t="shared" si="39"/>
        <v>0.3</v>
      </c>
      <c r="CO4">
        <f t="shared" si="40"/>
        <v>1</v>
      </c>
      <c r="CP4">
        <f t="shared" si="41"/>
        <v>1</v>
      </c>
      <c r="CQ4">
        <f t="shared" si="42"/>
        <v>0.3</v>
      </c>
      <c r="CR4">
        <f t="shared" si="43"/>
        <v>0.7</v>
      </c>
      <c r="CS4">
        <f t="shared" si="44"/>
        <v>0.7</v>
      </c>
      <c r="CT4">
        <f t="shared" si="45"/>
        <v>1</v>
      </c>
      <c r="CU4">
        <f t="shared" si="46"/>
        <v>1</v>
      </c>
    </row>
    <row r="5" spans="1:99" ht="15.75" thickBot="1">
      <c r="A5" s="92" t="b">
        <v>1</v>
      </c>
      <c r="B5" s="92" t="b">
        <v>1</v>
      </c>
      <c r="C5" s="92" t="s">
        <v>2</v>
      </c>
      <c r="D5" s="92" t="s">
        <v>3</v>
      </c>
      <c r="E5" s="92" t="b">
        <v>1</v>
      </c>
      <c r="F5" s="92" t="s">
        <v>3</v>
      </c>
      <c r="G5" s="92" t="b">
        <v>1</v>
      </c>
      <c r="H5" s="92" t="b">
        <v>1</v>
      </c>
      <c r="I5" s="92" t="s">
        <v>3</v>
      </c>
      <c r="J5" s="92" t="s">
        <v>2</v>
      </c>
      <c r="K5" s="92" t="b">
        <v>1</v>
      </c>
      <c r="L5" s="92" t="s">
        <v>3</v>
      </c>
      <c r="M5" s="92" t="b">
        <v>1</v>
      </c>
      <c r="N5" s="92" t="b">
        <v>1</v>
      </c>
      <c r="O5" s="92" t="b">
        <v>1</v>
      </c>
      <c r="P5" s="92" t="s">
        <v>3</v>
      </c>
      <c r="Q5" s="92" t="s">
        <v>3</v>
      </c>
      <c r="R5" s="92" t="s">
        <v>3</v>
      </c>
      <c r="S5" s="92" t="s">
        <v>3</v>
      </c>
      <c r="T5" s="92" t="s">
        <v>3</v>
      </c>
      <c r="U5" s="92" t="b">
        <v>0</v>
      </c>
      <c r="V5" s="92" t="s">
        <v>3</v>
      </c>
      <c r="W5" s="92" t="s">
        <v>3</v>
      </c>
      <c r="X5" s="92" t="b">
        <v>1</v>
      </c>
      <c r="Y5" s="92" t="b">
        <v>1</v>
      </c>
      <c r="Z5" s="92" t="b">
        <v>1</v>
      </c>
      <c r="AA5" s="92" t="s">
        <v>3</v>
      </c>
      <c r="AB5" s="92" t="b">
        <v>1</v>
      </c>
      <c r="AC5" s="92" t="s">
        <v>3</v>
      </c>
      <c r="AD5" s="92" t="s">
        <v>3</v>
      </c>
      <c r="AE5" s="92" t="s">
        <v>2</v>
      </c>
      <c r="AF5" s="92" t="b">
        <v>1</v>
      </c>
      <c r="AG5" s="92" t="s">
        <v>2</v>
      </c>
      <c r="AH5" s="92" t="s">
        <v>3</v>
      </c>
      <c r="AI5" s="92" t="s">
        <v>2</v>
      </c>
      <c r="AJ5" s="92" t="b">
        <v>1</v>
      </c>
      <c r="AK5" s="92" t="s">
        <v>2</v>
      </c>
      <c r="AL5" s="92" t="b">
        <v>0</v>
      </c>
      <c r="AM5" s="92" t="b">
        <v>0</v>
      </c>
      <c r="AN5" s="92" t="b">
        <v>1</v>
      </c>
      <c r="AO5" s="92" t="s">
        <v>3</v>
      </c>
      <c r="AP5" s="92" t="s">
        <v>2</v>
      </c>
      <c r="AQ5" s="92" t="b">
        <v>0</v>
      </c>
      <c r="AR5" s="92" t="b">
        <v>0</v>
      </c>
      <c r="AS5" s="92" t="s">
        <v>2</v>
      </c>
      <c r="AT5" s="92" t="s">
        <v>2</v>
      </c>
      <c r="BB5">
        <f t="shared" si="1"/>
        <v>1</v>
      </c>
      <c r="BC5">
        <f t="shared" si="2"/>
        <v>1</v>
      </c>
      <c r="BD5">
        <f t="shared" si="3"/>
        <v>0.3</v>
      </c>
      <c r="BE5">
        <f t="shared" si="4"/>
        <v>0.7</v>
      </c>
      <c r="BF5">
        <f t="shared" si="5"/>
        <v>1</v>
      </c>
      <c r="BG5">
        <f t="shared" si="6"/>
        <v>0.7</v>
      </c>
      <c r="BH5">
        <f t="shared" si="7"/>
        <v>1</v>
      </c>
      <c r="BI5">
        <f t="shared" si="8"/>
        <v>1</v>
      </c>
      <c r="BJ5">
        <f t="shared" si="9"/>
        <v>0.7</v>
      </c>
      <c r="BK5">
        <f t="shared" si="10"/>
        <v>0.3</v>
      </c>
      <c r="BL5">
        <f t="shared" si="11"/>
        <v>1</v>
      </c>
      <c r="BM5">
        <f t="shared" si="12"/>
        <v>0.7</v>
      </c>
      <c r="BN5">
        <f t="shared" si="13"/>
        <v>1</v>
      </c>
      <c r="BO5">
        <f t="shared" si="14"/>
        <v>1</v>
      </c>
      <c r="BP5">
        <f t="shared" si="15"/>
        <v>1</v>
      </c>
      <c r="BQ5">
        <f t="shared" si="16"/>
        <v>0.7</v>
      </c>
      <c r="BR5">
        <f t="shared" si="17"/>
        <v>0.7</v>
      </c>
      <c r="BS5">
        <f t="shared" si="18"/>
        <v>0.7</v>
      </c>
      <c r="BT5">
        <f t="shared" si="19"/>
        <v>0.7</v>
      </c>
      <c r="BU5">
        <f t="shared" si="20"/>
        <v>0.7</v>
      </c>
      <c r="BV5">
        <f t="shared" si="21"/>
        <v>0</v>
      </c>
      <c r="BW5">
        <f t="shared" si="22"/>
        <v>0.7</v>
      </c>
      <c r="BX5">
        <f t="shared" si="23"/>
        <v>0.7</v>
      </c>
      <c r="BY5">
        <f t="shared" si="24"/>
        <v>1</v>
      </c>
      <c r="BZ5">
        <f t="shared" si="25"/>
        <v>1</v>
      </c>
      <c r="CA5">
        <f t="shared" si="26"/>
        <v>1</v>
      </c>
      <c r="CB5">
        <f t="shared" si="27"/>
        <v>0.7</v>
      </c>
      <c r="CC5">
        <f t="shared" si="28"/>
        <v>1</v>
      </c>
      <c r="CD5">
        <f t="shared" si="29"/>
        <v>0.7</v>
      </c>
      <c r="CE5">
        <f t="shared" si="30"/>
        <v>0.7</v>
      </c>
      <c r="CF5">
        <f t="shared" si="31"/>
        <v>0.3</v>
      </c>
      <c r="CG5">
        <f t="shared" si="32"/>
        <v>1</v>
      </c>
      <c r="CH5">
        <f t="shared" si="33"/>
        <v>0.3</v>
      </c>
      <c r="CI5">
        <f t="shared" si="34"/>
        <v>0.7</v>
      </c>
      <c r="CJ5">
        <f t="shared" si="35"/>
        <v>0.3</v>
      </c>
      <c r="CK5">
        <f t="shared" si="36"/>
        <v>1</v>
      </c>
      <c r="CL5">
        <f t="shared" si="37"/>
        <v>0.3</v>
      </c>
      <c r="CM5">
        <f t="shared" si="38"/>
        <v>0</v>
      </c>
      <c r="CN5">
        <f t="shared" si="39"/>
        <v>0</v>
      </c>
      <c r="CO5">
        <f t="shared" si="40"/>
        <v>1</v>
      </c>
      <c r="CP5">
        <f t="shared" si="41"/>
        <v>0.7</v>
      </c>
      <c r="CQ5">
        <f t="shared" si="42"/>
        <v>0.3</v>
      </c>
      <c r="CR5">
        <f t="shared" si="43"/>
        <v>0</v>
      </c>
      <c r="CS5">
        <f t="shared" si="44"/>
        <v>0</v>
      </c>
      <c r="CT5">
        <f t="shared" si="45"/>
        <v>0.3</v>
      </c>
      <c r="CU5">
        <f t="shared" si="46"/>
        <v>0.3</v>
      </c>
    </row>
    <row r="6" spans="1:99" ht="15.75" thickBot="1">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BB6">
        <f t="shared" si="1"/>
        <v>0</v>
      </c>
      <c r="BC6">
        <f t="shared" si="2"/>
        <v>0</v>
      </c>
      <c r="BD6">
        <f t="shared" si="3"/>
        <v>0</v>
      </c>
      <c r="BE6">
        <f t="shared" si="4"/>
        <v>0</v>
      </c>
      <c r="BF6">
        <f t="shared" si="5"/>
        <v>0</v>
      </c>
      <c r="BG6">
        <f t="shared" si="6"/>
        <v>0</v>
      </c>
      <c r="BH6">
        <f t="shared" si="7"/>
        <v>0</v>
      </c>
      <c r="BI6">
        <f t="shared" si="8"/>
        <v>0</v>
      </c>
      <c r="BJ6">
        <f t="shared" si="9"/>
        <v>0</v>
      </c>
      <c r="BK6">
        <f t="shared" si="10"/>
        <v>0</v>
      </c>
      <c r="BL6">
        <f t="shared" si="11"/>
        <v>0</v>
      </c>
      <c r="BM6">
        <f t="shared" si="12"/>
        <v>0</v>
      </c>
      <c r="BN6">
        <f t="shared" si="13"/>
        <v>0</v>
      </c>
      <c r="BO6">
        <f t="shared" si="14"/>
        <v>0</v>
      </c>
      <c r="BP6">
        <f t="shared" si="15"/>
        <v>0</v>
      </c>
      <c r="BQ6">
        <f t="shared" si="16"/>
        <v>0</v>
      </c>
      <c r="BR6">
        <f t="shared" si="17"/>
        <v>0</v>
      </c>
      <c r="BS6">
        <f t="shared" si="18"/>
        <v>0</v>
      </c>
      <c r="BT6">
        <f t="shared" si="19"/>
        <v>0</v>
      </c>
      <c r="BU6">
        <f t="shared" si="20"/>
        <v>0</v>
      </c>
      <c r="BV6">
        <f t="shared" si="21"/>
        <v>0</v>
      </c>
      <c r="BW6">
        <f t="shared" si="22"/>
        <v>0</v>
      </c>
      <c r="BX6">
        <f t="shared" si="23"/>
        <v>0</v>
      </c>
      <c r="BY6">
        <f t="shared" si="24"/>
        <v>0</v>
      </c>
      <c r="BZ6">
        <f t="shared" si="25"/>
        <v>0</v>
      </c>
      <c r="CA6">
        <f t="shared" si="26"/>
        <v>0</v>
      </c>
      <c r="CB6">
        <f t="shared" si="27"/>
        <v>0</v>
      </c>
      <c r="CC6">
        <f t="shared" si="28"/>
        <v>0</v>
      </c>
      <c r="CD6">
        <f t="shared" si="29"/>
        <v>0</v>
      </c>
      <c r="CE6">
        <f t="shared" si="30"/>
        <v>0</v>
      </c>
      <c r="CF6">
        <f t="shared" si="31"/>
        <v>0</v>
      </c>
      <c r="CG6">
        <f t="shared" si="32"/>
        <v>0</v>
      </c>
      <c r="CH6">
        <f t="shared" si="33"/>
        <v>0</v>
      </c>
      <c r="CI6">
        <f t="shared" si="34"/>
        <v>0</v>
      </c>
      <c r="CJ6">
        <f t="shared" si="35"/>
        <v>0</v>
      </c>
      <c r="CK6">
        <f t="shared" si="36"/>
        <v>0</v>
      </c>
      <c r="CL6">
        <f t="shared" si="37"/>
        <v>0</v>
      </c>
      <c r="CM6">
        <f t="shared" si="38"/>
        <v>0</v>
      </c>
      <c r="CN6">
        <f t="shared" si="39"/>
        <v>0</v>
      </c>
      <c r="CO6">
        <f t="shared" si="40"/>
        <v>0</v>
      </c>
      <c r="CP6">
        <f t="shared" si="41"/>
        <v>0</v>
      </c>
      <c r="CQ6">
        <f t="shared" si="42"/>
        <v>0</v>
      </c>
      <c r="CR6">
        <f t="shared" si="43"/>
        <v>0</v>
      </c>
      <c r="CS6">
        <f t="shared" si="44"/>
        <v>0</v>
      </c>
      <c r="CT6">
        <f t="shared" si="45"/>
        <v>0</v>
      </c>
      <c r="CU6">
        <f t="shared" si="46"/>
        <v>0</v>
      </c>
    </row>
    <row r="7" spans="1:99" ht="15.75" thickBot="1">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BB7">
        <f t="shared" si="1"/>
        <v>0</v>
      </c>
      <c r="BC7">
        <f t="shared" si="2"/>
        <v>0</v>
      </c>
      <c r="BD7">
        <f t="shared" si="3"/>
        <v>0</v>
      </c>
      <c r="BE7">
        <f t="shared" si="4"/>
        <v>0</v>
      </c>
      <c r="BF7">
        <f t="shared" si="5"/>
        <v>0</v>
      </c>
      <c r="BG7">
        <f t="shared" si="6"/>
        <v>0</v>
      </c>
      <c r="BH7">
        <f t="shared" si="7"/>
        <v>0</v>
      </c>
      <c r="BI7">
        <f t="shared" si="8"/>
        <v>0</v>
      </c>
      <c r="BJ7">
        <f t="shared" si="9"/>
        <v>0</v>
      </c>
      <c r="BK7">
        <f t="shared" si="10"/>
        <v>0</v>
      </c>
      <c r="BL7">
        <f t="shared" si="11"/>
        <v>0</v>
      </c>
      <c r="BM7">
        <f t="shared" si="12"/>
        <v>0</v>
      </c>
      <c r="BN7">
        <f t="shared" si="13"/>
        <v>0</v>
      </c>
      <c r="BO7">
        <f t="shared" si="14"/>
        <v>0</v>
      </c>
      <c r="BP7">
        <f t="shared" si="15"/>
        <v>0</v>
      </c>
      <c r="BQ7">
        <f t="shared" si="16"/>
        <v>0</v>
      </c>
      <c r="BR7">
        <f t="shared" si="17"/>
        <v>0</v>
      </c>
      <c r="BS7">
        <f t="shared" si="18"/>
        <v>0</v>
      </c>
      <c r="BT7">
        <f t="shared" si="19"/>
        <v>0</v>
      </c>
      <c r="BU7">
        <f t="shared" si="20"/>
        <v>0</v>
      </c>
      <c r="BV7">
        <f t="shared" si="21"/>
        <v>0</v>
      </c>
      <c r="BW7">
        <f t="shared" si="22"/>
        <v>0</v>
      </c>
      <c r="BX7">
        <f t="shared" si="23"/>
        <v>0</v>
      </c>
      <c r="BY7">
        <f t="shared" si="24"/>
        <v>0</v>
      </c>
      <c r="BZ7">
        <f t="shared" si="25"/>
        <v>0</v>
      </c>
      <c r="CA7">
        <f t="shared" si="26"/>
        <v>0</v>
      </c>
      <c r="CB7">
        <f t="shared" si="27"/>
        <v>0</v>
      </c>
      <c r="CC7">
        <f t="shared" si="28"/>
        <v>0</v>
      </c>
      <c r="CD7">
        <f t="shared" si="29"/>
        <v>0</v>
      </c>
      <c r="CE7">
        <f t="shared" si="30"/>
        <v>0</v>
      </c>
      <c r="CF7">
        <f t="shared" si="31"/>
        <v>0</v>
      </c>
      <c r="CG7">
        <f t="shared" si="32"/>
        <v>0</v>
      </c>
      <c r="CH7">
        <f t="shared" si="33"/>
        <v>0</v>
      </c>
      <c r="CI7">
        <f t="shared" si="34"/>
        <v>0</v>
      </c>
      <c r="CJ7">
        <f t="shared" si="35"/>
        <v>0</v>
      </c>
      <c r="CK7">
        <f t="shared" si="36"/>
        <v>0</v>
      </c>
      <c r="CL7">
        <f t="shared" si="37"/>
        <v>0</v>
      </c>
      <c r="CM7">
        <f t="shared" si="38"/>
        <v>0</v>
      </c>
      <c r="CN7">
        <f t="shared" si="39"/>
        <v>0</v>
      </c>
      <c r="CO7">
        <f t="shared" si="40"/>
        <v>0</v>
      </c>
      <c r="CP7">
        <f t="shared" si="41"/>
        <v>0</v>
      </c>
      <c r="CQ7">
        <f t="shared" si="42"/>
        <v>0</v>
      </c>
      <c r="CR7">
        <f t="shared" si="43"/>
        <v>0</v>
      </c>
      <c r="CS7">
        <f t="shared" si="44"/>
        <v>0</v>
      </c>
      <c r="CT7">
        <f t="shared" si="45"/>
        <v>0</v>
      </c>
      <c r="CU7">
        <f t="shared" si="46"/>
        <v>0</v>
      </c>
    </row>
    <row r="8" spans="1:99" ht="15.75" thickBot="1">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BB8">
        <f t="shared" si="1"/>
        <v>0</v>
      </c>
      <c r="BC8">
        <f t="shared" si="2"/>
        <v>0</v>
      </c>
      <c r="BD8">
        <f t="shared" si="3"/>
        <v>0</v>
      </c>
      <c r="BE8">
        <f t="shared" si="4"/>
        <v>0</v>
      </c>
      <c r="BF8">
        <f t="shared" si="5"/>
        <v>0</v>
      </c>
      <c r="BG8">
        <f t="shared" si="6"/>
        <v>0</v>
      </c>
      <c r="BH8">
        <f t="shared" si="7"/>
        <v>0</v>
      </c>
      <c r="BI8">
        <f t="shared" si="8"/>
        <v>0</v>
      </c>
      <c r="BJ8">
        <f t="shared" si="9"/>
        <v>0</v>
      </c>
      <c r="BK8">
        <f t="shared" si="10"/>
        <v>0</v>
      </c>
      <c r="BL8">
        <f t="shared" si="11"/>
        <v>0</v>
      </c>
      <c r="BM8">
        <f t="shared" si="12"/>
        <v>0</v>
      </c>
      <c r="BN8">
        <f t="shared" si="13"/>
        <v>0</v>
      </c>
      <c r="BO8">
        <f t="shared" si="14"/>
        <v>0</v>
      </c>
      <c r="BP8">
        <f t="shared" si="15"/>
        <v>0</v>
      </c>
      <c r="BQ8">
        <f t="shared" si="16"/>
        <v>0</v>
      </c>
      <c r="BR8">
        <f t="shared" si="17"/>
        <v>0</v>
      </c>
      <c r="BS8">
        <f t="shared" si="18"/>
        <v>0</v>
      </c>
      <c r="BT8">
        <f t="shared" si="19"/>
        <v>0</v>
      </c>
      <c r="BU8">
        <f t="shared" si="20"/>
        <v>0</v>
      </c>
      <c r="BV8">
        <f t="shared" si="21"/>
        <v>0</v>
      </c>
      <c r="BW8">
        <f t="shared" si="22"/>
        <v>0</v>
      </c>
      <c r="BX8">
        <f t="shared" si="23"/>
        <v>0</v>
      </c>
      <c r="BY8">
        <f t="shared" si="24"/>
        <v>0</v>
      </c>
      <c r="BZ8">
        <f t="shared" si="25"/>
        <v>0</v>
      </c>
      <c r="CA8">
        <f t="shared" si="26"/>
        <v>0</v>
      </c>
      <c r="CB8">
        <f t="shared" si="27"/>
        <v>0</v>
      </c>
      <c r="CC8">
        <f t="shared" si="28"/>
        <v>0</v>
      </c>
      <c r="CD8">
        <f t="shared" si="29"/>
        <v>0</v>
      </c>
      <c r="CE8">
        <f t="shared" si="30"/>
        <v>0</v>
      </c>
      <c r="CF8">
        <f t="shared" si="31"/>
        <v>0</v>
      </c>
      <c r="CG8">
        <f t="shared" si="32"/>
        <v>0</v>
      </c>
      <c r="CH8">
        <f t="shared" si="33"/>
        <v>0</v>
      </c>
      <c r="CI8">
        <f t="shared" si="34"/>
        <v>0</v>
      </c>
      <c r="CJ8">
        <f t="shared" si="35"/>
        <v>0</v>
      </c>
      <c r="CK8">
        <f t="shared" si="36"/>
        <v>0</v>
      </c>
      <c r="CL8">
        <f t="shared" si="37"/>
        <v>0</v>
      </c>
      <c r="CM8">
        <f t="shared" si="38"/>
        <v>0</v>
      </c>
      <c r="CN8">
        <f t="shared" si="39"/>
        <v>0</v>
      </c>
      <c r="CO8">
        <f t="shared" si="40"/>
        <v>0</v>
      </c>
      <c r="CP8">
        <f t="shared" si="41"/>
        <v>0</v>
      </c>
      <c r="CQ8">
        <f t="shared" si="42"/>
        <v>0</v>
      </c>
      <c r="CR8">
        <f t="shared" si="43"/>
        <v>0</v>
      </c>
      <c r="CS8">
        <f t="shared" si="44"/>
        <v>0</v>
      </c>
      <c r="CT8">
        <f t="shared" si="45"/>
        <v>0</v>
      </c>
      <c r="CU8">
        <f t="shared" si="46"/>
        <v>0</v>
      </c>
    </row>
    <row r="9" spans="1:99" ht="15.75" thickBot="1">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BB9">
        <f t="shared" si="1"/>
        <v>0</v>
      </c>
      <c r="BC9">
        <f t="shared" si="2"/>
        <v>0</v>
      </c>
      <c r="BD9">
        <f t="shared" si="3"/>
        <v>0</v>
      </c>
      <c r="BE9">
        <f t="shared" si="4"/>
        <v>0</v>
      </c>
      <c r="BF9">
        <f t="shared" si="5"/>
        <v>0</v>
      </c>
      <c r="BG9">
        <f t="shared" si="6"/>
        <v>0</v>
      </c>
      <c r="BH9">
        <f t="shared" si="7"/>
        <v>0</v>
      </c>
      <c r="BI9">
        <f t="shared" si="8"/>
        <v>0</v>
      </c>
      <c r="BJ9">
        <f t="shared" si="9"/>
        <v>0</v>
      </c>
      <c r="BK9">
        <f t="shared" si="10"/>
        <v>0</v>
      </c>
      <c r="BL9">
        <f t="shared" si="11"/>
        <v>0</v>
      </c>
      <c r="BM9">
        <f t="shared" si="12"/>
        <v>0</v>
      </c>
      <c r="BN9">
        <f t="shared" si="13"/>
        <v>0</v>
      </c>
      <c r="BO9">
        <f t="shared" si="14"/>
        <v>0</v>
      </c>
      <c r="BP9">
        <f t="shared" si="15"/>
        <v>0</v>
      </c>
      <c r="BQ9">
        <f t="shared" si="16"/>
        <v>0</v>
      </c>
      <c r="BR9">
        <f t="shared" si="17"/>
        <v>0</v>
      </c>
      <c r="BS9">
        <f t="shared" si="18"/>
        <v>0</v>
      </c>
      <c r="BT9">
        <f t="shared" si="19"/>
        <v>0</v>
      </c>
      <c r="BU9">
        <f t="shared" si="20"/>
        <v>0</v>
      </c>
      <c r="BV9">
        <f t="shared" si="21"/>
        <v>0</v>
      </c>
      <c r="BW9">
        <f t="shared" si="22"/>
        <v>0</v>
      </c>
      <c r="BX9">
        <f t="shared" si="23"/>
        <v>0</v>
      </c>
      <c r="BY9">
        <f t="shared" si="24"/>
        <v>0</v>
      </c>
      <c r="BZ9">
        <f t="shared" si="25"/>
        <v>0</v>
      </c>
      <c r="CA9">
        <f t="shared" si="26"/>
        <v>0</v>
      </c>
      <c r="CB9">
        <f t="shared" si="27"/>
        <v>0</v>
      </c>
      <c r="CC9">
        <f t="shared" si="28"/>
        <v>0</v>
      </c>
      <c r="CD9">
        <f t="shared" si="29"/>
        <v>0</v>
      </c>
      <c r="CE9">
        <f t="shared" si="30"/>
        <v>0</v>
      </c>
      <c r="CF9">
        <f t="shared" si="31"/>
        <v>0</v>
      </c>
      <c r="CG9">
        <f t="shared" si="32"/>
        <v>0</v>
      </c>
      <c r="CH9">
        <f t="shared" si="33"/>
        <v>0</v>
      </c>
      <c r="CI9">
        <f t="shared" si="34"/>
        <v>0</v>
      </c>
      <c r="CJ9">
        <f t="shared" si="35"/>
        <v>0</v>
      </c>
      <c r="CK9">
        <f t="shared" si="36"/>
        <v>0</v>
      </c>
      <c r="CL9">
        <f t="shared" si="37"/>
        <v>0</v>
      </c>
      <c r="CM9">
        <f t="shared" si="38"/>
        <v>0</v>
      </c>
      <c r="CN9">
        <f t="shared" si="39"/>
        <v>0</v>
      </c>
      <c r="CO9">
        <f t="shared" si="40"/>
        <v>0</v>
      </c>
      <c r="CP9">
        <f t="shared" si="41"/>
        <v>0</v>
      </c>
      <c r="CQ9">
        <f t="shared" si="42"/>
        <v>0</v>
      </c>
      <c r="CR9">
        <f t="shared" si="43"/>
        <v>0</v>
      </c>
      <c r="CS9">
        <f t="shared" si="44"/>
        <v>0</v>
      </c>
      <c r="CT9">
        <f t="shared" si="45"/>
        <v>0</v>
      </c>
      <c r="CU9">
        <f t="shared" si="46"/>
        <v>0</v>
      </c>
    </row>
    <row r="10" spans="1:99" ht="15.75" thickBo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BB10">
        <f t="shared" si="1"/>
        <v>0</v>
      </c>
      <c r="BC10">
        <f t="shared" si="2"/>
        <v>0</v>
      </c>
      <c r="BD10">
        <f t="shared" si="3"/>
        <v>0</v>
      </c>
      <c r="BE10">
        <f t="shared" si="4"/>
        <v>0</v>
      </c>
      <c r="BF10">
        <f t="shared" si="5"/>
        <v>0</v>
      </c>
      <c r="BG10">
        <f t="shared" si="6"/>
        <v>0</v>
      </c>
      <c r="BH10">
        <f t="shared" si="7"/>
        <v>0</v>
      </c>
      <c r="BI10">
        <f t="shared" si="8"/>
        <v>0</v>
      </c>
      <c r="BJ10">
        <f t="shared" si="9"/>
        <v>0</v>
      </c>
      <c r="BK10">
        <f t="shared" si="10"/>
        <v>0</v>
      </c>
      <c r="BL10">
        <f t="shared" si="11"/>
        <v>0</v>
      </c>
      <c r="BM10">
        <f t="shared" si="12"/>
        <v>0</v>
      </c>
      <c r="BN10">
        <f t="shared" si="13"/>
        <v>0</v>
      </c>
      <c r="BO10">
        <f t="shared" si="14"/>
        <v>0</v>
      </c>
      <c r="BP10">
        <f t="shared" si="15"/>
        <v>0</v>
      </c>
      <c r="BQ10">
        <f t="shared" si="16"/>
        <v>0</v>
      </c>
      <c r="BR10">
        <f t="shared" si="17"/>
        <v>0</v>
      </c>
      <c r="BS10">
        <f t="shared" si="18"/>
        <v>0</v>
      </c>
      <c r="BT10">
        <f t="shared" si="19"/>
        <v>0</v>
      </c>
      <c r="BU10">
        <f t="shared" si="20"/>
        <v>0</v>
      </c>
      <c r="BV10">
        <f t="shared" si="21"/>
        <v>0</v>
      </c>
      <c r="BW10">
        <f t="shared" si="22"/>
        <v>0</v>
      </c>
      <c r="BX10">
        <f t="shared" si="23"/>
        <v>0</v>
      </c>
      <c r="BY10">
        <f t="shared" si="24"/>
        <v>0</v>
      </c>
      <c r="BZ10">
        <f t="shared" si="25"/>
        <v>0</v>
      </c>
      <c r="CA10">
        <f t="shared" si="26"/>
        <v>0</v>
      </c>
      <c r="CB10">
        <f t="shared" si="27"/>
        <v>0</v>
      </c>
      <c r="CC10">
        <f t="shared" si="28"/>
        <v>0</v>
      </c>
      <c r="CD10">
        <f t="shared" si="29"/>
        <v>0</v>
      </c>
      <c r="CE10">
        <f t="shared" si="30"/>
        <v>0</v>
      </c>
      <c r="CF10">
        <f t="shared" si="31"/>
        <v>0</v>
      </c>
      <c r="CG10">
        <f t="shared" si="32"/>
        <v>0</v>
      </c>
      <c r="CH10">
        <f t="shared" si="33"/>
        <v>0</v>
      </c>
      <c r="CI10">
        <f t="shared" si="34"/>
        <v>0</v>
      </c>
      <c r="CJ10">
        <f t="shared" si="35"/>
        <v>0</v>
      </c>
      <c r="CK10">
        <f t="shared" si="36"/>
        <v>0</v>
      </c>
      <c r="CL10">
        <f t="shared" si="37"/>
        <v>0</v>
      </c>
      <c r="CM10">
        <f t="shared" si="38"/>
        <v>0</v>
      </c>
      <c r="CN10">
        <f t="shared" si="39"/>
        <v>0</v>
      </c>
      <c r="CO10">
        <f t="shared" si="40"/>
        <v>0</v>
      </c>
      <c r="CP10">
        <f t="shared" si="41"/>
        <v>0</v>
      </c>
      <c r="CQ10">
        <f t="shared" si="42"/>
        <v>0</v>
      </c>
      <c r="CR10">
        <f t="shared" si="43"/>
        <v>0</v>
      </c>
      <c r="CS10">
        <f t="shared" si="44"/>
        <v>0</v>
      </c>
      <c r="CT10">
        <f t="shared" si="45"/>
        <v>0</v>
      </c>
      <c r="CU10">
        <f t="shared" si="46"/>
        <v>0</v>
      </c>
    </row>
    <row r="11" spans="1:99">
      <c r="BB11">
        <f t="shared" si="1"/>
        <v>0</v>
      </c>
      <c r="BC11">
        <f t="shared" si="2"/>
        <v>0</v>
      </c>
      <c r="BD11">
        <f t="shared" si="3"/>
        <v>0</v>
      </c>
      <c r="BE11">
        <f t="shared" si="4"/>
        <v>0</v>
      </c>
      <c r="BF11">
        <f t="shared" si="5"/>
        <v>0</v>
      </c>
      <c r="BG11">
        <f t="shared" si="6"/>
        <v>0</v>
      </c>
      <c r="BH11">
        <f t="shared" si="7"/>
        <v>0</v>
      </c>
      <c r="BI11">
        <f t="shared" si="8"/>
        <v>0</v>
      </c>
      <c r="BJ11">
        <f t="shared" si="9"/>
        <v>0</v>
      </c>
      <c r="BK11">
        <f t="shared" si="10"/>
        <v>0</v>
      </c>
      <c r="BL11">
        <f t="shared" si="11"/>
        <v>0</v>
      </c>
      <c r="BM11">
        <f t="shared" si="12"/>
        <v>0</v>
      </c>
      <c r="BN11">
        <f t="shared" si="13"/>
        <v>0</v>
      </c>
      <c r="BO11">
        <f t="shared" si="14"/>
        <v>0</v>
      </c>
      <c r="BP11">
        <f t="shared" si="15"/>
        <v>0</v>
      </c>
      <c r="BQ11">
        <f t="shared" si="16"/>
        <v>0</v>
      </c>
      <c r="BR11">
        <f t="shared" si="17"/>
        <v>0</v>
      </c>
      <c r="BS11">
        <f t="shared" si="18"/>
        <v>0</v>
      </c>
      <c r="BT11">
        <f t="shared" si="19"/>
        <v>0</v>
      </c>
      <c r="BU11">
        <f t="shared" si="20"/>
        <v>0</v>
      </c>
      <c r="BV11">
        <f t="shared" si="21"/>
        <v>0</v>
      </c>
      <c r="BW11">
        <f t="shared" si="22"/>
        <v>0</v>
      </c>
      <c r="BX11">
        <f t="shared" si="23"/>
        <v>0</v>
      </c>
      <c r="BY11">
        <f t="shared" si="24"/>
        <v>0</v>
      </c>
      <c r="BZ11">
        <f t="shared" si="25"/>
        <v>0</v>
      </c>
      <c r="CA11">
        <f t="shared" si="26"/>
        <v>0</v>
      </c>
      <c r="CB11">
        <f t="shared" si="27"/>
        <v>0</v>
      </c>
      <c r="CC11">
        <f t="shared" si="28"/>
        <v>0</v>
      </c>
      <c r="CD11">
        <f t="shared" si="29"/>
        <v>0</v>
      </c>
      <c r="CE11">
        <f t="shared" si="30"/>
        <v>0</v>
      </c>
      <c r="CF11">
        <f t="shared" si="31"/>
        <v>0</v>
      </c>
      <c r="CG11">
        <f t="shared" si="32"/>
        <v>0</v>
      </c>
      <c r="CH11">
        <f t="shared" si="33"/>
        <v>0</v>
      </c>
      <c r="CI11">
        <f t="shared" si="34"/>
        <v>0</v>
      </c>
      <c r="CJ11">
        <f t="shared" si="35"/>
        <v>0</v>
      </c>
      <c r="CK11">
        <f t="shared" si="36"/>
        <v>0</v>
      </c>
      <c r="CL11">
        <f t="shared" si="37"/>
        <v>0</v>
      </c>
      <c r="CM11">
        <f t="shared" si="38"/>
        <v>0</v>
      </c>
      <c r="CN11">
        <f t="shared" si="39"/>
        <v>0</v>
      </c>
      <c r="CO11">
        <f t="shared" si="40"/>
        <v>0</v>
      </c>
      <c r="CP11">
        <f t="shared" si="41"/>
        <v>0</v>
      </c>
      <c r="CQ11">
        <f t="shared" si="42"/>
        <v>0</v>
      </c>
      <c r="CR11">
        <f t="shared" si="43"/>
        <v>0</v>
      </c>
      <c r="CS11">
        <f t="shared" si="44"/>
        <v>0</v>
      </c>
      <c r="CT11">
        <f t="shared" si="45"/>
        <v>0</v>
      </c>
      <c r="CU11">
        <f t="shared" si="46"/>
        <v>0</v>
      </c>
    </row>
    <row r="12" spans="1:99">
      <c r="BB12">
        <f t="shared" si="1"/>
        <v>0</v>
      </c>
      <c r="BC12">
        <f t="shared" si="2"/>
        <v>0</v>
      </c>
      <c r="BD12">
        <f t="shared" si="3"/>
        <v>0</v>
      </c>
      <c r="BE12">
        <f t="shared" si="4"/>
        <v>0</v>
      </c>
      <c r="BF12">
        <f t="shared" si="5"/>
        <v>0</v>
      </c>
      <c r="BG12">
        <f t="shared" si="6"/>
        <v>0</v>
      </c>
      <c r="BH12">
        <f t="shared" si="7"/>
        <v>0</v>
      </c>
      <c r="BI12">
        <f t="shared" si="8"/>
        <v>0</v>
      </c>
      <c r="BJ12">
        <f t="shared" si="9"/>
        <v>0</v>
      </c>
      <c r="BK12">
        <f t="shared" si="10"/>
        <v>0</v>
      </c>
      <c r="BL12">
        <f t="shared" si="11"/>
        <v>0</v>
      </c>
      <c r="BM12">
        <f t="shared" si="12"/>
        <v>0</v>
      </c>
      <c r="BN12">
        <f t="shared" si="13"/>
        <v>0</v>
      </c>
      <c r="BO12">
        <f t="shared" si="14"/>
        <v>0</v>
      </c>
      <c r="BP12">
        <f t="shared" si="15"/>
        <v>0</v>
      </c>
      <c r="BQ12">
        <f t="shared" si="16"/>
        <v>0</v>
      </c>
      <c r="BR12">
        <f t="shared" si="17"/>
        <v>0</v>
      </c>
      <c r="BS12">
        <f t="shared" si="18"/>
        <v>0</v>
      </c>
      <c r="BT12">
        <f t="shared" si="19"/>
        <v>0</v>
      </c>
      <c r="BU12">
        <f t="shared" si="20"/>
        <v>0</v>
      </c>
      <c r="BV12">
        <f t="shared" si="21"/>
        <v>0</v>
      </c>
      <c r="BW12">
        <f t="shared" si="22"/>
        <v>0</v>
      </c>
      <c r="BX12">
        <f t="shared" si="23"/>
        <v>0</v>
      </c>
      <c r="BY12">
        <f t="shared" si="24"/>
        <v>0</v>
      </c>
      <c r="BZ12">
        <f t="shared" si="25"/>
        <v>0</v>
      </c>
      <c r="CA12">
        <f t="shared" si="26"/>
        <v>0</v>
      </c>
      <c r="CB12">
        <f t="shared" si="27"/>
        <v>0</v>
      </c>
      <c r="CC12">
        <f t="shared" si="28"/>
        <v>0</v>
      </c>
      <c r="CD12">
        <f t="shared" si="29"/>
        <v>0</v>
      </c>
      <c r="CE12">
        <f t="shared" si="30"/>
        <v>0</v>
      </c>
      <c r="CF12">
        <f t="shared" si="31"/>
        <v>0</v>
      </c>
      <c r="CG12">
        <f t="shared" si="32"/>
        <v>0</v>
      </c>
      <c r="CH12">
        <f t="shared" si="33"/>
        <v>0</v>
      </c>
      <c r="CI12">
        <f t="shared" si="34"/>
        <v>0</v>
      </c>
      <c r="CJ12">
        <f t="shared" si="35"/>
        <v>0</v>
      </c>
      <c r="CK12">
        <f t="shared" si="36"/>
        <v>0</v>
      </c>
      <c r="CL12">
        <f t="shared" si="37"/>
        <v>0</v>
      </c>
      <c r="CM12">
        <f t="shared" si="38"/>
        <v>0</v>
      </c>
      <c r="CN12">
        <f t="shared" si="39"/>
        <v>0</v>
      </c>
      <c r="CO12">
        <f t="shared" si="40"/>
        <v>0</v>
      </c>
      <c r="CP12">
        <f t="shared" si="41"/>
        <v>0</v>
      </c>
      <c r="CQ12">
        <f t="shared" si="42"/>
        <v>0</v>
      </c>
      <c r="CR12">
        <f t="shared" si="43"/>
        <v>0</v>
      </c>
      <c r="CS12">
        <f t="shared" si="44"/>
        <v>0</v>
      </c>
      <c r="CT12">
        <f t="shared" si="45"/>
        <v>0</v>
      </c>
      <c r="CU12">
        <f t="shared" si="46"/>
        <v>0</v>
      </c>
    </row>
    <row r="13" spans="1:99">
      <c r="BB13">
        <f t="shared" si="1"/>
        <v>0</v>
      </c>
      <c r="BC13">
        <f t="shared" si="2"/>
        <v>0</v>
      </c>
      <c r="BD13">
        <f t="shared" si="3"/>
        <v>0</v>
      </c>
      <c r="BE13">
        <f t="shared" si="4"/>
        <v>0</v>
      </c>
      <c r="BF13">
        <f t="shared" si="5"/>
        <v>0</v>
      </c>
      <c r="BG13">
        <f t="shared" si="6"/>
        <v>0</v>
      </c>
      <c r="BH13">
        <f t="shared" si="7"/>
        <v>0</v>
      </c>
      <c r="BI13">
        <f t="shared" si="8"/>
        <v>0</v>
      </c>
      <c r="BJ13">
        <f t="shared" si="9"/>
        <v>0</v>
      </c>
      <c r="BK13">
        <f t="shared" si="10"/>
        <v>0</v>
      </c>
      <c r="BL13">
        <f t="shared" si="11"/>
        <v>0</v>
      </c>
      <c r="BM13">
        <f t="shared" si="12"/>
        <v>0</v>
      </c>
      <c r="BN13">
        <f t="shared" si="13"/>
        <v>0</v>
      </c>
      <c r="BO13">
        <f t="shared" si="14"/>
        <v>0</v>
      </c>
      <c r="BP13">
        <f t="shared" si="15"/>
        <v>0</v>
      </c>
      <c r="BQ13">
        <f t="shared" si="16"/>
        <v>0</v>
      </c>
      <c r="BR13">
        <f t="shared" si="17"/>
        <v>0</v>
      </c>
      <c r="BS13">
        <f t="shared" si="18"/>
        <v>0</v>
      </c>
      <c r="BT13">
        <f t="shared" si="19"/>
        <v>0</v>
      </c>
      <c r="BU13">
        <f t="shared" si="20"/>
        <v>0</v>
      </c>
      <c r="BV13">
        <f t="shared" si="21"/>
        <v>0</v>
      </c>
      <c r="BW13">
        <f t="shared" si="22"/>
        <v>0</v>
      </c>
      <c r="BX13">
        <f t="shared" si="23"/>
        <v>0</v>
      </c>
      <c r="BY13">
        <f t="shared" si="24"/>
        <v>0</v>
      </c>
      <c r="BZ13">
        <f t="shared" si="25"/>
        <v>0</v>
      </c>
      <c r="CA13">
        <f t="shared" si="26"/>
        <v>0</v>
      </c>
      <c r="CB13">
        <f t="shared" si="27"/>
        <v>0</v>
      </c>
      <c r="CC13">
        <f t="shared" si="28"/>
        <v>0</v>
      </c>
      <c r="CD13">
        <f t="shared" si="29"/>
        <v>0</v>
      </c>
      <c r="CE13">
        <f t="shared" si="30"/>
        <v>0</v>
      </c>
      <c r="CF13">
        <f t="shared" si="31"/>
        <v>0</v>
      </c>
      <c r="CG13">
        <f t="shared" si="32"/>
        <v>0</v>
      </c>
      <c r="CH13">
        <f t="shared" si="33"/>
        <v>0</v>
      </c>
      <c r="CI13">
        <f t="shared" si="34"/>
        <v>0</v>
      </c>
      <c r="CJ13">
        <f t="shared" si="35"/>
        <v>0</v>
      </c>
      <c r="CK13">
        <f t="shared" si="36"/>
        <v>0</v>
      </c>
      <c r="CL13">
        <f t="shared" si="37"/>
        <v>0</v>
      </c>
      <c r="CM13">
        <f t="shared" si="38"/>
        <v>0</v>
      </c>
      <c r="CN13">
        <f t="shared" si="39"/>
        <v>0</v>
      </c>
      <c r="CO13">
        <f t="shared" si="40"/>
        <v>0</v>
      </c>
      <c r="CP13">
        <f t="shared" si="41"/>
        <v>0</v>
      </c>
      <c r="CQ13">
        <f t="shared" si="42"/>
        <v>0</v>
      </c>
      <c r="CR13">
        <f t="shared" si="43"/>
        <v>0</v>
      </c>
      <c r="CS13">
        <f t="shared" si="44"/>
        <v>0</v>
      </c>
      <c r="CT13">
        <f t="shared" si="45"/>
        <v>0</v>
      </c>
      <c r="CU13">
        <f t="shared" si="46"/>
        <v>0</v>
      </c>
    </row>
    <row r="14" spans="1:99">
      <c r="BB14">
        <f t="shared" si="1"/>
        <v>0</v>
      </c>
      <c r="BC14">
        <f t="shared" si="2"/>
        <v>0</v>
      </c>
      <c r="BD14">
        <f t="shared" si="3"/>
        <v>0</v>
      </c>
      <c r="BE14">
        <f t="shared" si="4"/>
        <v>0</v>
      </c>
      <c r="BF14">
        <f t="shared" si="5"/>
        <v>0</v>
      </c>
      <c r="BG14">
        <f t="shared" si="6"/>
        <v>0</v>
      </c>
      <c r="BH14">
        <f t="shared" si="7"/>
        <v>0</v>
      </c>
      <c r="BI14">
        <f t="shared" si="8"/>
        <v>0</v>
      </c>
      <c r="BJ14">
        <f t="shared" si="9"/>
        <v>0</v>
      </c>
      <c r="BK14">
        <f t="shared" si="10"/>
        <v>0</v>
      </c>
      <c r="BL14">
        <f t="shared" si="11"/>
        <v>0</v>
      </c>
      <c r="BM14">
        <f t="shared" si="12"/>
        <v>0</v>
      </c>
      <c r="BN14">
        <f t="shared" si="13"/>
        <v>0</v>
      </c>
      <c r="BO14">
        <f t="shared" si="14"/>
        <v>0</v>
      </c>
      <c r="BP14">
        <f t="shared" si="15"/>
        <v>0</v>
      </c>
      <c r="BQ14">
        <f t="shared" si="16"/>
        <v>0</v>
      </c>
      <c r="BR14">
        <f t="shared" si="17"/>
        <v>0</v>
      </c>
      <c r="BS14">
        <f t="shared" si="18"/>
        <v>0</v>
      </c>
      <c r="BT14">
        <f t="shared" si="19"/>
        <v>0</v>
      </c>
      <c r="BU14">
        <f t="shared" si="20"/>
        <v>0</v>
      </c>
      <c r="BV14">
        <f t="shared" si="21"/>
        <v>0</v>
      </c>
      <c r="BW14">
        <f t="shared" si="22"/>
        <v>0</v>
      </c>
      <c r="BX14">
        <f t="shared" si="23"/>
        <v>0</v>
      </c>
      <c r="BY14">
        <f t="shared" si="24"/>
        <v>0</v>
      </c>
      <c r="BZ14">
        <f t="shared" si="25"/>
        <v>0</v>
      </c>
      <c r="CA14">
        <f t="shared" si="26"/>
        <v>0</v>
      </c>
      <c r="CB14">
        <f t="shared" si="27"/>
        <v>0</v>
      </c>
      <c r="CC14">
        <f t="shared" si="28"/>
        <v>0</v>
      </c>
      <c r="CD14">
        <f t="shared" si="29"/>
        <v>0</v>
      </c>
      <c r="CE14">
        <f t="shared" si="30"/>
        <v>0</v>
      </c>
      <c r="CF14">
        <f t="shared" si="31"/>
        <v>0</v>
      </c>
      <c r="CG14">
        <f t="shared" si="32"/>
        <v>0</v>
      </c>
      <c r="CH14">
        <f t="shared" si="33"/>
        <v>0</v>
      </c>
      <c r="CI14">
        <f t="shared" si="34"/>
        <v>0</v>
      </c>
      <c r="CJ14">
        <f t="shared" si="35"/>
        <v>0</v>
      </c>
      <c r="CK14">
        <f t="shared" si="36"/>
        <v>0</v>
      </c>
      <c r="CL14">
        <f t="shared" si="37"/>
        <v>0</v>
      </c>
      <c r="CM14">
        <f t="shared" si="38"/>
        <v>0</v>
      </c>
      <c r="CN14">
        <f t="shared" si="39"/>
        <v>0</v>
      </c>
      <c r="CO14">
        <f t="shared" si="40"/>
        <v>0</v>
      </c>
      <c r="CP14">
        <f t="shared" si="41"/>
        <v>0</v>
      </c>
      <c r="CQ14">
        <f t="shared" si="42"/>
        <v>0</v>
      </c>
      <c r="CR14">
        <f t="shared" si="43"/>
        <v>0</v>
      </c>
      <c r="CS14">
        <f t="shared" si="44"/>
        <v>0</v>
      </c>
      <c r="CT14">
        <f t="shared" si="45"/>
        <v>0</v>
      </c>
      <c r="CU14">
        <f t="shared" si="46"/>
        <v>0</v>
      </c>
    </row>
    <row r="15" spans="1:99">
      <c r="BB15">
        <f t="shared" si="1"/>
        <v>0</v>
      </c>
      <c r="BC15">
        <f t="shared" si="2"/>
        <v>0</v>
      </c>
      <c r="BD15">
        <f t="shared" si="3"/>
        <v>0</v>
      </c>
      <c r="BE15">
        <f t="shared" si="4"/>
        <v>0</v>
      </c>
      <c r="BF15">
        <f t="shared" si="5"/>
        <v>0</v>
      </c>
      <c r="BG15">
        <f t="shared" si="6"/>
        <v>0</v>
      </c>
      <c r="BH15">
        <f t="shared" si="7"/>
        <v>0</v>
      </c>
      <c r="BI15">
        <f t="shared" si="8"/>
        <v>0</v>
      </c>
      <c r="BJ15">
        <f t="shared" si="9"/>
        <v>0</v>
      </c>
      <c r="BK15">
        <f t="shared" si="10"/>
        <v>0</v>
      </c>
      <c r="BL15">
        <f t="shared" si="11"/>
        <v>0</v>
      </c>
      <c r="BM15">
        <f t="shared" si="12"/>
        <v>0</v>
      </c>
      <c r="BN15">
        <f t="shared" si="13"/>
        <v>0</v>
      </c>
      <c r="BO15">
        <f t="shared" si="14"/>
        <v>0</v>
      </c>
      <c r="BP15">
        <f t="shared" si="15"/>
        <v>0</v>
      </c>
      <c r="BQ15">
        <f t="shared" si="16"/>
        <v>0</v>
      </c>
      <c r="BR15">
        <f t="shared" si="17"/>
        <v>0</v>
      </c>
      <c r="BS15">
        <f t="shared" si="18"/>
        <v>0</v>
      </c>
      <c r="BT15">
        <f t="shared" si="19"/>
        <v>0</v>
      </c>
      <c r="BU15">
        <f t="shared" si="20"/>
        <v>0</v>
      </c>
      <c r="BV15">
        <f t="shared" si="21"/>
        <v>0</v>
      </c>
      <c r="BW15">
        <f t="shared" si="22"/>
        <v>0</v>
      </c>
      <c r="BX15">
        <f t="shared" si="23"/>
        <v>0</v>
      </c>
      <c r="BY15">
        <f t="shared" si="24"/>
        <v>0</v>
      </c>
      <c r="BZ15">
        <f t="shared" si="25"/>
        <v>0</v>
      </c>
      <c r="CA15">
        <f t="shared" si="26"/>
        <v>0</v>
      </c>
      <c r="CB15">
        <f t="shared" si="27"/>
        <v>0</v>
      </c>
      <c r="CC15">
        <f t="shared" si="28"/>
        <v>0</v>
      </c>
      <c r="CD15">
        <f t="shared" si="29"/>
        <v>0</v>
      </c>
      <c r="CE15">
        <f t="shared" si="30"/>
        <v>0</v>
      </c>
      <c r="CF15">
        <f t="shared" si="31"/>
        <v>0</v>
      </c>
      <c r="CG15">
        <f t="shared" si="32"/>
        <v>0</v>
      </c>
      <c r="CH15">
        <f t="shared" si="33"/>
        <v>0</v>
      </c>
      <c r="CI15">
        <f t="shared" si="34"/>
        <v>0</v>
      </c>
      <c r="CJ15">
        <f t="shared" si="35"/>
        <v>0</v>
      </c>
      <c r="CK15">
        <f t="shared" si="36"/>
        <v>0</v>
      </c>
      <c r="CL15">
        <f t="shared" si="37"/>
        <v>0</v>
      </c>
      <c r="CM15">
        <f t="shared" si="38"/>
        <v>0</v>
      </c>
      <c r="CN15">
        <f t="shared" si="39"/>
        <v>0</v>
      </c>
      <c r="CO15">
        <f t="shared" si="40"/>
        <v>0</v>
      </c>
      <c r="CP15">
        <f t="shared" si="41"/>
        <v>0</v>
      </c>
      <c r="CQ15">
        <f t="shared" si="42"/>
        <v>0</v>
      </c>
      <c r="CR15">
        <f t="shared" si="43"/>
        <v>0</v>
      </c>
      <c r="CS15">
        <f t="shared" si="44"/>
        <v>0</v>
      </c>
      <c r="CT15">
        <f t="shared" si="45"/>
        <v>0</v>
      </c>
      <c r="CU15">
        <f t="shared" si="46"/>
        <v>0</v>
      </c>
    </row>
    <row r="16" spans="1:99">
      <c r="BB16">
        <f t="shared" si="1"/>
        <v>0</v>
      </c>
      <c r="BC16">
        <f t="shared" si="2"/>
        <v>0</v>
      </c>
      <c r="BD16">
        <f t="shared" si="3"/>
        <v>0</v>
      </c>
      <c r="BE16">
        <f t="shared" si="4"/>
        <v>0</v>
      </c>
      <c r="BF16">
        <f t="shared" si="5"/>
        <v>0</v>
      </c>
      <c r="BG16">
        <f t="shared" si="6"/>
        <v>0</v>
      </c>
      <c r="BH16">
        <f t="shared" si="7"/>
        <v>0</v>
      </c>
      <c r="BI16">
        <f t="shared" si="8"/>
        <v>0</v>
      </c>
      <c r="BJ16">
        <f t="shared" si="9"/>
        <v>0</v>
      </c>
      <c r="BK16">
        <f t="shared" si="10"/>
        <v>0</v>
      </c>
      <c r="BL16">
        <f t="shared" si="11"/>
        <v>0</v>
      </c>
      <c r="BM16">
        <f t="shared" si="12"/>
        <v>0</v>
      </c>
      <c r="BN16">
        <f t="shared" si="13"/>
        <v>0</v>
      </c>
      <c r="BO16">
        <f t="shared" si="14"/>
        <v>0</v>
      </c>
      <c r="BP16">
        <f t="shared" si="15"/>
        <v>0</v>
      </c>
      <c r="BQ16">
        <f t="shared" si="16"/>
        <v>0</v>
      </c>
      <c r="BR16">
        <f t="shared" si="17"/>
        <v>0</v>
      </c>
      <c r="BS16">
        <f t="shared" si="18"/>
        <v>0</v>
      </c>
      <c r="BT16">
        <f t="shared" si="19"/>
        <v>0</v>
      </c>
      <c r="BU16">
        <f t="shared" si="20"/>
        <v>0</v>
      </c>
      <c r="BV16">
        <f t="shared" si="21"/>
        <v>0</v>
      </c>
      <c r="BW16">
        <f t="shared" si="22"/>
        <v>0</v>
      </c>
      <c r="BX16">
        <f t="shared" si="23"/>
        <v>0</v>
      </c>
      <c r="BY16">
        <f t="shared" si="24"/>
        <v>0</v>
      </c>
      <c r="BZ16">
        <f t="shared" si="25"/>
        <v>0</v>
      </c>
      <c r="CA16">
        <f t="shared" si="26"/>
        <v>0</v>
      </c>
      <c r="CB16">
        <f t="shared" si="27"/>
        <v>0</v>
      </c>
      <c r="CC16">
        <f t="shared" si="28"/>
        <v>0</v>
      </c>
      <c r="CD16">
        <f t="shared" si="29"/>
        <v>0</v>
      </c>
      <c r="CE16">
        <f t="shared" si="30"/>
        <v>0</v>
      </c>
      <c r="CF16">
        <f t="shared" si="31"/>
        <v>0</v>
      </c>
      <c r="CG16">
        <f t="shared" si="32"/>
        <v>0</v>
      </c>
      <c r="CH16">
        <f t="shared" si="33"/>
        <v>0</v>
      </c>
      <c r="CI16">
        <f t="shared" si="34"/>
        <v>0</v>
      </c>
      <c r="CJ16">
        <f t="shared" si="35"/>
        <v>0</v>
      </c>
      <c r="CK16">
        <f t="shared" si="36"/>
        <v>0</v>
      </c>
      <c r="CL16">
        <f t="shared" si="37"/>
        <v>0</v>
      </c>
      <c r="CM16">
        <f t="shared" si="38"/>
        <v>0</v>
      </c>
      <c r="CN16">
        <f t="shared" si="39"/>
        <v>0</v>
      </c>
      <c r="CO16">
        <f t="shared" si="40"/>
        <v>0</v>
      </c>
      <c r="CP16">
        <f t="shared" si="41"/>
        <v>0</v>
      </c>
      <c r="CQ16">
        <f t="shared" si="42"/>
        <v>0</v>
      </c>
      <c r="CR16">
        <f t="shared" si="43"/>
        <v>0</v>
      </c>
      <c r="CS16">
        <f t="shared" si="44"/>
        <v>0</v>
      </c>
      <c r="CT16">
        <f t="shared" si="45"/>
        <v>0</v>
      </c>
      <c r="CU16">
        <f t="shared" si="46"/>
        <v>0</v>
      </c>
    </row>
    <row r="17" spans="54:99">
      <c r="BB17">
        <f t="shared" si="1"/>
        <v>0</v>
      </c>
      <c r="BC17">
        <f t="shared" si="2"/>
        <v>0</v>
      </c>
      <c r="BD17">
        <f t="shared" si="3"/>
        <v>0</v>
      </c>
      <c r="BE17">
        <f t="shared" si="4"/>
        <v>0</v>
      </c>
      <c r="BF17">
        <f t="shared" si="5"/>
        <v>0</v>
      </c>
      <c r="BG17">
        <f t="shared" si="6"/>
        <v>0</v>
      </c>
      <c r="BH17">
        <f t="shared" si="7"/>
        <v>0</v>
      </c>
      <c r="BI17">
        <f t="shared" si="8"/>
        <v>0</v>
      </c>
      <c r="BJ17">
        <f t="shared" si="9"/>
        <v>0</v>
      </c>
      <c r="BK17">
        <f t="shared" si="10"/>
        <v>0</v>
      </c>
      <c r="BL17">
        <f t="shared" si="11"/>
        <v>0</v>
      </c>
      <c r="BM17">
        <f t="shared" si="12"/>
        <v>0</v>
      </c>
      <c r="BN17">
        <f t="shared" si="13"/>
        <v>0</v>
      </c>
      <c r="BO17">
        <f t="shared" si="14"/>
        <v>0</v>
      </c>
      <c r="BP17">
        <f t="shared" si="15"/>
        <v>0</v>
      </c>
      <c r="BQ17">
        <f t="shared" si="16"/>
        <v>0</v>
      </c>
      <c r="BR17">
        <f t="shared" si="17"/>
        <v>0</v>
      </c>
      <c r="BS17">
        <f t="shared" si="18"/>
        <v>0</v>
      </c>
      <c r="BT17">
        <f t="shared" si="19"/>
        <v>0</v>
      </c>
      <c r="BU17">
        <f t="shared" si="20"/>
        <v>0</v>
      </c>
      <c r="BV17">
        <f t="shared" si="21"/>
        <v>0</v>
      </c>
      <c r="BW17">
        <f t="shared" si="22"/>
        <v>0</v>
      </c>
      <c r="BX17">
        <f t="shared" si="23"/>
        <v>0</v>
      </c>
      <c r="BY17">
        <f t="shared" si="24"/>
        <v>0</v>
      </c>
      <c r="BZ17">
        <f t="shared" si="25"/>
        <v>0</v>
      </c>
      <c r="CA17">
        <f t="shared" si="26"/>
        <v>0</v>
      </c>
      <c r="CB17">
        <f t="shared" si="27"/>
        <v>0</v>
      </c>
      <c r="CC17">
        <f t="shared" si="28"/>
        <v>0</v>
      </c>
      <c r="CD17">
        <f t="shared" si="29"/>
        <v>0</v>
      </c>
      <c r="CE17">
        <f t="shared" si="30"/>
        <v>0</v>
      </c>
      <c r="CF17">
        <f t="shared" si="31"/>
        <v>0</v>
      </c>
      <c r="CG17">
        <f t="shared" si="32"/>
        <v>0</v>
      </c>
      <c r="CH17">
        <f t="shared" si="33"/>
        <v>0</v>
      </c>
      <c r="CI17">
        <f t="shared" si="34"/>
        <v>0</v>
      </c>
      <c r="CJ17">
        <f t="shared" si="35"/>
        <v>0</v>
      </c>
      <c r="CK17">
        <f t="shared" si="36"/>
        <v>0</v>
      </c>
      <c r="CL17">
        <f t="shared" si="37"/>
        <v>0</v>
      </c>
      <c r="CM17">
        <f t="shared" si="38"/>
        <v>0</v>
      </c>
      <c r="CN17">
        <f t="shared" si="39"/>
        <v>0</v>
      </c>
      <c r="CO17">
        <f t="shared" si="40"/>
        <v>0</v>
      </c>
      <c r="CP17">
        <f t="shared" si="41"/>
        <v>0</v>
      </c>
      <c r="CQ17">
        <f t="shared" si="42"/>
        <v>0</v>
      </c>
      <c r="CR17">
        <f t="shared" si="43"/>
        <v>0</v>
      </c>
      <c r="CS17">
        <f t="shared" si="44"/>
        <v>0</v>
      </c>
      <c r="CT17">
        <f t="shared" si="45"/>
        <v>0</v>
      </c>
      <c r="CU17">
        <f t="shared" si="46"/>
        <v>0</v>
      </c>
    </row>
    <row r="18" spans="54:99">
      <c r="BB18">
        <f t="shared" si="1"/>
        <v>0</v>
      </c>
      <c r="BC18">
        <f t="shared" si="2"/>
        <v>0</v>
      </c>
      <c r="BD18">
        <f t="shared" si="3"/>
        <v>0</v>
      </c>
      <c r="BE18">
        <f t="shared" si="4"/>
        <v>0</v>
      </c>
      <c r="BF18">
        <f t="shared" si="5"/>
        <v>0</v>
      </c>
      <c r="BG18">
        <f t="shared" si="6"/>
        <v>0</v>
      </c>
      <c r="BH18">
        <f t="shared" si="7"/>
        <v>0</v>
      </c>
      <c r="BI18">
        <f t="shared" si="8"/>
        <v>0</v>
      </c>
      <c r="BJ18">
        <f t="shared" si="9"/>
        <v>0</v>
      </c>
      <c r="BK18">
        <f t="shared" si="10"/>
        <v>0</v>
      </c>
      <c r="BL18">
        <f t="shared" si="11"/>
        <v>0</v>
      </c>
      <c r="BM18">
        <f t="shared" si="12"/>
        <v>0</v>
      </c>
      <c r="BN18">
        <f t="shared" si="13"/>
        <v>0</v>
      </c>
      <c r="BO18">
        <f t="shared" si="14"/>
        <v>0</v>
      </c>
      <c r="BP18">
        <f t="shared" si="15"/>
        <v>0</v>
      </c>
      <c r="BQ18">
        <f t="shared" si="16"/>
        <v>0</v>
      </c>
      <c r="BR18">
        <f t="shared" si="17"/>
        <v>0</v>
      </c>
      <c r="BS18">
        <f t="shared" si="18"/>
        <v>0</v>
      </c>
      <c r="BT18">
        <f t="shared" si="19"/>
        <v>0</v>
      </c>
      <c r="BU18">
        <f t="shared" si="20"/>
        <v>0</v>
      </c>
      <c r="BV18">
        <f t="shared" si="21"/>
        <v>0</v>
      </c>
      <c r="BW18">
        <f t="shared" si="22"/>
        <v>0</v>
      </c>
      <c r="BX18">
        <f t="shared" si="23"/>
        <v>0</v>
      </c>
      <c r="BY18">
        <f t="shared" si="24"/>
        <v>0</v>
      </c>
      <c r="BZ18">
        <f t="shared" si="25"/>
        <v>0</v>
      </c>
      <c r="CA18">
        <f t="shared" si="26"/>
        <v>0</v>
      </c>
      <c r="CB18">
        <f t="shared" si="27"/>
        <v>0</v>
      </c>
      <c r="CC18">
        <f t="shared" si="28"/>
        <v>0</v>
      </c>
      <c r="CD18">
        <f t="shared" si="29"/>
        <v>0</v>
      </c>
      <c r="CE18">
        <f t="shared" si="30"/>
        <v>0</v>
      </c>
      <c r="CF18">
        <f t="shared" si="31"/>
        <v>0</v>
      </c>
      <c r="CG18">
        <f t="shared" si="32"/>
        <v>0</v>
      </c>
      <c r="CH18">
        <f t="shared" si="33"/>
        <v>0</v>
      </c>
      <c r="CI18">
        <f t="shared" si="34"/>
        <v>0</v>
      </c>
      <c r="CJ18">
        <f t="shared" si="35"/>
        <v>0</v>
      </c>
      <c r="CK18">
        <f t="shared" si="36"/>
        <v>0</v>
      </c>
      <c r="CL18">
        <f t="shared" si="37"/>
        <v>0</v>
      </c>
      <c r="CM18">
        <f t="shared" si="38"/>
        <v>0</v>
      </c>
      <c r="CN18">
        <f t="shared" si="39"/>
        <v>0</v>
      </c>
      <c r="CO18">
        <f t="shared" si="40"/>
        <v>0</v>
      </c>
      <c r="CP18">
        <f t="shared" si="41"/>
        <v>0</v>
      </c>
      <c r="CQ18">
        <f t="shared" si="42"/>
        <v>0</v>
      </c>
      <c r="CR18">
        <f t="shared" si="43"/>
        <v>0</v>
      </c>
      <c r="CS18">
        <f t="shared" si="44"/>
        <v>0</v>
      </c>
      <c r="CT18">
        <f t="shared" si="45"/>
        <v>0</v>
      </c>
      <c r="CU18">
        <f t="shared" si="46"/>
        <v>0</v>
      </c>
    </row>
    <row r="19" spans="54:99">
      <c r="BB19">
        <f t="shared" si="1"/>
        <v>0</v>
      </c>
      <c r="BC19">
        <f t="shared" si="2"/>
        <v>0</v>
      </c>
      <c r="BD19">
        <f t="shared" si="3"/>
        <v>0</v>
      </c>
      <c r="BE19">
        <f t="shared" si="4"/>
        <v>0</v>
      </c>
      <c r="BF19">
        <f t="shared" si="5"/>
        <v>0</v>
      </c>
      <c r="BG19">
        <f t="shared" si="6"/>
        <v>0</v>
      </c>
      <c r="BH19">
        <f t="shared" si="7"/>
        <v>0</v>
      </c>
      <c r="BI19">
        <f t="shared" si="8"/>
        <v>0</v>
      </c>
      <c r="BJ19">
        <f t="shared" si="9"/>
        <v>0</v>
      </c>
      <c r="BK19">
        <f t="shared" si="10"/>
        <v>0</v>
      </c>
      <c r="BL19">
        <f t="shared" si="11"/>
        <v>0</v>
      </c>
      <c r="BM19">
        <f t="shared" si="12"/>
        <v>0</v>
      </c>
      <c r="BN19">
        <f t="shared" si="13"/>
        <v>0</v>
      </c>
      <c r="BO19">
        <f t="shared" si="14"/>
        <v>0</v>
      </c>
      <c r="BP19">
        <f t="shared" si="15"/>
        <v>0</v>
      </c>
      <c r="BQ19">
        <f t="shared" si="16"/>
        <v>0</v>
      </c>
      <c r="BR19">
        <f t="shared" si="17"/>
        <v>0</v>
      </c>
      <c r="BS19">
        <f t="shared" si="18"/>
        <v>0</v>
      </c>
      <c r="BT19">
        <f t="shared" si="19"/>
        <v>0</v>
      </c>
      <c r="BU19">
        <f t="shared" si="20"/>
        <v>0</v>
      </c>
      <c r="BV19">
        <f t="shared" si="21"/>
        <v>0</v>
      </c>
      <c r="BW19">
        <f t="shared" si="22"/>
        <v>0</v>
      </c>
      <c r="BX19">
        <f t="shared" si="23"/>
        <v>0</v>
      </c>
      <c r="BY19">
        <f t="shared" si="24"/>
        <v>0</v>
      </c>
      <c r="BZ19">
        <f t="shared" si="25"/>
        <v>0</v>
      </c>
      <c r="CA19">
        <f t="shared" si="26"/>
        <v>0</v>
      </c>
      <c r="CB19">
        <f t="shared" si="27"/>
        <v>0</v>
      </c>
      <c r="CC19">
        <f t="shared" si="28"/>
        <v>0</v>
      </c>
      <c r="CD19">
        <f t="shared" si="29"/>
        <v>0</v>
      </c>
      <c r="CE19">
        <f t="shared" si="30"/>
        <v>0</v>
      </c>
      <c r="CF19">
        <f t="shared" si="31"/>
        <v>0</v>
      </c>
      <c r="CG19">
        <f t="shared" si="32"/>
        <v>0</v>
      </c>
      <c r="CH19">
        <f t="shared" si="33"/>
        <v>0</v>
      </c>
      <c r="CI19">
        <f t="shared" si="34"/>
        <v>0</v>
      </c>
      <c r="CJ19">
        <f t="shared" si="35"/>
        <v>0</v>
      </c>
      <c r="CK19">
        <f t="shared" si="36"/>
        <v>0</v>
      </c>
      <c r="CL19">
        <f t="shared" si="37"/>
        <v>0</v>
      </c>
      <c r="CM19">
        <f t="shared" si="38"/>
        <v>0</v>
      </c>
      <c r="CN19">
        <f t="shared" si="39"/>
        <v>0</v>
      </c>
      <c r="CO19">
        <f t="shared" si="40"/>
        <v>0</v>
      </c>
      <c r="CP19">
        <f t="shared" si="41"/>
        <v>0</v>
      </c>
      <c r="CQ19">
        <f t="shared" si="42"/>
        <v>0</v>
      </c>
      <c r="CR19">
        <f t="shared" si="43"/>
        <v>0</v>
      </c>
      <c r="CS19">
        <f t="shared" si="44"/>
        <v>0</v>
      </c>
      <c r="CT19">
        <f t="shared" si="45"/>
        <v>0</v>
      </c>
      <c r="CU19">
        <f t="shared" si="46"/>
        <v>0</v>
      </c>
    </row>
    <row r="20" spans="54:99">
      <c r="BB20">
        <f t="shared" si="1"/>
        <v>0</v>
      </c>
      <c r="BC20">
        <f t="shared" si="2"/>
        <v>0</v>
      </c>
      <c r="BD20">
        <f t="shared" si="3"/>
        <v>0</v>
      </c>
      <c r="BE20">
        <f t="shared" si="4"/>
        <v>0</v>
      </c>
      <c r="BF20">
        <f t="shared" si="5"/>
        <v>0</v>
      </c>
      <c r="BG20">
        <f t="shared" si="6"/>
        <v>0</v>
      </c>
      <c r="BH20">
        <f t="shared" si="7"/>
        <v>0</v>
      </c>
      <c r="BI20">
        <f t="shared" si="8"/>
        <v>0</v>
      </c>
      <c r="BJ20">
        <f t="shared" si="9"/>
        <v>0</v>
      </c>
      <c r="BK20">
        <f t="shared" si="10"/>
        <v>0</v>
      </c>
      <c r="BL20">
        <f t="shared" si="11"/>
        <v>0</v>
      </c>
      <c r="BM20">
        <f t="shared" si="12"/>
        <v>0</v>
      </c>
      <c r="BN20">
        <f t="shared" si="13"/>
        <v>0</v>
      </c>
      <c r="BO20">
        <f t="shared" si="14"/>
        <v>0</v>
      </c>
      <c r="BP20">
        <f t="shared" si="15"/>
        <v>0</v>
      </c>
      <c r="BQ20">
        <f t="shared" si="16"/>
        <v>0</v>
      </c>
      <c r="BR20">
        <f t="shared" si="17"/>
        <v>0</v>
      </c>
      <c r="BS20">
        <f t="shared" si="18"/>
        <v>0</v>
      </c>
      <c r="BT20">
        <f t="shared" si="19"/>
        <v>0</v>
      </c>
      <c r="BU20">
        <f t="shared" si="20"/>
        <v>0</v>
      </c>
      <c r="BV20">
        <f t="shared" si="21"/>
        <v>0</v>
      </c>
      <c r="BW20">
        <f t="shared" si="22"/>
        <v>0</v>
      </c>
      <c r="BX20">
        <f t="shared" si="23"/>
        <v>0</v>
      </c>
      <c r="BY20">
        <f t="shared" si="24"/>
        <v>0</v>
      </c>
      <c r="BZ20">
        <f t="shared" si="25"/>
        <v>0</v>
      </c>
      <c r="CA20">
        <f t="shared" si="26"/>
        <v>0</v>
      </c>
      <c r="CB20">
        <f t="shared" si="27"/>
        <v>0</v>
      </c>
      <c r="CC20">
        <f t="shared" si="28"/>
        <v>0</v>
      </c>
      <c r="CD20">
        <f t="shared" si="29"/>
        <v>0</v>
      </c>
      <c r="CE20">
        <f t="shared" si="30"/>
        <v>0</v>
      </c>
      <c r="CF20">
        <f t="shared" si="31"/>
        <v>0</v>
      </c>
      <c r="CG20">
        <f t="shared" si="32"/>
        <v>0</v>
      </c>
      <c r="CH20">
        <f t="shared" si="33"/>
        <v>0</v>
      </c>
      <c r="CI20">
        <f t="shared" si="34"/>
        <v>0</v>
      </c>
      <c r="CJ20">
        <f t="shared" si="35"/>
        <v>0</v>
      </c>
      <c r="CK20">
        <f t="shared" si="36"/>
        <v>0</v>
      </c>
      <c r="CL20">
        <f t="shared" si="37"/>
        <v>0</v>
      </c>
      <c r="CM20">
        <f t="shared" si="38"/>
        <v>0</v>
      </c>
      <c r="CN20">
        <f t="shared" si="39"/>
        <v>0</v>
      </c>
      <c r="CO20">
        <f t="shared" si="40"/>
        <v>0</v>
      </c>
      <c r="CP20">
        <f t="shared" si="41"/>
        <v>0</v>
      </c>
      <c r="CQ20">
        <f t="shared" si="42"/>
        <v>0</v>
      </c>
      <c r="CR20">
        <f t="shared" si="43"/>
        <v>0</v>
      </c>
      <c r="CS20">
        <f t="shared" si="44"/>
        <v>0</v>
      </c>
      <c r="CT20">
        <f t="shared" si="45"/>
        <v>0</v>
      </c>
      <c r="CU20">
        <f t="shared" si="46"/>
        <v>0</v>
      </c>
    </row>
    <row r="21" spans="54:99">
      <c r="BB21">
        <f t="shared" si="1"/>
        <v>0</v>
      </c>
      <c r="BC21">
        <f t="shared" si="2"/>
        <v>0</v>
      </c>
      <c r="BD21">
        <f t="shared" si="3"/>
        <v>0</v>
      </c>
      <c r="BE21">
        <f t="shared" si="4"/>
        <v>0</v>
      </c>
      <c r="BF21">
        <f t="shared" si="5"/>
        <v>0</v>
      </c>
      <c r="BG21">
        <f t="shared" si="6"/>
        <v>0</v>
      </c>
      <c r="BH21">
        <f t="shared" si="7"/>
        <v>0</v>
      </c>
      <c r="BI21">
        <f t="shared" si="8"/>
        <v>0</v>
      </c>
      <c r="BJ21">
        <f t="shared" si="9"/>
        <v>0</v>
      </c>
      <c r="BK21">
        <f t="shared" si="10"/>
        <v>0</v>
      </c>
      <c r="BL21">
        <f t="shared" si="11"/>
        <v>0</v>
      </c>
      <c r="BM21">
        <f t="shared" si="12"/>
        <v>0</v>
      </c>
      <c r="BN21">
        <f t="shared" si="13"/>
        <v>0</v>
      </c>
      <c r="BO21">
        <f t="shared" si="14"/>
        <v>0</v>
      </c>
      <c r="BP21">
        <f t="shared" si="15"/>
        <v>0</v>
      </c>
      <c r="BQ21">
        <f t="shared" si="16"/>
        <v>0</v>
      </c>
      <c r="BR21">
        <f t="shared" si="17"/>
        <v>0</v>
      </c>
      <c r="BS21">
        <f t="shared" si="18"/>
        <v>0</v>
      </c>
      <c r="BT21">
        <f t="shared" si="19"/>
        <v>0</v>
      </c>
      <c r="BU21">
        <f t="shared" si="20"/>
        <v>0</v>
      </c>
      <c r="BV21">
        <f t="shared" si="21"/>
        <v>0</v>
      </c>
      <c r="BW21">
        <f t="shared" si="22"/>
        <v>0</v>
      </c>
      <c r="BX21">
        <f t="shared" si="23"/>
        <v>0</v>
      </c>
      <c r="BY21">
        <f t="shared" si="24"/>
        <v>0</v>
      </c>
      <c r="BZ21">
        <f t="shared" si="25"/>
        <v>0</v>
      </c>
      <c r="CA21">
        <f t="shared" si="26"/>
        <v>0</v>
      </c>
      <c r="CB21">
        <f t="shared" si="27"/>
        <v>0</v>
      </c>
      <c r="CC21">
        <f t="shared" si="28"/>
        <v>0</v>
      </c>
      <c r="CD21">
        <f t="shared" si="29"/>
        <v>0</v>
      </c>
      <c r="CE21">
        <f t="shared" si="30"/>
        <v>0</v>
      </c>
      <c r="CF21">
        <f t="shared" si="31"/>
        <v>0</v>
      </c>
      <c r="CG21">
        <f t="shared" si="32"/>
        <v>0</v>
      </c>
      <c r="CH21">
        <f t="shared" si="33"/>
        <v>0</v>
      </c>
      <c r="CI21">
        <f t="shared" si="34"/>
        <v>0</v>
      </c>
      <c r="CJ21">
        <f t="shared" si="35"/>
        <v>0</v>
      </c>
      <c r="CK21">
        <f t="shared" si="36"/>
        <v>0</v>
      </c>
      <c r="CL21">
        <f t="shared" si="37"/>
        <v>0</v>
      </c>
      <c r="CM21">
        <f t="shared" si="38"/>
        <v>0</v>
      </c>
      <c r="CN21">
        <f t="shared" si="39"/>
        <v>0</v>
      </c>
      <c r="CO21">
        <f t="shared" si="40"/>
        <v>0</v>
      </c>
      <c r="CP21">
        <f t="shared" si="41"/>
        <v>0</v>
      </c>
      <c r="CQ21">
        <f t="shared" si="42"/>
        <v>0</v>
      </c>
      <c r="CR21">
        <f t="shared" si="43"/>
        <v>0</v>
      </c>
      <c r="CS21">
        <f t="shared" si="44"/>
        <v>0</v>
      </c>
      <c r="CT21">
        <f t="shared" si="45"/>
        <v>0</v>
      </c>
      <c r="CU21">
        <f t="shared" si="46"/>
        <v>0</v>
      </c>
    </row>
    <row r="22" spans="54:99">
      <c r="BB22" s="94">
        <f>SUM(BB2:BB21)/$BA$2</f>
        <v>0.92500000000000004</v>
      </c>
      <c r="BC22" s="94">
        <f>SUM(BC2:BC21)/$BA$2</f>
        <v>0.92500000000000004</v>
      </c>
      <c r="BD22" s="94">
        <f t="shared" ref="BD22:CU22" si="47">SUM(BD2:BD21)/$BA$2</f>
        <v>0.75</v>
      </c>
      <c r="BE22" s="94">
        <f t="shared" si="47"/>
        <v>0.92500000000000004</v>
      </c>
      <c r="BF22" s="94">
        <f t="shared" si="47"/>
        <v>0.85</v>
      </c>
      <c r="BG22" s="94">
        <f t="shared" si="47"/>
        <v>0.5</v>
      </c>
      <c r="BH22" s="94">
        <f t="shared" si="47"/>
        <v>0.85</v>
      </c>
      <c r="BI22" s="94">
        <f t="shared" si="47"/>
        <v>0.75</v>
      </c>
      <c r="BJ22" s="94">
        <f t="shared" si="47"/>
        <v>0.77499999999999991</v>
      </c>
      <c r="BK22" s="94">
        <f t="shared" si="47"/>
        <v>0.82499999999999996</v>
      </c>
      <c r="BL22" s="94">
        <f t="shared" si="47"/>
        <v>1</v>
      </c>
      <c r="BM22" s="94">
        <f t="shared" si="47"/>
        <v>0.67500000000000004</v>
      </c>
      <c r="BN22" s="94">
        <f t="shared" si="47"/>
        <v>1</v>
      </c>
      <c r="BO22" s="94">
        <f t="shared" si="47"/>
        <v>0.92500000000000004</v>
      </c>
      <c r="BP22" s="94">
        <f t="shared" si="47"/>
        <v>1</v>
      </c>
      <c r="BQ22" s="94">
        <f t="shared" si="47"/>
        <v>0.39999999999999997</v>
      </c>
      <c r="BR22" s="94">
        <f t="shared" si="47"/>
        <v>0.7</v>
      </c>
      <c r="BS22" s="94">
        <f t="shared" si="47"/>
        <v>0.75</v>
      </c>
      <c r="BT22" s="94">
        <f t="shared" si="47"/>
        <v>0.6</v>
      </c>
      <c r="BU22" s="94">
        <f t="shared" si="47"/>
        <v>0.77499999999999991</v>
      </c>
      <c r="BV22" s="94">
        <f t="shared" si="47"/>
        <v>0.67500000000000004</v>
      </c>
      <c r="BW22" s="94">
        <f t="shared" si="47"/>
        <v>0.5</v>
      </c>
      <c r="BX22" s="94">
        <f t="shared" si="47"/>
        <v>0.67500000000000004</v>
      </c>
      <c r="BY22" s="94">
        <f t="shared" si="47"/>
        <v>0.85</v>
      </c>
      <c r="BZ22" s="94">
        <f t="shared" si="47"/>
        <v>0.85</v>
      </c>
      <c r="CA22" s="94">
        <f t="shared" si="47"/>
        <v>0.82499999999999996</v>
      </c>
      <c r="CB22" s="94">
        <f t="shared" si="47"/>
        <v>0.77499999999999991</v>
      </c>
      <c r="CC22" s="94">
        <f t="shared" si="47"/>
        <v>0.75</v>
      </c>
      <c r="CD22" s="94">
        <f t="shared" si="47"/>
        <v>0.67500000000000004</v>
      </c>
      <c r="CE22" s="94">
        <f t="shared" si="47"/>
        <v>0.77499999999999991</v>
      </c>
      <c r="CF22" s="94">
        <f t="shared" si="47"/>
        <v>0.5</v>
      </c>
      <c r="CG22" s="94">
        <f t="shared" si="47"/>
        <v>0.85</v>
      </c>
      <c r="CH22" s="94">
        <f t="shared" si="47"/>
        <v>0.67499999999999993</v>
      </c>
      <c r="CI22" s="94">
        <f t="shared" si="47"/>
        <v>0.77499999999999991</v>
      </c>
      <c r="CJ22" s="94">
        <f t="shared" si="47"/>
        <v>0.75</v>
      </c>
      <c r="CK22" s="94">
        <f t="shared" si="47"/>
        <v>0.85</v>
      </c>
      <c r="CL22" s="94">
        <f t="shared" si="47"/>
        <v>0.64999999999999991</v>
      </c>
      <c r="CM22" s="94">
        <f t="shared" si="47"/>
        <v>0.17499999999999999</v>
      </c>
      <c r="CN22" s="94">
        <f t="shared" si="47"/>
        <v>0.4</v>
      </c>
      <c r="CO22" s="94">
        <f t="shared" si="47"/>
        <v>0.92500000000000004</v>
      </c>
      <c r="CP22" s="94">
        <f t="shared" si="47"/>
        <v>0.77499999999999991</v>
      </c>
      <c r="CQ22" s="94">
        <f t="shared" si="47"/>
        <v>0.22499999999999998</v>
      </c>
      <c r="CR22" s="94">
        <f t="shared" si="47"/>
        <v>0.42499999999999999</v>
      </c>
      <c r="CS22" s="94">
        <f t="shared" si="47"/>
        <v>0.52499999999999991</v>
      </c>
      <c r="CT22" s="94">
        <f t="shared" si="47"/>
        <v>0.4</v>
      </c>
      <c r="CU22" s="94">
        <f t="shared" si="47"/>
        <v>0.67499999999999993</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sheetPr codeName="Feuil1">
    <tabColor rgb="FFFFC000"/>
    <pageSetUpPr fitToPage="1"/>
  </sheetPr>
  <dimension ref="A1:S67"/>
  <sheetViews>
    <sheetView zoomScale="68" zoomScaleNormal="68" workbookViewId="0">
      <selection activeCell="P15" sqref="P15"/>
    </sheetView>
  </sheetViews>
  <sheetFormatPr baseColWidth="10" defaultColWidth="11.42578125" defaultRowHeight="15"/>
  <cols>
    <col min="1" max="2" width="11.42578125" style="1"/>
    <col min="3" max="3" width="70" style="1" customWidth="1"/>
    <col min="4" max="10" width="11.42578125" style="1"/>
    <col min="11" max="16" width="11.42578125" style="1" customWidth="1"/>
    <col min="17" max="17" width="16" style="1" bestFit="1" customWidth="1"/>
    <col min="18" max="20" width="11.42578125" style="1"/>
    <col min="21" max="21" width="22.85546875" style="1" customWidth="1"/>
    <col min="22" max="16384" width="11.42578125" style="1"/>
  </cols>
  <sheetData>
    <row r="1" spans="1:19">
      <c r="A1" s="47"/>
      <c r="B1" s="47"/>
      <c r="C1" s="48"/>
      <c r="D1" s="47"/>
      <c r="E1" s="47"/>
      <c r="F1" s="49"/>
      <c r="G1" s="49"/>
    </row>
    <row r="2" spans="1:19">
      <c r="A2" s="47"/>
      <c r="B2" s="47"/>
      <c r="C2" s="115" t="str">
        <f>Contexte!D2</f>
        <v>OUTIL D'AUTODIAGNOSTIC POUR LA MISE EN PLACE DE LA QUALIGILITE
Réalisé par: Houlgatte, Wang, Bendimrad, Djou, Gamoudi, Ben Achma
UTC Master QPO 2015-2016 www.utc.fr/master-qualite, puis "Travaux", "Qualité-Management", réf n°330</v>
      </c>
      <c r="D2" s="115"/>
      <c r="E2" s="115"/>
      <c r="F2" s="115"/>
      <c r="G2" s="49"/>
    </row>
    <row r="3" spans="1:19">
      <c r="A3" s="47"/>
      <c r="B3" s="47"/>
      <c r="C3" s="115"/>
      <c r="D3" s="115"/>
      <c r="E3" s="115"/>
      <c r="F3" s="115"/>
      <c r="G3" s="49"/>
    </row>
    <row r="4" spans="1:19">
      <c r="A4" s="47"/>
      <c r="B4" s="47"/>
      <c r="C4" s="47"/>
      <c r="D4" s="47"/>
      <c r="E4" s="49"/>
      <c r="F4" s="49"/>
      <c r="G4" s="49"/>
    </row>
    <row r="6" spans="1:19">
      <c r="B6" s="50" t="str">
        <f>Contexte!A6</f>
        <v>Important: Toute zone blanche peut être remplie ou modifiée. Les données peuvent ensuite être utilisées dans d'autres onglets</v>
      </c>
    </row>
    <row r="8" spans="1:19" ht="15.75">
      <c r="B8" s="51" t="str">
        <f>Contexte!A7</f>
        <v>Entreprise:</v>
      </c>
      <c r="C8" s="52" t="str">
        <f>Contexte!D7</f>
        <v>Nom de l'organisation</v>
      </c>
      <c r="D8" s="53"/>
      <c r="E8" s="52"/>
      <c r="F8" s="53"/>
      <c r="G8" s="54"/>
    </row>
    <row r="9" spans="1:19" ht="15.75">
      <c r="B9" s="55" t="str">
        <f>Contexte!A8</f>
        <v>Dirigeant:</v>
      </c>
      <c r="C9" s="56" t="str">
        <f>Contexte!D8</f>
        <v>Nom du dirigeant de l'entreprise</v>
      </c>
      <c r="D9" s="57"/>
      <c r="E9" s="58"/>
      <c r="F9" s="57"/>
      <c r="G9" s="59"/>
    </row>
    <row r="10" spans="1:19" ht="15.75">
      <c r="B10" s="60" t="s">
        <v>1</v>
      </c>
      <c r="C10" s="69" t="str">
        <f>Contexte!D10</f>
        <v>Jour, Mois, Année</v>
      </c>
      <c r="D10" s="70"/>
      <c r="E10" s="70"/>
      <c r="F10" s="70"/>
      <c r="G10" s="71"/>
    </row>
    <row r="11" spans="1:19">
      <c r="C11" s="1" t="s">
        <v>145</v>
      </c>
    </row>
    <row r="12" spans="1:19">
      <c r="K12" s="122" t="s">
        <v>39</v>
      </c>
      <c r="L12" s="1">
        <v>0</v>
      </c>
      <c r="M12" s="1">
        <v>0.3</v>
      </c>
      <c r="N12" s="1">
        <v>0.7</v>
      </c>
      <c r="O12" s="1">
        <v>1</v>
      </c>
    </row>
    <row r="13" spans="1:19" ht="51" customHeight="1">
      <c r="B13" s="61" t="s">
        <v>10</v>
      </c>
      <c r="C13" s="62"/>
      <c r="D13" s="66" t="s">
        <v>5</v>
      </c>
      <c r="E13" s="66" t="s">
        <v>2</v>
      </c>
      <c r="F13" s="66" t="s">
        <v>3</v>
      </c>
      <c r="G13" s="66" t="s">
        <v>4</v>
      </c>
      <c r="K13" s="122"/>
      <c r="L13" s="1" t="b">
        <v>0</v>
      </c>
      <c r="M13" s="1" t="s">
        <v>2</v>
      </c>
      <c r="N13" s="1" t="s">
        <v>3</v>
      </c>
      <c r="O13" s="1" t="b">
        <v>1</v>
      </c>
    </row>
    <row r="14" spans="1:19" ht="51" customHeight="1">
      <c r="B14" s="63" t="s">
        <v>11</v>
      </c>
      <c r="C14" s="64" t="s">
        <v>14</v>
      </c>
      <c r="D14" s="63"/>
      <c r="E14" s="63"/>
      <c r="F14" s="63"/>
      <c r="G14" s="63"/>
      <c r="K14" s="1">
        <v>1</v>
      </c>
      <c r="L14" s="1">
        <f>IF(K14=1,$L$12,"")</f>
        <v>0</v>
      </c>
      <c r="M14" s="1" t="str">
        <f>IF(K14=2,$M$12,"")</f>
        <v/>
      </c>
      <c r="N14" s="1" t="str">
        <f>IF(K14=3,$N$12,"")</f>
        <v/>
      </c>
      <c r="O14" s="1" t="str">
        <f>IF(K14=4,$O$12,"")</f>
        <v/>
      </c>
      <c r="P14" s="1">
        <f>SUM(L14:O14)</f>
        <v>0</v>
      </c>
      <c r="S14" s="65"/>
    </row>
    <row r="15" spans="1:19" ht="51" customHeight="1">
      <c r="B15" s="63" t="s">
        <v>12</v>
      </c>
      <c r="C15" s="64" t="s">
        <v>146</v>
      </c>
      <c r="D15" s="63"/>
      <c r="E15" s="63"/>
      <c r="F15" s="63"/>
      <c r="G15" s="63"/>
      <c r="K15" s="1">
        <v>1</v>
      </c>
      <c r="L15" s="1">
        <f t="shared" ref="L15:L67" si="0">IF(K15=1,$L$12,"")</f>
        <v>0</v>
      </c>
      <c r="M15" s="1" t="str">
        <f t="shared" ref="M15:M67" si="1">IF(K15=2,$M$12,"")</f>
        <v/>
      </c>
      <c r="N15" s="1" t="str">
        <f t="shared" ref="N15:N67" si="2">IF(K15=3,$N$12,"")</f>
        <v/>
      </c>
      <c r="O15" s="1" t="str">
        <f t="shared" ref="O15:O67" si="3">IF(K15=4,$O$12,"")</f>
        <v/>
      </c>
      <c r="P15" s="1">
        <f t="shared" ref="P15:P17" si="4">SUM(L15:O15)</f>
        <v>0</v>
      </c>
      <c r="S15" s="65"/>
    </row>
    <row r="16" spans="1:19" ht="51" customHeight="1">
      <c r="B16" s="63" t="s">
        <v>13</v>
      </c>
      <c r="C16" s="64" t="s">
        <v>183</v>
      </c>
      <c r="D16" s="63"/>
      <c r="E16" s="63"/>
      <c r="F16" s="63"/>
      <c r="G16" s="63"/>
      <c r="K16" s="1">
        <v>1</v>
      </c>
      <c r="L16" s="1">
        <f t="shared" si="0"/>
        <v>0</v>
      </c>
      <c r="M16" s="1" t="str">
        <f t="shared" si="1"/>
        <v/>
      </c>
      <c r="N16" s="1" t="str">
        <f t="shared" si="2"/>
        <v/>
      </c>
      <c r="O16" s="1" t="str">
        <f t="shared" si="3"/>
        <v/>
      </c>
      <c r="P16" s="1">
        <f t="shared" si="4"/>
        <v>0</v>
      </c>
      <c r="S16" s="65"/>
    </row>
    <row r="17" spans="2:19" ht="51" customHeight="1">
      <c r="B17" s="63" t="s">
        <v>19</v>
      </c>
      <c r="C17" s="64" t="s">
        <v>184</v>
      </c>
      <c r="D17" s="63"/>
      <c r="E17" s="63"/>
      <c r="F17" s="63"/>
      <c r="G17" s="63"/>
      <c r="K17" s="1">
        <v>1</v>
      </c>
      <c r="L17" s="1">
        <f t="shared" si="0"/>
        <v>0</v>
      </c>
      <c r="M17" s="1" t="str">
        <f t="shared" si="1"/>
        <v/>
      </c>
      <c r="N17" s="1" t="str">
        <f t="shared" si="2"/>
        <v/>
      </c>
      <c r="O17" s="1" t="str">
        <f t="shared" si="3"/>
        <v/>
      </c>
      <c r="P17" s="1">
        <f t="shared" si="4"/>
        <v>0</v>
      </c>
      <c r="S17" s="65"/>
    </row>
    <row r="18" spans="2:19" ht="51" customHeight="1">
      <c r="B18" s="61" t="s">
        <v>64</v>
      </c>
      <c r="C18" s="62"/>
      <c r="D18" s="66" t="s">
        <v>5</v>
      </c>
      <c r="E18" s="66" t="s">
        <v>2</v>
      </c>
      <c r="F18" s="66" t="s">
        <v>3</v>
      </c>
      <c r="G18" s="66" t="s">
        <v>4</v>
      </c>
      <c r="S18" s="65"/>
    </row>
    <row r="19" spans="2:19" ht="51" customHeight="1">
      <c r="B19" s="63" t="s">
        <v>18</v>
      </c>
      <c r="C19" s="17" t="s">
        <v>142</v>
      </c>
      <c r="K19" s="1">
        <v>1</v>
      </c>
      <c r="L19" s="1">
        <f t="shared" si="0"/>
        <v>0</v>
      </c>
      <c r="M19" s="1" t="str">
        <f t="shared" si="1"/>
        <v/>
      </c>
      <c r="N19" s="1" t="str">
        <f t="shared" si="2"/>
        <v/>
      </c>
      <c r="O19" s="1" t="str">
        <f t="shared" si="3"/>
        <v/>
      </c>
      <c r="P19" s="1">
        <f t="shared" ref="P19:P67" si="5">SUM(L19:O19)</f>
        <v>0</v>
      </c>
      <c r="S19" s="65"/>
    </row>
    <row r="20" spans="2:19" ht="51" customHeight="1">
      <c r="B20" s="63" t="s">
        <v>20</v>
      </c>
      <c r="C20" s="17" t="s">
        <v>65</v>
      </c>
      <c r="K20" s="1">
        <v>1</v>
      </c>
      <c r="L20" s="1">
        <f t="shared" si="0"/>
        <v>0</v>
      </c>
      <c r="M20" s="1" t="str">
        <f t="shared" si="1"/>
        <v/>
      </c>
      <c r="N20" s="1" t="str">
        <f t="shared" si="2"/>
        <v/>
      </c>
      <c r="O20" s="1" t="str">
        <f t="shared" si="3"/>
        <v/>
      </c>
      <c r="P20" s="1">
        <f t="shared" si="5"/>
        <v>0</v>
      </c>
      <c r="S20" s="65"/>
    </row>
    <row r="21" spans="2:19" ht="51" customHeight="1">
      <c r="B21" s="63" t="s">
        <v>21</v>
      </c>
      <c r="C21" s="17" t="s">
        <v>66</v>
      </c>
      <c r="K21" s="1">
        <v>1</v>
      </c>
      <c r="L21" s="1">
        <f t="shared" si="0"/>
        <v>0</v>
      </c>
      <c r="M21" s="1" t="str">
        <f t="shared" si="1"/>
        <v/>
      </c>
      <c r="N21" s="1" t="str">
        <f t="shared" si="2"/>
        <v/>
      </c>
      <c r="O21" s="1" t="str">
        <f t="shared" si="3"/>
        <v/>
      </c>
      <c r="P21" s="1">
        <f t="shared" si="5"/>
        <v>0</v>
      </c>
      <c r="S21" s="65"/>
    </row>
    <row r="22" spans="2:19" ht="51" customHeight="1">
      <c r="B22" s="63" t="s">
        <v>22</v>
      </c>
      <c r="C22" s="18" t="s">
        <v>67</v>
      </c>
      <c r="K22" s="1">
        <v>1</v>
      </c>
      <c r="L22" s="1">
        <f t="shared" si="0"/>
        <v>0</v>
      </c>
      <c r="M22" s="1" t="str">
        <f t="shared" si="1"/>
        <v/>
      </c>
      <c r="N22" s="1" t="str">
        <f t="shared" si="2"/>
        <v/>
      </c>
      <c r="O22" s="1" t="str">
        <f t="shared" si="3"/>
        <v/>
      </c>
      <c r="P22" s="1">
        <f t="shared" si="5"/>
        <v>0</v>
      </c>
      <c r="S22" s="65"/>
    </row>
    <row r="23" spans="2:19" ht="51" customHeight="1">
      <c r="B23" s="63" t="s">
        <v>29</v>
      </c>
      <c r="C23" s="17" t="s">
        <v>68</v>
      </c>
      <c r="K23" s="1">
        <v>2</v>
      </c>
      <c r="L23" s="1" t="str">
        <f t="shared" si="0"/>
        <v/>
      </c>
      <c r="M23" s="1">
        <f t="shared" si="1"/>
        <v>0.3</v>
      </c>
      <c r="N23" s="1" t="str">
        <f t="shared" si="2"/>
        <v/>
      </c>
      <c r="O23" s="1" t="str">
        <f t="shared" si="3"/>
        <v/>
      </c>
      <c r="P23" s="1">
        <f t="shared" si="5"/>
        <v>0.3</v>
      </c>
      <c r="S23" s="65"/>
    </row>
    <row r="24" spans="2:19" ht="51" customHeight="1">
      <c r="B24" s="63" t="s">
        <v>30</v>
      </c>
      <c r="C24" s="17" t="s">
        <v>69</v>
      </c>
      <c r="K24" s="1">
        <v>1</v>
      </c>
      <c r="L24" s="1">
        <f t="shared" si="0"/>
        <v>0</v>
      </c>
      <c r="M24" s="1" t="str">
        <f t="shared" si="1"/>
        <v/>
      </c>
      <c r="N24" s="1" t="str">
        <f t="shared" si="2"/>
        <v/>
      </c>
      <c r="O24" s="1" t="str">
        <f t="shared" si="3"/>
        <v/>
      </c>
      <c r="P24" s="1">
        <f t="shared" si="5"/>
        <v>0</v>
      </c>
      <c r="S24" s="65"/>
    </row>
    <row r="25" spans="2:19" ht="51" customHeight="1">
      <c r="B25" s="63" t="s">
        <v>31</v>
      </c>
      <c r="C25" s="17" t="s">
        <v>143</v>
      </c>
      <c r="K25" s="1">
        <v>4</v>
      </c>
      <c r="L25" s="1" t="str">
        <f t="shared" si="0"/>
        <v/>
      </c>
      <c r="M25" s="1" t="str">
        <f t="shared" si="1"/>
        <v/>
      </c>
      <c r="N25" s="1" t="str">
        <f t="shared" si="2"/>
        <v/>
      </c>
      <c r="O25" s="1">
        <f t="shared" si="3"/>
        <v>1</v>
      </c>
      <c r="P25" s="1">
        <f t="shared" si="5"/>
        <v>1</v>
      </c>
      <c r="S25" s="65"/>
    </row>
    <row r="26" spans="2:19" ht="51" customHeight="1">
      <c r="B26" s="63" t="s">
        <v>32</v>
      </c>
      <c r="C26" s="17" t="s">
        <v>70</v>
      </c>
      <c r="K26" s="1">
        <v>2</v>
      </c>
      <c r="L26" s="1" t="str">
        <f t="shared" si="0"/>
        <v/>
      </c>
      <c r="M26" s="1">
        <f t="shared" si="1"/>
        <v>0.3</v>
      </c>
      <c r="N26" s="1" t="str">
        <f t="shared" si="2"/>
        <v/>
      </c>
      <c r="O26" s="1" t="str">
        <f t="shared" si="3"/>
        <v/>
      </c>
      <c r="P26" s="1">
        <f t="shared" si="5"/>
        <v>0.3</v>
      </c>
      <c r="S26" s="65"/>
    </row>
    <row r="27" spans="2:19" ht="51" customHeight="1">
      <c r="B27" s="63" t="s">
        <v>93</v>
      </c>
      <c r="C27" s="17" t="s">
        <v>71</v>
      </c>
      <c r="K27" s="1">
        <v>4</v>
      </c>
      <c r="L27" s="1" t="str">
        <f t="shared" si="0"/>
        <v/>
      </c>
      <c r="M27" s="1" t="str">
        <f t="shared" si="1"/>
        <v/>
      </c>
      <c r="N27" s="1" t="str">
        <f t="shared" si="2"/>
        <v/>
      </c>
      <c r="O27" s="1">
        <f t="shared" si="3"/>
        <v>1</v>
      </c>
      <c r="P27" s="1">
        <f t="shared" si="5"/>
        <v>1</v>
      </c>
      <c r="S27" s="65"/>
    </row>
    <row r="28" spans="2:19" ht="51" customHeight="1">
      <c r="B28" s="63" t="s">
        <v>94</v>
      </c>
      <c r="C28" s="17" t="s">
        <v>72</v>
      </c>
      <c r="K28" s="1">
        <v>2</v>
      </c>
      <c r="L28" s="1" t="str">
        <f t="shared" si="0"/>
        <v/>
      </c>
      <c r="M28" s="1">
        <f t="shared" si="1"/>
        <v>0.3</v>
      </c>
      <c r="N28" s="1" t="str">
        <f t="shared" si="2"/>
        <v/>
      </c>
      <c r="O28" s="1" t="str">
        <f t="shared" si="3"/>
        <v/>
      </c>
      <c r="P28" s="1">
        <f t="shared" si="5"/>
        <v>0.3</v>
      </c>
      <c r="S28" s="65"/>
    </row>
    <row r="29" spans="2:19" ht="51" customHeight="1">
      <c r="B29" s="63" t="s">
        <v>95</v>
      </c>
      <c r="C29" s="17" t="s">
        <v>73</v>
      </c>
      <c r="K29" s="1">
        <v>4</v>
      </c>
      <c r="L29" s="1" t="str">
        <f t="shared" si="0"/>
        <v/>
      </c>
      <c r="M29" s="1" t="str">
        <f t="shared" si="1"/>
        <v/>
      </c>
      <c r="N29" s="1" t="str">
        <f t="shared" si="2"/>
        <v/>
      </c>
      <c r="O29" s="1">
        <f t="shared" si="3"/>
        <v>1</v>
      </c>
      <c r="P29" s="1">
        <f t="shared" si="5"/>
        <v>1</v>
      </c>
      <c r="S29" s="65"/>
    </row>
    <row r="30" spans="2:19" ht="51" customHeight="1">
      <c r="B30" s="63" t="s">
        <v>96</v>
      </c>
      <c r="C30" s="17" t="s">
        <v>74</v>
      </c>
      <c r="K30" s="1">
        <v>4</v>
      </c>
      <c r="L30" s="1" t="str">
        <f t="shared" si="0"/>
        <v/>
      </c>
      <c r="M30" s="1" t="str">
        <f t="shared" si="1"/>
        <v/>
      </c>
      <c r="N30" s="1" t="str">
        <f t="shared" si="2"/>
        <v/>
      </c>
      <c r="O30" s="1">
        <f t="shared" si="3"/>
        <v>1</v>
      </c>
      <c r="P30" s="1">
        <f t="shared" si="5"/>
        <v>1</v>
      </c>
      <c r="S30" s="65"/>
    </row>
    <row r="31" spans="2:19" ht="51" customHeight="1">
      <c r="B31" s="63" t="s">
        <v>97</v>
      </c>
      <c r="C31" s="17" t="s">
        <v>75</v>
      </c>
      <c r="K31" s="1">
        <v>4</v>
      </c>
      <c r="L31" s="1" t="str">
        <f t="shared" si="0"/>
        <v/>
      </c>
      <c r="M31" s="1" t="str">
        <f t="shared" si="1"/>
        <v/>
      </c>
      <c r="N31" s="1" t="str">
        <f t="shared" si="2"/>
        <v/>
      </c>
      <c r="O31" s="1">
        <f t="shared" si="3"/>
        <v>1</v>
      </c>
      <c r="P31" s="1">
        <f t="shared" si="5"/>
        <v>1</v>
      </c>
      <c r="S31" s="65"/>
    </row>
    <row r="32" spans="2:19" ht="51" customHeight="1">
      <c r="B32" s="63" t="s">
        <v>98</v>
      </c>
      <c r="C32" s="17" t="s">
        <v>76</v>
      </c>
      <c r="K32" s="1">
        <v>4</v>
      </c>
      <c r="L32" s="1" t="str">
        <f t="shared" si="0"/>
        <v/>
      </c>
      <c r="M32" s="1" t="str">
        <f t="shared" si="1"/>
        <v/>
      </c>
      <c r="N32" s="1" t="str">
        <f t="shared" si="2"/>
        <v/>
      </c>
      <c r="O32" s="1">
        <f t="shared" si="3"/>
        <v>1</v>
      </c>
      <c r="P32" s="1">
        <f t="shared" si="5"/>
        <v>1</v>
      </c>
      <c r="S32" s="65"/>
    </row>
    <row r="33" spans="2:19" ht="51" customHeight="1">
      <c r="B33" s="63" t="s">
        <v>99</v>
      </c>
      <c r="C33" s="17" t="s">
        <v>77</v>
      </c>
      <c r="K33" s="1">
        <v>4</v>
      </c>
      <c r="L33" s="1" t="str">
        <f t="shared" si="0"/>
        <v/>
      </c>
      <c r="M33" s="1" t="str">
        <f t="shared" si="1"/>
        <v/>
      </c>
      <c r="N33" s="1" t="str">
        <f t="shared" si="2"/>
        <v/>
      </c>
      <c r="O33" s="1">
        <f t="shared" si="3"/>
        <v>1</v>
      </c>
      <c r="P33" s="1">
        <f t="shared" si="5"/>
        <v>1</v>
      </c>
      <c r="S33" s="65"/>
    </row>
    <row r="34" spans="2:19" ht="51" customHeight="1">
      <c r="B34" s="61" t="s">
        <v>82</v>
      </c>
      <c r="C34" s="62"/>
      <c r="D34" s="66" t="s">
        <v>5</v>
      </c>
      <c r="E34" s="66" t="s">
        <v>2</v>
      </c>
      <c r="F34" s="66" t="s">
        <v>3</v>
      </c>
      <c r="G34" s="66" t="s">
        <v>4</v>
      </c>
    </row>
    <row r="35" spans="2:19" ht="51" customHeight="1">
      <c r="B35" s="63" t="s">
        <v>33</v>
      </c>
      <c r="C35" s="17" t="s">
        <v>17</v>
      </c>
      <c r="K35" s="1">
        <v>4</v>
      </c>
      <c r="L35" s="1" t="str">
        <f t="shared" si="0"/>
        <v/>
      </c>
      <c r="M35" s="1" t="str">
        <f t="shared" si="1"/>
        <v/>
      </c>
      <c r="N35" s="1" t="str">
        <f t="shared" si="2"/>
        <v/>
      </c>
      <c r="O35" s="1">
        <f t="shared" si="3"/>
        <v>1</v>
      </c>
      <c r="P35" s="1">
        <f t="shared" si="5"/>
        <v>1</v>
      </c>
      <c r="S35" s="65"/>
    </row>
    <row r="36" spans="2:19" ht="51" customHeight="1">
      <c r="B36" s="63" t="s">
        <v>34</v>
      </c>
      <c r="C36" s="17" t="s">
        <v>23</v>
      </c>
      <c r="K36" s="1">
        <v>2</v>
      </c>
      <c r="L36" s="1" t="str">
        <f t="shared" si="0"/>
        <v/>
      </c>
      <c r="M36" s="1">
        <f t="shared" si="1"/>
        <v>0.3</v>
      </c>
      <c r="N36" s="1" t="str">
        <f t="shared" si="2"/>
        <v/>
      </c>
      <c r="O36" s="1" t="str">
        <f t="shared" si="3"/>
        <v/>
      </c>
      <c r="P36" s="1">
        <f t="shared" si="5"/>
        <v>0.3</v>
      </c>
      <c r="S36" s="65"/>
    </row>
    <row r="37" spans="2:19" ht="51" customHeight="1">
      <c r="B37" s="63" t="s">
        <v>35</v>
      </c>
      <c r="C37" s="18" t="s">
        <v>28</v>
      </c>
      <c r="K37" s="1">
        <v>4</v>
      </c>
      <c r="L37" s="1" t="str">
        <f t="shared" si="0"/>
        <v/>
      </c>
      <c r="M37" s="1" t="str">
        <f t="shared" si="1"/>
        <v/>
      </c>
      <c r="N37" s="1" t="str">
        <f t="shared" si="2"/>
        <v/>
      </c>
      <c r="O37" s="1">
        <f t="shared" si="3"/>
        <v>1</v>
      </c>
      <c r="P37" s="1">
        <f t="shared" si="5"/>
        <v>1</v>
      </c>
      <c r="S37" s="65"/>
    </row>
    <row r="38" spans="2:19" ht="51" customHeight="1">
      <c r="B38" s="63" t="s">
        <v>100</v>
      </c>
      <c r="C38" s="17" t="s">
        <v>24</v>
      </c>
      <c r="K38" s="1">
        <v>3</v>
      </c>
      <c r="L38" s="1" t="str">
        <f t="shared" si="0"/>
        <v/>
      </c>
      <c r="M38" s="1" t="str">
        <f t="shared" si="1"/>
        <v/>
      </c>
      <c r="N38" s="1">
        <f t="shared" si="2"/>
        <v>0.7</v>
      </c>
      <c r="O38" s="1" t="str">
        <f t="shared" si="3"/>
        <v/>
      </c>
      <c r="P38" s="1">
        <f t="shared" si="5"/>
        <v>0.7</v>
      </c>
      <c r="S38" s="65"/>
    </row>
    <row r="39" spans="2:19" ht="51" customHeight="1">
      <c r="B39" s="63" t="s">
        <v>101</v>
      </c>
      <c r="C39" s="17" t="s">
        <v>25</v>
      </c>
      <c r="K39" s="1">
        <v>2</v>
      </c>
      <c r="L39" s="1" t="str">
        <f t="shared" si="0"/>
        <v/>
      </c>
      <c r="M39" s="1">
        <f t="shared" si="1"/>
        <v>0.3</v>
      </c>
      <c r="N39" s="1" t="str">
        <f t="shared" si="2"/>
        <v/>
      </c>
      <c r="O39" s="1" t="str">
        <f t="shared" si="3"/>
        <v/>
      </c>
      <c r="P39" s="1">
        <f t="shared" si="5"/>
        <v>0.3</v>
      </c>
      <c r="S39" s="65"/>
    </row>
    <row r="40" spans="2:19" ht="51" customHeight="1">
      <c r="B40" s="63" t="s">
        <v>102</v>
      </c>
      <c r="C40" s="17" t="s">
        <v>27</v>
      </c>
      <c r="K40" s="1">
        <v>4</v>
      </c>
      <c r="L40" s="1" t="str">
        <f t="shared" si="0"/>
        <v/>
      </c>
      <c r="M40" s="1" t="str">
        <f t="shared" si="1"/>
        <v/>
      </c>
      <c r="N40" s="1" t="str">
        <f t="shared" si="2"/>
        <v/>
      </c>
      <c r="O40" s="1">
        <f t="shared" si="3"/>
        <v>1</v>
      </c>
      <c r="P40" s="1">
        <f t="shared" si="5"/>
        <v>1</v>
      </c>
      <c r="S40" s="65"/>
    </row>
    <row r="41" spans="2:19" ht="51" customHeight="1">
      <c r="B41" s="63" t="s">
        <v>103</v>
      </c>
      <c r="C41" s="18" t="s">
        <v>56</v>
      </c>
      <c r="K41" s="1">
        <v>2</v>
      </c>
      <c r="L41" s="1" t="str">
        <f t="shared" si="0"/>
        <v/>
      </c>
      <c r="M41" s="1">
        <f t="shared" si="1"/>
        <v>0.3</v>
      </c>
      <c r="N41" s="1" t="str">
        <f t="shared" si="2"/>
        <v/>
      </c>
      <c r="O41" s="1" t="str">
        <f t="shared" si="3"/>
        <v/>
      </c>
      <c r="P41" s="1">
        <f t="shared" si="5"/>
        <v>0.3</v>
      </c>
      <c r="S41" s="65"/>
    </row>
    <row r="42" spans="2:19" ht="51" customHeight="1">
      <c r="B42" s="61" t="s">
        <v>83</v>
      </c>
      <c r="C42" s="62"/>
      <c r="D42" s="66" t="s">
        <v>5</v>
      </c>
      <c r="E42" s="66" t="s">
        <v>2</v>
      </c>
      <c r="F42" s="66" t="s">
        <v>3</v>
      </c>
      <c r="G42" s="66" t="s">
        <v>4</v>
      </c>
    </row>
    <row r="43" spans="2:19" ht="51" customHeight="1">
      <c r="B43" s="63" t="s">
        <v>104</v>
      </c>
      <c r="C43" s="17" t="s">
        <v>36</v>
      </c>
      <c r="K43" s="1">
        <v>4</v>
      </c>
      <c r="L43" s="1" t="str">
        <f t="shared" si="0"/>
        <v/>
      </c>
      <c r="M43" s="1" t="str">
        <f t="shared" si="1"/>
        <v/>
      </c>
      <c r="N43" s="1" t="str">
        <f t="shared" si="2"/>
        <v/>
      </c>
      <c r="O43" s="1">
        <f t="shared" si="3"/>
        <v>1</v>
      </c>
      <c r="P43" s="1">
        <f t="shared" si="5"/>
        <v>1</v>
      </c>
      <c r="S43" s="65"/>
    </row>
    <row r="44" spans="2:19" ht="51" customHeight="1">
      <c r="B44" s="63" t="s">
        <v>105</v>
      </c>
      <c r="C44" s="17" t="s">
        <v>37</v>
      </c>
      <c r="K44" s="1">
        <v>4</v>
      </c>
      <c r="L44" s="1" t="str">
        <f t="shared" si="0"/>
        <v/>
      </c>
      <c r="M44" s="1" t="str">
        <f t="shared" si="1"/>
        <v/>
      </c>
      <c r="N44" s="1" t="str">
        <f t="shared" si="2"/>
        <v/>
      </c>
      <c r="O44" s="1">
        <f t="shared" si="3"/>
        <v>1</v>
      </c>
      <c r="P44" s="1">
        <f t="shared" si="5"/>
        <v>1</v>
      </c>
      <c r="S44" s="65"/>
    </row>
    <row r="45" spans="2:19" ht="51" customHeight="1">
      <c r="B45" s="63" t="s">
        <v>106</v>
      </c>
      <c r="C45" s="17" t="s">
        <v>38</v>
      </c>
      <c r="K45" s="1">
        <v>4</v>
      </c>
      <c r="L45" s="1" t="str">
        <f t="shared" si="0"/>
        <v/>
      </c>
      <c r="M45" s="1" t="str">
        <f t="shared" si="1"/>
        <v/>
      </c>
      <c r="N45" s="1" t="str">
        <f t="shared" si="2"/>
        <v/>
      </c>
      <c r="O45" s="1">
        <f t="shared" si="3"/>
        <v>1</v>
      </c>
      <c r="P45" s="1">
        <f t="shared" si="5"/>
        <v>1</v>
      </c>
      <c r="S45" s="65"/>
    </row>
    <row r="46" spans="2:19" ht="51" customHeight="1">
      <c r="B46" s="63" t="s">
        <v>107</v>
      </c>
      <c r="C46" s="17" t="s">
        <v>57</v>
      </c>
      <c r="K46" s="1">
        <v>4</v>
      </c>
      <c r="L46" s="1" t="str">
        <f t="shared" si="0"/>
        <v/>
      </c>
      <c r="M46" s="1" t="str">
        <f t="shared" si="1"/>
        <v/>
      </c>
      <c r="N46" s="1" t="str">
        <f t="shared" si="2"/>
        <v/>
      </c>
      <c r="O46" s="1">
        <f t="shared" si="3"/>
        <v>1</v>
      </c>
      <c r="P46" s="1">
        <f t="shared" si="5"/>
        <v>1</v>
      </c>
    </row>
    <row r="47" spans="2:19" ht="51" customHeight="1">
      <c r="B47" s="61" t="s">
        <v>84</v>
      </c>
      <c r="C47" s="62"/>
      <c r="D47" s="66" t="s">
        <v>5</v>
      </c>
      <c r="E47" s="66" t="s">
        <v>2</v>
      </c>
      <c r="F47" s="66" t="s">
        <v>3</v>
      </c>
      <c r="G47" s="66" t="s">
        <v>4</v>
      </c>
      <c r="L47" s="1" t="str">
        <f t="shared" si="0"/>
        <v/>
      </c>
      <c r="M47" s="1" t="str">
        <f t="shared" si="1"/>
        <v/>
      </c>
      <c r="N47" s="1" t="str">
        <f t="shared" si="2"/>
        <v/>
      </c>
      <c r="O47" s="1" t="str">
        <f t="shared" si="3"/>
        <v/>
      </c>
    </row>
    <row r="48" spans="2:19" ht="51" customHeight="1">
      <c r="B48" s="63" t="s">
        <v>108</v>
      </c>
      <c r="C48" s="18" t="s">
        <v>58</v>
      </c>
      <c r="K48" s="1">
        <v>4</v>
      </c>
      <c r="L48" s="1" t="str">
        <f t="shared" si="0"/>
        <v/>
      </c>
      <c r="M48" s="1" t="str">
        <f t="shared" si="1"/>
        <v/>
      </c>
      <c r="N48" s="1" t="str">
        <f t="shared" si="2"/>
        <v/>
      </c>
      <c r="O48" s="1">
        <f t="shared" si="3"/>
        <v>1</v>
      </c>
      <c r="P48" s="1">
        <f t="shared" si="5"/>
        <v>1</v>
      </c>
    </row>
    <row r="49" spans="2:16" ht="51" customHeight="1">
      <c r="B49" s="63" t="s">
        <v>109</v>
      </c>
      <c r="C49" s="18" t="s">
        <v>16</v>
      </c>
      <c r="K49" s="1">
        <v>4</v>
      </c>
      <c r="L49" s="1" t="str">
        <f t="shared" si="0"/>
        <v/>
      </c>
      <c r="M49" s="1" t="str">
        <f t="shared" si="1"/>
        <v/>
      </c>
      <c r="N49" s="1" t="str">
        <f t="shared" si="2"/>
        <v/>
      </c>
      <c r="O49" s="1">
        <f t="shared" si="3"/>
        <v>1</v>
      </c>
      <c r="P49" s="1">
        <f t="shared" si="5"/>
        <v>1</v>
      </c>
    </row>
    <row r="50" spans="2:16" ht="51" customHeight="1">
      <c r="B50" s="63" t="s">
        <v>110</v>
      </c>
      <c r="C50" s="17" t="s">
        <v>59</v>
      </c>
      <c r="K50" s="1">
        <v>4</v>
      </c>
      <c r="L50" s="1" t="str">
        <f t="shared" si="0"/>
        <v/>
      </c>
      <c r="M50" s="1" t="str">
        <f t="shared" si="1"/>
        <v/>
      </c>
      <c r="N50" s="1" t="str">
        <f t="shared" si="2"/>
        <v/>
      </c>
      <c r="O50" s="1">
        <f t="shared" si="3"/>
        <v>1</v>
      </c>
      <c r="P50" s="1">
        <f t="shared" si="5"/>
        <v>1</v>
      </c>
    </row>
    <row r="51" spans="2:16" ht="51" customHeight="1">
      <c r="B51" s="63" t="s">
        <v>111</v>
      </c>
      <c r="C51" s="17" t="s">
        <v>60</v>
      </c>
      <c r="K51" s="1">
        <v>4</v>
      </c>
      <c r="L51" s="1" t="str">
        <f t="shared" si="0"/>
        <v/>
      </c>
      <c r="M51" s="1" t="str">
        <f t="shared" si="1"/>
        <v/>
      </c>
      <c r="N51" s="1" t="str">
        <f t="shared" si="2"/>
        <v/>
      </c>
      <c r="O51" s="1">
        <f t="shared" si="3"/>
        <v>1</v>
      </c>
      <c r="P51" s="1">
        <f t="shared" si="5"/>
        <v>1</v>
      </c>
    </row>
    <row r="52" spans="2:16" ht="51" customHeight="1">
      <c r="B52" s="63" t="s">
        <v>112</v>
      </c>
      <c r="C52" s="17" t="s">
        <v>61</v>
      </c>
      <c r="K52" s="1">
        <v>4</v>
      </c>
      <c r="L52" s="1" t="str">
        <f t="shared" si="0"/>
        <v/>
      </c>
      <c r="M52" s="1" t="str">
        <f t="shared" si="1"/>
        <v/>
      </c>
      <c r="N52" s="1" t="str">
        <f t="shared" si="2"/>
        <v/>
      </c>
      <c r="O52" s="1">
        <f t="shared" si="3"/>
        <v>1</v>
      </c>
      <c r="P52" s="1">
        <f t="shared" si="5"/>
        <v>1</v>
      </c>
    </row>
    <row r="53" spans="2:16" ht="51" customHeight="1">
      <c r="B53" s="63" t="s">
        <v>113</v>
      </c>
      <c r="C53" s="17" t="s">
        <v>62</v>
      </c>
      <c r="K53" s="1">
        <v>4</v>
      </c>
      <c r="L53" s="1" t="str">
        <f t="shared" si="0"/>
        <v/>
      </c>
      <c r="M53" s="1" t="str">
        <f t="shared" si="1"/>
        <v/>
      </c>
      <c r="N53" s="1" t="str">
        <f t="shared" si="2"/>
        <v/>
      </c>
      <c r="O53" s="1">
        <f t="shared" si="3"/>
        <v>1</v>
      </c>
      <c r="P53" s="1">
        <f t="shared" si="5"/>
        <v>1</v>
      </c>
    </row>
    <row r="54" spans="2:16" ht="51" customHeight="1">
      <c r="B54" s="63" t="s">
        <v>114</v>
      </c>
      <c r="C54" s="17" t="s">
        <v>63</v>
      </c>
      <c r="K54" s="1">
        <v>4</v>
      </c>
      <c r="L54" s="1" t="str">
        <f t="shared" si="0"/>
        <v/>
      </c>
      <c r="M54" s="1" t="str">
        <f t="shared" si="1"/>
        <v/>
      </c>
      <c r="N54" s="1" t="str">
        <f t="shared" si="2"/>
        <v/>
      </c>
      <c r="O54" s="1">
        <f t="shared" si="3"/>
        <v>1</v>
      </c>
      <c r="P54" s="1">
        <f t="shared" si="5"/>
        <v>1</v>
      </c>
    </row>
    <row r="55" spans="2:16" ht="51" customHeight="1">
      <c r="B55" s="61" t="s">
        <v>85</v>
      </c>
      <c r="C55" s="62"/>
      <c r="D55" s="66" t="s">
        <v>5</v>
      </c>
      <c r="E55" s="66" t="s">
        <v>2</v>
      </c>
      <c r="F55" s="66" t="s">
        <v>3</v>
      </c>
      <c r="G55" s="66" t="s">
        <v>4</v>
      </c>
    </row>
    <row r="56" spans="2:16" ht="51" customHeight="1">
      <c r="B56" s="63" t="s">
        <v>115</v>
      </c>
      <c r="C56" s="17" t="s">
        <v>78</v>
      </c>
      <c r="K56" s="1">
        <v>4</v>
      </c>
      <c r="L56" s="1" t="str">
        <f t="shared" si="0"/>
        <v/>
      </c>
      <c r="M56" s="1" t="str">
        <f t="shared" si="1"/>
        <v/>
      </c>
      <c r="N56" s="1" t="str">
        <f t="shared" si="2"/>
        <v/>
      </c>
      <c r="O56" s="1">
        <f t="shared" si="3"/>
        <v>1</v>
      </c>
      <c r="P56" s="1">
        <f t="shared" si="5"/>
        <v>1</v>
      </c>
    </row>
    <row r="57" spans="2:16" ht="51" customHeight="1">
      <c r="B57" s="63" t="s">
        <v>116</v>
      </c>
      <c r="C57" s="17" t="s">
        <v>79</v>
      </c>
      <c r="K57" s="1">
        <v>4</v>
      </c>
      <c r="L57" s="1" t="str">
        <f t="shared" si="0"/>
        <v/>
      </c>
      <c r="M57" s="1" t="str">
        <f t="shared" si="1"/>
        <v/>
      </c>
      <c r="N57" s="1" t="str">
        <f t="shared" si="2"/>
        <v/>
      </c>
      <c r="O57" s="1">
        <f t="shared" si="3"/>
        <v>1</v>
      </c>
      <c r="P57" s="1">
        <f t="shared" si="5"/>
        <v>1</v>
      </c>
    </row>
    <row r="58" spans="2:16" ht="51" customHeight="1">
      <c r="B58" s="63" t="s">
        <v>117</v>
      </c>
      <c r="C58" s="17" t="s">
        <v>80</v>
      </c>
      <c r="K58" s="1">
        <v>4</v>
      </c>
      <c r="L58" s="1" t="str">
        <f t="shared" si="0"/>
        <v/>
      </c>
      <c r="M58" s="1" t="str">
        <f t="shared" si="1"/>
        <v/>
      </c>
      <c r="N58" s="1" t="str">
        <f t="shared" si="2"/>
        <v/>
      </c>
      <c r="O58" s="1">
        <f t="shared" si="3"/>
        <v>1</v>
      </c>
      <c r="P58" s="1">
        <f t="shared" si="5"/>
        <v>1</v>
      </c>
    </row>
    <row r="59" spans="2:16" ht="51" customHeight="1">
      <c r="B59" s="63" t="s">
        <v>118</v>
      </c>
      <c r="C59" s="17" t="s">
        <v>81</v>
      </c>
      <c r="K59" s="1">
        <v>4</v>
      </c>
      <c r="L59" s="1" t="str">
        <f t="shared" si="0"/>
        <v/>
      </c>
      <c r="M59" s="1" t="str">
        <f t="shared" si="1"/>
        <v/>
      </c>
      <c r="N59" s="1" t="str">
        <f t="shared" si="2"/>
        <v/>
      </c>
      <c r="O59" s="1">
        <f t="shared" si="3"/>
        <v>1</v>
      </c>
      <c r="P59" s="1">
        <f t="shared" si="5"/>
        <v>1</v>
      </c>
    </row>
    <row r="60" spans="2:16" ht="51" customHeight="1">
      <c r="B60" s="61" t="s">
        <v>86</v>
      </c>
      <c r="C60" s="62"/>
      <c r="D60" s="66" t="s">
        <v>5</v>
      </c>
      <c r="E60" s="66" t="s">
        <v>2</v>
      </c>
      <c r="F60" s="66" t="s">
        <v>3</v>
      </c>
      <c r="G60" s="66" t="s">
        <v>4</v>
      </c>
    </row>
    <row r="61" spans="2:16" ht="51" customHeight="1">
      <c r="B61" s="63" t="s">
        <v>119</v>
      </c>
      <c r="C61" s="17" t="s">
        <v>15</v>
      </c>
      <c r="K61" s="1">
        <v>4</v>
      </c>
      <c r="L61" s="1" t="str">
        <f t="shared" si="0"/>
        <v/>
      </c>
      <c r="M61" s="1" t="str">
        <f t="shared" si="1"/>
        <v/>
      </c>
      <c r="N61" s="1" t="str">
        <f t="shared" si="2"/>
        <v/>
      </c>
      <c r="O61" s="1">
        <f t="shared" si="3"/>
        <v>1</v>
      </c>
      <c r="P61" s="1">
        <f t="shared" si="5"/>
        <v>1</v>
      </c>
    </row>
    <row r="62" spans="2:16" ht="51" customHeight="1">
      <c r="B62" s="63" t="s">
        <v>120</v>
      </c>
      <c r="C62" s="17" t="s">
        <v>26</v>
      </c>
      <c r="K62" s="1">
        <v>4</v>
      </c>
      <c r="L62" s="1" t="str">
        <f t="shared" si="0"/>
        <v/>
      </c>
      <c r="M62" s="1" t="str">
        <f t="shared" si="1"/>
        <v/>
      </c>
      <c r="N62" s="1" t="str">
        <f t="shared" si="2"/>
        <v/>
      </c>
      <c r="O62" s="1">
        <f t="shared" si="3"/>
        <v>1</v>
      </c>
      <c r="P62" s="1">
        <f t="shared" si="5"/>
        <v>1</v>
      </c>
    </row>
    <row r="63" spans="2:16" ht="51" customHeight="1">
      <c r="B63" s="63" t="s">
        <v>121</v>
      </c>
      <c r="C63" s="18" t="s">
        <v>87</v>
      </c>
      <c r="K63" s="1">
        <v>4</v>
      </c>
      <c r="L63" s="1" t="str">
        <f t="shared" si="0"/>
        <v/>
      </c>
      <c r="M63" s="1" t="str">
        <f t="shared" si="1"/>
        <v/>
      </c>
      <c r="N63" s="1" t="str">
        <f t="shared" si="2"/>
        <v/>
      </c>
      <c r="O63" s="1">
        <f t="shared" si="3"/>
        <v>1</v>
      </c>
      <c r="P63" s="1">
        <f t="shared" si="5"/>
        <v>1</v>
      </c>
    </row>
    <row r="64" spans="2:16" ht="51" customHeight="1">
      <c r="B64" s="63" t="s">
        <v>122</v>
      </c>
      <c r="C64" s="18" t="s">
        <v>88</v>
      </c>
      <c r="K64" s="1">
        <v>4</v>
      </c>
      <c r="L64" s="1" t="str">
        <f t="shared" si="0"/>
        <v/>
      </c>
      <c r="M64" s="1" t="str">
        <f t="shared" si="1"/>
        <v/>
      </c>
      <c r="N64" s="1" t="str">
        <f t="shared" si="2"/>
        <v/>
      </c>
      <c r="O64" s="1">
        <f t="shared" si="3"/>
        <v>1</v>
      </c>
      <c r="P64" s="1">
        <f t="shared" si="5"/>
        <v>1</v>
      </c>
    </row>
    <row r="65" spans="2:16" ht="51" customHeight="1">
      <c r="B65" s="63" t="s">
        <v>123</v>
      </c>
      <c r="C65" s="17" t="s">
        <v>144</v>
      </c>
      <c r="K65" s="1">
        <v>4</v>
      </c>
      <c r="L65" s="1" t="str">
        <f t="shared" si="0"/>
        <v/>
      </c>
      <c r="M65" s="1" t="str">
        <f t="shared" si="1"/>
        <v/>
      </c>
      <c r="N65" s="1" t="str">
        <f t="shared" si="2"/>
        <v/>
      </c>
      <c r="O65" s="1">
        <f t="shared" si="3"/>
        <v>1</v>
      </c>
      <c r="P65" s="1">
        <f t="shared" si="5"/>
        <v>1</v>
      </c>
    </row>
    <row r="66" spans="2:16" ht="51" customHeight="1">
      <c r="B66" s="63" t="s">
        <v>124</v>
      </c>
      <c r="C66" s="17" t="s">
        <v>89</v>
      </c>
      <c r="K66" s="1">
        <v>4</v>
      </c>
      <c r="L66" s="1" t="str">
        <f t="shared" si="0"/>
        <v/>
      </c>
      <c r="M66" s="1" t="str">
        <f t="shared" si="1"/>
        <v/>
      </c>
      <c r="N66" s="1" t="str">
        <f t="shared" si="2"/>
        <v/>
      </c>
      <c r="O66" s="1">
        <f t="shared" si="3"/>
        <v>1</v>
      </c>
      <c r="P66" s="1">
        <f t="shared" si="5"/>
        <v>1</v>
      </c>
    </row>
    <row r="67" spans="2:16" ht="51" customHeight="1">
      <c r="B67" s="63" t="s">
        <v>125</v>
      </c>
      <c r="C67" s="17" t="s">
        <v>90</v>
      </c>
      <c r="K67" s="1">
        <v>4</v>
      </c>
      <c r="L67" s="1" t="str">
        <f t="shared" si="0"/>
        <v/>
      </c>
      <c r="M67" s="1" t="str">
        <f t="shared" si="1"/>
        <v/>
      </c>
      <c r="N67" s="1" t="str">
        <f t="shared" si="2"/>
        <v/>
      </c>
      <c r="O67" s="1">
        <f t="shared" si="3"/>
        <v>1</v>
      </c>
      <c r="P67" s="1">
        <f t="shared" si="5"/>
        <v>1</v>
      </c>
    </row>
  </sheetData>
  <mergeCells count="2">
    <mergeCell ref="C2:F3"/>
    <mergeCell ref="K12:K13"/>
  </mergeCells>
  <phoneticPr fontId="23" type="noConversion"/>
  <printOptions headings="1"/>
  <pageMargins left="0.7" right="0.7" top="0.75" bottom="0.75" header="0.3" footer="0.3"/>
  <pageSetup paperSize="9" scale="61" fitToHeight="0" orientation="portrait" horizontalDpi="4294967293" verticalDpi="4294967293" r:id="rId1"/>
  <headerFooter>
    <oddHeader>&amp;C&amp;"-,Italique"&amp;12&amp;K000000Outil d'autodiagnostic visant l'évaluation de la maturité de l'entreprise en terme d'agilitéVersion Bêta - Master QPO UTC - 2015/2016</oddHeader>
  </headerFooter>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Feuil3"/>
  <dimension ref="A1"/>
  <sheetViews>
    <sheetView workbookViewId="0"/>
  </sheetViews>
  <sheetFormatPr baseColWidth="10" defaultRowHeight="15"/>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tabColor rgb="FFFF6600"/>
    <pageSetUpPr fitToPage="1"/>
  </sheetPr>
  <dimension ref="A1:G20"/>
  <sheetViews>
    <sheetView topLeftCell="A10" workbookViewId="0">
      <selection activeCell="C46" sqref="C46"/>
    </sheetView>
  </sheetViews>
  <sheetFormatPr baseColWidth="10" defaultRowHeight="15"/>
  <cols>
    <col min="1" max="1" width="23.85546875" customWidth="1"/>
    <col min="2" max="2" width="27.140625" customWidth="1"/>
    <col min="3" max="3" width="30.42578125" customWidth="1"/>
    <col min="4" max="4" width="23.140625" customWidth="1"/>
    <col min="5" max="5" width="30.5703125" customWidth="1"/>
    <col min="6" max="6" width="17.28515625" customWidth="1"/>
    <col min="7" max="7" width="22.7109375" customWidth="1"/>
  </cols>
  <sheetData>
    <row r="1" spans="1:7">
      <c r="A1" s="47"/>
      <c r="B1" s="47"/>
      <c r="C1" s="47"/>
      <c r="D1" s="47"/>
      <c r="E1" s="47"/>
      <c r="F1" s="47"/>
      <c r="G1" s="47"/>
    </row>
    <row r="2" spans="1:7" ht="21">
      <c r="A2" s="47"/>
      <c r="B2" s="86" t="str">
        <f>Contexte!D2</f>
        <v>OUTIL D'AUTODIAGNOSTIC POUR LA MISE EN PLACE DE LA QUALIGILITE
Réalisé par: Houlgatte, Wang, Bendimrad, Djou, Gamoudi, Ben Achma
UTC Master QPO 2015-2016 www.utc.fr/master-qualite, puis "Travaux", "Qualité-Management", réf n°330</v>
      </c>
      <c r="C2" s="47"/>
      <c r="D2" s="47"/>
      <c r="E2" s="47"/>
      <c r="F2" s="47"/>
      <c r="G2" s="47"/>
    </row>
    <row r="3" spans="1:7">
      <c r="A3" s="47"/>
      <c r="B3" s="47"/>
      <c r="C3" s="47"/>
      <c r="D3" s="47"/>
      <c r="E3" s="47"/>
      <c r="F3" s="47"/>
      <c r="G3" s="47"/>
    </row>
    <row r="4" spans="1:7">
      <c r="A4" s="47"/>
      <c r="B4" s="47"/>
      <c r="C4" s="47"/>
      <c r="D4" s="47"/>
      <c r="E4" s="47"/>
      <c r="F4" s="47"/>
      <c r="G4" s="47"/>
    </row>
    <row r="6" spans="1:7" s="1" customFormat="1" ht="15.75" hidden="1">
      <c r="B6" s="51" t="str">
        <f>Contexte!A7</f>
        <v>Entreprise:</v>
      </c>
      <c r="C6" s="52" t="str">
        <f>Contexte!D7</f>
        <v>Nom de l'organisation</v>
      </c>
      <c r="D6" s="53"/>
      <c r="E6" s="52"/>
      <c r="F6" s="53"/>
      <c r="G6" s="54"/>
    </row>
    <row r="7" spans="1:7" s="1" customFormat="1" ht="15.75" hidden="1">
      <c r="B7" s="55" t="str">
        <f>Contexte!A8</f>
        <v>Dirigeant:</v>
      </c>
      <c r="C7" s="56" t="str">
        <f>Contexte!D8</f>
        <v>Nom du dirigeant de l'entreprise</v>
      </c>
      <c r="D7" s="57"/>
      <c r="E7" s="58"/>
      <c r="F7" s="57"/>
      <c r="G7" s="59"/>
    </row>
    <row r="8" spans="1:7" s="1" customFormat="1" ht="15.75" hidden="1">
      <c r="B8" s="60" t="s">
        <v>1</v>
      </c>
      <c r="C8" s="69" t="str">
        <f>Contexte!D10</f>
        <v>Jour, Mois, Année</v>
      </c>
      <c r="D8" s="70"/>
      <c r="E8" s="70"/>
      <c r="F8" s="70"/>
      <c r="G8" s="71"/>
    </row>
    <row r="9" spans="1:7" hidden="1"/>
    <row r="12" spans="1:7">
      <c r="B12" t="s">
        <v>192</v>
      </c>
      <c r="C12" t="s">
        <v>191</v>
      </c>
    </row>
    <row r="13" spans="1:7">
      <c r="A13" t="s">
        <v>243</v>
      </c>
      <c r="B13" s="32">
        <f>0.5-C13</f>
        <v>0.12708333333333338</v>
      </c>
      <c r="C13" s="32">
        <f>QuestionparPilier!I10</f>
        <v>0.37291666666666662</v>
      </c>
    </row>
    <row r="14" spans="1:7">
      <c r="A14" t="s">
        <v>244</v>
      </c>
      <c r="B14" s="32">
        <f>0.3-C14</f>
        <v>8.0699999999999994E-2</v>
      </c>
      <c r="C14" s="32">
        <f>QuestionparPilier!I11</f>
        <v>0.21929999999999999</v>
      </c>
    </row>
    <row r="15" spans="1:7">
      <c r="A15" t="s">
        <v>245</v>
      </c>
      <c r="B15" s="32">
        <f>0.2-C15</f>
        <v>7.5555555555555556E-2</v>
      </c>
      <c r="C15" s="32">
        <f>QuestionparPilier!I12</f>
        <v>0.12444444444444445</v>
      </c>
    </row>
    <row r="19" spans="6:7">
      <c r="F19" t="s">
        <v>193</v>
      </c>
      <c r="G19" s="9">
        <f>SUM(C13:C15)</f>
        <v>0.71666111111111108</v>
      </c>
    </row>
    <row r="20" spans="6:7">
      <c r="F20" t="s">
        <v>194</v>
      </c>
      <c r="G20" s="9">
        <f>1-G19</f>
        <v>0.28333888888888892</v>
      </c>
    </row>
  </sheetData>
  <sheetProtection sheet="1" objects="1" scenarios="1"/>
  <phoneticPr fontId="23" type="noConversion"/>
  <pageMargins left="1.0416666666666667E-3" right="0.75" top="1" bottom="1" header="0.5" footer="0.5"/>
  <pageSetup paperSize="9" scale="10" fitToHeight="0" orientation="portrait" horizontalDpi="4294967292" verticalDpi="4294967292" r:id="rId1"/>
  <headerFooter>
    <oddHeader>&amp;C&amp;"-,Italique"Outil d'autodiagnostic visant l'évaluation de la maturité de l'entreprise en terme d'agilitéVersion Bêta - Master QPO UTC - 2015/2016</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tabColor rgb="FFFF0000"/>
    <pageSetUpPr fitToPage="1"/>
  </sheetPr>
  <dimension ref="A1:N12"/>
  <sheetViews>
    <sheetView topLeftCell="A30" workbookViewId="0">
      <selection activeCell="R45" sqref="R45"/>
    </sheetView>
  </sheetViews>
  <sheetFormatPr baseColWidth="10" defaultColWidth="10.85546875" defaultRowHeight="15"/>
  <cols>
    <col min="1" max="1" width="12.5703125" style="74" customWidth="1"/>
    <col min="2" max="2" width="11.28515625" style="74" customWidth="1"/>
    <col min="3" max="13" width="10.85546875" style="74"/>
    <col min="14" max="14" width="10.85546875" style="75"/>
    <col min="15" max="16384" width="10.85546875" style="74"/>
  </cols>
  <sheetData>
    <row r="1" spans="1:14">
      <c r="A1" s="77"/>
      <c r="B1" s="77"/>
      <c r="C1" s="77"/>
      <c r="D1" s="77"/>
      <c r="E1" s="77"/>
      <c r="F1" s="77"/>
      <c r="G1" s="77"/>
      <c r="H1" s="77"/>
      <c r="I1" s="77"/>
      <c r="J1" s="77"/>
      <c r="K1" s="77"/>
      <c r="L1" s="77"/>
      <c r="M1" s="77"/>
    </row>
    <row r="2" spans="1:14">
      <c r="A2" s="3"/>
      <c r="B2" s="3"/>
      <c r="C2" s="3"/>
      <c r="D2" s="3"/>
      <c r="E2" s="3"/>
      <c r="F2" s="3"/>
      <c r="G2" s="3"/>
      <c r="H2" s="3"/>
      <c r="I2" s="3"/>
      <c r="J2" s="3"/>
      <c r="K2" s="3"/>
      <c r="L2" s="3"/>
      <c r="M2" s="3"/>
      <c r="N2" s="72"/>
    </row>
    <row r="3" spans="1:14">
      <c r="A3" s="3"/>
      <c r="B3" s="3"/>
      <c r="C3" s="3"/>
      <c r="D3" s="123" t="str">
        <f>Contexte!D2</f>
        <v>OUTIL D'AUTODIAGNOSTIC POUR LA MISE EN PLACE DE LA QUALIGILITE
Réalisé par: Houlgatte, Wang, Bendimrad, Djou, Gamoudi, Ben Achma
UTC Master QPO 2015-2016 www.utc.fr/master-qualite, puis "Travaux", "Qualité-Management", réf n°330</v>
      </c>
      <c r="E3" s="123"/>
      <c r="F3" s="123"/>
      <c r="G3" s="123"/>
      <c r="H3" s="123"/>
      <c r="I3" s="123"/>
      <c r="J3" s="123"/>
      <c r="K3" s="123"/>
      <c r="L3" s="123"/>
      <c r="M3" s="123"/>
      <c r="N3" s="123"/>
    </row>
    <row r="4" spans="1:14">
      <c r="A4" s="3"/>
      <c r="B4" s="3"/>
      <c r="C4" s="3"/>
      <c r="D4" s="123"/>
      <c r="E4" s="123"/>
      <c r="F4" s="123"/>
      <c r="G4" s="123"/>
      <c r="H4" s="123"/>
      <c r="I4" s="123"/>
      <c r="J4" s="123"/>
      <c r="K4" s="123"/>
      <c r="L4" s="123"/>
      <c r="M4" s="123"/>
      <c r="N4" s="123"/>
    </row>
    <row r="5" spans="1:14">
      <c r="A5" s="3"/>
      <c r="B5" s="3"/>
      <c r="C5" s="3"/>
      <c r="D5" s="123"/>
      <c r="E5" s="123"/>
      <c r="F5" s="123"/>
      <c r="G5" s="123"/>
      <c r="H5" s="123"/>
      <c r="I5" s="123"/>
      <c r="J5" s="123"/>
      <c r="K5" s="123"/>
      <c r="L5" s="123"/>
      <c r="M5" s="123"/>
      <c r="N5" s="123"/>
    </row>
    <row r="6" spans="1:14">
      <c r="A6" s="3"/>
      <c r="B6" s="3"/>
      <c r="C6" s="3"/>
      <c r="D6" s="123"/>
      <c r="E6" s="123"/>
      <c r="F6" s="123"/>
      <c r="G6" s="123"/>
      <c r="H6" s="123"/>
      <c r="I6" s="123"/>
      <c r="J6" s="123"/>
      <c r="K6" s="123"/>
      <c r="L6" s="123"/>
      <c r="M6" s="123"/>
      <c r="N6" s="123"/>
    </row>
    <row r="7" spans="1:14">
      <c r="A7" s="3"/>
      <c r="B7" s="3"/>
      <c r="C7" s="3"/>
      <c r="D7" s="123"/>
      <c r="E7" s="123"/>
      <c r="F7" s="123"/>
      <c r="G7" s="123"/>
      <c r="H7" s="123"/>
      <c r="I7" s="123"/>
      <c r="J7" s="123"/>
      <c r="K7" s="123"/>
      <c r="L7" s="123"/>
      <c r="M7" s="123"/>
      <c r="N7" s="123"/>
    </row>
    <row r="8" spans="1:14">
      <c r="A8" s="3"/>
      <c r="B8" s="3"/>
      <c r="C8" s="3"/>
      <c r="D8" s="3"/>
      <c r="E8" s="3"/>
      <c r="F8" s="3"/>
      <c r="G8" s="3"/>
      <c r="H8" s="3"/>
      <c r="I8" s="3"/>
      <c r="J8" s="3"/>
      <c r="K8" s="3"/>
      <c r="L8" s="3"/>
      <c r="M8" s="3"/>
      <c r="N8" s="72"/>
    </row>
    <row r="9" spans="1:14">
      <c r="A9" s="76"/>
      <c r="B9" s="77"/>
      <c r="C9" s="77"/>
      <c r="D9" s="77"/>
      <c r="E9" s="77"/>
      <c r="F9" s="77"/>
      <c r="G9" s="77"/>
      <c r="H9" s="77"/>
      <c r="I9" s="77"/>
      <c r="J9" s="77"/>
      <c r="K9" s="77"/>
      <c r="L9" s="77"/>
      <c r="M9" s="77"/>
    </row>
    <row r="10" spans="1:14">
      <c r="A10" s="27" t="str">
        <f>Contexte!A7</f>
        <v>Entreprise:</v>
      </c>
      <c r="B10" s="8"/>
      <c r="C10" s="8" t="str">
        <f>Contexte!D7</f>
        <v>Nom de l'organisation</v>
      </c>
      <c r="D10" s="8"/>
      <c r="E10" s="8"/>
      <c r="F10" s="8"/>
      <c r="G10" s="8"/>
      <c r="H10" s="8"/>
      <c r="I10" s="8"/>
      <c r="J10" s="8"/>
      <c r="K10" s="8"/>
      <c r="L10" s="8"/>
      <c r="M10" s="8"/>
      <c r="N10" s="73"/>
    </row>
    <row r="11" spans="1:14">
      <c r="A11" s="27" t="str">
        <f>Contexte!A8</f>
        <v>Dirigeant:</v>
      </c>
      <c r="B11" s="8"/>
      <c r="C11" s="8" t="str">
        <f>Contexte!D8</f>
        <v>Nom du dirigeant de l'entreprise</v>
      </c>
      <c r="D11" s="8"/>
      <c r="E11" s="8"/>
      <c r="F11" s="8"/>
      <c r="G11" s="8"/>
      <c r="H11" s="8"/>
      <c r="I11" s="8"/>
      <c r="J11" s="8"/>
      <c r="K11" s="8"/>
      <c r="L11" s="8"/>
      <c r="M11" s="8"/>
      <c r="N11" s="73"/>
    </row>
    <row r="12" spans="1:14">
      <c r="A12" s="27" t="str">
        <f>Contexte!A10</f>
        <v>Date:</v>
      </c>
      <c r="B12" s="8"/>
      <c r="C12" s="8" t="str">
        <f>Contexte!D10</f>
        <v>Jour, Mois, Année</v>
      </c>
      <c r="D12" s="8"/>
      <c r="E12" s="8"/>
      <c r="F12" s="8"/>
      <c r="G12" s="8"/>
      <c r="H12" s="8"/>
      <c r="I12" s="8"/>
      <c r="J12" s="8"/>
      <c r="K12" s="8"/>
      <c r="L12" s="8"/>
      <c r="M12" s="8"/>
      <c r="N12" s="73"/>
    </row>
  </sheetData>
  <mergeCells count="1">
    <mergeCell ref="D3:N7"/>
  </mergeCells>
  <phoneticPr fontId="23" type="noConversion"/>
  <pageMargins left="0.75" right="0.75" top="1" bottom="1" header="0.5" footer="0.5"/>
  <pageSetup paperSize="9" scale="55" fitToHeight="0" orientation="portrait" horizontalDpi="4294967292" verticalDpi="4294967292" r:id="rId1"/>
  <headerFooter>
    <oddHeader>&amp;C&amp;"-,Italique"Outil d'autodiagnostic visant l'évaluation de la maturité de l'entreprise en terme d'agilitéVersion Bêta - Master QPO UTC - 2015/2016</oddHead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2:N99"/>
  <sheetViews>
    <sheetView showGridLines="0" topLeftCell="A44" zoomScale="90" zoomScaleNormal="90" zoomScalePageLayoutView="90" workbookViewId="0">
      <selection activeCell="R31" sqref="R31"/>
    </sheetView>
  </sheetViews>
  <sheetFormatPr baseColWidth="10" defaultRowHeight="15"/>
  <sheetData>
    <row r="2" spans="1:14">
      <c r="A2" s="3"/>
      <c r="B2" s="3"/>
      <c r="C2" s="3"/>
      <c r="D2" s="3"/>
      <c r="E2" s="3"/>
      <c r="F2" s="3"/>
      <c r="G2" s="3"/>
      <c r="H2" s="3"/>
      <c r="I2" s="3"/>
      <c r="J2" s="3"/>
      <c r="K2" s="3"/>
      <c r="L2" s="3"/>
      <c r="M2" s="3"/>
      <c r="N2" s="3"/>
    </row>
    <row r="3" spans="1:14">
      <c r="A3" s="3"/>
      <c r="B3" s="3"/>
      <c r="C3" s="3"/>
      <c r="D3" s="123" t="str">
        <f>Contexte!D2</f>
        <v>OUTIL D'AUTODIAGNOSTIC POUR LA MISE EN PLACE DE LA QUALIGILITE
Réalisé par: Houlgatte, Wang, Bendimrad, Djou, Gamoudi, Ben Achma
UTC Master QPO 2015-2016 www.utc.fr/master-qualite, puis "Travaux", "Qualité-Management", réf n°330</v>
      </c>
      <c r="E3" s="123"/>
      <c r="F3" s="123"/>
      <c r="G3" s="123"/>
      <c r="H3" s="123"/>
      <c r="I3" s="123"/>
      <c r="J3" s="123"/>
      <c r="K3" s="123"/>
      <c r="L3" s="123"/>
      <c r="M3" s="123"/>
      <c r="N3" s="123"/>
    </row>
    <row r="4" spans="1:14" ht="15.75" customHeight="1">
      <c r="A4" s="3"/>
      <c r="B4" s="3"/>
      <c r="C4" s="3"/>
      <c r="D4" s="123"/>
      <c r="E4" s="123"/>
      <c r="F4" s="123"/>
      <c r="G4" s="123"/>
      <c r="H4" s="123"/>
      <c r="I4" s="123"/>
      <c r="J4" s="123"/>
      <c r="K4" s="123"/>
      <c r="L4" s="123"/>
      <c r="M4" s="123"/>
      <c r="N4" s="123"/>
    </row>
    <row r="5" spans="1:14">
      <c r="A5" s="3"/>
      <c r="B5" s="3"/>
      <c r="C5" s="3"/>
      <c r="D5" s="123"/>
      <c r="E5" s="123"/>
      <c r="F5" s="123"/>
      <c r="G5" s="123"/>
      <c r="H5" s="123"/>
      <c r="I5" s="123"/>
      <c r="J5" s="123"/>
      <c r="K5" s="123"/>
      <c r="L5" s="123"/>
      <c r="M5" s="123"/>
      <c r="N5" s="123"/>
    </row>
    <row r="6" spans="1:14">
      <c r="A6" s="3"/>
      <c r="B6" s="3"/>
      <c r="C6" s="3"/>
      <c r="D6" s="123"/>
      <c r="E6" s="123"/>
      <c r="F6" s="123"/>
      <c r="G6" s="123"/>
      <c r="H6" s="123"/>
      <c r="I6" s="123"/>
      <c r="J6" s="123"/>
      <c r="K6" s="123"/>
      <c r="L6" s="123"/>
      <c r="M6" s="123"/>
      <c r="N6" s="123"/>
    </row>
    <row r="7" spans="1:14">
      <c r="A7" s="3"/>
      <c r="B7" s="3"/>
      <c r="C7" s="3"/>
      <c r="D7" s="123"/>
      <c r="E7" s="123"/>
      <c r="F7" s="123"/>
      <c r="G7" s="123"/>
      <c r="H7" s="123"/>
      <c r="I7" s="123"/>
      <c r="J7" s="123"/>
      <c r="K7" s="123"/>
      <c r="L7" s="123"/>
      <c r="M7" s="123"/>
      <c r="N7" s="123"/>
    </row>
    <row r="8" spans="1:14">
      <c r="A8" s="3"/>
      <c r="B8" s="3"/>
      <c r="C8" s="3"/>
      <c r="D8" s="3"/>
      <c r="E8" s="3"/>
      <c r="F8" s="3"/>
      <c r="G8" s="3"/>
      <c r="H8" s="3"/>
      <c r="I8" s="3"/>
      <c r="J8" s="3"/>
      <c r="K8" s="3"/>
      <c r="L8" s="3"/>
      <c r="M8" s="3"/>
      <c r="N8" s="3"/>
    </row>
    <row r="9" spans="1:14">
      <c r="A9" s="26"/>
      <c r="N9" s="22"/>
    </row>
    <row r="10" spans="1:14">
      <c r="A10" s="27" t="str">
        <f>Contexte!A7</f>
        <v>Entreprise:</v>
      </c>
      <c r="B10" s="8"/>
      <c r="C10" s="8" t="str">
        <f>Contexte!D7</f>
        <v>Nom de l'organisation</v>
      </c>
      <c r="D10" s="8"/>
      <c r="E10" s="8"/>
      <c r="F10" s="8"/>
      <c r="G10" s="8"/>
      <c r="H10" s="8"/>
      <c r="I10" s="8"/>
      <c r="J10" s="8"/>
      <c r="K10" s="8"/>
      <c r="L10" s="8"/>
      <c r="M10" s="8"/>
      <c r="N10" s="25"/>
    </row>
    <row r="11" spans="1:14">
      <c r="A11" s="27" t="str">
        <f>Contexte!A8</f>
        <v>Dirigeant:</v>
      </c>
      <c r="B11" s="8"/>
      <c r="C11" s="8" t="str">
        <f>Contexte!D8</f>
        <v>Nom du dirigeant de l'entreprise</v>
      </c>
      <c r="D11" s="8"/>
      <c r="E11" s="8"/>
      <c r="F11" s="8"/>
      <c r="G11" s="8"/>
      <c r="H11" s="8"/>
      <c r="I11" s="8"/>
      <c r="J11" s="8"/>
      <c r="K11" s="8"/>
      <c r="L11" s="8"/>
      <c r="M11" s="8"/>
      <c r="N11" s="25"/>
    </row>
    <row r="12" spans="1:14">
      <c r="A12" s="27" t="str">
        <f>Contexte!A10</f>
        <v>Date:</v>
      </c>
      <c r="B12" s="8"/>
      <c r="C12" s="8" t="str">
        <f>Contexte!D10</f>
        <v>Jour, Mois, Année</v>
      </c>
      <c r="D12" s="8"/>
      <c r="E12" s="8"/>
      <c r="F12" s="8"/>
      <c r="G12" s="8"/>
      <c r="H12" s="8"/>
      <c r="I12" s="8"/>
      <c r="J12" s="8"/>
      <c r="K12" s="8"/>
      <c r="L12" s="8"/>
      <c r="M12" s="8"/>
      <c r="N12" s="25"/>
    </row>
    <row r="13" spans="1:14">
      <c r="A13" s="27" t="str">
        <f>Questionnaire!B10</f>
        <v>Date:</v>
      </c>
      <c r="B13" s="8"/>
      <c r="C13" s="8" t="str">
        <f>Questionnaire!C10</f>
        <v>Jour, Mois, Année</v>
      </c>
      <c r="D13" s="8"/>
      <c r="E13" s="8"/>
      <c r="F13" s="8"/>
      <c r="G13" s="8"/>
      <c r="H13" s="8"/>
      <c r="I13" s="8"/>
      <c r="J13" s="8"/>
      <c r="K13" s="8"/>
      <c r="L13" s="8"/>
      <c r="M13" s="8"/>
      <c r="N13" s="25"/>
    </row>
    <row r="14" spans="1:14">
      <c r="A14" s="26"/>
      <c r="N14" s="22"/>
    </row>
    <row r="15" spans="1:14">
      <c r="A15" s="26"/>
      <c r="N15" s="22"/>
    </row>
    <row r="16" spans="1:14">
      <c r="A16" s="26"/>
      <c r="N16" s="22"/>
    </row>
    <row r="17" spans="1:14">
      <c r="A17" s="26"/>
      <c r="N17" s="22"/>
    </row>
    <row r="18" spans="1:14">
      <c r="A18" s="26"/>
      <c r="N18" s="22"/>
    </row>
    <row r="19" spans="1:14">
      <c r="A19" s="26"/>
      <c r="N19" s="22"/>
    </row>
    <row r="20" spans="1:14">
      <c r="A20" s="26"/>
      <c r="N20" s="22"/>
    </row>
    <row r="21" spans="1:14">
      <c r="A21" s="26"/>
      <c r="N21" s="22"/>
    </row>
    <row r="22" spans="1:14">
      <c r="A22" s="26"/>
      <c r="N22" s="22"/>
    </row>
    <row r="23" spans="1:14">
      <c r="A23" s="26"/>
      <c r="N23" s="22"/>
    </row>
    <row r="24" spans="1:14">
      <c r="A24" s="26"/>
      <c r="N24" s="22"/>
    </row>
    <row r="25" spans="1:14">
      <c r="A25" s="26"/>
      <c r="N25" s="22"/>
    </row>
    <row r="26" spans="1:14">
      <c r="A26" s="26"/>
      <c r="N26" s="22"/>
    </row>
    <row r="27" spans="1:14">
      <c r="A27" s="26"/>
      <c r="N27" s="22"/>
    </row>
    <row r="28" spans="1:14">
      <c r="A28" s="26"/>
      <c r="N28" s="22"/>
    </row>
    <row r="29" spans="1:14">
      <c r="A29" s="26"/>
      <c r="N29" s="22"/>
    </row>
    <row r="30" spans="1:14">
      <c r="A30" s="26"/>
      <c r="N30" s="22"/>
    </row>
    <row r="31" spans="1:14">
      <c r="A31" s="26"/>
      <c r="N31" s="22"/>
    </row>
    <row r="32" spans="1:14">
      <c r="A32" s="26"/>
      <c r="N32" s="22"/>
    </row>
    <row r="33" spans="1:14">
      <c r="A33" s="26"/>
      <c r="N33" s="22"/>
    </row>
    <row r="34" spans="1:14">
      <c r="A34" s="26"/>
      <c r="N34" s="22"/>
    </row>
    <row r="35" spans="1:14">
      <c r="A35" s="26"/>
      <c r="N35" s="22"/>
    </row>
    <row r="36" spans="1:14">
      <c r="A36" s="26"/>
      <c r="N36" s="22"/>
    </row>
    <row r="37" spans="1:14">
      <c r="A37" s="26"/>
      <c r="N37" s="22"/>
    </row>
    <row r="38" spans="1:14">
      <c r="A38" s="26"/>
      <c r="N38" s="22"/>
    </row>
    <row r="39" spans="1:14">
      <c r="A39" s="26"/>
      <c r="N39" s="22"/>
    </row>
    <row r="40" spans="1:14">
      <c r="A40" s="26"/>
      <c r="N40" s="22"/>
    </row>
    <row r="41" spans="1:14">
      <c r="A41" s="26"/>
      <c r="N41" s="22"/>
    </row>
    <row r="42" spans="1:14">
      <c r="A42" s="26"/>
      <c r="N42" s="22"/>
    </row>
    <row r="43" spans="1:14">
      <c r="A43" s="26"/>
      <c r="N43" s="22"/>
    </row>
    <row r="44" spans="1:14">
      <c r="A44" s="26"/>
      <c r="N44" s="22"/>
    </row>
    <row r="45" spans="1:14">
      <c r="A45" s="26"/>
      <c r="N45" s="22"/>
    </row>
    <row r="46" spans="1:14">
      <c r="A46" s="26"/>
      <c r="N46" s="22"/>
    </row>
    <row r="47" spans="1:14">
      <c r="A47" s="26"/>
      <c r="N47" s="22"/>
    </row>
    <row r="48" spans="1:14">
      <c r="A48" s="26"/>
      <c r="N48" s="22"/>
    </row>
    <row r="49" spans="1:14">
      <c r="A49" s="26"/>
      <c r="N49" s="22"/>
    </row>
    <row r="50" spans="1:14">
      <c r="A50" s="26"/>
      <c r="N50" s="22"/>
    </row>
    <row r="51" spans="1:14">
      <c r="A51" s="26"/>
      <c r="N51" s="22"/>
    </row>
    <row r="52" spans="1:14">
      <c r="A52" s="26"/>
      <c r="N52" s="22"/>
    </row>
    <row r="53" spans="1:14">
      <c r="A53" s="26"/>
      <c r="N53" s="22"/>
    </row>
    <row r="54" spans="1:14">
      <c r="A54" s="26"/>
      <c r="N54" s="22"/>
    </row>
    <row r="55" spans="1:14">
      <c r="A55" s="26"/>
      <c r="N55" s="22"/>
    </row>
    <row r="56" spans="1:14">
      <c r="A56" s="26"/>
      <c r="N56" s="22"/>
    </row>
    <row r="57" spans="1:14">
      <c r="A57" s="26"/>
      <c r="N57" s="22"/>
    </row>
    <row r="58" spans="1:14">
      <c r="A58" s="26"/>
      <c r="N58" s="22"/>
    </row>
    <row r="59" spans="1:14">
      <c r="A59" s="26"/>
      <c r="N59" s="22"/>
    </row>
    <row r="60" spans="1:14">
      <c r="A60" s="26"/>
      <c r="N60" s="22"/>
    </row>
    <row r="61" spans="1:14">
      <c r="A61" s="26"/>
      <c r="N61" s="22"/>
    </row>
    <row r="62" spans="1:14">
      <c r="A62" s="26"/>
      <c r="N62" s="22"/>
    </row>
    <row r="63" spans="1:14">
      <c r="A63" s="26"/>
      <c r="N63" s="22"/>
    </row>
    <row r="64" spans="1:14">
      <c r="A64" s="26"/>
      <c r="N64" s="22"/>
    </row>
    <row r="65" spans="1:14">
      <c r="A65" s="26"/>
      <c r="N65" s="22"/>
    </row>
    <row r="66" spans="1:14">
      <c r="A66" s="26"/>
      <c r="N66" s="22"/>
    </row>
    <row r="67" spans="1:14">
      <c r="A67" s="26"/>
      <c r="N67" s="22"/>
    </row>
    <row r="68" spans="1:14">
      <c r="A68" s="26"/>
      <c r="N68" s="22"/>
    </row>
    <row r="69" spans="1:14">
      <c r="A69" s="26"/>
      <c r="N69" s="22"/>
    </row>
    <row r="70" spans="1:14">
      <c r="A70" s="26"/>
      <c r="N70" s="22"/>
    </row>
    <row r="71" spans="1:14">
      <c r="A71" s="26"/>
      <c r="N71" s="22"/>
    </row>
    <row r="72" spans="1:14">
      <c r="A72" s="26"/>
      <c r="N72" s="22"/>
    </row>
    <row r="73" spans="1:14">
      <c r="A73" s="26"/>
      <c r="N73" s="22"/>
    </row>
    <row r="74" spans="1:14">
      <c r="A74" s="26"/>
      <c r="N74" s="22"/>
    </row>
    <row r="75" spans="1:14">
      <c r="A75" s="26"/>
      <c r="N75" s="22"/>
    </row>
    <row r="76" spans="1:14">
      <c r="A76" s="26"/>
      <c r="N76" s="22"/>
    </row>
    <row r="77" spans="1:14">
      <c r="A77" s="26"/>
      <c r="N77" s="22"/>
    </row>
    <row r="78" spans="1:14">
      <c r="A78" s="26"/>
      <c r="N78" s="22"/>
    </row>
    <row r="79" spans="1:14">
      <c r="A79" s="26"/>
      <c r="N79" s="22"/>
    </row>
    <row r="80" spans="1:14">
      <c r="A80" s="26"/>
      <c r="N80" s="22"/>
    </row>
    <row r="81" spans="1:14">
      <c r="A81" s="26"/>
      <c r="N81" s="22"/>
    </row>
    <row r="82" spans="1:14">
      <c r="A82" s="26"/>
      <c r="N82" s="22"/>
    </row>
    <row r="83" spans="1:14">
      <c r="A83" s="26"/>
      <c r="N83" s="22"/>
    </row>
    <row r="84" spans="1:14">
      <c r="A84" s="26"/>
      <c r="N84" s="22"/>
    </row>
    <row r="85" spans="1:14">
      <c r="A85" s="26"/>
      <c r="N85" s="22"/>
    </row>
    <row r="86" spans="1:14">
      <c r="A86" s="26"/>
      <c r="N86" s="22"/>
    </row>
    <row r="87" spans="1:14">
      <c r="A87" s="26"/>
      <c r="N87" s="22"/>
    </row>
    <row r="88" spans="1:14">
      <c r="A88" s="26"/>
      <c r="N88" s="22"/>
    </row>
    <row r="89" spans="1:14">
      <c r="A89" s="26"/>
      <c r="N89" s="22"/>
    </row>
    <row r="90" spans="1:14">
      <c r="A90" s="26"/>
      <c r="N90" s="22"/>
    </row>
    <row r="91" spans="1:14">
      <c r="A91" s="26"/>
      <c r="N91" s="22"/>
    </row>
    <row r="92" spans="1:14">
      <c r="A92" s="26"/>
      <c r="N92" s="22"/>
    </row>
    <row r="93" spans="1:14">
      <c r="A93" s="26"/>
      <c r="N93" s="22"/>
    </row>
    <row r="94" spans="1:14">
      <c r="A94" s="26"/>
      <c r="N94" s="22"/>
    </row>
    <row r="95" spans="1:14">
      <c r="A95" s="26"/>
      <c r="N95" s="22"/>
    </row>
    <row r="96" spans="1:14">
      <c r="A96" s="26"/>
      <c r="N96" s="22"/>
    </row>
    <row r="97" spans="1:14">
      <c r="A97" s="26"/>
      <c r="N97" s="22"/>
    </row>
    <row r="98" spans="1:14">
      <c r="A98" s="26"/>
      <c r="B98" s="7"/>
      <c r="C98" s="7"/>
      <c r="D98" s="7"/>
      <c r="E98" s="7"/>
      <c r="F98" s="7"/>
      <c r="G98" s="7"/>
      <c r="H98" s="7"/>
      <c r="I98" s="7"/>
      <c r="J98" s="7"/>
      <c r="K98" s="7"/>
      <c r="L98" s="7"/>
      <c r="M98" s="7"/>
      <c r="N98" s="22"/>
    </row>
    <row r="99" spans="1:14">
      <c r="A99" s="28"/>
      <c r="B99" s="23"/>
      <c r="C99" s="23"/>
      <c r="D99" s="23"/>
      <c r="E99" s="23"/>
      <c r="F99" s="23"/>
      <c r="G99" s="23"/>
      <c r="H99" s="23"/>
      <c r="I99" s="23"/>
      <c r="J99" s="23"/>
      <c r="K99" s="23"/>
      <c r="L99" s="23"/>
      <c r="M99" s="23"/>
      <c r="N99" s="24"/>
    </row>
  </sheetData>
  <mergeCells count="1">
    <mergeCell ref="D3:N7"/>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pageSetUpPr fitToPage="1"/>
  </sheetPr>
  <dimension ref="A1:J55"/>
  <sheetViews>
    <sheetView zoomScale="70" zoomScaleNormal="70" zoomScalePageLayoutView="110" workbookViewId="0">
      <pane ySplit="4" topLeftCell="A5" activePane="bottomLeft" state="frozen"/>
      <selection activeCell="P9" sqref="P9"/>
      <selection pane="bottomLeft" activeCell="F33" sqref="F33"/>
    </sheetView>
  </sheetViews>
  <sheetFormatPr baseColWidth="10" defaultColWidth="12.85546875" defaultRowHeight="21.6" customHeight="1"/>
  <cols>
    <col min="1" max="1" width="9.140625" style="33" customWidth="1"/>
    <col min="2" max="2" width="27.28515625" style="35" customWidth="1"/>
    <col min="3" max="4" width="30" style="35" customWidth="1"/>
    <col min="5" max="5" width="44.85546875" style="35" hidden="1" customWidth="1"/>
    <col min="6" max="6" width="98.7109375" style="36" customWidth="1"/>
    <col min="7" max="7" width="17.42578125" style="35" hidden="1" customWidth="1"/>
    <col min="8" max="8" width="26.7109375" style="35" hidden="1" customWidth="1"/>
    <col min="9" max="9" width="133.140625" style="35" hidden="1" customWidth="1"/>
    <col min="10" max="10" width="255.7109375" style="35" customWidth="1"/>
    <col min="11" max="11" width="25.7109375" style="35" customWidth="1"/>
    <col min="12" max="16384" width="12.85546875" style="35"/>
  </cols>
  <sheetData>
    <row r="1" spans="1:10" ht="21.6" customHeight="1">
      <c r="B1" s="34" t="s">
        <v>147</v>
      </c>
      <c r="F1" s="35"/>
      <c r="J1" s="67"/>
    </row>
    <row r="2" spans="1:10" ht="21.6" customHeight="1">
      <c r="B2" s="34"/>
      <c r="F2" s="35"/>
    </row>
    <row r="3" spans="1:10" ht="21.6" customHeight="1">
      <c r="B3" s="34"/>
      <c r="J3" s="42"/>
    </row>
    <row r="4" spans="1:10" s="42" customFormat="1" ht="21.6" customHeight="1">
      <c r="A4" s="37" t="s">
        <v>148</v>
      </c>
      <c r="B4" s="38" t="s">
        <v>149</v>
      </c>
      <c r="C4" s="38" t="s">
        <v>150</v>
      </c>
      <c r="D4" s="39" t="s">
        <v>151</v>
      </c>
      <c r="E4" s="38" t="s">
        <v>152</v>
      </c>
      <c r="F4" s="40" t="s">
        <v>153</v>
      </c>
      <c r="G4" s="39" t="s">
        <v>154</v>
      </c>
      <c r="H4" s="41" t="s">
        <v>155</v>
      </c>
      <c r="I4" s="41" t="s">
        <v>156</v>
      </c>
      <c r="J4" s="68" t="s">
        <v>189</v>
      </c>
    </row>
    <row r="5" spans="1:10" ht="21.6" customHeight="1">
      <c r="A5" s="33">
        <v>1</v>
      </c>
      <c r="B5" s="35" t="s">
        <v>40</v>
      </c>
      <c r="C5" s="35" t="s">
        <v>43</v>
      </c>
      <c r="D5" s="35" t="s">
        <v>129</v>
      </c>
      <c r="E5" s="35" t="s">
        <v>157</v>
      </c>
      <c r="F5" s="89" t="s">
        <v>199</v>
      </c>
      <c r="G5" s="35" t="s">
        <v>158</v>
      </c>
      <c r="H5" s="43" t="str">
        <f>IF(G5="KO","reformuler l'affirmation","ras")</f>
        <v>reformuler l'affirmation</v>
      </c>
      <c r="I5" s="43" t="s">
        <v>141</v>
      </c>
      <c r="J5" s="35" t="s">
        <v>185</v>
      </c>
    </row>
    <row r="6" spans="1:10" ht="21.6" customHeight="1">
      <c r="A6" s="33">
        <v>2</v>
      </c>
      <c r="B6" s="89" t="s">
        <v>41</v>
      </c>
      <c r="C6" s="89" t="s">
        <v>43</v>
      </c>
      <c r="D6" s="89" t="s">
        <v>132</v>
      </c>
      <c r="E6" s="35" t="s">
        <v>159</v>
      </c>
      <c r="F6" s="90" t="s">
        <v>198</v>
      </c>
      <c r="G6" s="35" t="s">
        <v>160</v>
      </c>
      <c r="H6" s="35" t="str">
        <f t="shared" ref="H6:H49" si="0">IF(G6="KO","reformuler l'affirmation","ras")</f>
        <v>ras</v>
      </c>
      <c r="J6" s="35" t="s">
        <v>186</v>
      </c>
    </row>
    <row r="7" spans="1:10" ht="21.6" customHeight="1">
      <c r="A7" s="33">
        <v>38</v>
      </c>
      <c r="B7" s="35" t="s">
        <v>41</v>
      </c>
      <c r="C7" s="35" t="s">
        <v>92</v>
      </c>
      <c r="D7" s="35" t="s">
        <v>133</v>
      </c>
      <c r="E7" s="35" t="s">
        <v>161</v>
      </c>
      <c r="F7" s="35" t="s">
        <v>15</v>
      </c>
      <c r="G7" s="35" t="s">
        <v>160</v>
      </c>
      <c r="H7" s="35" t="str">
        <f t="shared" si="0"/>
        <v>ras</v>
      </c>
      <c r="J7" s="35" t="s">
        <v>234</v>
      </c>
    </row>
    <row r="8" spans="1:10" ht="21.6" customHeight="1">
      <c r="A8" s="33">
        <v>29</v>
      </c>
      <c r="B8" s="35" t="s">
        <v>40</v>
      </c>
      <c r="C8" s="35" t="s">
        <v>47</v>
      </c>
      <c r="D8" s="35" t="s">
        <v>133</v>
      </c>
      <c r="E8" s="35" t="s">
        <v>162</v>
      </c>
      <c r="F8" s="44" t="s">
        <v>242</v>
      </c>
      <c r="G8" s="35" t="s">
        <v>160</v>
      </c>
      <c r="H8" s="35" t="str">
        <f t="shared" si="0"/>
        <v>ras</v>
      </c>
      <c r="J8" s="35" t="s">
        <v>187</v>
      </c>
    </row>
    <row r="9" spans="1:10" ht="21.6" customHeight="1">
      <c r="A9" s="33">
        <v>30</v>
      </c>
      <c r="B9" s="35" t="s">
        <v>40</v>
      </c>
      <c r="C9" s="35" t="s">
        <v>47</v>
      </c>
      <c r="D9" s="35" t="s">
        <v>133</v>
      </c>
      <c r="E9" s="35" t="s">
        <v>162</v>
      </c>
      <c r="F9" s="44" t="s">
        <v>16</v>
      </c>
      <c r="G9" s="35" t="s">
        <v>160</v>
      </c>
      <c r="H9" s="35" t="str">
        <f t="shared" si="0"/>
        <v>ras</v>
      </c>
      <c r="J9" s="35" t="s">
        <v>235</v>
      </c>
    </row>
    <row r="10" spans="1:10" ht="21.6" customHeight="1">
      <c r="A10" s="33">
        <v>14</v>
      </c>
      <c r="B10" s="35" t="s">
        <v>40</v>
      </c>
      <c r="C10" s="35" t="s">
        <v>44</v>
      </c>
      <c r="D10" s="35" t="s">
        <v>134</v>
      </c>
      <c r="E10" s="35" t="s">
        <v>163</v>
      </c>
      <c r="F10" s="35" t="s">
        <v>211</v>
      </c>
      <c r="G10" s="35" t="s">
        <v>160</v>
      </c>
      <c r="H10" s="35" t="str">
        <f t="shared" si="0"/>
        <v>ras</v>
      </c>
      <c r="J10" s="35" t="s">
        <v>188</v>
      </c>
    </row>
    <row r="11" spans="1:10" ht="21.6" customHeight="1">
      <c r="A11" s="33">
        <v>15</v>
      </c>
      <c r="B11" s="35" t="s">
        <v>40</v>
      </c>
      <c r="C11" s="35" t="s">
        <v>44</v>
      </c>
      <c r="D11" s="35" t="s">
        <v>134</v>
      </c>
      <c r="E11" s="35" t="s">
        <v>163</v>
      </c>
      <c r="F11" s="35" t="s">
        <v>23</v>
      </c>
      <c r="G11" s="35" t="s">
        <v>160</v>
      </c>
      <c r="H11" s="35" t="str">
        <f t="shared" si="0"/>
        <v>ras</v>
      </c>
      <c r="J11" s="35" t="s">
        <v>236</v>
      </c>
    </row>
    <row r="12" spans="1:10" ht="21.6" customHeight="1">
      <c r="A12" s="33">
        <v>16</v>
      </c>
      <c r="B12" s="35" t="s">
        <v>40</v>
      </c>
      <c r="C12" s="35" t="s">
        <v>44</v>
      </c>
      <c r="D12" s="35" t="s">
        <v>134</v>
      </c>
      <c r="E12" s="35" t="s">
        <v>163</v>
      </c>
      <c r="F12" s="44" t="s">
        <v>212</v>
      </c>
      <c r="G12" s="35" t="s">
        <v>160</v>
      </c>
      <c r="H12" s="35" t="str">
        <f t="shared" si="0"/>
        <v>ras</v>
      </c>
      <c r="J12" s="35" t="s">
        <v>237</v>
      </c>
    </row>
    <row r="13" spans="1:10" ht="21.6" customHeight="1">
      <c r="A13" s="33">
        <v>17</v>
      </c>
      <c r="B13" s="35" t="s">
        <v>40</v>
      </c>
      <c r="C13" s="35" t="s">
        <v>44</v>
      </c>
      <c r="D13" s="35" t="s">
        <v>134</v>
      </c>
      <c r="E13" s="35" t="s">
        <v>163</v>
      </c>
      <c r="F13" s="35" t="s">
        <v>213</v>
      </c>
      <c r="G13" s="35" t="s">
        <v>160</v>
      </c>
      <c r="H13" s="35" t="str">
        <f t="shared" si="0"/>
        <v>ras</v>
      </c>
      <c r="J13" s="35" t="s">
        <v>238</v>
      </c>
    </row>
    <row r="14" spans="1:10" ht="21.6" customHeight="1">
      <c r="A14" s="33">
        <v>18</v>
      </c>
      <c r="B14" s="35" t="s">
        <v>40</v>
      </c>
      <c r="C14" s="35" t="s">
        <v>44</v>
      </c>
      <c r="D14" s="35" t="s">
        <v>135</v>
      </c>
      <c r="E14" s="35" t="s">
        <v>164</v>
      </c>
      <c r="F14" s="35" t="s">
        <v>214</v>
      </c>
      <c r="G14" s="35" t="s">
        <v>160</v>
      </c>
      <c r="H14" s="35" t="str">
        <f t="shared" si="0"/>
        <v>ras</v>
      </c>
      <c r="J14" s="35" t="s">
        <v>239</v>
      </c>
    </row>
    <row r="15" spans="1:10" ht="21.6" customHeight="1">
      <c r="A15" s="33">
        <v>39</v>
      </c>
      <c r="B15" s="35" t="s">
        <v>49</v>
      </c>
      <c r="C15" s="35" t="s">
        <v>92</v>
      </c>
      <c r="D15" s="35" t="s">
        <v>135</v>
      </c>
      <c r="E15" s="35" t="s">
        <v>164</v>
      </c>
      <c r="F15" s="35" t="s">
        <v>26</v>
      </c>
      <c r="G15" s="35" t="s">
        <v>160</v>
      </c>
      <c r="H15" s="35" t="str">
        <f t="shared" si="0"/>
        <v>ras</v>
      </c>
      <c r="J15" s="35" t="s">
        <v>240</v>
      </c>
    </row>
    <row r="16" spans="1:10" ht="21.6" customHeight="1">
      <c r="A16" s="33">
        <v>19</v>
      </c>
      <c r="B16" s="35" t="s">
        <v>40</v>
      </c>
      <c r="C16" s="35" t="s">
        <v>44</v>
      </c>
      <c r="D16" s="35" t="s">
        <v>135</v>
      </c>
      <c r="E16" s="35" t="s">
        <v>164</v>
      </c>
      <c r="F16" s="35" t="s">
        <v>215</v>
      </c>
      <c r="G16" s="35" t="s">
        <v>160</v>
      </c>
      <c r="H16" s="35" t="str">
        <f t="shared" si="0"/>
        <v>ras</v>
      </c>
      <c r="J16" s="35" t="s">
        <v>241</v>
      </c>
    </row>
    <row r="17" spans="1:9" ht="15.75">
      <c r="A17" s="33">
        <v>20</v>
      </c>
      <c r="B17" s="35" t="s">
        <v>40</v>
      </c>
      <c r="C17" s="35" t="s">
        <v>44</v>
      </c>
      <c r="D17" s="35" t="s">
        <v>233</v>
      </c>
      <c r="E17" s="35" t="s">
        <v>165</v>
      </c>
      <c r="F17" s="45" t="s">
        <v>216</v>
      </c>
      <c r="G17" s="35" t="s">
        <v>160</v>
      </c>
      <c r="H17" s="35" t="str">
        <f t="shared" si="0"/>
        <v>ras</v>
      </c>
    </row>
    <row r="18" spans="1:9" ht="21.6" customHeight="1">
      <c r="A18" s="33">
        <v>25</v>
      </c>
      <c r="B18" s="35" t="s">
        <v>41</v>
      </c>
      <c r="C18" s="35" t="s">
        <v>45</v>
      </c>
      <c r="D18" s="35" t="s">
        <v>129</v>
      </c>
      <c r="E18" s="35" t="s">
        <v>166</v>
      </c>
      <c r="F18" s="35" t="s">
        <v>36</v>
      </c>
      <c r="G18" s="35" t="s">
        <v>160</v>
      </c>
      <c r="H18" s="35" t="str">
        <f t="shared" si="0"/>
        <v>ras</v>
      </c>
    </row>
    <row r="19" spans="1:9" ht="21.6" customHeight="1">
      <c r="A19" s="33">
        <v>26</v>
      </c>
      <c r="B19" s="35" t="s">
        <v>40</v>
      </c>
      <c r="C19" s="35" t="s">
        <v>45</v>
      </c>
      <c r="D19" s="35" t="s">
        <v>129</v>
      </c>
      <c r="E19" s="35" t="s">
        <v>167</v>
      </c>
      <c r="F19" s="35" t="s">
        <v>37</v>
      </c>
      <c r="G19" s="35" t="s">
        <v>160</v>
      </c>
      <c r="H19" s="35" t="str">
        <f t="shared" si="0"/>
        <v>ras</v>
      </c>
    </row>
    <row r="20" spans="1:9" ht="21.6" customHeight="1">
      <c r="A20" s="33">
        <v>27</v>
      </c>
      <c r="B20" s="35" t="s">
        <v>41</v>
      </c>
      <c r="C20" s="35" t="s">
        <v>45</v>
      </c>
      <c r="D20" s="35" t="s">
        <v>129</v>
      </c>
      <c r="E20" s="35" t="s">
        <v>168</v>
      </c>
      <c r="F20" s="35" t="s">
        <v>217</v>
      </c>
      <c r="G20" s="35" t="s">
        <v>160</v>
      </c>
      <c r="H20" s="35" t="str">
        <f t="shared" si="0"/>
        <v>ras</v>
      </c>
    </row>
    <row r="21" spans="1:9" ht="21.6" customHeight="1">
      <c r="A21" s="33">
        <v>34</v>
      </c>
      <c r="B21" s="88" t="s">
        <v>41</v>
      </c>
      <c r="C21" s="88" t="s">
        <v>46</v>
      </c>
      <c r="D21" s="88" t="s">
        <v>129</v>
      </c>
      <c r="E21" s="35" t="s">
        <v>169</v>
      </c>
      <c r="F21" s="88" t="s">
        <v>196</v>
      </c>
      <c r="G21" s="35" t="s">
        <v>160</v>
      </c>
      <c r="H21" s="35" t="str">
        <f t="shared" si="0"/>
        <v>ras</v>
      </c>
    </row>
    <row r="22" spans="1:9" ht="21.6" customHeight="1">
      <c r="A22" s="33">
        <v>35</v>
      </c>
      <c r="B22" s="35" t="s">
        <v>41</v>
      </c>
      <c r="C22" s="35" t="s">
        <v>46</v>
      </c>
      <c r="D22" s="35" t="s">
        <v>129</v>
      </c>
      <c r="E22" s="35" t="s">
        <v>169</v>
      </c>
      <c r="F22" s="35" t="s">
        <v>79</v>
      </c>
      <c r="G22" s="35" t="s">
        <v>160</v>
      </c>
      <c r="H22" s="35" t="str">
        <f t="shared" si="0"/>
        <v>ras</v>
      </c>
    </row>
    <row r="23" spans="1:9" ht="21.6" customHeight="1">
      <c r="A23" s="33">
        <v>36</v>
      </c>
      <c r="B23" s="35" t="s">
        <v>41</v>
      </c>
      <c r="C23" s="35" t="s">
        <v>46</v>
      </c>
      <c r="D23" s="35" t="s">
        <v>129</v>
      </c>
      <c r="E23" s="35" t="s">
        <v>170</v>
      </c>
      <c r="F23" s="35" t="s">
        <v>80</v>
      </c>
      <c r="G23" s="35" t="s">
        <v>160</v>
      </c>
      <c r="H23" s="35" t="str">
        <f t="shared" si="0"/>
        <v>ras</v>
      </c>
    </row>
    <row r="24" spans="1:9" ht="21.6" customHeight="1">
      <c r="A24" s="33">
        <v>37</v>
      </c>
      <c r="B24" s="35" t="s">
        <v>41</v>
      </c>
      <c r="C24" s="35" t="s">
        <v>46</v>
      </c>
      <c r="D24" s="35" t="s">
        <v>133</v>
      </c>
      <c r="E24" s="35" t="s">
        <v>171</v>
      </c>
      <c r="F24" s="35" t="s">
        <v>210</v>
      </c>
      <c r="G24" s="35" t="s">
        <v>160</v>
      </c>
      <c r="H24" s="35" t="str">
        <f t="shared" si="0"/>
        <v>ras</v>
      </c>
    </row>
    <row r="25" spans="1:9" ht="21.6" customHeight="1">
      <c r="A25" s="33">
        <v>31</v>
      </c>
      <c r="B25" s="35" t="s">
        <v>40</v>
      </c>
      <c r="C25" s="35" t="s">
        <v>47</v>
      </c>
      <c r="D25" s="35" t="s">
        <v>129</v>
      </c>
      <c r="E25" s="35" t="s">
        <v>138</v>
      </c>
      <c r="F25" s="35" t="s">
        <v>219</v>
      </c>
      <c r="G25" s="35" t="s">
        <v>160</v>
      </c>
      <c r="H25" s="35" t="str">
        <f t="shared" si="0"/>
        <v>ras</v>
      </c>
    </row>
    <row r="26" spans="1:9" ht="21.6" customHeight="1">
      <c r="A26" s="33">
        <v>32</v>
      </c>
      <c r="B26" s="35" t="s">
        <v>40</v>
      </c>
      <c r="C26" s="35" t="s">
        <v>47</v>
      </c>
      <c r="D26" s="35" t="s">
        <v>133</v>
      </c>
      <c r="E26" s="35" t="s">
        <v>172</v>
      </c>
      <c r="F26" s="35" t="s">
        <v>61</v>
      </c>
      <c r="G26" s="35" t="s">
        <v>160</v>
      </c>
      <c r="H26" s="35" t="str">
        <f t="shared" si="0"/>
        <v>ras</v>
      </c>
    </row>
    <row r="27" spans="1:9" ht="21.6" customHeight="1">
      <c r="A27" s="33">
        <v>33</v>
      </c>
      <c r="B27" s="35" t="s">
        <v>40</v>
      </c>
      <c r="C27" s="35" t="s">
        <v>47</v>
      </c>
      <c r="D27" s="35" t="s">
        <v>129</v>
      </c>
      <c r="E27" s="35" t="s">
        <v>173</v>
      </c>
      <c r="F27" s="35" t="s">
        <v>220</v>
      </c>
      <c r="G27" s="35" t="s">
        <v>160</v>
      </c>
      <c r="H27" s="35" t="str">
        <f t="shared" si="0"/>
        <v>ras</v>
      </c>
    </row>
    <row r="28" spans="1:9" ht="21.6" customHeight="1">
      <c r="A28" s="33">
        <v>21</v>
      </c>
      <c r="B28" s="88" t="s">
        <v>40</v>
      </c>
      <c r="C28" s="88" t="s">
        <v>197</v>
      </c>
      <c r="D28" s="88" t="s">
        <v>129</v>
      </c>
      <c r="E28" s="35" t="s">
        <v>174</v>
      </c>
      <c r="F28" s="88" t="s">
        <v>207</v>
      </c>
      <c r="G28" s="35" t="s">
        <v>158</v>
      </c>
      <c r="H28" s="43" t="str">
        <f t="shared" si="0"/>
        <v>reformuler l'affirmation</v>
      </c>
      <c r="I28" s="43" t="s">
        <v>175</v>
      </c>
    </row>
    <row r="29" spans="1:9" ht="21.6" customHeight="1">
      <c r="A29" s="33">
        <v>22</v>
      </c>
      <c r="B29" s="88" t="s">
        <v>40</v>
      </c>
      <c r="C29" s="88" t="s">
        <v>197</v>
      </c>
      <c r="D29" s="88" t="s">
        <v>129</v>
      </c>
      <c r="E29" s="35" t="s">
        <v>174</v>
      </c>
      <c r="F29" s="88" t="s">
        <v>208</v>
      </c>
      <c r="G29" s="35" t="s">
        <v>160</v>
      </c>
      <c r="H29" s="35" t="str">
        <f t="shared" si="0"/>
        <v>ras</v>
      </c>
    </row>
    <row r="30" spans="1:9" ht="21.6" customHeight="1">
      <c r="A30" s="33">
        <v>6</v>
      </c>
      <c r="B30" s="35" t="s">
        <v>40</v>
      </c>
      <c r="C30" s="35" t="s">
        <v>48</v>
      </c>
      <c r="D30" s="35" t="s">
        <v>133</v>
      </c>
      <c r="E30" s="35" t="s">
        <v>176</v>
      </c>
      <c r="F30" s="35" t="s">
        <v>66</v>
      </c>
      <c r="G30" s="35" t="s">
        <v>160</v>
      </c>
      <c r="H30" s="35" t="str">
        <f t="shared" si="0"/>
        <v>ras</v>
      </c>
    </row>
    <row r="31" spans="1:9" ht="21.6" customHeight="1">
      <c r="A31" s="33">
        <v>40</v>
      </c>
      <c r="B31" s="35" t="s">
        <v>40</v>
      </c>
      <c r="C31" s="35" t="s">
        <v>92</v>
      </c>
      <c r="D31" s="35" t="s">
        <v>133</v>
      </c>
      <c r="E31" s="35" t="s">
        <v>177</v>
      </c>
      <c r="F31" s="44" t="s">
        <v>87</v>
      </c>
      <c r="G31" s="35" t="s">
        <v>160</v>
      </c>
      <c r="H31" s="35" t="str">
        <f t="shared" si="0"/>
        <v>ras</v>
      </c>
    </row>
    <row r="32" spans="1:9" ht="21.6" customHeight="1">
      <c r="A32" s="33">
        <v>41</v>
      </c>
      <c r="B32" s="35" t="s">
        <v>40</v>
      </c>
      <c r="C32" s="35" t="s">
        <v>92</v>
      </c>
      <c r="D32" s="35" t="s">
        <v>130</v>
      </c>
      <c r="E32" s="35" t="s">
        <v>178</v>
      </c>
      <c r="F32" s="44" t="s">
        <v>88</v>
      </c>
      <c r="G32" s="35" t="s">
        <v>160</v>
      </c>
      <c r="H32" s="35" t="str">
        <f t="shared" si="0"/>
        <v>ras</v>
      </c>
    </row>
    <row r="33" spans="1:9" ht="21.6" customHeight="1">
      <c r="A33" s="33">
        <v>7</v>
      </c>
      <c r="B33" s="35" t="s">
        <v>40</v>
      </c>
      <c r="C33" s="35" t="s">
        <v>48</v>
      </c>
      <c r="D33" s="35" t="s">
        <v>129</v>
      </c>
      <c r="E33" s="35" t="s">
        <v>179</v>
      </c>
      <c r="F33" s="44" t="s">
        <v>203</v>
      </c>
      <c r="G33" s="35" t="s">
        <v>160</v>
      </c>
      <c r="H33" s="35" t="str">
        <f t="shared" si="0"/>
        <v>ras</v>
      </c>
    </row>
    <row r="34" spans="1:9" ht="21.6" customHeight="1">
      <c r="A34" s="33">
        <v>23</v>
      </c>
      <c r="B34" s="88" t="s">
        <v>40</v>
      </c>
      <c r="C34" s="88" t="s">
        <v>197</v>
      </c>
      <c r="D34" s="88" t="s">
        <v>129</v>
      </c>
      <c r="E34" s="35" t="s">
        <v>179</v>
      </c>
      <c r="F34" s="88" t="s">
        <v>209</v>
      </c>
      <c r="G34" s="35" t="s">
        <v>160</v>
      </c>
      <c r="H34" s="35" t="str">
        <f t="shared" si="0"/>
        <v>ras</v>
      </c>
    </row>
    <row r="35" spans="1:9" ht="21.6" customHeight="1">
      <c r="A35" s="33">
        <v>24</v>
      </c>
      <c r="B35" s="88" t="s">
        <v>40</v>
      </c>
      <c r="C35" s="88" t="s">
        <v>197</v>
      </c>
      <c r="D35" s="88" t="s">
        <v>129</v>
      </c>
      <c r="E35" s="35" t="s">
        <v>180</v>
      </c>
      <c r="F35" s="88" t="s">
        <v>69</v>
      </c>
      <c r="G35" s="35" t="s">
        <v>160</v>
      </c>
      <c r="H35" s="35" t="str">
        <f t="shared" si="0"/>
        <v>ras</v>
      </c>
    </row>
    <row r="36" spans="1:9" ht="21.6" customHeight="1">
      <c r="A36" s="33">
        <v>8</v>
      </c>
      <c r="B36" s="35" t="s">
        <v>40</v>
      </c>
      <c r="C36" s="35" t="s">
        <v>48</v>
      </c>
      <c r="D36" s="35" t="s">
        <v>131</v>
      </c>
      <c r="E36" s="35" t="s">
        <v>181</v>
      </c>
      <c r="F36" s="35" t="s">
        <v>204</v>
      </c>
      <c r="G36" s="35" t="s">
        <v>158</v>
      </c>
      <c r="H36" s="43" t="str">
        <f t="shared" si="0"/>
        <v>reformuler l'affirmation</v>
      </c>
      <c r="I36" s="43" t="s">
        <v>143</v>
      </c>
    </row>
    <row r="37" spans="1:9" ht="21.6" customHeight="1">
      <c r="A37" s="33">
        <v>45</v>
      </c>
      <c r="B37" s="88" t="s">
        <v>40</v>
      </c>
      <c r="C37" s="88" t="s">
        <v>197</v>
      </c>
      <c r="D37" s="88" t="s">
        <v>129</v>
      </c>
      <c r="E37" s="35" t="s">
        <v>181</v>
      </c>
      <c r="F37" s="88" t="s">
        <v>70</v>
      </c>
      <c r="G37" s="35" t="s">
        <v>160</v>
      </c>
      <c r="H37" s="35" t="str">
        <f t="shared" si="0"/>
        <v>ras</v>
      </c>
    </row>
    <row r="38" spans="1:9" ht="21.6" customHeight="1">
      <c r="A38" s="33">
        <v>9</v>
      </c>
      <c r="B38" s="35" t="s">
        <v>49</v>
      </c>
      <c r="C38" s="35" t="s">
        <v>48</v>
      </c>
      <c r="D38" s="35" t="s">
        <v>131</v>
      </c>
      <c r="F38" s="35" t="s">
        <v>71</v>
      </c>
      <c r="G38" s="35" t="s">
        <v>160</v>
      </c>
      <c r="H38" s="35" t="str">
        <f t="shared" si="0"/>
        <v>ras</v>
      </c>
    </row>
    <row r="39" spans="1:9" ht="21.6" customHeight="1">
      <c r="A39" s="33">
        <v>42</v>
      </c>
      <c r="B39" s="88" t="s">
        <v>49</v>
      </c>
      <c r="C39" s="88" t="s">
        <v>92</v>
      </c>
      <c r="D39" s="88" t="s">
        <v>131</v>
      </c>
      <c r="F39" s="88" t="s">
        <v>182</v>
      </c>
      <c r="G39" s="35" t="s">
        <v>158</v>
      </c>
      <c r="H39" s="43" t="str">
        <f t="shared" si="0"/>
        <v>reformuler l'affirmation</v>
      </c>
      <c r="I39" s="43" t="s">
        <v>144</v>
      </c>
    </row>
    <row r="40" spans="1:9" ht="21.6" customHeight="1">
      <c r="A40" s="33">
        <v>10</v>
      </c>
      <c r="B40" s="35" t="s">
        <v>49</v>
      </c>
      <c r="C40" s="35" t="s">
        <v>48</v>
      </c>
      <c r="D40" s="35" t="s">
        <v>131</v>
      </c>
      <c r="F40" s="35" t="s">
        <v>72</v>
      </c>
      <c r="G40" s="35" t="s">
        <v>160</v>
      </c>
      <c r="H40" s="35" t="str">
        <f t="shared" si="0"/>
        <v>ras</v>
      </c>
    </row>
    <row r="41" spans="1:9" ht="21.6" customHeight="1">
      <c r="A41" s="33">
        <v>46</v>
      </c>
      <c r="B41" s="88" t="s">
        <v>49</v>
      </c>
      <c r="C41" s="88" t="s">
        <v>197</v>
      </c>
      <c r="D41" s="88" t="s">
        <v>129</v>
      </c>
      <c r="F41" s="88" t="s">
        <v>73</v>
      </c>
      <c r="G41" s="35" t="s">
        <v>160</v>
      </c>
      <c r="H41" s="35" t="str">
        <f t="shared" si="0"/>
        <v>ras</v>
      </c>
    </row>
    <row r="42" spans="1:9" ht="21.6" customHeight="1">
      <c r="A42" s="33">
        <v>11</v>
      </c>
      <c r="B42" s="35" t="s">
        <v>49</v>
      </c>
      <c r="C42" s="35" t="s">
        <v>48</v>
      </c>
      <c r="D42" s="35" t="s">
        <v>131</v>
      </c>
      <c r="F42" s="35" t="s">
        <v>205</v>
      </c>
      <c r="G42" s="35" t="s">
        <v>160</v>
      </c>
      <c r="H42" s="35" t="str">
        <f t="shared" si="0"/>
        <v>ras</v>
      </c>
    </row>
    <row r="43" spans="1:9" ht="21.6" customHeight="1">
      <c r="A43" s="33">
        <v>3</v>
      </c>
      <c r="B43" s="35" t="s">
        <v>49</v>
      </c>
      <c r="C43" s="35" t="s">
        <v>43</v>
      </c>
      <c r="D43" s="35" t="s">
        <v>132</v>
      </c>
      <c r="F43" s="89" t="s">
        <v>200</v>
      </c>
      <c r="G43" s="35" t="s">
        <v>160</v>
      </c>
      <c r="H43" s="35" t="str">
        <f t="shared" si="0"/>
        <v>ras</v>
      </c>
    </row>
    <row r="44" spans="1:9" ht="21.6" customHeight="1">
      <c r="A44" s="33">
        <v>12</v>
      </c>
      <c r="B44" s="35" t="s">
        <v>41</v>
      </c>
      <c r="C44" s="35" t="s">
        <v>48</v>
      </c>
      <c r="D44" s="35" t="s">
        <v>131</v>
      </c>
      <c r="F44" s="35" t="s">
        <v>206</v>
      </c>
      <c r="G44" s="35" t="s">
        <v>160</v>
      </c>
      <c r="H44" s="35" t="str">
        <f t="shared" si="0"/>
        <v>ras</v>
      </c>
    </row>
    <row r="45" spans="1:9" ht="21.6" customHeight="1">
      <c r="A45" s="33">
        <v>4</v>
      </c>
      <c r="B45" s="87" t="s">
        <v>41</v>
      </c>
      <c r="C45" s="87" t="s">
        <v>43</v>
      </c>
      <c r="D45" s="89" t="s">
        <v>132</v>
      </c>
      <c r="F45" s="89" t="s">
        <v>202</v>
      </c>
      <c r="G45" s="35" t="s">
        <v>160</v>
      </c>
      <c r="H45" s="35" t="str">
        <f t="shared" si="0"/>
        <v>ras</v>
      </c>
    </row>
    <row r="46" spans="1:9" ht="21.6" customHeight="1">
      <c r="A46" s="33">
        <v>43</v>
      </c>
      <c r="B46" s="35" t="s">
        <v>49</v>
      </c>
      <c r="C46" s="35" t="s">
        <v>92</v>
      </c>
      <c r="D46" s="35" t="s">
        <v>233</v>
      </c>
      <c r="F46" s="35" t="s">
        <v>89</v>
      </c>
      <c r="G46" s="35" t="s">
        <v>160</v>
      </c>
      <c r="H46" s="35" t="str">
        <f t="shared" si="0"/>
        <v>ras</v>
      </c>
    </row>
    <row r="47" spans="1:9" ht="21.6" customHeight="1">
      <c r="A47" s="33">
        <v>44</v>
      </c>
      <c r="B47" s="35" t="s">
        <v>49</v>
      </c>
      <c r="C47" s="35" t="s">
        <v>92</v>
      </c>
      <c r="D47" s="35" t="s">
        <v>131</v>
      </c>
      <c r="F47" s="35" t="s">
        <v>90</v>
      </c>
      <c r="G47" s="35" t="s">
        <v>160</v>
      </c>
      <c r="H47" s="35" t="str">
        <f t="shared" si="0"/>
        <v>ras</v>
      </c>
    </row>
    <row r="48" spans="1:9" ht="21.6" customHeight="1">
      <c r="A48" s="33">
        <v>45</v>
      </c>
      <c r="B48" s="35" t="s">
        <v>40</v>
      </c>
      <c r="C48" s="35" t="s">
        <v>48</v>
      </c>
      <c r="D48" s="35" t="s">
        <v>131</v>
      </c>
      <c r="F48" s="35" t="s">
        <v>77</v>
      </c>
      <c r="G48" s="35" t="s">
        <v>160</v>
      </c>
      <c r="H48" s="35" t="str">
        <f t="shared" si="0"/>
        <v>ras</v>
      </c>
    </row>
    <row r="49" spans="1:8" ht="21.6" customHeight="1">
      <c r="A49" s="33">
        <v>28</v>
      </c>
      <c r="B49" s="35" t="s">
        <v>41</v>
      </c>
      <c r="C49" s="35" t="s">
        <v>45</v>
      </c>
      <c r="D49" s="35" t="s">
        <v>130</v>
      </c>
      <c r="F49" s="35" t="s">
        <v>57</v>
      </c>
      <c r="G49" s="35" t="s">
        <v>160</v>
      </c>
      <c r="H49" s="35" t="str">
        <f t="shared" si="0"/>
        <v>ras</v>
      </c>
    </row>
    <row r="50" spans="1:8" ht="21.6" customHeight="1">
      <c r="A50" s="33">
        <v>5</v>
      </c>
      <c r="B50" s="89" t="s">
        <v>41</v>
      </c>
      <c r="C50" s="89" t="s">
        <v>43</v>
      </c>
      <c r="D50" s="89" t="s">
        <v>130</v>
      </c>
      <c r="E50" s="46"/>
      <c r="F50" s="91" t="s">
        <v>201</v>
      </c>
    </row>
    <row r="51" spans="1:8" ht="21.6" customHeight="1">
      <c r="E51" s="46"/>
    </row>
    <row r="52" spans="1:8" ht="21.6" customHeight="1">
      <c r="E52" s="46"/>
    </row>
    <row r="53" spans="1:8" ht="21.6" customHeight="1">
      <c r="E53" s="46"/>
    </row>
    <row r="55" spans="1:8" ht="21.6" customHeight="1">
      <c r="D55" s="107"/>
    </row>
  </sheetData>
  <autoFilter ref="A4:F50"/>
  <printOptions horizontalCentered="1" verticalCentered="1"/>
  <pageMargins left="0.70866141732283472" right="0.70866141732283472" top="0.74803149606299213" bottom="0.74803149606299213" header="0.31496062992125984" footer="0.31496062992125984"/>
  <pageSetup paperSize="9" scale="49" orientation="landscape" horizontalDpi="4294967292" verticalDpi="4294967292"/>
  <headerFooter>
    <oddFooter>&amp;L&amp;D&amp;C&amp;Z&amp;F</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4:J58"/>
  <sheetViews>
    <sheetView zoomScale="66" zoomScaleNormal="66" zoomScalePageLayoutView="85" workbookViewId="0">
      <selection activeCell="H17" sqref="H17"/>
    </sheetView>
  </sheetViews>
  <sheetFormatPr baseColWidth="10" defaultRowHeight="15"/>
  <cols>
    <col min="2" max="2" width="119.7109375" bestFit="1" customWidth="1"/>
    <col min="3" max="3" width="17.42578125" customWidth="1"/>
    <col min="8" max="8" width="26.42578125" bestFit="1" customWidth="1"/>
    <col min="9" max="9" width="26.42578125" customWidth="1"/>
  </cols>
  <sheetData>
    <row r="4" spans="1:10" ht="18.75">
      <c r="B4" s="10" t="s">
        <v>91</v>
      </c>
      <c r="C4" s="11" t="s">
        <v>139</v>
      </c>
    </row>
    <row r="5" spans="1:10">
      <c r="B5" s="99" t="s">
        <v>47</v>
      </c>
      <c r="C5" s="98">
        <f>SUM(C6:C10)</f>
        <v>0.99999999999999989</v>
      </c>
      <c r="D5">
        <f>AVERAGE(D6:D10)</f>
        <v>0.69500000000000006</v>
      </c>
      <c r="E5" s="9">
        <f>SUM(E6:E10)</f>
        <v>0.68500000000000005</v>
      </c>
      <c r="H5" s="12" t="s">
        <v>246</v>
      </c>
      <c r="I5" s="9">
        <f>D46</f>
        <v>0.875</v>
      </c>
      <c r="J5" s="9">
        <f>E46</f>
        <v>0.87650000000000006</v>
      </c>
    </row>
    <row r="6" spans="1:10">
      <c r="A6">
        <v>33</v>
      </c>
      <c r="B6" s="13" t="s">
        <v>227</v>
      </c>
      <c r="C6" s="96">
        <v>0.3</v>
      </c>
      <c r="D6">
        <f>VLOOKUP(A6,Feuil2!$B$4:$D$49,3,FALSE)</f>
        <v>0.67499999999999993</v>
      </c>
      <c r="E6" s="9">
        <f>C6*D6</f>
        <v>0.20249999999999999</v>
      </c>
      <c r="H6" s="12" t="s">
        <v>247</v>
      </c>
      <c r="I6" s="9">
        <f>D32</f>
        <v>0.796875</v>
      </c>
      <c r="J6" s="9">
        <f>E32</f>
        <v>0.81250000000000011</v>
      </c>
    </row>
    <row r="7" spans="1:10">
      <c r="A7">
        <v>29</v>
      </c>
      <c r="B7" s="13" t="s">
        <v>218</v>
      </c>
      <c r="C7" s="96">
        <v>0.2</v>
      </c>
      <c r="D7">
        <f>VLOOKUP(A7,Feuil2!$B$4:$D$49,3,FALSE)</f>
        <v>0.67500000000000004</v>
      </c>
      <c r="E7" s="9">
        <f t="shared" ref="E7:E15" si="0">C7*D7</f>
        <v>0.13500000000000001</v>
      </c>
      <c r="H7" s="12" t="s">
        <v>248</v>
      </c>
      <c r="I7" s="9">
        <f>D16</f>
        <v>0.73571428571428577</v>
      </c>
      <c r="J7" s="9">
        <f>E16</f>
        <v>0.71399999999999997</v>
      </c>
    </row>
    <row r="8" spans="1:10">
      <c r="A8">
        <v>32</v>
      </c>
      <c r="B8" s="13" t="s">
        <v>61</v>
      </c>
      <c r="C8" s="96">
        <v>0.2</v>
      </c>
      <c r="D8">
        <f>VLOOKUP(A8,Feuil2!$B$4:$D$49,3,FALSE)</f>
        <v>0.85</v>
      </c>
      <c r="E8" s="9">
        <f t="shared" si="0"/>
        <v>0.17</v>
      </c>
      <c r="H8" s="12" t="s">
        <v>249</v>
      </c>
      <c r="I8" s="9">
        <f>D41</f>
        <v>0.79999999999999993</v>
      </c>
      <c r="J8" s="9">
        <f>E41</f>
        <v>0.79999999999999993</v>
      </c>
    </row>
    <row r="9" spans="1:10">
      <c r="A9">
        <v>31</v>
      </c>
      <c r="B9" s="13" t="s">
        <v>219</v>
      </c>
      <c r="C9" s="96">
        <v>0.2</v>
      </c>
      <c r="D9">
        <f>VLOOKUP(A9,Feuil2!$B$4:$D$49,3,FALSE)</f>
        <v>0.5</v>
      </c>
      <c r="E9" s="9">
        <f t="shared" si="0"/>
        <v>0.1</v>
      </c>
      <c r="H9" s="12" t="s">
        <v>250</v>
      </c>
      <c r="I9" s="9">
        <f>D5</f>
        <v>0.69500000000000006</v>
      </c>
      <c r="J9" s="9">
        <f>E5</f>
        <v>0.68500000000000005</v>
      </c>
    </row>
    <row r="10" spans="1:10">
      <c r="A10">
        <v>30</v>
      </c>
      <c r="B10" s="13" t="s">
        <v>16</v>
      </c>
      <c r="C10" s="96">
        <v>0.1</v>
      </c>
      <c r="D10">
        <f>VLOOKUP(A10,Feuil2!$B$4:$D$49,3,FALSE)</f>
        <v>0.77499999999999991</v>
      </c>
      <c r="E10" s="9">
        <f t="shared" si="0"/>
        <v>7.7499999999999999E-2</v>
      </c>
      <c r="H10" s="12" t="s">
        <v>251</v>
      </c>
      <c r="I10" s="9">
        <f>D11</f>
        <v>0.75624999999999998</v>
      </c>
      <c r="J10" s="9">
        <f>E11</f>
        <v>0.74624999999999997</v>
      </c>
    </row>
    <row r="11" spans="1:10">
      <c r="B11" s="99" t="s">
        <v>46</v>
      </c>
      <c r="C11" s="98">
        <f>SUM(C12:C15)</f>
        <v>1</v>
      </c>
      <c r="D11">
        <f>AVERAGE(D12:D15)</f>
        <v>0.75624999999999998</v>
      </c>
      <c r="E11" s="9">
        <f>SUM(E12:E15)</f>
        <v>0.74624999999999997</v>
      </c>
      <c r="H11" s="12" t="s">
        <v>252</v>
      </c>
      <c r="I11" s="9">
        <f>D24</f>
        <v>0.49285714285714283</v>
      </c>
      <c r="J11" s="9">
        <f>E24</f>
        <v>0.50349999999999995</v>
      </c>
    </row>
    <row r="12" spans="1:10">
      <c r="A12">
        <v>34</v>
      </c>
      <c r="B12" s="13" t="s">
        <v>196</v>
      </c>
      <c r="C12" s="96">
        <v>0.25</v>
      </c>
      <c r="D12">
        <f>VLOOKUP(A12,Feuil2!$B$4:$D$49,3,FALSE)</f>
        <v>0.77499999999999991</v>
      </c>
      <c r="E12" s="9">
        <f t="shared" si="0"/>
        <v>0.19374999999999998</v>
      </c>
      <c r="H12" s="12" t="s">
        <v>253</v>
      </c>
      <c r="I12" s="9">
        <f>D52</f>
        <v>0.62916666666666665</v>
      </c>
      <c r="J12" s="9">
        <f>E52</f>
        <v>0.62024999999999997</v>
      </c>
    </row>
    <row r="13" spans="1:10">
      <c r="A13">
        <v>37</v>
      </c>
      <c r="B13" s="13" t="s">
        <v>210</v>
      </c>
      <c r="C13" s="96">
        <v>0.3</v>
      </c>
      <c r="D13">
        <f>VLOOKUP(A13,Feuil2!$B$4:$D$49,3,FALSE)</f>
        <v>0.64999999999999991</v>
      </c>
      <c r="E13" s="9">
        <f t="shared" si="0"/>
        <v>0.19499999999999998</v>
      </c>
    </row>
    <row r="14" spans="1:10">
      <c r="A14">
        <v>36</v>
      </c>
      <c r="B14" s="13" t="s">
        <v>80</v>
      </c>
      <c r="C14" s="96">
        <v>0.2</v>
      </c>
      <c r="D14">
        <f>VLOOKUP(A14,Feuil2!$B$4:$D$49,3,FALSE)</f>
        <v>0.85</v>
      </c>
      <c r="E14" s="9">
        <f t="shared" si="0"/>
        <v>0.17</v>
      </c>
    </row>
    <row r="15" spans="1:10">
      <c r="A15">
        <v>35</v>
      </c>
      <c r="B15" s="13" t="s">
        <v>79</v>
      </c>
      <c r="C15" s="96">
        <v>0.25</v>
      </c>
      <c r="D15">
        <f>VLOOKUP(A15,Feuil2!$B$4:$D$49,3,FALSE)</f>
        <v>0.75</v>
      </c>
      <c r="E15" s="9">
        <f t="shared" si="0"/>
        <v>0.1875</v>
      </c>
    </row>
    <row r="16" spans="1:10">
      <c r="B16" s="99" t="s">
        <v>44</v>
      </c>
      <c r="C16" s="98">
        <f>SUM(C17:C23)</f>
        <v>1</v>
      </c>
      <c r="D16">
        <f>AVERAGE(D17:D23)</f>
        <v>0.73571428571428577</v>
      </c>
      <c r="E16" s="9">
        <f>SUM(E17:E23)</f>
        <v>0.71399999999999997</v>
      </c>
    </row>
    <row r="17" spans="1:5">
      <c r="A17">
        <v>15</v>
      </c>
      <c r="B17" s="13" t="s">
        <v>23</v>
      </c>
      <c r="C17" s="96">
        <v>0.1</v>
      </c>
      <c r="D17">
        <f>VLOOKUP(A17,Feuil2!$B$4:$D$49,3,FALSE)</f>
        <v>1</v>
      </c>
      <c r="E17" s="9">
        <f t="shared" ref="E17:E23" si="1">C17*D17</f>
        <v>0.1</v>
      </c>
    </row>
    <row r="18" spans="1:5">
      <c r="A18">
        <v>18</v>
      </c>
      <c r="B18" s="13" t="s">
        <v>214</v>
      </c>
      <c r="C18" s="96">
        <v>0.15</v>
      </c>
      <c r="D18">
        <f>VLOOKUP(A18,Feuil2!$B$4:$D$49,3,FALSE)</f>
        <v>0.75</v>
      </c>
      <c r="E18" s="9">
        <f t="shared" si="1"/>
        <v>0.11249999999999999</v>
      </c>
    </row>
    <row r="19" spans="1:5">
      <c r="A19">
        <v>20</v>
      </c>
      <c r="B19" s="13" t="s">
        <v>216</v>
      </c>
      <c r="C19" s="96">
        <v>0.14000000000000001</v>
      </c>
      <c r="D19">
        <f>VLOOKUP(A19,Feuil2!$B$4:$D$49,3,FALSE)</f>
        <v>0.77499999999999991</v>
      </c>
      <c r="E19" s="9">
        <f t="shared" si="1"/>
        <v>0.1085</v>
      </c>
    </row>
    <row r="20" spans="1:5">
      <c r="A20">
        <v>14</v>
      </c>
      <c r="B20" s="13" t="s">
        <v>211</v>
      </c>
      <c r="C20" s="96">
        <v>0.16</v>
      </c>
      <c r="D20">
        <f>VLOOKUP(A20,Feuil2!$B$4:$D$49,3,FALSE)</f>
        <v>0.92500000000000004</v>
      </c>
      <c r="E20" s="9">
        <f t="shared" si="1"/>
        <v>0.14800000000000002</v>
      </c>
    </row>
    <row r="21" spans="1:5">
      <c r="A21">
        <v>19</v>
      </c>
      <c r="B21" s="13" t="s">
        <v>215</v>
      </c>
      <c r="C21" s="96">
        <v>0.1</v>
      </c>
      <c r="D21">
        <f>VLOOKUP(A21,Feuil2!$B$4:$D$49,3,FALSE)</f>
        <v>0.6</v>
      </c>
      <c r="E21" s="9">
        <f t="shared" si="1"/>
        <v>0.06</v>
      </c>
    </row>
    <row r="22" spans="1:5">
      <c r="A22">
        <v>16</v>
      </c>
      <c r="B22" s="13" t="s">
        <v>212</v>
      </c>
      <c r="C22" s="96">
        <v>0.2</v>
      </c>
      <c r="D22">
        <f>VLOOKUP(A22,Feuil2!$B$4:$D$49,3,FALSE)</f>
        <v>0.39999999999999997</v>
      </c>
      <c r="E22" s="9">
        <f t="shared" si="1"/>
        <v>0.08</v>
      </c>
    </row>
    <row r="23" spans="1:5">
      <c r="A23">
        <v>17</v>
      </c>
      <c r="B23" s="13" t="s">
        <v>213</v>
      </c>
      <c r="C23" s="96">
        <v>0.15</v>
      </c>
      <c r="D23">
        <f>VLOOKUP(A23,Feuil2!$B$4:$D$49,3,FALSE)</f>
        <v>0.7</v>
      </c>
      <c r="E23" s="9">
        <f t="shared" si="1"/>
        <v>0.105</v>
      </c>
    </row>
    <row r="24" spans="1:5">
      <c r="B24" s="99" t="s">
        <v>92</v>
      </c>
      <c r="C24" s="98">
        <f>SUM(C25:C31)</f>
        <v>1</v>
      </c>
      <c r="D24">
        <f>AVERAGE(D25:D31)</f>
        <v>0.49285714285714283</v>
      </c>
      <c r="E24" s="9">
        <f>SUM(E25:E31)</f>
        <v>0.50349999999999995</v>
      </c>
    </row>
    <row r="25" spans="1:5">
      <c r="A25">
        <v>38</v>
      </c>
      <c r="B25" s="13" t="s">
        <v>15</v>
      </c>
      <c r="C25" s="96">
        <v>0.15</v>
      </c>
      <c r="D25">
        <f>VLOOKUP(A25,Feuil2!$B$4:$D$49,3,FALSE)</f>
        <v>0.17499999999999999</v>
      </c>
      <c r="E25" s="9">
        <f t="shared" ref="E25:E31" si="2">C25*D25</f>
        <v>2.6249999999999999E-2</v>
      </c>
    </row>
    <row r="26" spans="1:5">
      <c r="A26">
        <v>44</v>
      </c>
      <c r="B26" s="13" t="s">
        <v>90</v>
      </c>
      <c r="C26" s="96">
        <v>0.14000000000000001</v>
      </c>
      <c r="D26">
        <f>VLOOKUP(A26,Feuil2!$B$4:$D$49,3,FALSE)</f>
        <v>0.52499999999999991</v>
      </c>
      <c r="E26" s="9">
        <f t="shared" si="2"/>
        <v>7.3499999999999996E-2</v>
      </c>
    </row>
    <row r="27" spans="1:5">
      <c r="A27">
        <v>41</v>
      </c>
      <c r="B27" s="13" t="s">
        <v>88</v>
      </c>
      <c r="C27" s="96">
        <v>0.17</v>
      </c>
      <c r="D27">
        <f>VLOOKUP(A27,Feuil2!$B$4:$D$49,3,FALSE)</f>
        <v>0.77499999999999991</v>
      </c>
      <c r="E27" s="9">
        <f t="shared" si="2"/>
        <v>0.13175000000000001</v>
      </c>
    </row>
    <row r="28" spans="1:5">
      <c r="A28">
        <v>43</v>
      </c>
      <c r="B28" s="13" t="s">
        <v>89</v>
      </c>
      <c r="C28" s="96">
        <v>0.14000000000000001</v>
      </c>
      <c r="D28">
        <f>VLOOKUP(A28,Feuil2!$B$4:$D$49,3,FALSE)</f>
        <v>0.42499999999999999</v>
      </c>
      <c r="E28" s="9">
        <f t="shared" si="2"/>
        <v>5.9500000000000004E-2</v>
      </c>
    </row>
    <row r="29" spans="1:5">
      <c r="A29">
        <v>39</v>
      </c>
      <c r="B29" s="13" t="s">
        <v>26</v>
      </c>
      <c r="C29" s="96">
        <v>0.1</v>
      </c>
      <c r="D29">
        <f>VLOOKUP(A29,Feuil2!$B$4:$D$49,3,FALSE)</f>
        <v>0.4</v>
      </c>
      <c r="E29" s="9">
        <f t="shared" si="2"/>
        <v>4.0000000000000008E-2</v>
      </c>
    </row>
    <row r="30" spans="1:5">
      <c r="A30">
        <v>40</v>
      </c>
      <c r="B30" s="13" t="s">
        <v>87</v>
      </c>
      <c r="C30" s="96">
        <v>0.15</v>
      </c>
      <c r="D30">
        <f>VLOOKUP(A30,Feuil2!$B$4:$D$49,3,FALSE)</f>
        <v>0.92500000000000004</v>
      </c>
      <c r="E30" s="9">
        <f t="shared" si="2"/>
        <v>0.13875000000000001</v>
      </c>
    </row>
    <row r="31" spans="1:5">
      <c r="A31">
        <v>42</v>
      </c>
      <c r="B31" s="13" t="s">
        <v>182</v>
      </c>
      <c r="C31" s="96">
        <v>0.15</v>
      </c>
      <c r="D31">
        <f>VLOOKUP(A31,Feuil2!$B$4:$D$49,3,FALSE)</f>
        <v>0.22499999999999998</v>
      </c>
      <c r="E31" s="9">
        <f t="shared" si="2"/>
        <v>3.3749999999999995E-2</v>
      </c>
    </row>
    <row r="32" spans="1:5">
      <c r="B32" s="99" t="s">
        <v>48</v>
      </c>
      <c r="C32" s="98">
        <f>SUM(C33:C40)</f>
        <v>1</v>
      </c>
      <c r="D32">
        <f>AVERAGE(D33:D40)</f>
        <v>0.796875</v>
      </c>
      <c r="E32" s="9">
        <f>SUM(E33:E40)</f>
        <v>0.81250000000000011</v>
      </c>
    </row>
    <row r="33" spans="1:5">
      <c r="A33">
        <v>13</v>
      </c>
      <c r="B33" s="13" t="s">
        <v>77</v>
      </c>
      <c r="C33" s="96">
        <v>0.12</v>
      </c>
      <c r="D33">
        <f>VLOOKUP(A33,Feuil2!$B$4:$D$49,3,FALSE)</f>
        <v>1</v>
      </c>
      <c r="E33" s="9">
        <f t="shared" ref="E33:E40" si="3">C33*D33</f>
        <v>0.12</v>
      </c>
    </row>
    <row r="34" spans="1:5">
      <c r="A34">
        <v>6</v>
      </c>
      <c r="B34" s="13" t="s">
        <v>66</v>
      </c>
      <c r="C34" s="96">
        <v>0.08</v>
      </c>
      <c r="D34">
        <f>VLOOKUP(A34,Feuil2!$B$4:$D$49,3,FALSE)</f>
        <v>0.5</v>
      </c>
      <c r="E34" s="9">
        <f t="shared" si="3"/>
        <v>0.04</v>
      </c>
    </row>
    <row r="35" spans="1:5">
      <c r="A35">
        <v>12</v>
      </c>
      <c r="B35" s="13" t="s">
        <v>206</v>
      </c>
      <c r="C35" s="96">
        <v>0.15</v>
      </c>
      <c r="D35">
        <f>VLOOKUP(A35,Feuil2!$B$4:$D$49,3,FALSE)</f>
        <v>0.67500000000000004</v>
      </c>
      <c r="E35" s="9">
        <f t="shared" si="3"/>
        <v>0.10125000000000001</v>
      </c>
    </row>
    <row r="36" spans="1:5">
      <c r="A36">
        <v>8</v>
      </c>
      <c r="B36" s="13" t="s">
        <v>204</v>
      </c>
      <c r="C36" s="96">
        <v>0.13</v>
      </c>
      <c r="D36">
        <f>VLOOKUP(A36,Feuil2!$B$4:$D$49,3,FALSE)</f>
        <v>0.75</v>
      </c>
      <c r="E36" s="9">
        <f t="shared" si="3"/>
        <v>9.7500000000000003E-2</v>
      </c>
    </row>
    <row r="37" spans="1:5">
      <c r="A37">
        <v>10</v>
      </c>
      <c r="B37" s="13" t="s">
        <v>72</v>
      </c>
      <c r="C37" s="96">
        <v>0.1</v>
      </c>
      <c r="D37">
        <f>VLOOKUP(A37,Feuil2!$B$4:$D$49,3,FALSE)</f>
        <v>0.82499999999999996</v>
      </c>
      <c r="E37" s="9">
        <f t="shared" si="3"/>
        <v>8.2500000000000004E-2</v>
      </c>
    </row>
    <row r="38" spans="1:5">
      <c r="A38">
        <v>9</v>
      </c>
      <c r="B38" s="13" t="s">
        <v>71</v>
      </c>
      <c r="C38" s="96">
        <v>0.13</v>
      </c>
      <c r="D38">
        <f>VLOOKUP(A38,Feuil2!$B$4:$D$49,3,FALSE)</f>
        <v>0.77499999999999991</v>
      </c>
      <c r="E38" s="9">
        <f t="shared" si="3"/>
        <v>0.10074999999999999</v>
      </c>
    </row>
    <row r="39" spans="1:5">
      <c r="A39">
        <v>7</v>
      </c>
      <c r="B39" s="13" t="s">
        <v>203</v>
      </c>
      <c r="C39" s="96">
        <v>0.13</v>
      </c>
      <c r="D39">
        <f>VLOOKUP(A39,Feuil2!$B$4:$D$49,3,FALSE)</f>
        <v>0.85</v>
      </c>
      <c r="E39" s="9">
        <f t="shared" si="3"/>
        <v>0.1105</v>
      </c>
    </row>
    <row r="40" spans="1:5">
      <c r="A40">
        <v>11</v>
      </c>
      <c r="B40" s="13" t="s">
        <v>205</v>
      </c>
      <c r="C40" s="96">
        <v>0.16</v>
      </c>
      <c r="D40">
        <f>VLOOKUP(A40,Feuil2!$B$4:$D$49,3,FALSE)</f>
        <v>1</v>
      </c>
      <c r="E40" s="9">
        <f t="shared" si="3"/>
        <v>0.16</v>
      </c>
    </row>
    <row r="41" spans="1:5">
      <c r="B41" s="99" t="s">
        <v>45</v>
      </c>
      <c r="C41" s="98">
        <f>SUM(C42:C45)</f>
        <v>1</v>
      </c>
      <c r="D41">
        <f>AVERAGE(D42:D45)</f>
        <v>0.79999999999999993</v>
      </c>
      <c r="E41" s="9">
        <f>SUM(E42:E45)</f>
        <v>0.79999999999999993</v>
      </c>
    </row>
    <row r="42" spans="1:5">
      <c r="A42">
        <v>25</v>
      </c>
      <c r="B42" s="13" t="s">
        <v>36</v>
      </c>
      <c r="C42" s="96">
        <v>0.25</v>
      </c>
      <c r="D42">
        <f>VLOOKUP(A42,Feuil2!$B$4:$D$49,3,FALSE)</f>
        <v>0.85</v>
      </c>
      <c r="E42" s="9">
        <f t="shared" ref="E42:E51" si="4">C42*D42</f>
        <v>0.21249999999999999</v>
      </c>
    </row>
    <row r="43" spans="1:5">
      <c r="A43">
        <v>26</v>
      </c>
      <c r="B43" s="13" t="s">
        <v>37</v>
      </c>
      <c r="C43" s="96">
        <v>0.25</v>
      </c>
      <c r="D43">
        <f>VLOOKUP(A43,Feuil2!$B$4:$D$49,3,FALSE)</f>
        <v>0.82499999999999996</v>
      </c>
      <c r="E43" s="9">
        <f t="shared" si="4"/>
        <v>0.20624999999999999</v>
      </c>
    </row>
    <row r="44" spans="1:5" ht="15.75">
      <c r="A44">
        <v>27</v>
      </c>
      <c r="B44" s="13" t="s">
        <v>217</v>
      </c>
      <c r="C44" s="97">
        <v>0.25</v>
      </c>
      <c r="D44">
        <f>VLOOKUP(A44,Feuil2!$B$4:$D$49,3,FALSE)</f>
        <v>0.77499999999999991</v>
      </c>
      <c r="E44" s="9">
        <f t="shared" si="4"/>
        <v>0.19374999999999998</v>
      </c>
    </row>
    <row r="45" spans="1:5">
      <c r="A45">
        <v>28</v>
      </c>
      <c r="B45" s="13" t="s">
        <v>57</v>
      </c>
      <c r="C45" s="96">
        <v>0.25</v>
      </c>
      <c r="D45">
        <f>VLOOKUP(A45,Feuil2!$B$4:$D$49,3,FALSE)</f>
        <v>0.75</v>
      </c>
      <c r="E45" s="9">
        <f t="shared" si="4"/>
        <v>0.1875</v>
      </c>
    </row>
    <row r="46" spans="1:5">
      <c r="B46" s="99" t="s">
        <v>43</v>
      </c>
      <c r="C46" s="98">
        <f>SUM(C47:C51)</f>
        <v>1</v>
      </c>
      <c r="D46">
        <f>AVERAGE(D47:D51)</f>
        <v>0.875</v>
      </c>
      <c r="E46" s="9">
        <f>SUM(E47:E51)</f>
        <v>0.87650000000000006</v>
      </c>
    </row>
    <row r="47" spans="1:5">
      <c r="A47">
        <v>2</v>
      </c>
      <c r="B47" s="13" t="s">
        <v>198</v>
      </c>
      <c r="C47" s="96">
        <v>0.24</v>
      </c>
      <c r="D47">
        <f>VLOOKUP(A47,Feuil2!$B$4:$D$49,3,FALSE)</f>
        <v>0.92500000000000004</v>
      </c>
      <c r="E47" s="9">
        <f t="shared" si="4"/>
        <v>0.222</v>
      </c>
    </row>
    <row r="48" spans="1:5" ht="15.75">
      <c r="A48">
        <v>1</v>
      </c>
      <c r="B48" s="13" t="s">
        <v>199</v>
      </c>
      <c r="C48" s="97">
        <v>0.2</v>
      </c>
      <c r="D48">
        <f>VLOOKUP(A48,Feuil2!$B$4:$D$49,3,FALSE)</f>
        <v>0.92500000000000004</v>
      </c>
      <c r="E48" s="9">
        <f t="shared" si="4"/>
        <v>0.18500000000000003</v>
      </c>
    </row>
    <row r="49" spans="1:5">
      <c r="A49">
        <v>5</v>
      </c>
      <c r="B49" s="13" t="s">
        <v>201</v>
      </c>
      <c r="C49" s="96">
        <v>0.18</v>
      </c>
      <c r="D49">
        <f>VLOOKUP(A49,Feuil2!$B$4:$D$49,3,FALSE)</f>
        <v>0.85</v>
      </c>
      <c r="E49" s="9">
        <f t="shared" si="4"/>
        <v>0.153</v>
      </c>
    </row>
    <row r="50" spans="1:5">
      <c r="A50">
        <v>4</v>
      </c>
      <c r="B50" s="13" t="s">
        <v>202</v>
      </c>
      <c r="C50" s="96">
        <v>0.18</v>
      </c>
      <c r="D50">
        <f>VLOOKUP(A50,Feuil2!$B$4:$D$49,3,FALSE)</f>
        <v>0.92500000000000004</v>
      </c>
      <c r="E50" s="9">
        <f t="shared" si="4"/>
        <v>0.16650000000000001</v>
      </c>
    </row>
    <row r="51" spans="1:5">
      <c r="A51">
        <v>3</v>
      </c>
      <c r="B51" s="13" t="s">
        <v>200</v>
      </c>
      <c r="C51" s="96">
        <v>0.2</v>
      </c>
      <c r="D51">
        <f>VLOOKUP(A51,Feuil2!$B$4:$D$49,3,FALSE)</f>
        <v>0.75</v>
      </c>
      <c r="E51" s="9">
        <f t="shared" si="4"/>
        <v>0.15000000000000002</v>
      </c>
    </row>
    <row r="52" spans="1:5">
      <c r="B52" s="99" t="s">
        <v>197</v>
      </c>
      <c r="C52" s="98">
        <f>SUM(C53:C58)</f>
        <v>1</v>
      </c>
      <c r="D52">
        <f>AVERAGE(D53:D58)</f>
        <v>0.62916666666666665</v>
      </c>
      <c r="E52" s="9">
        <f>SUM(E53:E58)</f>
        <v>0.62024999999999997</v>
      </c>
    </row>
    <row r="53" spans="1:5">
      <c r="A53">
        <v>45</v>
      </c>
      <c r="B53" s="13" t="s">
        <v>70</v>
      </c>
      <c r="C53" s="96">
        <v>0.18</v>
      </c>
      <c r="D53">
        <f>VLOOKUP(A53,Feuil2!$B$4:$D$49,3,FALSE)</f>
        <v>0.4</v>
      </c>
      <c r="E53" s="9">
        <f t="shared" ref="E53:E58" si="5">C53*D53</f>
        <v>7.1999999999999995E-2</v>
      </c>
    </row>
    <row r="54" spans="1:5">
      <c r="A54">
        <v>46</v>
      </c>
      <c r="B54" s="13" t="s">
        <v>73</v>
      </c>
      <c r="C54" s="96">
        <v>0.1</v>
      </c>
      <c r="D54">
        <f>VLOOKUP(A54,Feuil2!$B$4:$D$49,3,FALSE)</f>
        <v>0.67499999999999993</v>
      </c>
      <c r="E54" s="9">
        <f t="shared" si="5"/>
        <v>6.7499999999999991E-2</v>
      </c>
    </row>
    <row r="55" spans="1:5">
      <c r="A55">
        <v>23</v>
      </c>
      <c r="B55" s="13" t="s">
        <v>209</v>
      </c>
      <c r="C55" s="96">
        <v>0.17</v>
      </c>
      <c r="D55">
        <f>VLOOKUP(A55,Feuil2!$B$4:$D$49,3,FALSE)</f>
        <v>0.67500000000000004</v>
      </c>
      <c r="E55" s="9">
        <f t="shared" si="5"/>
        <v>0.11475000000000002</v>
      </c>
    </row>
    <row r="56" spans="1:5">
      <c r="A56">
        <v>22</v>
      </c>
      <c r="B56" s="13" t="s">
        <v>208</v>
      </c>
      <c r="C56" s="96">
        <v>0.2</v>
      </c>
      <c r="D56">
        <f>VLOOKUP(A56,Feuil2!$B$4:$D$49,3,FALSE)</f>
        <v>0.5</v>
      </c>
      <c r="E56" s="9">
        <f t="shared" si="5"/>
        <v>0.1</v>
      </c>
    </row>
    <row r="57" spans="1:5">
      <c r="A57">
        <v>21</v>
      </c>
      <c r="B57" s="13" t="s">
        <v>207</v>
      </c>
      <c r="C57" s="96">
        <v>0.18</v>
      </c>
      <c r="D57">
        <f>VLOOKUP(A57,Feuil2!$B$4:$D$49,3,FALSE)</f>
        <v>0.67500000000000004</v>
      </c>
      <c r="E57" s="9">
        <f t="shared" si="5"/>
        <v>0.1215</v>
      </c>
    </row>
    <row r="58" spans="1:5">
      <c r="A58">
        <v>24</v>
      </c>
      <c r="B58" s="13" t="s">
        <v>69</v>
      </c>
      <c r="C58" s="96">
        <v>0.17</v>
      </c>
      <c r="D58">
        <f>VLOOKUP(A58,Feuil2!$B$4:$D$49,3,FALSE)</f>
        <v>0.85</v>
      </c>
      <c r="E58" s="9">
        <f t="shared" si="5"/>
        <v>0.14450000000000002</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3:M52"/>
  <sheetViews>
    <sheetView topLeftCell="A4" zoomScale="63" zoomScaleNormal="63" workbookViewId="0">
      <selection activeCell="I10" sqref="I10"/>
    </sheetView>
  </sheetViews>
  <sheetFormatPr baseColWidth="10" defaultRowHeight="15"/>
  <cols>
    <col min="2" max="2" width="119.7109375" bestFit="1" customWidth="1"/>
    <col min="3" max="3" width="16" customWidth="1"/>
    <col min="8" max="8" width="28" customWidth="1"/>
    <col min="9" max="9" width="13.7109375" customWidth="1"/>
  </cols>
  <sheetData>
    <row r="3" spans="1:13" ht="18.75">
      <c r="B3" s="14" t="s">
        <v>140</v>
      </c>
      <c r="C3" t="s">
        <v>139</v>
      </c>
    </row>
    <row r="4" spans="1:13" ht="15.75">
      <c r="B4" s="99" t="s">
        <v>41</v>
      </c>
      <c r="C4" s="100">
        <f>SUM(C5:C16)</f>
        <v>0.99999999999999978</v>
      </c>
      <c r="D4">
        <f>AVERAGE(D5:D16)</f>
        <v>0.74583333333333324</v>
      </c>
      <c r="E4" s="9">
        <f>SUM(E5:E16)</f>
        <v>0.74700000000000011</v>
      </c>
      <c r="H4" s="104"/>
      <c r="I4" s="112"/>
      <c r="J4" s="9"/>
      <c r="K4" s="9"/>
    </row>
    <row r="5" spans="1:13" ht="15.75">
      <c r="A5">
        <v>25</v>
      </c>
      <c r="B5" s="13" t="s">
        <v>36</v>
      </c>
      <c r="C5" s="32">
        <v>0.08</v>
      </c>
      <c r="D5">
        <f>VLOOKUP(A5,Feuil2!$B$4:$D$49,3,FALSE)</f>
        <v>0.85</v>
      </c>
      <c r="E5" s="9">
        <f>D5*C5</f>
        <v>6.8000000000000005E-2</v>
      </c>
      <c r="H5" s="104"/>
      <c r="I5" s="112"/>
      <c r="J5" s="9"/>
      <c r="K5" s="9"/>
    </row>
    <row r="6" spans="1:13" ht="15.75">
      <c r="A6">
        <v>2</v>
      </c>
      <c r="B6" s="13" t="s">
        <v>198</v>
      </c>
      <c r="C6" s="32">
        <v>0.08</v>
      </c>
      <c r="D6">
        <f>VLOOKUP(A6,Feuil2!$B$4:$D$49,3,FALSE)</f>
        <v>0.92500000000000004</v>
      </c>
      <c r="E6" s="9">
        <f t="shared" ref="E6:E16" si="0">D6*C6</f>
        <v>7.400000000000001E-2</v>
      </c>
      <c r="H6" s="104"/>
      <c r="I6" s="112"/>
      <c r="J6" s="9"/>
      <c r="K6" s="9"/>
    </row>
    <row r="7" spans="1:13">
      <c r="A7">
        <v>27</v>
      </c>
      <c r="B7" s="13" t="s">
        <v>217</v>
      </c>
      <c r="C7" s="32">
        <v>0.1</v>
      </c>
      <c r="D7">
        <f>VLOOKUP(A7,Feuil2!$B$4:$D$49,3,FALSE)</f>
        <v>0.77499999999999991</v>
      </c>
      <c r="E7" s="9">
        <f t="shared" si="0"/>
        <v>7.7499999999999999E-2</v>
      </c>
      <c r="H7" s="106"/>
      <c r="I7" s="106"/>
    </row>
    <row r="8" spans="1:13">
      <c r="A8">
        <v>12</v>
      </c>
      <c r="B8" s="13" t="s">
        <v>206</v>
      </c>
      <c r="C8" s="32">
        <v>0.08</v>
      </c>
      <c r="D8">
        <f>VLOOKUP(A8,Feuil2!$B$4:$D$49,3,FALSE)</f>
        <v>0.67500000000000004</v>
      </c>
      <c r="E8" s="9">
        <f t="shared" si="0"/>
        <v>5.4000000000000006E-2</v>
      </c>
    </row>
    <row r="9" spans="1:13">
      <c r="A9">
        <v>38</v>
      </c>
      <c r="B9" s="13" t="s">
        <v>15</v>
      </c>
      <c r="C9" s="32">
        <v>0.08</v>
      </c>
      <c r="D9">
        <f>VLOOKUP(A9,Feuil2!$B$4:$D$49,3,FALSE)</f>
        <v>0.17499999999999999</v>
      </c>
      <c r="E9" s="9">
        <f t="shared" si="0"/>
        <v>1.3999999999999999E-2</v>
      </c>
      <c r="M9" t="s">
        <v>139</v>
      </c>
    </row>
    <row r="10" spans="1:13" ht="15.75">
      <c r="A10">
        <v>34</v>
      </c>
      <c r="B10" s="13" t="s">
        <v>196</v>
      </c>
      <c r="C10" s="32">
        <v>0.1</v>
      </c>
      <c r="D10">
        <f>VLOOKUP(A10,Feuil2!$B$4:$D$49,3,FALSE)</f>
        <v>0.77499999999999991</v>
      </c>
      <c r="E10" s="9">
        <f t="shared" si="0"/>
        <v>7.7499999999999999E-2</v>
      </c>
      <c r="H10" s="15" t="s">
        <v>126</v>
      </c>
      <c r="I10" s="113">
        <f>K10*M10</f>
        <v>0.37291666666666662</v>
      </c>
      <c r="J10" s="9">
        <f>L10*M10</f>
        <v>0.37350000000000005</v>
      </c>
      <c r="K10" s="9">
        <f>D4</f>
        <v>0.74583333333333324</v>
      </c>
      <c r="L10" s="9">
        <f>E4</f>
        <v>0.74700000000000011</v>
      </c>
      <c r="M10" s="9">
        <v>0.5</v>
      </c>
    </row>
    <row r="11" spans="1:13" ht="15.75">
      <c r="A11">
        <v>37</v>
      </c>
      <c r="B11" s="13" t="s">
        <v>210</v>
      </c>
      <c r="C11" s="32">
        <v>0.08</v>
      </c>
      <c r="D11">
        <f>VLOOKUP(A11,Feuil2!$B$4:$D$49,3,FALSE)</f>
        <v>0.64999999999999991</v>
      </c>
      <c r="E11" s="9">
        <f t="shared" si="0"/>
        <v>5.1999999999999991E-2</v>
      </c>
      <c r="H11" s="15" t="s">
        <v>42</v>
      </c>
      <c r="I11" s="113">
        <f>K11*M11</f>
        <v>0.21929999999999999</v>
      </c>
      <c r="J11" s="9">
        <f t="shared" ref="J11:J12" si="1">L11*M11</f>
        <v>0</v>
      </c>
      <c r="K11" s="9">
        <f>D17</f>
        <v>0.73099999999999998</v>
      </c>
      <c r="L11" s="9">
        <f>E17</f>
        <v>0</v>
      </c>
      <c r="M11" s="9">
        <v>0.3</v>
      </c>
    </row>
    <row r="12" spans="1:13" ht="15.75">
      <c r="A12">
        <v>36</v>
      </c>
      <c r="B12" s="13" t="s">
        <v>80</v>
      </c>
      <c r="C12" s="32">
        <v>0.08</v>
      </c>
      <c r="D12">
        <f>VLOOKUP(A12,Feuil2!$B$4:$D$49,3,FALSE)</f>
        <v>0.85</v>
      </c>
      <c r="E12" s="9">
        <f t="shared" si="0"/>
        <v>6.8000000000000005E-2</v>
      </c>
      <c r="H12" s="15" t="s">
        <v>127</v>
      </c>
      <c r="I12" s="113">
        <f>K12*M12</f>
        <v>0.12444444444444445</v>
      </c>
      <c r="J12" s="9">
        <f t="shared" si="1"/>
        <v>0</v>
      </c>
      <c r="K12" s="9">
        <f>D43</f>
        <v>0.62222222222222223</v>
      </c>
      <c r="L12" s="9">
        <f>E43</f>
        <v>0</v>
      </c>
      <c r="M12" s="9">
        <v>0.2</v>
      </c>
    </row>
    <row r="13" spans="1:13">
      <c r="A13">
        <v>35</v>
      </c>
      <c r="B13" s="13" t="s">
        <v>79</v>
      </c>
      <c r="C13" s="32">
        <v>0.08</v>
      </c>
      <c r="D13">
        <f>VLOOKUP(A13,Feuil2!$B$4:$D$49,3,FALSE)</f>
        <v>0.75</v>
      </c>
      <c r="E13" s="9">
        <f t="shared" si="0"/>
        <v>0.06</v>
      </c>
      <c r="I13" s="106"/>
    </row>
    <row r="14" spans="1:13">
      <c r="A14">
        <v>5</v>
      </c>
      <c r="B14" s="13" t="s">
        <v>201</v>
      </c>
      <c r="C14" s="32">
        <v>0.08</v>
      </c>
      <c r="D14">
        <f>VLOOKUP(A14,Feuil2!$B$4:$D$49,3,FALSE)</f>
        <v>0.85</v>
      </c>
      <c r="E14" s="9">
        <f t="shared" si="0"/>
        <v>6.8000000000000005E-2</v>
      </c>
    </row>
    <row r="15" spans="1:13">
      <c r="A15">
        <v>4</v>
      </c>
      <c r="B15" s="13" t="s">
        <v>202</v>
      </c>
      <c r="C15" s="32">
        <v>0.08</v>
      </c>
      <c r="D15">
        <f>VLOOKUP(A15,Feuil2!$B$4:$D$49,3,FALSE)</f>
        <v>0.92500000000000004</v>
      </c>
      <c r="E15" s="9">
        <f t="shared" si="0"/>
        <v>7.400000000000001E-2</v>
      </c>
    </row>
    <row r="16" spans="1:13">
      <c r="A16">
        <v>28</v>
      </c>
      <c r="B16" s="13" t="s">
        <v>57</v>
      </c>
      <c r="C16" s="9">
        <v>0.08</v>
      </c>
      <c r="D16">
        <f>VLOOKUP(A16,Feuil2!$B$4:$D$49,3,FALSE)</f>
        <v>0.75</v>
      </c>
      <c r="E16" s="9">
        <f t="shared" si="0"/>
        <v>0.06</v>
      </c>
    </row>
    <row r="17" spans="1:5">
      <c r="B17" s="99" t="s">
        <v>40</v>
      </c>
      <c r="C17" s="100">
        <f>SUM(C18:C42)</f>
        <v>0</v>
      </c>
      <c r="D17">
        <f>AVERAGE(D18:D42)</f>
        <v>0.73099999999999998</v>
      </c>
      <c r="E17" s="9">
        <f>SUM(E18:E42)</f>
        <v>0</v>
      </c>
    </row>
    <row r="18" spans="1:5">
      <c r="A18">
        <v>15</v>
      </c>
      <c r="B18" s="13" t="s">
        <v>23</v>
      </c>
      <c r="C18" s="32"/>
      <c r="D18">
        <f>VLOOKUP(A18,Feuil2!$B$4:$D$49,3,FALSE)</f>
        <v>1</v>
      </c>
      <c r="E18" s="9">
        <f t="shared" ref="E18:E52" si="2">D18*C18</f>
        <v>0</v>
      </c>
    </row>
    <row r="19" spans="1:5">
      <c r="A19">
        <v>33</v>
      </c>
      <c r="B19" s="13" t="s">
        <v>220</v>
      </c>
      <c r="C19" s="32"/>
      <c r="D19">
        <f>VLOOKUP(A19,Feuil2!$B$4:$D$49,3,FALSE)</f>
        <v>0.67499999999999993</v>
      </c>
      <c r="E19" s="9">
        <f t="shared" si="2"/>
        <v>0</v>
      </c>
    </row>
    <row r="20" spans="1:5">
      <c r="A20">
        <v>13</v>
      </c>
      <c r="B20" s="13" t="s">
        <v>77</v>
      </c>
      <c r="C20" s="32"/>
      <c r="D20">
        <f>VLOOKUP(A20,Feuil2!$B$4:$D$49,3,FALSE)</f>
        <v>1</v>
      </c>
      <c r="E20" s="9">
        <f t="shared" si="2"/>
        <v>0</v>
      </c>
    </row>
    <row r="21" spans="1:5">
      <c r="A21">
        <v>45</v>
      </c>
      <c r="B21" s="13" t="s">
        <v>70</v>
      </c>
      <c r="C21" s="32"/>
      <c r="D21">
        <f>VLOOKUP(A21,Feuil2!$B$4:$D$49,3,FALSE)</f>
        <v>0.4</v>
      </c>
      <c r="E21" s="9">
        <f t="shared" si="2"/>
        <v>0</v>
      </c>
    </row>
    <row r="22" spans="1:5">
      <c r="A22">
        <v>6</v>
      </c>
      <c r="B22" s="13" t="s">
        <v>66</v>
      </c>
      <c r="C22" s="32"/>
      <c r="D22">
        <f>VLOOKUP(A22,Feuil2!$B$4:$D$49,3,FALSE)</f>
        <v>0.5</v>
      </c>
      <c r="E22" s="9">
        <f t="shared" si="2"/>
        <v>0</v>
      </c>
    </row>
    <row r="23" spans="1:5">
      <c r="A23">
        <v>18</v>
      </c>
      <c r="B23" s="13" t="s">
        <v>214</v>
      </c>
      <c r="C23" s="32"/>
      <c r="D23">
        <f>VLOOKUP(A23,Feuil2!$B$4:$D$49,3,FALSE)</f>
        <v>0.75</v>
      </c>
      <c r="E23" s="9">
        <f t="shared" si="2"/>
        <v>0</v>
      </c>
    </row>
    <row r="24" spans="1:5">
      <c r="A24">
        <v>26</v>
      </c>
      <c r="B24" s="13" t="s">
        <v>37</v>
      </c>
      <c r="C24" s="32"/>
      <c r="D24">
        <f>VLOOKUP(A24,Feuil2!$B$4:$D$49,3,FALSE)</f>
        <v>0.82499999999999996</v>
      </c>
      <c r="E24" s="9">
        <f t="shared" si="2"/>
        <v>0</v>
      </c>
    </row>
    <row r="25" spans="1:5">
      <c r="A25">
        <v>23</v>
      </c>
      <c r="B25" s="13" t="s">
        <v>209</v>
      </c>
      <c r="C25" s="32"/>
      <c r="D25">
        <f>VLOOKUP(A25,Feuil2!$B$4:$D$49,3,FALSE)</f>
        <v>0.67500000000000004</v>
      </c>
      <c r="E25" s="9">
        <f t="shared" si="2"/>
        <v>0</v>
      </c>
    </row>
    <row r="26" spans="1:5">
      <c r="A26">
        <v>22</v>
      </c>
      <c r="B26" s="13" t="s">
        <v>208</v>
      </c>
      <c r="C26" s="32"/>
      <c r="D26">
        <f>VLOOKUP(A26,Feuil2!$B$4:$D$49,3,FALSE)</f>
        <v>0.5</v>
      </c>
      <c r="E26" s="9">
        <f t="shared" si="2"/>
        <v>0</v>
      </c>
    </row>
    <row r="27" spans="1:5">
      <c r="A27">
        <v>21</v>
      </c>
      <c r="B27" s="13" t="s">
        <v>207</v>
      </c>
      <c r="C27" s="32"/>
      <c r="D27">
        <f>VLOOKUP(A27,Feuil2!$B$4:$D$49,3,FALSE)</f>
        <v>0.67500000000000004</v>
      </c>
      <c r="E27" s="9">
        <f t="shared" si="2"/>
        <v>0</v>
      </c>
    </row>
    <row r="28" spans="1:5">
      <c r="A28">
        <v>8</v>
      </c>
      <c r="B28" s="13" t="s">
        <v>204</v>
      </c>
      <c r="C28" s="32"/>
      <c r="D28">
        <f>VLOOKUP(A28,Feuil2!$B$4:$D$49,3,FALSE)</f>
        <v>0.75</v>
      </c>
      <c r="E28" s="9">
        <f t="shared" si="2"/>
        <v>0</v>
      </c>
    </row>
    <row r="29" spans="1:5">
      <c r="A29">
        <v>1</v>
      </c>
      <c r="B29" s="13" t="s">
        <v>199</v>
      </c>
      <c r="C29" s="32"/>
      <c r="D29">
        <f>VLOOKUP(A29,Feuil2!$B$4:$D$49,3,FALSE)</f>
        <v>0.92500000000000004</v>
      </c>
      <c r="E29" s="9">
        <f t="shared" si="2"/>
        <v>0</v>
      </c>
    </row>
    <row r="30" spans="1:5">
      <c r="A30">
        <v>29</v>
      </c>
      <c r="B30" s="13" t="s">
        <v>218</v>
      </c>
      <c r="C30" s="32"/>
      <c r="D30">
        <f>VLOOKUP(A30,Feuil2!$B$4:$D$49,3,FALSE)</f>
        <v>0.67500000000000004</v>
      </c>
      <c r="E30" s="9">
        <f t="shared" si="2"/>
        <v>0</v>
      </c>
    </row>
    <row r="31" spans="1:5">
      <c r="A31">
        <v>20</v>
      </c>
      <c r="B31" s="13" t="s">
        <v>216</v>
      </c>
      <c r="C31" s="32"/>
      <c r="D31">
        <f>VLOOKUP(A31,Feuil2!$B$4:$D$49,3,FALSE)</f>
        <v>0.77499999999999991</v>
      </c>
      <c r="E31" s="9">
        <f t="shared" si="2"/>
        <v>0</v>
      </c>
    </row>
    <row r="32" spans="1:5">
      <c r="A32">
        <v>41</v>
      </c>
      <c r="B32" s="13" t="s">
        <v>88</v>
      </c>
      <c r="C32" s="32"/>
      <c r="D32">
        <f>VLOOKUP(A32,Feuil2!$B$4:$D$49,3,FALSE)</f>
        <v>0.77499999999999991</v>
      </c>
      <c r="E32" s="9">
        <f t="shared" si="2"/>
        <v>0</v>
      </c>
    </row>
    <row r="33" spans="1:5">
      <c r="A33">
        <v>14</v>
      </c>
      <c r="B33" s="13" t="s">
        <v>211</v>
      </c>
      <c r="C33" s="32"/>
      <c r="D33">
        <f>VLOOKUP(A33,Feuil2!$B$4:$D$49,3,FALSE)</f>
        <v>0.92500000000000004</v>
      </c>
      <c r="E33" s="9">
        <f t="shared" si="2"/>
        <v>0</v>
      </c>
    </row>
    <row r="34" spans="1:5">
      <c r="A34">
        <v>19</v>
      </c>
      <c r="B34" s="13" t="s">
        <v>215</v>
      </c>
      <c r="C34" s="32"/>
      <c r="D34">
        <f>VLOOKUP(A34,Feuil2!$B$4:$D$49,3,FALSE)</f>
        <v>0.6</v>
      </c>
      <c r="E34" s="9">
        <f t="shared" si="2"/>
        <v>0</v>
      </c>
    </row>
    <row r="35" spans="1:5">
      <c r="A35">
        <v>16</v>
      </c>
      <c r="B35" s="13" t="s">
        <v>212</v>
      </c>
      <c r="C35" s="32"/>
      <c r="D35">
        <f>VLOOKUP(A35,Feuil2!$B$4:$D$49,3,FALSE)</f>
        <v>0.39999999999999997</v>
      </c>
      <c r="E35" s="9">
        <f t="shared" si="2"/>
        <v>0</v>
      </c>
    </row>
    <row r="36" spans="1:5">
      <c r="A36">
        <v>17</v>
      </c>
      <c r="B36" s="13" t="s">
        <v>213</v>
      </c>
      <c r="C36" s="32"/>
      <c r="D36">
        <f>VLOOKUP(A36,Feuil2!$B$4:$D$49,3,FALSE)</f>
        <v>0.7</v>
      </c>
      <c r="E36" s="9">
        <f t="shared" si="2"/>
        <v>0</v>
      </c>
    </row>
    <row r="37" spans="1:5">
      <c r="A37">
        <v>24</v>
      </c>
      <c r="B37" s="13" t="s">
        <v>69</v>
      </c>
      <c r="C37" s="32"/>
      <c r="D37">
        <f>VLOOKUP(A37,Feuil2!$B$4:$D$49,3,FALSE)</f>
        <v>0.85</v>
      </c>
      <c r="E37" s="9">
        <f t="shared" si="2"/>
        <v>0</v>
      </c>
    </row>
    <row r="38" spans="1:5">
      <c r="A38">
        <v>32</v>
      </c>
      <c r="B38" s="13" t="s">
        <v>61</v>
      </c>
      <c r="C38" s="32"/>
      <c r="D38">
        <f>VLOOKUP(A38,Feuil2!$B$4:$D$49,3,FALSE)</f>
        <v>0.85</v>
      </c>
      <c r="E38" s="9">
        <f t="shared" si="2"/>
        <v>0</v>
      </c>
    </row>
    <row r="39" spans="1:5">
      <c r="A39">
        <v>31</v>
      </c>
      <c r="B39" s="13" t="s">
        <v>219</v>
      </c>
      <c r="C39" s="32"/>
      <c r="D39">
        <f>VLOOKUP(A39,Feuil2!$B$4:$D$49,3,FALSE)</f>
        <v>0.5</v>
      </c>
      <c r="E39" s="9">
        <f t="shared" si="2"/>
        <v>0</v>
      </c>
    </row>
    <row r="40" spans="1:5">
      <c r="A40">
        <v>7</v>
      </c>
      <c r="B40" s="13" t="s">
        <v>203</v>
      </c>
      <c r="C40" s="32"/>
      <c r="D40">
        <f>VLOOKUP(A40,Feuil2!$B$4:$D$49,3,FALSE)</f>
        <v>0.85</v>
      </c>
      <c r="E40" s="9">
        <f t="shared" si="2"/>
        <v>0</v>
      </c>
    </row>
    <row r="41" spans="1:5">
      <c r="A41">
        <v>30</v>
      </c>
      <c r="B41" s="13" t="s">
        <v>16</v>
      </c>
      <c r="C41" s="32"/>
      <c r="D41">
        <f>VLOOKUP(A41,Feuil2!$B$4:$D$49,3,FALSE)</f>
        <v>0.77499999999999991</v>
      </c>
      <c r="E41" s="9">
        <f t="shared" si="2"/>
        <v>0</v>
      </c>
    </row>
    <row r="42" spans="1:5">
      <c r="A42">
        <v>40</v>
      </c>
      <c r="B42" s="13" t="s">
        <v>87</v>
      </c>
      <c r="C42" s="32"/>
      <c r="D42">
        <f>VLOOKUP(A42,Feuil2!$B$4:$D$49,3,FALSE)</f>
        <v>0.92500000000000004</v>
      </c>
      <c r="E42" s="9">
        <f t="shared" si="2"/>
        <v>0</v>
      </c>
    </row>
    <row r="43" spans="1:5">
      <c r="B43" s="99" t="s">
        <v>49</v>
      </c>
      <c r="C43" s="100">
        <f>SUM(C44:C52)</f>
        <v>0</v>
      </c>
      <c r="D43">
        <f>AVERAGE(D44:D52)</f>
        <v>0.62222222222222223</v>
      </c>
      <c r="E43" s="9">
        <f>SUM(E44:E52)</f>
        <v>0</v>
      </c>
    </row>
    <row r="44" spans="1:5">
      <c r="A44">
        <v>46</v>
      </c>
      <c r="B44" s="13" t="s">
        <v>73</v>
      </c>
      <c r="C44" s="32"/>
      <c r="D44">
        <f>VLOOKUP(A44,Feuil2!$B$4:$D$49,3,FALSE)</f>
        <v>0.67499999999999993</v>
      </c>
      <c r="E44" s="9">
        <f t="shared" si="2"/>
        <v>0</v>
      </c>
    </row>
    <row r="45" spans="1:5">
      <c r="A45">
        <v>44</v>
      </c>
      <c r="B45" s="13" t="s">
        <v>90</v>
      </c>
      <c r="C45" s="32"/>
      <c r="D45">
        <f>VLOOKUP(A45,Feuil2!$B$4:$D$49,3,FALSE)</f>
        <v>0.52499999999999991</v>
      </c>
      <c r="E45" s="9">
        <f t="shared" si="2"/>
        <v>0</v>
      </c>
    </row>
    <row r="46" spans="1:5">
      <c r="A46">
        <v>43</v>
      </c>
      <c r="B46" s="13" t="s">
        <v>89</v>
      </c>
      <c r="C46" s="32"/>
      <c r="D46">
        <f>VLOOKUP(A46,Feuil2!$B$4:$D$49,3,FALSE)</f>
        <v>0.42499999999999999</v>
      </c>
      <c r="E46" s="9">
        <f t="shared" si="2"/>
        <v>0</v>
      </c>
    </row>
    <row r="47" spans="1:5">
      <c r="A47">
        <v>10</v>
      </c>
      <c r="B47" s="13" t="s">
        <v>72</v>
      </c>
      <c r="C47" s="32"/>
      <c r="D47">
        <f>VLOOKUP(A47,Feuil2!$B$4:$D$49,3,FALSE)</f>
        <v>0.82499999999999996</v>
      </c>
      <c r="E47" s="9">
        <f t="shared" si="2"/>
        <v>0</v>
      </c>
    </row>
    <row r="48" spans="1:5">
      <c r="A48">
        <v>39</v>
      </c>
      <c r="B48" s="13" t="s">
        <v>26</v>
      </c>
      <c r="C48" s="32"/>
      <c r="D48">
        <f>VLOOKUP(A48,Feuil2!$B$4:$D$49,3,FALSE)</f>
        <v>0.4</v>
      </c>
      <c r="E48" s="9">
        <f t="shared" si="2"/>
        <v>0</v>
      </c>
    </row>
    <row r="49" spans="1:5">
      <c r="A49">
        <v>9</v>
      </c>
      <c r="B49" s="13" t="s">
        <v>71</v>
      </c>
      <c r="C49" s="32"/>
      <c r="D49">
        <f>VLOOKUP(A49,Feuil2!$B$4:$D$49,3,FALSE)</f>
        <v>0.77499999999999991</v>
      </c>
      <c r="E49" s="9">
        <f t="shared" si="2"/>
        <v>0</v>
      </c>
    </row>
    <row r="50" spans="1:5">
      <c r="A50">
        <v>11</v>
      </c>
      <c r="B50" s="13" t="s">
        <v>205</v>
      </c>
      <c r="C50" s="32"/>
      <c r="D50">
        <f>VLOOKUP(A50,Feuil2!$B$4:$D$49,3,FALSE)</f>
        <v>1</v>
      </c>
      <c r="E50" s="9">
        <f t="shared" si="2"/>
        <v>0</v>
      </c>
    </row>
    <row r="51" spans="1:5">
      <c r="A51">
        <v>3</v>
      </c>
      <c r="B51" s="13" t="s">
        <v>200</v>
      </c>
      <c r="C51" s="32"/>
      <c r="D51">
        <f>VLOOKUP(A51,Feuil2!$B$4:$D$49,3,FALSE)</f>
        <v>0.75</v>
      </c>
      <c r="E51" s="9">
        <f t="shared" si="2"/>
        <v>0</v>
      </c>
    </row>
    <row r="52" spans="1:5">
      <c r="A52">
        <v>42</v>
      </c>
      <c r="B52" s="13" t="s">
        <v>182</v>
      </c>
      <c r="C52" s="32"/>
      <c r="D52">
        <f>VLOOKUP(A52,Feuil2!$B$4:$D$49,3,FALSE)</f>
        <v>0.22499999999999998</v>
      </c>
      <c r="E52" s="9">
        <f t="shared" si="2"/>
        <v>0</v>
      </c>
    </row>
  </sheetData>
  <pageMargins left="0.7" right="0.7" top="0.75" bottom="0.75" header="0.3" footer="0.3"/>
  <pageSetup paperSize="9" orientation="portrait" horizontalDpi="4294967294"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vt:i4>
      </vt:variant>
    </vt:vector>
  </HeadingPairs>
  <TitlesOfParts>
    <vt:vector size="15" baseType="lpstr">
      <vt:lpstr>Contexte</vt:lpstr>
      <vt:lpstr>Questionnaire</vt:lpstr>
      <vt:lpstr>Résultats</vt:lpstr>
      <vt:lpstr>Résultats détaillés</vt:lpstr>
      <vt:lpstr>Résultatsancienn</vt:lpstr>
      <vt:lpstr>Base de données</vt:lpstr>
      <vt:lpstr>QuestionparVolet</vt:lpstr>
      <vt:lpstr>QuestionparPilier</vt:lpstr>
      <vt:lpstr>ChampActionparPilier</vt:lpstr>
      <vt:lpstr>VoletparPilier</vt:lpstr>
      <vt:lpstr>QuestionparChampAction</vt:lpstr>
      <vt:lpstr>Feuil2</vt:lpstr>
      <vt:lpstr>Entreprise</vt:lpstr>
      <vt:lpstr>Contexte!Zone_d_impression</vt:lpstr>
      <vt:lpstr>Questionnaire!Zone_d_impression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djou djou</dc:creator>
  <cp:lastModifiedBy>djou</cp:lastModifiedBy>
  <cp:lastPrinted>2015-11-17T08:59:46Z</cp:lastPrinted>
  <dcterms:created xsi:type="dcterms:W3CDTF">2015-10-27T13:42:51Z</dcterms:created>
  <dcterms:modified xsi:type="dcterms:W3CDTF">2016-02-10T09:57:05Z</dcterms:modified>
</cp:coreProperties>
</file>