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tabRatio="601" firstSheet="1" activeTab="4"/>
  </bookViews>
  <sheets>
    <sheet name="1) A lire" sheetId="1" state="hidden" r:id="rId1"/>
    <sheet name="2) Grille d'évaluation" sheetId="2" r:id="rId2"/>
    <sheet name="3) Résultats" sheetId="3" r:id="rId3"/>
    <sheet name="4) Cartographie" sheetId="4" r:id="rId4"/>
    <sheet name="5) Fiche d'amélioration" sheetId="5" r:id="rId5"/>
  </sheets>
  <definedNames/>
  <calcPr fullCalcOnLoad="1"/>
</workbook>
</file>

<file path=xl/comments2.xml><?xml version="1.0" encoding="utf-8"?>
<comments xmlns="http://schemas.openxmlformats.org/spreadsheetml/2006/main">
  <authors>
    <author>TAMAMES</author>
  </authors>
  <commentList>
    <comment ref="L4" authorId="0">
      <text>
        <r>
          <rPr>
            <b/>
            <sz val="9"/>
            <rFont val="Tahoma"/>
            <family val="0"/>
          </rPr>
          <t>échelle de cotation non linéaire rendant les premières améliorations très encourageantes au regard du niveau d'exigence requis</t>
        </r>
        <r>
          <rPr>
            <sz val="9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9"/>
            <rFont val="Tahoma"/>
            <family val="0"/>
          </rPr>
          <t>poids attribué à chacune des affirmations en fonction du degré d'importance de l'obligation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<sst xmlns="http://schemas.openxmlformats.org/spreadsheetml/2006/main" count="65" uniqueCount="56">
  <si>
    <t>Affirmations</t>
  </si>
  <si>
    <t>pondération
item principal
 (O à 1)</t>
  </si>
  <si>
    <t>Choix à faire
manuel</t>
  </si>
  <si>
    <t>réservé aux observations</t>
  </si>
  <si>
    <t>NA</t>
  </si>
  <si>
    <t>SYNTHESE DES RESULTATS</t>
  </si>
  <si>
    <t>plutôt faux</t>
  </si>
  <si>
    <t>plutôt vrai</t>
  </si>
  <si>
    <t xml:space="preserve">vrai </t>
  </si>
  <si>
    <t xml:space="preserve">faux </t>
  </si>
  <si>
    <t>Date :</t>
  </si>
  <si>
    <t>Auditeur :</t>
  </si>
  <si>
    <t>PROBLEME:</t>
  </si>
  <si>
    <t>FAITS :</t>
  </si>
  <si>
    <t>CAUSES :</t>
  </si>
  <si>
    <t>CONSEQUENCES :</t>
  </si>
  <si>
    <t>RECOMMANDATIONS :</t>
  </si>
  <si>
    <t>PROPOSITIONS :</t>
  </si>
  <si>
    <t>DYSFONCTIONNEMENT 1</t>
  </si>
  <si>
    <t>DYSFONCTIONNEMENT 2</t>
  </si>
  <si>
    <t>DYSFONCTIONNEMENT 3</t>
  </si>
  <si>
    <t>modes de preuve</t>
  </si>
  <si>
    <t>Valeur numérique du choix</t>
  </si>
  <si>
    <t>Cotation (0 à 1)</t>
  </si>
  <si>
    <t>Niveau</t>
  </si>
  <si>
    <t>somme 
(0 à 1)</t>
  </si>
  <si>
    <t>pondération
sous-processus
 (O à 1)</t>
  </si>
  <si>
    <t>Note
relative
au
sous-processus</t>
  </si>
  <si>
    <t>Note
relative 
au processus</t>
  </si>
  <si>
    <t>A.I - Le processus principal</t>
  </si>
  <si>
    <t>Texte</t>
  </si>
  <si>
    <t>Remplir mes Missions</t>
  </si>
  <si>
    <t>Maîtriser mes processus</t>
  </si>
  <si>
    <t>Choix à faire
manuellement</t>
  </si>
  <si>
    <t>Seule colonne modifiable</t>
  </si>
  <si>
    <t>Calcul automatique</t>
  </si>
  <si>
    <t>Moyenne</t>
  </si>
  <si>
    <t>ET</t>
  </si>
  <si>
    <t>Moy+ET</t>
  </si>
  <si>
    <t>Moy-ET</t>
  </si>
  <si>
    <t>Copier-Coller les valeurs obtenues selon les acteurs 1 à 8</t>
  </si>
  <si>
    <t>Valeurs utilisées dans le Graphe</t>
  </si>
  <si>
    <t>(écart-type)</t>
  </si>
  <si>
    <t>Les ressources mises à disposition sont en adéquation avec les besoins des collaborateurs</t>
  </si>
  <si>
    <t>Tous les collaborateurs ont accès aux informations lorsqu'ils en ont besoin</t>
  </si>
  <si>
    <t>Le taux de documents à jour est maximal.</t>
  </si>
  <si>
    <t>Vous avez confiance de cette procédure</t>
  </si>
  <si>
    <t>Le temps consacré à consulter la procédure est favorable</t>
  </si>
  <si>
    <t>Tous les documents attachés de la procédure sont utilisés</t>
  </si>
  <si>
    <t>la procédure est claire et compréhensible</t>
  </si>
  <si>
    <t>Vous pensez que la procédure présent dans le système documentaire qualité est utilisable</t>
  </si>
  <si>
    <t>satisfaction client</t>
  </si>
  <si>
    <t xml:space="preserve">MES MISSIONS : merurage de la performance de procédure </t>
  </si>
  <si>
    <t>1 Efficience</t>
  </si>
  <si>
    <t>2 Efficacité</t>
  </si>
  <si>
    <t>3  Qualité Perçue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</si>
</sst>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2"/>
      <color indexed="10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Arial"/>
      <family val="0"/>
    </font>
    <font>
      <b/>
      <i/>
      <sz val="12"/>
      <color indexed="10"/>
      <name val="Arial"/>
      <family val="0"/>
    </font>
    <font>
      <sz val="12"/>
      <color indexed="8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i/>
      <sz val="12"/>
      <color indexed="12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3FF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BFF9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93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3" fontId="8" fillId="0" borderId="11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6" fillId="39" borderId="15" xfId="0" applyNumberFormat="1" applyFont="1" applyFill="1" applyBorder="1" applyAlignment="1">
      <alignment horizontal="center" vertical="center"/>
    </xf>
    <xf numFmtId="2" fontId="6" fillId="39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2" fontId="6" fillId="38" borderId="15" xfId="0" applyNumberFormat="1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vertical="center"/>
    </xf>
    <xf numFmtId="0" fontId="13" fillId="39" borderId="17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right" vertical="center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vertical="center"/>
    </xf>
    <xf numFmtId="0" fontId="13" fillId="39" borderId="20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right" vertical="center"/>
    </xf>
    <xf numFmtId="0" fontId="6" fillId="40" borderId="2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6" fillId="40" borderId="15" xfId="0" applyFont="1" applyFill="1" applyBorder="1" applyAlignment="1">
      <alignment horizontal="left" vertical="center"/>
    </xf>
    <xf numFmtId="0" fontId="0" fillId="40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40" borderId="24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40" borderId="12" xfId="0" applyFill="1" applyBorder="1" applyAlignment="1">
      <alignment vertical="center"/>
    </xf>
    <xf numFmtId="0" fontId="0" fillId="40" borderId="24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9" fontId="0" fillId="34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40" borderId="0" xfId="0" applyFont="1" applyFill="1" applyAlignment="1">
      <alignment vertical="center"/>
    </xf>
    <xf numFmtId="2" fontId="8" fillId="39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9" fontId="0" fillId="40" borderId="10" xfId="0" applyNumberFormat="1" applyFill="1" applyBorder="1" applyAlignment="1">
      <alignment horizontal="center" vertical="center"/>
    </xf>
    <xf numFmtId="0" fontId="10" fillId="41" borderId="22" xfId="0" applyFont="1" applyFill="1" applyBorder="1" applyAlignment="1">
      <alignment horizontal="center" vertical="center"/>
    </xf>
    <xf numFmtId="9" fontId="4" fillId="41" borderId="14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9" fontId="6" fillId="41" borderId="10" xfId="0" applyNumberFormat="1" applyFont="1" applyFill="1" applyBorder="1" applyAlignment="1">
      <alignment horizontal="center" vertical="center"/>
    </xf>
    <xf numFmtId="0" fontId="0" fillId="42" borderId="22" xfId="0" applyFont="1" applyFill="1" applyBorder="1" applyAlignment="1">
      <alignment horizontal="left" vertical="center" wrapText="1"/>
    </xf>
    <xf numFmtId="9" fontId="0" fillId="42" borderId="10" xfId="0" applyNumberFormat="1" applyFill="1" applyBorder="1" applyAlignment="1">
      <alignment horizontal="center" vertical="center"/>
    </xf>
    <xf numFmtId="0" fontId="4" fillId="43" borderId="10" xfId="0" applyFont="1" applyFill="1" applyBorder="1" applyAlignment="1">
      <alignment vertical="top"/>
    </xf>
    <xf numFmtId="0" fontId="4" fillId="43" borderId="22" xfId="0" applyFont="1" applyFill="1" applyBorder="1" applyAlignment="1">
      <alignment vertical="top"/>
    </xf>
    <xf numFmtId="0" fontId="4" fillId="43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6" fillId="38" borderId="22" xfId="0" applyFont="1" applyFill="1" applyBorder="1" applyAlignment="1">
      <alignment horizontal="left" vertical="center"/>
    </xf>
    <xf numFmtId="0" fontId="6" fillId="38" borderId="2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2" fontId="6" fillId="40" borderId="16" xfId="0" applyNumberFormat="1" applyFont="1" applyFill="1" applyBorder="1" applyAlignment="1">
      <alignment horizontal="center" vertical="center"/>
    </xf>
    <xf numFmtId="2" fontId="6" fillId="40" borderId="17" xfId="0" applyNumberFormat="1" applyFont="1" applyFill="1" applyBorder="1" applyAlignment="1">
      <alignment horizontal="center" vertical="center"/>
    </xf>
    <xf numFmtId="2" fontId="6" fillId="40" borderId="18" xfId="0" applyNumberFormat="1" applyFont="1" applyFill="1" applyBorder="1" applyAlignment="1">
      <alignment horizontal="center" vertical="center"/>
    </xf>
    <xf numFmtId="2" fontId="6" fillId="40" borderId="19" xfId="0" applyNumberFormat="1" applyFont="1" applyFill="1" applyBorder="1" applyAlignment="1">
      <alignment horizontal="center" vertical="center"/>
    </xf>
    <xf numFmtId="2" fontId="6" fillId="40" borderId="20" xfId="0" applyNumberFormat="1" applyFont="1" applyFill="1" applyBorder="1" applyAlignment="1">
      <alignment horizontal="center" vertical="center"/>
    </xf>
    <xf numFmtId="2" fontId="6" fillId="40" borderId="21" xfId="0" applyNumberFormat="1" applyFont="1" applyFill="1" applyBorder="1" applyAlignment="1">
      <alignment horizontal="center" vertical="center"/>
    </xf>
    <xf numFmtId="2" fontId="6" fillId="39" borderId="11" xfId="0" applyNumberFormat="1" applyFont="1" applyFill="1" applyBorder="1" applyAlignment="1">
      <alignment horizontal="center" vertical="center" wrapText="1"/>
    </xf>
    <xf numFmtId="2" fontId="6" fillId="39" borderId="13" xfId="0" applyNumberFormat="1" applyFont="1" applyFill="1" applyBorder="1" applyAlignment="1">
      <alignment horizontal="center" vertical="center"/>
    </xf>
    <xf numFmtId="2" fontId="6" fillId="39" borderId="15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14" fillId="46" borderId="0" xfId="0" applyFont="1" applyFill="1" applyAlignment="1">
      <alignment horizontal="center" vertical="center" wrapText="1"/>
    </xf>
    <xf numFmtId="0" fontId="14" fillId="46" borderId="20" xfId="0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6" fillId="47" borderId="16" xfId="0" applyFont="1" applyFill="1" applyBorder="1" applyAlignment="1">
      <alignment horizontal="left" vertical="center" wrapText="1"/>
    </xf>
    <xf numFmtId="0" fontId="6" fillId="47" borderId="17" xfId="0" applyFont="1" applyFill="1" applyBorder="1" applyAlignment="1">
      <alignment horizontal="left" vertical="center" wrapText="1"/>
    </xf>
    <xf numFmtId="0" fontId="6" fillId="47" borderId="18" xfId="0" applyFont="1" applyFill="1" applyBorder="1" applyAlignment="1">
      <alignment horizontal="left" vertical="center" wrapText="1"/>
    </xf>
    <xf numFmtId="0" fontId="8" fillId="47" borderId="19" xfId="0" applyFont="1" applyFill="1" applyBorder="1" applyAlignment="1">
      <alignment horizontal="left" vertical="center" wrapText="1" indent="1"/>
    </xf>
    <xf numFmtId="0" fontId="8" fillId="47" borderId="20" xfId="0" applyFont="1" applyFill="1" applyBorder="1" applyAlignment="1">
      <alignment horizontal="left" vertical="center" wrapText="1" indent="1"/>
    </xf>
    <xf numFmtId="0" fontId="8" fillId="47" borderId="21" xfId="0" applyFont="1" applyFill="1" applyBorder="1" applyAlignment="1">
      <alignment horizontal="left" vertical="center" wrapText="1" indent="1"/>
    </xf>
    <xf numFmtId="9" fontId="6" fillId="43" borderId="14" xfId="0" applyNumberFormat="1" applyFont="1" applyFill="1" applyBorder="1" applyAlignment="1">
      <alignment horizontal="center" vertical="center"/>
    </xf>
    <xf numFmtId="9" fontId="6" fillId="4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Auto-diagnostic</a:t>
            </a:r>
          </a:p>
        </c:rich>
      </c:tx>
      <c:layout>
        <c:manualLayout>
          <c:xMode val="factor"/>
          <c:yMode val="factor"/>
          <c:x val="-0.043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35"/>
          <c:y val="0.264"/>
          <c:w val="0.39375"/>
          <c:h val="0.52625"/>
        </c:manualLayout>
      </c:layout>
      <c:radarChart>
        <c:radarStyle val="filled"/>
        <c:varyColors val="0"/>
        <c:ser>
          <c:idx val="0"/>
          <c:order val="0"/>
          <c:tx>
            <c:v>Auto-Diagnostic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Résultats'!$A$8:$A$10</c:f>
              <c:strCache>
                <c:ptCount val="3"/>
                <c:pt idx="0">
                  <c:v>1 Efficience</c:v>
                </c:pt>
                <c:pt idx="1">
                  <c:v>2 Efficacité</c:v>
                </c:pt>
                <c:pt idx="2">
                  <c:v>3  Qualité Perçue</c:v>
                </c:pt>
              </c:strCache>
            </c:strRef>
          </c:cat>
          <c:val>
            <c:numRef>
              <c:f>'3) Résultats'!$B$8:$B$10</c:f>
              <c:numCache>
                <c:ptCount val="3"/>
                <c:pt idx="0">
                  <c:v>0.6699999999999999</c:v>
                </c:pt>
                <c:pt idx="1">
                  <c:v>0.33299999999999996</c:v>
                </c:pt>
                <c:pt idx="2">
                  <c:v>0.538</c:v>
                </c:pt>
              </c:numCache>
            </c:numRef>
          </c:val>
        </c:ser>
        <c:axId val="14077160"/>
        <c:axId val="59585577"/>
      </c:radarChart>
      <c:catAx>
        <c:axId val="140771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5577"/>
        <c:crosses val="autoZero"/>
        <c:auto val="0"/>
        <c:lblOffset val="100"/>
        <c:tickLblSkip val="1"/>
        <c:noMultiLvlLbl val="0"/>
      </c:catAx>
      <c:valAx>
        <c:axId val="5958557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077160"/>
        <c:crossesAt val="1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Auto-diagnostic : Moyenne et Ecarts-Types</a:t>
            </a:r>
          </a:p>
        </c:rich>
      </c:tx>
      <c:layout>
        <c:manualLayout>
          <c:xMode val="factor"/>
          <c:yMode val="factor"/>
          <c:x val="-0.08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35"/>
          <c:y val="0.26325"/>
          <c:w val="0.3945"/>
          <c:h val="0.53075"/>
        </c:manualLayout>
      </c:layout>
      <c:radarChart>
        <c:radarStyle val="filled"/>
        <c:varyColors val="0"/>
        <c:ser>
          <c:idx val="0"/>
          <c:order val="0"/>
          <c:tx>
            <c:v>Moyenne</c:v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Résultats'!$A$8:$A$10</c:f>
              <c:strCache>
                <c:ptCount val="3"/>
                <c:pt idx="0">
                  <c:v>1 Efficience</c:v>
                </c:pt>
                <c:pt idx="1">
                  <c:v>2 Efficacité</c:v>
                </c:pt>
                <c:pt idx="2">
                  <c:v>3  Qualité Perçue</c:v>
                </c:pt>
              </c:strCache>
            </c:strRef>
          </c:cat>
          <c:val>
            <c:numRef>
              <c:f>'3) Résultats'!$L$8:$L$10</c:f>
              <c:numCache>
                <c:ptCount val="3"/>
                <c:pt idx="0">
                  <c:v>0.645</c:v>
                </c:pt>
                <c:pt idx="1">
                  <c:v>0.7975000000000001</c:v>
                </c:pt>
                <c:pt idx="2">
                  <c:v>0.7750000000000001</c:v>
                </c:pt>
              </c:numCache>
            </c:numRef>
          </c:val>
        </c:ser>
        <c:ser>
          <c:idx val="1"/>
          <c:order val="1"/>
          <c:tx>
            <c:v>Moy+ET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'3) Résultats'!$N$8:$N$10</c:f>
              <c:numCache>
                <c:ptCount val="3"/>
                <c:pt idx="0">
                  <c:v>0.6760912635102956</c:v>
                </c:pt>
                <c:pt idx="1">
                  <c:v>0.8181155281280884</c:v>
                </c:pt>
                <c:pt idx="2">
                  <c:v>0.7958166599946614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rgbClr val="C6D6A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'3) Résultats'!$O$8:$O$10</c:f>
              <c:numCache>
                <c:ptCount val="3"/>
                <c:pt idx="0">
                  <c:v>0.6139087364897045</c:v>
                </c:pt>
                <c:pt idx="1">
                  <c:v>0.7768844718719118</c:v>
                </c:pt>
                <c:pt idx="2">
                  <c:v>0.7541833400053388</c:v>
                </c:pt>
              </c:numCache>
            </c:numRef>
          </c:val>
        </c:ser>
        <c:axId val="66508146"/>
        <c:axId val="61702403"/>
      </c:radarChart>
      <c:catAx>
        <c:axId val="665081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2403"/>
        <c:crosses val="autoZero"/>
        <c:auto val="0"/>
        <c:lblOffset val="100"/>
        <c:tickLblSkip val="1"/>
        <c:noMultiLvlLbl val="0"/>
      </c:catAx>
      <c:valAx>
        <c:axId val="6170240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508146"/>
        <c:crossesAt val="1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13</xdr:col>
      <xdr:colOff>38100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38100"/>
          <a:ext cx="9839325" cy="10953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7600" tIns="46800" rIns="54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L'outil d'autodiagnostic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Mesurage de la performance de la procédure</a:t>
          </a:r>
        </a:p>
      </xdr:txBody>
    </xdr:sp>
    <xdr:clientData/>
  </xdr:twoCellAnchor>
  <xdr:twoCellAnchor>
    <xdr:from>
      <xdr:col>0</xdr:col>
      <xdr:colOff>104775</xdr:colOff>
      <xdr:row>7</xdr:row>
      <xdr:rowOff>38100</xdr:rowOff>
    </xdr:from>
    <xdr:to>
      <xdr:col>13</xdr:col>
      <xdr:colOff>47625</xdr:colOff>
      <xdr:row>20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4775" y="1171575"/>
          <a:ext cx="9848850" cy="2171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7600" tIns="46800" rIns="54000" bIns="46800"/>
        <a:p>
          <a:pPr algn="l">
            <a:defRPr/>
          </a:pPr>
          <a:r>
            <a:rPr lang="en-US" cap="none" sz="12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                                                      A LIRE !...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Qui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?? ...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Quoi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• ?? ...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• ?? ..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  ?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1. Remplir cette grille d’auto-évaluation simple et rapide à utiliser, il n’y a qu’à cliquer sur l'onglet "grille d'évaluation"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2. Elle fournit une cartographie directe de la situation avec l'onglet "cartographie"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</a:p>
      </xdr:txBody>
    </xdr:sp>
    <xdr:clientData/>
  </xdr:twoCellAnchor>
  <xdr:twoCellAnchor>
    <xdr:from>
      <xdr:col>0</xdr:col>
      <xdr:colOff>114300</xdr:colOff>
      <xdr:row>21</xdr:row>
      <xdr:rowOff>0</xdr:rowOff>
    </xdr:from>
    <xdr:to>
      <xdr:col>13</xdr:col>
      <xdr:colOff>38100</xdr:colOff>
      <xdr:row>109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4300" y="3400425"/>
          <a:ext cx="9829800" cy="1437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3600" tIns="46800" rIns="54000" bIns="46800"/>
        <a:p>
          <a:pPr algn="l">
            <a:defRPr/>
          </a:pPr>
          <a:r>
            <a:rPr lang="en-US" cap="none" sz="12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                                                 A REMPLIR !...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Informations nécessaires pour élaborer les retours d'expériences. Elles resteront </a:t>
          </a:r>
          <a:r>
            <a:rPr lang="en-US" cap="none" sz="12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CONFIDENTIELLES.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Nom et fonction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de l’auto-évaluateur (plusieurs possibles) : 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Département ou Service dans l’établissement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Date de l’auto-évaluation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Saisie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La grille d’évaluation est exploitable dans mon contexte professionnel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 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Le temps consacré à la saisie de l’auto-évaluation est de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mn ou heures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L'emploi de la grille est compréhensible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oui/non/suggestions...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Exploitation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Les priorités d’action sont identifiables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L’auto-évaluation réalisée permet de progresser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La communication au sein du service est améliorée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Amélioration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Les améliorations souhaitées sur la grille d’auto-évaluation sont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Je souhaite me situer par rapport à une moyenne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Observations libres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============================================== 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Diffusez ce message autour de vous si nécessaire et merci d’avance pour votre contribution à l’avancement de la qualité dans les pratiques professionnelles.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Nom, tél, email de l'exploitant de la grille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==============================================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8</xdr:col>
      <xdr:colOff>3048000</xdr:colOff>
      <xdr:row>2</xdr:row>
      <xdr:rowOff>114300</xdr:rowOff>
    </xdr:to>
    <xdr:sp>
      <xdr:nvSpPr>
        <xdr:cNvPr id="1" name="Rectangle 160"/>
        <xdr:cNvSpPr>
          <a:spLocks/>
        </xdr:cNvSpPr>
      </xdr:nvSpPr>
      <xdr:spPr>
        <a:xfrm>
          <a:off x="47625" y="76200"/>
          <a:ext cx="12906375" cy="723900"/>
        </a:xfrm>
        <a:prstGeom prst="rect">
          <a:avLst/>
        </a:prstGeom>
        <a:solidFill>
          <a:srgbClr val="00B05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GRILLE de DIAGNOSTIC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228600</xdr:rowOff>
    </xdr:from>
    <xdr:to>
      <xdr:col>2</xdr:col>
      <xdr:colOff>476250</xdr:colOff>
      <xdr:row>9</xdr:row>
      <xdr:rowOff>47625</xdr:rowOff>
    </xdr:to>
    <xdr:sp>
      <xdr:nvSpPr>
        <xdr:cNvPr id="1" name="Flèche vers la droite 1"/>
        <xdr:cNvSpPr>
          <a:spLocks/>
        </xdr:cNvSpPr>
      </xdr:nvSpPr>
      <xdr:spPr>
        <a:xfrm>
          <a:off x="8039100" y="2495550"/>
          <a:ext cx="361950" cy="4667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11</xdr:row>
      <xdr:rowOff>57150</xdr:rowOff>
    </xdr:from>
    <xdr:to>
      <xdr:col>1</xdr:col>
      <xdr:colOff>685800</xdr:colOff>
      <xdr:row>15</xdr:row>
      <xdr:rowOff>9525</xdr:rowOff>
    </xdr:to>
    <xdr:sp>
      <xdr:nvSpPr>
        <xdr:cNvPr id="2" name="Flèche vers le haut 2"/>
        <xdr:cNvSpPr>
          <a:spLocks/>
        </xdr:cNvSpPr>
      </xdr:nvSpPr>
      <xdr:spPr>
        <a:xfrm>
          <a:off x="6962775" y="3457575"/>
          <a:ext cx="419100" cy="600075"/>
        </a:xfrm>
        <a:prstGeom prst="upArrow">
          <a:avLst>
            <a:gd name="adj" fmla="val -7777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15</xdr:row>
      <xdr:rowOff>104775</xdr:rowOff>
    </xdr:from>
    <xdr:to>
      <xdr:col>2</xdr:col>
      <xdr:colOff>47625</xdr:colOff>
      <xdr:row>20</xdr:row>
      <xdr:rowOff>57150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2266950" y="4152900"/>
          <a:ext cx="5705475" cy="762000"/>
        </a:xfrm>
        <a:prstGeom prst="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pas toucher à cette colonne : faire seulement un copier, puis "Collage spécial... " "Valeurs" dans les colonnes à droite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(d, e, f..)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7625" y="66675"/>
        <a:ext cx="76866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438150</xdr:colOff>
      <xdr:row>0</xdr:row>
      <xdr:rowOff>152400</xdr:rowOff>
    </xdr:from>
    <xdr:to>
      <xdr:col>21</xdr:col>
      <xdr:colOff>561975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8934450" y="152400"/>
        <a:ext cx="77438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4</xdr:col>
      <xdr:colOff>0</xdr:colOff>
      <xdr:row>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52400"/>
          <a:ext cx="7381875" cy="3333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D'AMELIORATION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N17" sqref="N17"/>
    </sheetView>
  </sheetViews>
  <sheetFormatPr defaultColWidth="11.421875" defaultRowHeight="12.75"/>
  <sheetData/>
  <sheetProtection/>
  <printOptions/>
  <pageMargins left="0.7500000000000001" right="0.7500000000000001" top="0.984251969" bottom="0.984251969" header="0.49" footer="0.49"/>
  <pageSetup orientation="portrait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="70" zoomScaleNormal="70" zoomScalePageLayoutView="0" workbookViewId="0" topLeftCell="A1">
      <selection activeCell="L10" sqref="L10"/>
    </sheetView>
  </sheetViews>
  <sheetFormatPr defaultColWidth="10.8515625" defaultRowHeight="12.75" outlineLevelCol="1"/>
  <cols>
    <col min="1" max="1" width="10.8515625" style="2" customWidth="1"/>
    <col min="2" max="2" width="46.00390625" style="60" customWidth="1"/>
    <col min="3" max="3" width="6.00390625" style="59" customWidth="1"/>
    <col min="4" max="4" width="8.421875" style="59" customWidth="1"/>
    <col min="5" max="5" width="8.140625" style="59" customWidth="1"/>
    <col min="6" max="6" width="7.7109375" style="59" customWidth="1"/>
    <col min="7" max="7" width="8.28125" style="59" customWidth="1"/>
    <col min="8" max="8" width="53.140625" style="59" customWidth="1"/>
    <col min="9" max="9" width="49.8515625" style="59" customWidth="1"/>
    <col min="10" max="10" width="3.8515625" style="59" customWidth="1" outlineLevel="1"/>
    <col min="11" max="11" width="13.7109375" style="5" customWidth="1" outlineLevel="1"/>
    <col min="12" max="16" width="10.8515625" style="59" customWidth="1" outlineLevel="1"/>
    <col min="17" max="17" width="11.8515625" style="53" customWidth="1" outlineLevel="1"/>
    <col min="18" max="18" width="16.00390625" style="84" customWidth="1" outlineLevel="1"/>
    <col min="19" max="19" width="16.00390625" style="85" customWidth="1" outlineLevel="1"/>
    <col min="20" max="20" width="16.00390625" style="84" customWidth="1" outlineLevel="1"/>
    <col min="21" max="21" width="16.00390625" style="85" customWidth="1" outlineLevel="1"/>
    <col min="22" max="16384" width="10.8515625" style="59" customWidth="1"/>
  </cols>
  <sheetData>
    <row r="1" spans="2:21" ht="31.5" customHeight="1">
      <c r="B1" s="58"/>
      <c r="C1" s="58"/>
      <c r="D1" s="58"/>
      <c r="E1" s="58"/>
      <c r="F1" s="58"/>
      <c r="G1" s="58"/>
      <c r="H1" s="58"/>
      <c r="I1" s="58"/>
      <c r="K1" s="110" t="s">
        <v>35</v>
      </c>
      <c r="L1" s="111"/>
      <c r="M1" s="111"/>
      <c r="N1" s="111"/>
      <c r="O1" s="111"/>
      <c r="P1" s="111"/>
      <c r="Q1" s="112"/>
      <c r="R1" s="131" t="s">
        <v>34</v>
      </c>
      <c r="S1" s="116" t="s">
        <v>35</v>
      </c>
      <c r="T1" s="117"/>
      <c r="U1" s="118"/>
    </row>
    <row r="2" spans="2:21" ht="22.5" customHeight="1">
      <c r="B2" s="72"/>
      <c r="C2" s="62"/>
      <c r="D2" s="63"/>
      <c r="E2" s="5"/>
      <c r="F2" s="5"/>
      <c r="G2" s="5"/>
      <c r="K2" s="113"/>
      <c r="L2" s="114"/>
      <c r="M2" s="114"/>
      <c r="N2" s="114"/>
      <c r="O2" s="114"/>
      <c r="P2" s="114"/>
      <c r="Q2" s="115"/>
      <c r="R2" s="132"/>
      <c r="S2" s="119"/>
      <c r="T2" s="120"/>
      <c r="U2" s="121"/>
    </row>
    <row r="3" spans="1:21" s="76" customFormat="1" ht="22.5" customHeight="1">
      <c r="A3" s="11"/>
      <c r="B3" s="73"/>
      <c r="C3" s="74"/>
      <c r="D3" s="75"/>
      <c r="E3" s="12"/>
      <c r="F3" s="12"/>
      <c r="G3" s="12"/>
      <c r="K3" s="12"/>
      <c r="L3" s="105" t="s">
        <v>23</v>
      </c>
      <c r="M3" s="106"/>
      <c r="N3" s="106"/>
      <c r="O3" s="106"/>
      <c r="P3" s="106"/>
      <c r="Q3" s="107"/>
      <c r="R3" s="128" t="s">
        <v>33</v>
      </c>
      <c r="S3" s="133" t="s">
        <v>27</v>
      </c>
      <c r="T3" s="125" t="s">
        <v>2</v>
      </c>
      <c r="U3" s="122" t="s">
        <v>28</v>
      </c>
    </row>
    <row r="4" spans="1:21" s="76" customFormat="1" ht="47.25">
      <c r="A4" s="108" t="s">
        <v>0</v>
      </c>
      <c r="B4" s="109"/>
      <c r="C4" s="13" t="s">
        <v>9</v>
      </c>
      <c r="D4" s="13" t="s">
        <v>6</v>
      </c>
      <c r="E4" s="13" t="s">
        <v>7</v>
      </c>
      <c r="F4" s="13" t="s">
        <v>8</v>
      </c>
      <c r="G4" s="13" t="s">
        <v>4</v>
      </c>
      <c r="H4" s="13" t="s">
        <v>3</v>
      </c>
      <c r="I4" s="13" t="s">
        <v>21</v>
      </c>
      <c r="K4" s="103" t="s">
        <v>22</v>
      </c>
      <c r="L4" s="14">
        <v>0</v>
      </c>
      <c r="M4" s="15">
        <v>0.3</v>
      </c>
      <c r="N4" s="15">
        <v>0.7</v>
      </c>
      <c r="O4" s="15">
        <v>1</v>
      </c>
      <c r="P4" s="15" t="s">
        <v>4</v>
      </c>
      <c r="Q4" s="101" t="s">
        <v>25</v>
      </c>
      <c r="R4" s="129"/>
      <c r="S4" s="134"/>
      <c r="T4" s="126"/>
      <c r="U4" s="123"/>
    </row>
    <row r="5" spans="1:21" s="76" customFormat="1" ht="31.5">
      <c r="A5" s="141" t="s">
        <v>52</v>
      </c>
      <c r="B5" s="142"/>
      <c r="C5" s="142"/>
      <c r="D5" s="142"/>
      <c r="E5" s="142"/>
      <c r="F5" s="142"/>
      <c r="G5" s="142"/>
      <c r="H5" s="142"/>
      <c r="I5" s="143"/>
      <c r="K5" s="104"/>
      <c r="L5" s="17" t="s">
        <v>9</v>
      </c>
      <c r="M5" s="18" t="s">
        <v>6</v>
      </c>
      <c r="N5" s="18" t="s">
        <v>7</v>
      </c>
      <c r="O5" s="18" t="s">
        <v>8</v>
      </c>
      <c r="P5" s="18" t="s">
        <v>4</v>
      </c>
      <c r="Q5" s="102"/>
      <c r="R5" s="130"/>
      <c r="S5" s="134"/>
      <c r="T5" s="127"/>
      <c r="U5" s="124"/>
    </row>
    <row r="6" spans="1:21" s="76" customFormat="1" ht="69.75" customHeight="1">
      <c r="A6" s="144" t="s">
        <v>30</v>
      </c>
      <c r="B6" s="145"/>
      <c r="C6" s="145"/>
      <c r="D6" s="145"/>
      <c r="E6" s="145"/>
      <c r="F6" s="145"/>
      <c r="G6" s="145"/>
      <c r="H6" s="145"/>
      <c r="I6" s="146"/>
      <c r="K6" s="50"/>
      <c r="L6" s="51"/>
      <c r="M6" s="51"/>
      <c r="N6" s="51"/>
      <c r="O6" s="51"/>
      <c r="P6" s="51"/>
      <c r="Q6" s="52"/>
      <c r="R6" s="36" t="s">
        <v>26</v>
      </c>
      <c r="S6" s="37"/>
      <c r="T6" s="19" t="s">
        <v>1</v>
      </c>
      <c r="U6" s="33"/>
    </row>
    <row r="7" spans="1:21" s="76" customFormat="1" ht="16.5" customHeight="1" hidden="1">
      <c r="A7" s="141" t="s">
        <v>29</v>
      </c>
      <c r="B7" s="142"/>
      <c r="C7" s="142"/>
      <c r="D7" s="142"/>
      <c r="E7" s="142"/>
      <c r="F7" s="142"/>
      <c r="G7" s="142"/>
      <c r="H7" s="142"/>
      <c r="I7" s="143"/>
      <c r="J7" s="77"/>
      <c r="K7" s="40"/>
      <c r="L7" s="41"/>
      <c r="M7" s="41"/>
      <c r="N7" s="41"/>
      <c r="O7" s="41"/>
      <c r="P7" s="41"/>
      <c r="Q7" s="42"/>
      <c r="R7" s="43"/>
      <c r="S7" s="44">
        <f>IF(T7=1,"","Alerte ≠1 ! =&gt;")</f>
      </c>
      <c r="T7" s="20">
        <f>T9+T13+T17</f>
        <v>1</v>
      </c>
      <c r="U7" s="34">
        <f>U9+U13+U17</f>
        <v>0.5139100000000001</v>
      </c>
    </row>
    <row r="8" spans="1:21" s="76" customFormat="1" ht="37.5" customHeight="1" hidden="1">
      <c r="A8" s="144" t="s">
        <v>30</v>
      </c>
      <c r="B8" s="145"/>
      <c r="C8" s="145"/>
      <c r="D8" s="145"/>
      <c r="E8" s="145"/>
      <c r="F8" s="145"/>
      <c r="G8" s="145"/>
      <c r="H8" s="145"/>
      <c r="I8" s="146"/>
      <c r="J8" s="77"/>
      <c r="K8" s="45"/>
      <c r="L8" s="46"/>
      <c r="M8" s="46"/>
      <c r="N8" s="46"/>
      <c r="O8" s="46"/>
      <c r="P8" s="46"/>
      <c r="Q8" s="47"/>
      <c r="R8" s="48"/>
      <c r="S8" s="49"/>
      <c r="T8" s="20"/>
      <c r="U8" s="34"/>
    </row>
    <row r="9" spans="1:21" s="76" customFormat="1" ht="16.5" customHeight="1">
      <c r="A9" s="98" t="s">
        <v>53</v>
      </c>
      <c r="B9" s="99"/>
      <c r="C9" s="99"/>
      <c r="D9" s="99"/>
      <c r="E9" s="99"/>
      <c r="F9" s="99"/>
      <c r="G9" s="99"/>
      <c r="H9" s="99"/>
      <c r="I9" s="100"/>
      <c r="K9" s="21"/>
      <c r="L9" s="22"/>
      <c r="M9" s="22"/>
      <c r="N9" s="22"/>
      <c r="O9" s="22"/>
      <c r="P9" s="22"/>
      <c r="Q9" s="23">
        <f>IF(R9=1,"","Alerte ≠1 ! =&gt;")</f>
      </c>
      <c r="R9" s="38">
        <f>SUM(R10:R12)</f>
        <v>1</v>
      </c>
      <c r="S9" s="39">
        <f>SUM(S10:S12)</f>
        <v>0.6699999999999999</v>
      </c>
      <c r="T9" s="25">
        <v>0.33</v>
      </c>
      <c r="U9" s="78">
        <f>S9*T9</f>
        <v>0.2211</v>
      </c>
    </row>
    <row r="10" spans="1:21" s="76" customFormat="1" ht="51" customHeight="1">
      <c r="A10" s="26">
        <v>1</v>
      </c>
      <c r="B10" s="79" t="s">
        <v>44</v>
      </c>
      <c r="C10" s="18"/>
      <c r="D10" s="18"/>
      <c r="E10" s="18"/>
      <c r="F10" s="18"/>
      <c r="G10" s="18"/>
      <c r="H10" s="80"/>
      <c r="I10" s="80"/>
      <c r="K10" s="27">
        <v>2</v>
      </c>
      <c r="L10" s="27">
        <f>IF(K10=1,$L$4,"")</f>
      </c>
      <c r="M10" s="27">
        <f>IF(K10=2,$M$4,"")</f>
        <v>0.3</v>
      </c>
      <c r="N10" s="27">
        <f>IF(K10=3,$N$4,"")</f>
      </c>
      <c r="O10" s="27">
        <f>IF(K10=4,$O$4,"")</f>
      </c>
      <c r="P10" s="27">
        <f>IF(K10=5,$P$4,"")</f>
      </c>
      <c r="Q10" s="27">
        <f>SUM(L10:P10)</f>
        <v>0.3</v>
      </c>
      <c r="R10" s="35">
        <v>0.33</v>
      </c>
      <c r="S10" s="32">
        <f>Q10*R10</f>
        <v>0.099</v>
      </c>
      <c r="T10" s="28"/>
      <c r="U10" s="81"/>
    </row>
    <row r="11" spans="1:21" s="76" customFormat="1" ht="51" customHeight="1">
      <c r="A11" s="29">
        <f>A10+1</f>
        <v>2</v>
      </c>
      <c r="B11" s="79" t="s">
        <v>45</v>
      </c>
      <c r="C11" s="16"/>
      <c r="D11" s="16"/>
      <c r="E11" s="16"/>
      <c r="F11" s="16"/>
      <c r="G11" s="16"/>
      <c r="H11" s="82"/>
      <c r="I11" s="82"/>
      <c r="K11" s="27">
        <v>3</v>
      </c>
      <c r="L11" s="27">
        <f aca="true" t="shared" si="0" ref="L11:L20">IF(K11=1,$L$4,"")</f>
      </c>
      <c r="M11" s="27">
        <f>IF(K11=2,$M$4,"")</f>
      </c>
      <c r="N11" s="27">
        <f>IF(K11=3,$N$4,"")</f>
        <v>0.7</v>
      </c>
      <c r="O11" s="27">
        <f>IF(K11=4,$O$4,"")</f>
      </c>
      <c r="P11" s="27">
        <f>IF(K11=5,$P$4,"")</f>
      </c>
      <c r="Q11" s="27">
        <f>SUM(L11:P11)</f>
        <v>0.7</v>
      </c>
      <c r="R11" s="35">
        <v>0.33</v>
      </c>
      <c r="S11" s="32">
        <f>Q11*R11</f>
        <v>0.23099999999999998</v>
      </c>
      <c r="T11" s="28"/>
      <c r="U11" s="81"/>
    </row>
    <row r="12" spans="1:21" s="76" customFormat="1" ht="51" customHeight="1">
      <c r="A12" s="26">
        <f>A11+1</f>
        <v>3</v>
      </c>
      <c r="B12" s="79" t="s">
        <v>43</v>
      </c>
      <c r="C12" s="18"/>
      <c r="D12" s="18"/>
      <c r="E12" s="18"/>
      <c r="F12" s="18"/>
      <c r="G12" s="18"/>
      <c r="H12" s="80"/>
      <c r="I12" s="80"/>
      <c r="K12" s="27">
        <v>4</v>
      </c>
      <c r="L12" s="27">
        <f t="shared" si="0"/>
      </c>
      <c r="M12" s="27">
        <f>IF(K12=2,$M$4,"")</f>
      </c>
      <c r="N12" s="27">
        <f>IF(K12=3,$N$4,"")</f>
      </c>
      <c r="O12" s="27">
        <f>IF(K12=4,$O$4,"")</f>
        <v>1</v>
      </c>
      <c r="P12" s="27">
        <f>IF(K12=5,$P$4,"")</f>
      </c>
      <c r="Q12" s="27">
        <f>SUM(L12:P12)</f>
        <v>1</v>
      </c>
      <c r="R12" s="35">
        <v>0.34</v>
      </c>
      <c r="S12" s="32">
        <f>Q12*R12</f>
        <v>0.34</v>
      </c>
      <c r="T12" s="28"/>
      <c r="U12" s="81"/>
    </row>
    <row r="13" spans="1:21" s="76" customFormat="1" ht="16.5" customHeight="1">
      <c r="A13" s="98" t="s">
        <v>54</v>
      </c>
      <c r="B13" s="99"/>
      <c r="C13" s="99"/>
      <c r="D13" s="99"/>
      <c r="E13" s="99"/>
      <c r="F13" s="99"/>
      <c r="G13" s="99"/>
      <c r="H13" s="99"/>
      <c r="I13" s="100"/>
      <c r="K13" s="21"/>
      <c r="L13" s="22"/>
      <c r="M13" s="22"/>
      <c r="N13" s="22"/>
      <c r="O13" s="22"/>
      <c r="P13" s="22"/>
      <c r="Q13" s="23">
        <f>IF(R13=1,"","Alerte ≠1 ! =&gt;")</f>
      </c>
      <c r="R13" s="24">
        <f>SUM(R14:R16)</f>
        <v>1</v>
      </c>
      <c r="S13" s="31">
        <f>SUM(S14:S16)</f>
        <v>0.33299999999999996</v>
      </c>
      <c r="T13" s="25">
        <v>0.33</v>
      </c>
      <c r="U13" s="78">
        <f>S13*T13</f>
        <v>0.10988999999999999</v>
      </c>
    </row>
    <row r="14" spans="1:21" s="76" customFormat="1" ht="51" customHeight="1">
      <c r="A14" s="29">
        <f>1</f>
        <v>1</v>
      </c>
      <c r="B14" s="79" t="s">
        <v>49</v>
      </c>
      <c r="C14" s="30"/>
      <c r="D14" s="30"/>
      <c r="E14" s="30"/>
      <c r="F14" s="30"/>
      <c r="G14" s="30"/>
      <c r="H14" s="83"/>
      <c r="I14" s="83"/>
      <c r="K14" s="27">
        <v>1</v>
      </c>
      <c r="L14" s="27">
        <f t="shared" si="0"/>
        <v>0</v>
      </c>
      <c r="M14" s="27">
        <f>IF(K14=2,$M$4,"")</f>
      </c>
      <c r="N14" s="27">
        <f>IF(K14=3,$N$4,"")</f>
      </c>
      <c r="O14" s="27">
        <f>IF(K14=4,$O$4,"")</f>
      </c>
      <c r="P14" s="27">
        <f>IF(K14=5,$P$4,"")</f>
      </c>
      <c r="Q14" s="27">
        <f>SUM(L14:P14)</f>
        <v>0</v>
      </c>
      <c r="R14" s="35">
        <v>0.33</v>
      </c>
      <c r="S14" s="32">
        <f>Q14*R14</f>
        <v>0</v>
      </c>
      <c r="T14" s="28"/>
      <c r="U14" s="81"/>
    </row>
    <row r="15" spans="1:21" s="76" customFormat="1" ht="51" customHeight="1">
      <c r="A15" s="26">
        <f>A14+1</f>
        <v>2</v>
      </c>
      <c r="B15" s="79" t="s">
        <v>47</v>
      </c>
      <c r="C15" s="18"/>
      <c r="D15" s="18"/>
      <c r="E15" s="18"/>
      <c r="F15" s="18"/>
      <c r="G15" s="18"/>
      <c r="H15" s="80"/>
      <c r="I15" s="80"/>
      <c r="K15" s="27">
        <v>3</v>
      </c>
      <c r="L15" s="27">
        <f t="shared" si="0"/>
      </c>
      <c r="M15" s="27">
        <f>IF(K15=2,$M$4,"")</f>
      </c>
      <c r="N15" s="27">
        <f>IF(K15=3,$N$4,"")</f>
        <v>0.7</v>
      </c>
      <c r="O15" s="27">
        <f>IF(K15=4,$O$4,"")</f>
      </c>
      <c r="P15" s="27">
        <f>IF(K15=5,$P$4,"")</f>
      </c>
      <c r="Q15" s="27">
        <f>SUM(L15:P15)</f>
        <v>0.7</v>
      </c>
      <c r="R15" s="35">
        <v>0.33</v>
      </c>
      <c r="S15" s="32">
        <f>Q15*R15</f>
        <v>0.23099999999999998</v>
      </c>
      <c r="T15" s="28"/>
      <c r="U15" s="81"/>
    </row>
    <row r="16" spans="1:21" s="76" customFormat="1" ht="51" customHeight="1">
      <c r="A16" s="26">
        <f>A15+1</f>
        <v>3</v>
      </c>
      <c r="B16" s="79" t="s">
        <v>48</v>
      </c>
      <c r="C16" s="18"/>
      <c r="D16" s="18"/>
      <c r="E16" s="18"/>
      <c r="F16" s="18"/>
      <c r="G16" s="18"/>
      <c r="H16" s="80"/>
      <c r="I16" s="80"/>
      <c r="K16" s="27">
        <v>2</v>
      </c>
      <c r="L16" s="27">
        <f t="shared" si="0"/>
      </c>
      <c r="M16" s="27">
        <f>IF(K16=2,$M$4,"")</f>
        <v>0.3</v>
      </c>
      <c r="N16" s="27">
        <f>IF(K16=3,$N$4,"")</f>
      </c>
      <c r="O16" s="27">
        <f>IF(K16=4,$O$4,"")</f>
      </c>
      <c r="P16" s="27">
        <f>IF(K16=5,$P$4,"")</f>
      </c>
      <c r="Q16" s="27">
        <f>SUM(L16:P16)</f>
        <v>0.3</v>
      </c>
      <c r="R16" s="35">
        <v>0.34</v>
      </c>
      <c r="S16" s="32">
        <f>Q16*R16</f>
        <v>0.10200000000000001</v>
      </c>
      <c r="T16" s="28"/>
      <c r="U16" s="81"/>
    </row>
    <row r="17" spans="1:21" s="76" customFormat="1" ht="16.5" customHeight="1">
      <c r="A17" s="98" t="s">
        <v>55</v>
      </c>
      <c r="B17" s="99"/>
      <c r="C17" s="99"/>
      <c r="D17" s="99"/>
      <c r="E17" s="99"/>
      <c r="F17" s="99"/>
      <c r="G17" s="99"/>
      <c r="H17" s="99"/>
      <c r="I17" s="100"/>
      <c r="K17" s="21"/>
      <c r="L17" s="22"/>
      <c r="M17" s="22"/>
      <c r="N17" s="22"/>
      <c r="O17" s="22"/>
      <c r="P17" s="22"/>
      <c r="Q17" s="23">
        <f>IF(R17=1,"","Alerte ≠1 ! =&gt;")</f>
      </c>
      <c r="R17" s="24">
        <f>SUM(R18:R20)</f>
        <v>1</v>
      </c>
      <c r="S17" s="31">
        <f>SUM(S18:S20)</f>
        <v>0.538</v>
      </c>
      <c r="T17" s="25">
        <v>0.34</v>
      </c>
      <c r="U17" s="78">
        <f>S17*T17</f>
        <v>0.18292000000000003</v>
      </c>
    </row>
    <row r="18" spans="1:21" s="76" customFormat="1" ht="51" customHeight="1">
      <c r="A18" s="26">
        <v>1</v>
      </c>
      <c r="B18" s="79" t="s">
        <v>46</v>
      </c>
      <c r="C18" s="18"/>
      <c r="D18" s="18"/>
      <c r="E18" s="18"/>
      <c r="F18" s="18"/>
      <c r="G18" s="18"/>
      <c r="H18" s="80"/>
      <c r="I18" s="80"/>
      <c r="K18" s="27">
        <v>2</v>
      </c>
      <c r="L18" s="27">
        <f t="shared" si="0"/>
      </c>
      <c r="M18" s="27">
        <f>IF(K18=2,$M$4,"")</f>
        <v>0.3</v>
      </c>
      <c r="N18" s="27">
        <f>IF(K18=3,$N$4,"")</f>
      </c>
      <c r="O18" s="27">
        <f>IF(K18=4,$O$4,"")</f>
      </c>
      <c r="P18" s="27">
        <f>IF(K18=5,$P$4,"")</f>
      </c>
      <c r="Q18" s="27">
        <f>SUM(L18:P18)</f>
        <v>0.3</v>
      </c>
      <c r="R18" s="35">
        <v>0.33</v>
      </c>
      <c r="S18" s="32">
        <f>Q18*R18</f>
        <v>0.099</v>
      </c>
      <c r="T18" s="28"/>
      <c r="U18" s="81"/>
    </row>
    <row r="19" spans="1:21" s="76" customFormat="1" ht="51" customHeight="1">
      <c r="A19" s="26">
        <f>A18+1</f>
        <v>2</v>
      </c>
      <c r="B19" s="79" t="s">
        <v>50</v>
      </c>
      <c r="C19" s="18"/>
      <c r="D19" s="18"/>
      <c r="E19" s="18"/>
      <c r="F19" s="18"/>
      <c r="G19" s="18"/>
      <c r="H19" s="80"/>
      <c r="I19" s="80"/>
      <c r="K19" s="27">
        <v>2</v>
      </c>
      <c r="L19" s="27">
        <f t="shared" si="0"/>
      </c>
      <c r="M19" s="27">
        <f>IF(K19=2,$M$4,"")</f>
        <v>0.3</v>
      </c>
      <c r="N19" s="27">
        <f>IF(K19=3,$N$4,"")</f>
      </c>
      <c r="O19" s="27">
        <f>IF(K19=4,$O$4,"")</f>
      </c>
      <c r="P19" s="27">
        <f>IF(K19=5,$P$4,"")</f>
      </c>
      <c r="Q19" s="27">
        <f>SUM(L19:P19)</f>
        <v>0.3</v>
      </c>
      <c r="R19" s="35">
        <v>0.33</v>
      </c>
      <c r="S19" s="32">
        <f>Q19*R19</f>
        <v>0.099</v>
      </c>
      <c r="T19" s="28"/>
      <c r="U19" s="81"/>
    </row>
    <row r="20" spans="1:21" s="76" customFormat="1" ht="51" customHeight="1">
      <c r="A20" s="26">
        <f>A19+1</f>
        <v>3</v>
      </c>
      <c r="B20" s="79" t="s">
        <v>51</v>
      </c>
      <c r="C20" s="18"/>
      <c r="D20" s="18"/>
      <c r="E20" s="18"/>
      <c r="F20" s="18"/>
      <c r="G20" s="18"/>
      <c r="H20" s="80"/>
      <c r="I20" s="80"/>
      <c r="K20" s="27">
        <v>4</v>
      </c>
      <c r="L20" s="27">
        <f t="shared" si="0"/>
      </c>
      <c r="M20" s="27">
        <f>IF(K20=2,$M$4,"")</f>
      </c>
      <c r="N20" s="27">
        <f>IF(K20=3,$N$4,"")</f>
      </c>
      <c r="O20" s="27">
        <f>IF(K20=4,$O$4,"")</f>
        <v>1</v>
      </c>
      <c r="P20" s="27">
        <f>IF(K20=5,$P$4,"")</f>
      </c>
      <c r="Q20" s="27">
        <f>SUM(L20:P20)</f>
        <v>1</v>
      </c>
      <c r="R20" s="35">
        <v>0.34</v>
      </c>
      <c r="S20" s="32">
        <f>Q20*R20</f>
        <v>0.34</v>
      </c>
      <c r="T20" s="28"/>
      <c r="U20" s="81"/>
    </row>
  </sheetData>
  <sheetProtection/>
  <mergeCells count="18">
    <mergeCell ref="K1:Q2"/>
    <mergeCell ref="A5:I5"/>
    <mergeCell ref="S1:U2"/>
    <mergeCell ref="U3:U5"/>
    <mergeCell ref="T3:T5"/>
    <mergeCell ref="R3:R5"/>
    <mergeCell ref="R1:R2"/>
    <mergeCell ref="S3:S5"/>
    <mergeCell ref="A7:I7"/>
    <mergeCell ref="A17:I17"/>
    <mergeCell ref="Q4:Q5"/>
    <mergeCell ref="K4:K5"/>
    <mergeCell ref="L3:Q3"/>
    <mergeCell ref="A13:I13"/>
    <mergeCell ref="A4:B4"/>
    <mergeCell ref="A9:I9"/>
    <mergeCell ref="A8:I8"/>
    <mergeCell ref="A6:I6"/>
  </mergeCells>
  <printOptions/>
  <pageMargins left="0.39000000000000007" right="0.39000000000000007" top="0.39000000000000007" bottom="0.39000000000000007" header="0.51" footer="0.51"/>
  <pageSetup firstPageNumber="2" useFirstPageNumber="1" orientation="landscape" paperSize="9" scale="60"/>
  <headerFooter alignWithMargins="0">
    <oddHeader>&amp;L&amp;CDiagnostic suivant le Livre des Références - Comité National d'Evaluation&amp;R</oddHeader>
    <oddFooter>&amp;L&amp;CCNE_grille_recherche_01.xls&amp;RPage 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C14" sqref="C14"/>
    </sheetView>
  </sheetViews>
  <sheetFormatPr defaultColWidth="10.8515625" defaultRowHeight="12.75"/>
  <cols>
    <col min="1" max="1" width="100.421875" style="60" customWidth="1"/>
    <col min="2" max="2" width="18.421875" style="61" customWidth="1"/>
    <col min="3" max="11" width="8.28125" style="59" customWidth="1"/>
    <col min="12" max="15" width="10.140625" style="53" customWidth="1"/>
    <col min="16" max="16384" width="10.8515625" style="59" customWidth="1"/>
  </cols>
  <sheetData>
    <row r="1" spans="1:3" ht="25.5" customHeight="1">
      <c r="A1" s="87" t="s">
        <v>5</v>
      </c>
      <c r="B1" s="88"/>
      <c r="C1" s="58"/>
    </row>
    <row r="2" spans="3:5" ht="25.5" customHeight="1">
      <c r="C2" s="62"/>
      <c r="D2" s="63"/>
      <c r="E2" s="63"/>
    </row>
    <row r="3" spans="1:15" s="2" customFormat="1" ht="25.5" customHeight="1">
      <c r="A3" s="89" t="s">
        <v>31</v>
      </c>
      <c r="B3" s="90" t="s">
        <v>24</v>
      </c>
      <c r="L3" s="53"/>
      <c r="M3" s="53"/>
      <c r="N3" s="53"/>
      <c r="O3" s="53"/>
    </row>
    <row r="4" spans="1:15" s="2" customFormat="1" ht="25.5" customHeight="1">
      <c r="A4" s="91" t="str">
        <f>'2) Grille d''évaluation'!A7</f>
        <v>A.I - Le processus principal</v>
      </c>
      <c r="B4" s="92">
        <f>'2) Grille d''évaluation'!U7</f>
        <v>0.5139100000000001</v>
      </c>
      <c r="D4" s="135" t="s">
        <v>40</v>
      </c>
      <c r="E4" s="136"/>
      <c r="F4" s="136"/>
      <c r="G4" s="136"/>
      <c r="H4" s="136"/>
      <c r="I4" s="136"/>
      <c r="J4" s="136"/>
      <c r="K4" s="137"/>
      <c r="L4" s="138" t="s">
        <v>41</v>
      </c>
      <c r="M4" s="139"/>
      <c r="N4" s="139"/>
      <c r="O4" s="140"/>
    </row>
    <row r="5" spans="1:15" ht="25.5" customHeight="1">
      <c r="A5" s="59"/>
      <c r="D5" s="64"/>
      <c r="E5" s="65"/>
      <c r="F5" s="65"/>
      <c r="G5" s="65"/>
      <c r="H5" s="65"/>
      <c r="I5" s="65"/>
      <c r="J5" s="65"/>
      <c r="K5" s="66"/>
      <c r="L5" s="67"/>
      <c r="M5" s="68"/>
      <c r="N5" s="68"/>
      <c r="O5" s="69"/>
    </row>
    <row r="6" spans="1:15" s="2" customFormat="1" ht="25.5" customHeight="1">
      <c r="A6" s="7" t="s">
        <v>32</v>
      </c>
      <c r="B6" s="8" t="s">
        <v>24</v>
      </c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55">
        <v>8</v>
      </c>
      <c r="L6" s="55" t="s">
        <v>36</v>
      </c>
      <c r="M6" s="55" t="s">
        <v>37</v>
      </c>
      <c r="N6" s="55" t="s">
        <v>38</v>
      </c>
      <c r="O6" s="55" t="s">
        <v>39</v>
      </c>
    </row>
    <row r="7" spans="1:15" s="6" customFormat="1" ht="25.5" customHeight="1">
      <c r="A7" s="9" t="str">
        <f>'2) Grille d''évaluation'!A7</f>
        <v>A.I - Le processus principal</v>
      </c>
      <c r="B7" s="10"/>
      <c r="D7" s="56"/>
      <c r="E7" s="56"/>
      <c r="F7" s="56"/>
      <c r="G7" s="56"/>
      <c r="H7" s="56"/>
      <c r="I7" s="56"/>
      <c r="J7" s="56"/>
      <c r="K7" s="56"/>
      <c r="L7" s="56"/>
      <c r="M7" s="57" t="s">
        <v>42</v>
      </c>
      <c r="N7" s="56"/>
      <c r="O7" s="56"/>
    </row>
    <row r="8" spans="1:15" ht="25.5" customHeight="1">
      <c r="A8" s="70" t="str">
        <f>'2) Grille d''évaluation'!A9:I9</f>
        <v>1 Efficience</v>
      </c>
      <c r="B8" s="71">
        <f>'2) Grille d''évaluation'!S9</f>
        <v>0.6699999999999999</v>
      </c>
      <c r="D8" s="86">
        <v>0.67</v>
      </c>
      <c r="E8" s="86">
        <v>0.6</v>
      </c>
      <c r="F8" s="86">
        <v>0.65</v>
      </c>
      <c r="G8" s="86">
        <v>0.66</v>
      </c>
      <c r="H8" s="86"/>
      <c r="I8" s="86"/>
      <c r="J8" s="86"/>
      <c r="K8" s="86"/>
      <c r="L8" s="147">
        <f>AVERAGE(D8:K8)</f>
        <v>0.645</v>
      </c>
      <c r="M8" s="54">
        <f>STDEV(D8:K8)</f>
        <v>0.03109126351029553</v>
      </c>
      <c r="N8" s="148">
        <f>L8+M8</f>
        <v>0.6760912635102956</v>
      </c>
      <c r="O8" s="148">
        <f>L8-M8</f>
        <v>0.6139087364897045</v>
      </c>
    </row>
    <row r="9" spans="1:15" ht="25.5" customHeight="1">
      <c r="A9" s="70" t="str">
        <f>'2) Grille d''évaluation'!A13:I13</f>
        <v>2 Efficacité</v>
      </c>
      <c r="B9" s="71">
        <f>'2) Grille d''évaluation'!S13</f>
        <v>0.33299999999999996</v>
      </c>
      <c r="D9" s="86">
        <v>0.8</v>
      </c>
      <c r="E9" s="86">
        <v>0.77</v>
      </c>
      <c r="F9" s="86">
        <v>0.82</v>
      </c>
      <c r="G9" s="86">
        <v>0.8</v>
      </c>
      <c r="H9" s="86"/>
      <c r="I9" s="86"/>
      <c r="J9" s="86"/>
      <c r="K9" s="86"/>
      <c r="L9" s="147">
        <f>AVERAGE(D9:K9)</f>
        <v>0.7975000000000001</v>
      </c>
      <c r="M9" s="54">
        <f>STDEV(D9:K9)</f>
        <v>0.02061552812808828</v>
      </c>
      <c r="N9" s="148">
        <f>L9+M9</f>
        <v>0.8181155281280884</v>
      </c>
      <c r="O9" s="148">
        <f>L9-M9</f>
        <v>0.7768844718719118</v>
      </c>
    </row>
    <row r="10" spans="1:15" ht="25.5" customHeight="1">
      <c r="A10" s="70" t="str">
        <f>'2) Grille d''évaluation'!A17:I17</f>
        <v>3  Qualité Perçue</v>
      </c>
      <c r="B10" s="71">
        <f>'2) Grille d''évaluation'!S17</f>
        <v>0.538</v>
      </c>
      <c r="D10" s="86">
        <v>0.77</v>
      </c>
      <c r="E10" s="86">
        <v>0.8</v>
      </c>
      <c r="F10" s="86">
        <v>0.75</v>
      </c>
      <c r="G10" s="86">
        <v>0.78</v>
      </c>
      <c r="H10" s="86"/>
      <c r="I10" s="86"/>
      <c r="J10" s="86"/>
      <c r="K10" s="86"/>
      <c r="L10" s="147">
        <f>AVERAGE(D10:K10)</f>
        <v>0.7750000000000001</v>
      </c>
      <c r="M10" s="54">
        <f>STDEV(D10:K10)</f>
        <v>0.020816659994661348</v>
      </c>
      <c r="N10" s="148">
        <f>L10+M10</f>
        <v>0.7958166599946614</v>
      </c>
      <c r="O10" s="148">
        <f>L10-M10</f>
        <v>0.7541833400053388</v>
      </c>
    </row>
  </sheetData>
  <sheetProtection/>
  <mergeCells count="2">
    <mergeCell ref="D4:K4"/>
    <mergeCell ref="L4:O4"/>
  </mergeCells>
  <printOptions/>
  <pageMargins left="0.32" right="0.32" top="0.984251969" bottom="0.984251969" header="0.49" footer="0.49"/>
  <pageSetup firstPageNumber="18" useFirstPageNumber="1" horizontalDpi="600" verticalDpi="600" orientation="landscape" paperSize="9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37:F37"/>
  <sheetViews>
    <sheetView zoomScale="70" zoomScaleNormal="70" zoomScalePageLayoutView="0" workbookViewId="0" topLeftCell="A1">
      <selection activeCell="W18" sqref="W18"/>
    </sheetView>
  </sheetViews>
  <sheetFormatPr defaultColWidth="11.421875" defaultRowHeight="12.75"/>
  <cols>
    <col min="7" max="7" width="13.140625" style="0" bestFit="1" customWidth="1"/>
  </cols>
  <sheetData>
    <row r="37" spans="5:6" ht="12.75">
      <c r="E37" s="3"/>
      <c r="F37" s="4"/>
    </row>
  </sheetData>
  <sheetProtection/>
  <printOptions/>
  <pageMargins left="0.39000000000000007" right="0.2" top="0.98" bottom="0.98" header="0.51" footer="0.51"/>
  <pageSetup horizontalDpi="600" verticalDpi="600" orientation="landscape" paperSize="9"/>
  <headerFooter alignWithMargins="0">
    <oddFooter>&amp;L&amp;9Edition du &amp;D&amp;C&amp;9© 2004 G. Farges&amp;Rpage n°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9.8515625" style="0" customWidth="1"/>
    <col min="2" max="4" width="30.28125" style="0" customWidth="1"/>
  </cols>
  <sheetData>
    <row r="2" ht="12.75">
      <c r="C2" s="1"/>
    </row>
    <row r="5" spans="1:4" ht="12.75">
      <c r="A5" s="1"/>
      <c r="D5" s="3"/>
    </row>
    <row r="8" spans="2:4" ht="12.75">
      <c r="B8" s="95" t="s">
        <v>18</v>
      </c>
      <c r="C8" s="95" t="s">
        <v>19</v>
      </c>
      <c r="D8" s="95" t="s">
        <v>20</v>
      </c>
    </row>
    <row r="9" spans="1:4" ht="30" customHeight="1">
      <c r="A9" s="93" t="s">
        <v>11</v>
      </c>
      <c r="B9" s="96"/>
      <c r="C9" s="96"/>
      <c r="D9" s="96"/>
    </row>
    <row r="10" spans="1:4" ht="27.75" customHeight="1">
      <c r="A10" s="93" t="s">
        <v>10</v>
      </c>
      <c r="B10" s="97"/>
      <c r="C10" s="97"/>
      <c r="D10" s="97"/>
    </row>
    <row r="11" spans="1:4" ht="70.5" customHeight="1">
      <c r="A11" s="94" t="s">
        <v>12</v>
      </c>
      <c r="B11" s="97"/>
      <c r="C11" s="97"/>
      <c r="D11" s="97"/>
    </row>
    <row r="12" spans="1:4" ht="69.75" customHeight="1">
      <c r="A12" s="94" t="s">
        <v>13</v>
      </c>
      <c r="B12" s="97"/>
      <c r="C12" s="97"/>
      <c r="D12" s="97"/>
    </row>
    <row r="13" spans="1:4" ht="62.25" customHeight="1">
      <c r="A13" s="94" t="s">
        <v>14</v>
      </c>
      <c r="B13" s="97"/>
      <c r="C13" s="97"/>
      <c r="D13" s="97"/>
    </row>
    <row r="14" spans="1:4" ht="70.5" customHeight="1">
      <c r="A14" s="94" t="s">
        <v>15</v>
      </c>
      <c r="B14" s="97"/>
      <c r="C14" s="97"/>
      <c r="D14" s="97"/>
    </row>
    <row r="15" spans="1:4" ht="64.5" customHeight="1">
      <c r="A15" s="94" t="s">
        <v>16</v>
      </c>
      <c r="B15" s="97"/>
      <c r="C15" s="97"/>
      <c r="D15" s="97"/>
    </row>
    <row r="16" spans="1:4" ht="64.5" customHeight="1">
      <c r="A16" s="94" t="s">
        <v>17</v>
      </c>
      <c r="B16" s="97"/>
      <c r="C16" s="97"/>
      <c r="D16" s="97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</dc:creator>
  <cp:keywords/>
  <dc:description/>
  <cp:lastModifiedBy>zqian</cp:lastModifiedBy>
  <cp:lastPrinted>2004-05-31T13:19:37Z</cp:lastPrinted>
  <dcterms:created xsi:type="dcterms:W3CDTF">2004-01-18T21:06:38Z</dcterms:created>
  <dcterms:modified xsi:type="dcterms:W3CDTF">2015-05-20T15:40:06Z</dcterms:modified>
  <cp:category/>
  <cp:version/>
  <cp:contentType/>
  <cp:contentStatus/>
</cp:coreProperties>
</file>