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610"/>
  <workbookPr/>
  <mc:AlternateContent xmlns:mc="http://schemas.openxmlformats.org/markup-compatibility/2006">
    <mc:Choice Requires="x15">
      <x15ac:absPath xmlns:x15ac="http://schemas.microsoft.com/office/spreadsheetml/2010/11/ac" url="/Users/sara/Desktop/MIM_Web_Nait_Sara_V03/"/>
    </mc:Choice>
  </mc:AlternateContent>
  <workbookProtection lockStructure="1"/>
  <bookViews>
    <workbookView xWindow="0" yWindow="500" windowWidth="25600" windowHeight="14340" tabRatio="766"/>
  </bookViews>
  <sheets>
    <sheet name="Mode d'emploi" sheetId="8" r:id="rId1"/>
    <sheet name="Exigences" sheetId="3" r:id="rId2"/>
    <sheet name="Résultats globaux" sheetId="2" r:id="rId3"/>
    <sheet name="Auto-déclaration ISO 17050 " sheetId="6" r:id="rId4"/>
    <sheet name="Utilitaires" sheetId="7" state="hidden" r:id="rId5"/>
  </sheets>
  <definedNames>
    <definedName name="_xlnm.Print_Titles" localSheetId="1">Exigences!$10:$10</definedName>
    <definedName name="_xlnm.Print_Titles" localSheetId="2">'Résultats globaux'!$1:$8</definedName>
    <definedName name="_xlnm.Print_Area" localSheetId="3">'Auto-déclaration ISO 17050 '!$A$1:$F$47</definedName>
    <definedName name="_xlnm.Print_Area" localSheetId="1">Exigences!$A$1:$F$175</definedName>
    <definedName name="_xlnm.Print_Area" localSheetId="0">'Mode d''emploi'!$A$1:$I$21</definedName>
    <definedName name="_xlnm.Print_Area" localSheetId="2">'Résultats globaux'!$A$1:$K$74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B60" i="2" l="1"/>
  <c r="A5" i="7"/>
  <c r="A3" i="7"/>
  <c r="A4" i="7"/>
  <c r="D143" i="3"/>
  <c r="D144" i="3"/>
  <c r="D145" i="3"/>
  <c r="D142" i="3"/>
  <c r="C142" i="3"/>
  <c r="F65" i="2"/>
  <c r="D126" i="3"/>
  <c r="D127" i="3"/>
  <c r="D128" i="3"/>
  <c r="D125" i="3"/>
  <c r="C125" i="3"/>
  <c r="F61" i="2"/>
  <c r="D29" i="3"/>
  <c r="D30" i="3"/>
  <c r="D28" i="3"/>
  <c r="C28" i="3"/>
  <c r="F32" i="2"/>
  <c r="C32" i="2"/>
  <c r="B32" i="2"/>
  <c r="D171" i="3"/>
  <c r="D167" i="3"/>
  <c r="D168" i="3"/>
  <c r="D169" i="3"/>
  <c r="D170" i="3"/>
  <c r="D166" i="3"/>
  <c r="C166" i="3"/>
  <c r="D156" i="3"/>
  <c r="D151" i="3"/>
  <c r="D152" i="3"/>
  <c r="D153" i="3"/>
  <c r="D154" i="3"/>
  <c r="D155" i="3"/>
  <c r="D157" i="3"/>
  <c r="D150" i="3"/>
  <c r="C150" i="3"/>
  <c r="D15" i="3"/>
  <c r="D16" i="3"/>
  <c r="D14" i="3"/>
  <c r="C14" i="3"/>
  <c r="D19" i="3"/>
  <c r="D20" i="3"/>
  <c r="D21" i="3"/>
  <c r="D22" i="3"/>
  <c r="D23" i="3"/>
  <c r="D18" i="3"/>
  <c r="C18" i="3"/>
  <c r="D25" i="3"/>
  <c r="D26" i="3"/>
  <c r="D24" i="3"/>
  <c r="C24" i="3"/>
  <c r="D32" i="3"/>
  <c r="D33" i="3"/>
  <c r="D34" i="3"/>
  <c r="D31" i="3"/>
  <c r="C31" i="3"/>
  <c r="D36" i="3"/>
  <c r="D35" i="3"/>
  <c r="C35" i="3"/>
  <c r="D39" i="3"/>
  <c r="D40" i="3"/>
  <c r="D41" i="3"/>
  <c r="D42" i="3"/>
  <c r="D38" i="3"/>
  <c r="C38" i="3"/>
  <c r="D44" i="3"/>
  <c r="D45" i="3"/>
  <c r="D46" i="3"/>
  <c r="D43" i="3"/>
  <c r="C43" i="3"/>
  <c r="D48" i="3"/>
  <c r="D49" i="3"/>
  <c r="D50" i="3"/>
  <c r="D47" i="3"/>
  <c r="C47" i="3"/>
  <c r="D53" i="3"/>
  <c r="D54" i="3"/>
  <c r="D52" i="3"/>
  <c r="C52" i="3"/>
  <c r="D56" i="3"/>
  <c r="D57" i="3"/>
  <c r="D58" i="3"/>
  <c r="D59" i="3"/>
  <c r="D60" i="3"/>
  <c r="D61" i="3"/>
  <c r="D55" i="3"/>
  <c r="C55" i="3"/>
  <c r="D63" i="3"/>
  <c r="D62" i="3"/>
  <c r="C62" i="3"/>
  <c r="D65" i="3"/>
  <c r="D66" i="3"/>
  <c r="D67" i="3"/>
  <c r="D68" i="3"/>
  <c r="D69" i="3"/>
  <c r="D64" i="3"/>
  <c r="C64" i="3"/>
  <c r="D72" i="3"/>
  <c r="D73" i="3"/>
  <c r="D71" i="3"/>
  <c r="C71" i="3"/>
  <c r="D76" i="3"/>
  <c r="D77" i="3"/>
  <c r="D78" i="3"/>
  <c r="D79" i="3"/>
  <c r="D80" i="3"/>
  <c r="D81" i="3"/>
  <c r="D75" i="3"/>
  <c r="C75" i="3"/>
  <c r="D83" i="3"/>
  <c r="D84" i="3"/>
  <c r="D85" i="3"/>
  <c r="D86" i="3"/>
  <c r="D87" i="3"/>
  <c r="D88" i="3"/>
  <c r="D89" i="3"/>
  <c r="D90" i="3"/>
  <c r="D91" i="3"/>
  <c r="D82" i="3"/>
  <c r="C82" i="3"/>
  <c r="D94" i="3"/>
  <c r="D95" i="3"/>
  <c r="D96" i="3"/>
  <c r="D97" i="3"/>
  <c r="D93" i="3"/>
  <c r="C93" i="3"/>
  <c r="D99" i="3"/>
  <c r="D98" i="3"/>
  <c r="C98" i="3"/>
  <c r="D101" i="3"/>
  <c r="D100" i="3"/>
  <c r="C100" i="3"/>
  <c r="D103" i="3"/>
  <c r="D104" i="3"/>
  <c r="D105" i="3"/>
  <c r="D106" i="3"/>
  <c r="D102" i="3"/>
  <c r="C102" i="3"/>
  <c r="D108" i="3"/>
  <c r="D107" i="3"/>
  <c r="C107" i="3"/>
  <c r="D110" i="3"/>
  <c r="D111" i="3"/>
  <c r="D109" i="3"/>
  <c r="C109" i="3"/>
  <c r="D113" i="3"/>
  <c r="D112" i="3"/>
  <c r="C112" i="3"/>
  <c r="D116" i="3"/>
  <c r="D117" i="3"/>
  <c r="D118" i="3"/>
  <c r="D115" i="3"/>
  <c r="C115" i="3"/>
  <c r="D120" i="3"/>
  <c r="D121" i="3"/>
  <c r="D122" i="3"/>
  <c r="D123" i="3"/>
  <c r="D119" i="3"/>
  <c r="C119" i="3"/>
  <c r="D130" i="3"/>
  <c r="D131" i="3"/>
  <c r="D132" i="3"/>
  <c r="D133" i="3"/>
  <c r="D134" i="3"/>
  <c r="D135" i="3"/>
  <c r="D136" i="3"/>
  <c r="D137" i="3"/>
  <c r="D138" i="3"/>
  <c r="D129" i="3"/>
  <c r="C129" i="3"/>
  <c r="D140" i="3"/>
  <c r="D139" i="3"/>
  <c r="C139" i="3"/>
  <c r="D147" i="3"/>
  <c r="D148" i="3"/>
  <c r="D146" i="3"/>
  <c r="C146" i="3"/>
  <c r="D160" i="3"/>
  <c r="D161" i="3"/>
  <c r="D162" i="3"/>
  <c r="D159" i="3"/>
  <c r="C159" i="3"/>
  <c r="D164" i="3"/>
  <c r="D163" i="3"/>
  <c r="C163" i="3"/>
  <c r="D173" i="3"/>
  <c r="D174" i="3"/>
  <c r="D175" i="3"/>
  <c r="D172" i="3"/>
  <c r="C172" i="3"/>
  <c r="E4" i="7"/>
  <c r="E5" i="7"/>
  <c r="A6" i="7"/>
  <c r="E6" i="7"/>
  <c r="A7" i="7"/>
  <c r="E7" i="7"/>
  <c r="E8" i="7"/>
  <c r="A10" i="2"/>
  <c r="C2" i="2"/>
  <c r="A22" i="2"/>
  <c r="A15" i="6"/>
  <c r="F18" i="8"/>
  <c r="D18" i="8"/>
  <c r="C6" i="7"/>
  <c r="F16" i="8"/>
  <c r="F17" i="8"/>
  <c r="B27" i="7"/>
  <c r="D17" i="8"/>
  <c r="C5" i="7"/>
  <c r="B24" i="7"/>
  <c r="A13" i="7"/>
  <c r="E13" i="7"/>
  <c r="I16" i="7"/>
  <c r="A14" i="7"/>
  <c r="E14" i="7"/>
  <c r="I15" i="7"/>
  <c r="A15" i="7"/>
  <c r="E15" i="7"/>
  <c r="I14" i="7"/>
  <c r="A16" i="7"/>
  <c r="E16" i="7"/>
  <c r="I13" i="7"/>
  <c r="H16" i="7"/>
  <c r="H15" i="7"/>
  <c r="H14" i="7"/>
  <c r="H13" i="7"/>
  <c r="D165" i="3"/>
  <c r="E72" i="2"/>
  <c r="C47" i="7"/>
  <c r="D158" i="3"/>
  <c r="E69" i="2"/>
  <c r="C46" i="7"/>
  <c r="D149" i="3"/>
  <c r="E67" i="2"/>
  <c r="C45" i="7"/>
  <c r="D141" i="3"/>
  <c r="E64" i="2"/>
  <c r="C44" i="7"/>
  <c r="D124" i="3"/>
  <c r="E60" i="2"/>
  <c r="C43" i="7"/>
  <c r="D114" i="3"/>
  <c r="E57" i="2"/>
  <c r="C42" i="7"/>
  <c r="D92" i="3"/>
  <c r="E49" i="2"/>
  <c r="C41" i="7"/>
  <c r="D74" i="3"/>
  <c r="E46" i="2"/>
  <c r="C40" i="7"/>
  <c r="D70" i="3"/>
  <c r="E44" i="2"/>
  <c r="C39" i="7"/>
  <c r="D51" i="3"/>
  <c r="E39" i="2"/>
  <c r="C38" i="7"/>
  <c r="D37" i="3"/>
  <c r="E35" i="2"/>
  <c r="C37" i="7"/>
  <c r="D27" i="3"/>
  <c r="E31" i="2"/>
  <c r="C36" i="7"/>
  <c r="D17" i="3"/>
  <c r="E28" i="2"/>
  <c r="C35" i="7"/>
  <c r="D13" i="3"/>
  <c r="E26" i="2"/>
  <c r="C34" i="7"/>
  <c r="A34" i="7"/>
  <c r="A47" i="7"/>
  <c r="A46" i="7"/>
  <c r="A45" i="7"/>
  <c r="A44" i="7"/>
  <c r="A43" i="7"/>
  <c r="A42" i="7"/>
  <c r="A41" i="7"/>
  <c r="A40" i="7"/>
  <c r="A39" i="7"/>
  <c r="A38" i="7"/>
  <c r="A37" i="7"/>
  <c r="A36" i="7"/>
  <c r="A35" i="7"/>
  <c r="A72" i="2"/>
  <c r="B72" i="2"/>
  <c r="B47" i="7"/>
  <c r="A69" i="2"/>
  <c r="B69" i="2"/>
  <c r="B46" i="7"/>
  <c r="A67" i="2"/>
  <c r="B67" i="2"/>
  <c r="B45" i="7"/>
  <c r="A64" i="2"/>
  <c r="B64" i="2"/>
  <c r="B44" i="7"/>
  <c r="A60" i="2"/>
  <c r="B43" i="7"/>
  <c r="A57" i="2"/>
  <c r="B57" i="2"/>
  <c r="B42" i="7"/>
  <c r="A49" i="2"/>
  <c r="B49" i="2"/>
  <c r="B41" i="7"/>
  <c r="A46" i="2"/>
  <c r="B46" i="2"/>
  <c r="B40" i="7"/>
  <c r="A44" i="2"/>
  <c r="B44" i="2"/>
  <c r="B39" i="7"/>
  <c r="A39" i="2"/>
  <c r="B39" i="2"/>
  <c r="B38" i="7"/>
  <c r="A35" i="2"/>
  <c r="B35" i="2"/>
  <c r="B37" i="7"/>
  <c r="A31" i="2"/>
  <c r="B31" i="2"/>
  <c r="B36" i="7"/>
  <c r="A28" i="2"/>
  <c r="B28" i="2"/>
  <c r="B35" i="7"/>
  <c r="A26" i="2"/>
  <c r="B26" i="2"/>
  <c r="B34" i="7"/>
  <c r="E11" i="7"/>
  <c r="E13" i="3"/>
  <c r="B14" i="7"/>
  <c r="E14" i="3"/>
  <c r="B6" i="7"/>
  <c r="E15" i="3"/>
  <c r="E16" i="3"/>
  <c r="E17" i="3"/>
  <c r="B15" i="7"/>
  <c r="E18" i="3"/>
  <c r="B5" i="7"/>
  <c r="E19" i="3"/>
  <c r="E20"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G11" i="7"/>
  <c r="F11" i="3"/>
  <c r="G19" i="2"/>
  <c r="C11" i="3"/>
  <c r="A19" i="2"/>
  <c r="E3" i="7"/>
  <c r="A11" i="3"/>
  <c r="A14" i="2"/>
  <c r="L3" i="7"/>
  <c r="F60" i="2"/>
  <c r="B13" i="7"/>
  <c r="B16" i="7"/>
  <c r="G16" i="7"/>
  <c r="G15" i="7"/>
  <c r="G14" i="7"/>
  <c r="G13" i="7"/>
  <c r="G17" i="7"/>
  <c r="G10" i="2"/>
  <c r="E17" i="7"/>
  <c r="A15" i="2"/>
  <c r="A16" i="3"/>
  <c r="A19" i="3"/>
  <c r="A20" i="3"/>
  <c r="A21" i="3"/>
  <c r="A22" i="3"/>
  <c r="A23" i="3"/>
  <c r="A25" i="3"/>
  <c r="A26" i="3"/>
  <c r="A29" i="3"/>
  <c r="A30" i="3"/>
  <c r="A32" i="3"/>
  <c r="A33" i="3"/>
  <c r="A34" i="3"/>
  <c r="A36" i="3"/>
  <c r="A39" i="3"/>
  <c r="A40" i="3"/>
  <c r="A41" i="3"/>
  <c r="A42" i="3"/>
  <c r="A44" i="3"/>
  <c r="A45" i="3"/>
  <c r="A46" i="3"/>
  <c r="A48" i="3"/>
  <c r="A49" i="3"/>
  <c r="A50" i="3"/>
  <c r="A53" i="3"/>
  <c r="A54" i="3"/>
  <c r="A56" i="3"/>
  <c r="A57" i="3"/>
  <c r="A58" i="3"/>
  <c r="A59" i="3"/>
  <c r="A60" i="3"/>
  <c r="A61" i="3"/>
  <c r="A63" i="3"/>
  <c r="A65" i="3"/>
  <c r="A66" i="3"/>
  <c r="A67" i="3"/>
  <c r="A68" i="3"/>
  <c r="A69" i="3"/>
  <c r="A72" i="3"/>
  <c r="A73" i="3"/>
  <c r="A76" i="3"/>
  <c r="A77" i="3"/>
  <c r="A78" i="3"/>
  <c r="A79" i="3"/>
  <c r="A80" i="3"/>
  <c r="A81" i="3"/>
  <c r="A83" i="3"/>
  <c r="A84" i="3"/>
  <c r="A85" i="3"/>
  <c r="A86" i="3"/>
  <c r="A87" i="3"/>
  <c r="A88" i="3"/>
  <c r="A89" i="3"/>
  <c r="A90" i="3"/>
  <c r="A91" i="3"/>
  <c r="A94" i="3"/>
  <c r="A95" i="3"/>
  <c r="A96" i="3"/>
  <c r="A97" i="3"/>
  <c r="A99" i="3"/>
  <c r="A101" i="3"/>
  <c r="A103" i="3"/>
  <c r="A104" i="3"/>
  <c r="A105" i="3"/>
  <c r="A106" i="3"/>
  <c r="A108" i="3"/>
  <c r="A110" i="3"/>
  <c r="A111" i="3"/>
  <c r="A113" i="3"/>
  <c r="A116" i="3"/>
  <c r="A117" i="3"/>
  <c r="A118" i="3"/>
  <c r="A120" i="3"/>
  <c r="A121" i="3"/>
  <c r="A122" i="3"/>
  <c r="A123" i="3"/>
  <c r="A126" i="3"/>
  <c r="A127" i="3"/>
  <c r="A128" i="3"/>
  <c r="A130" i="3"/>
  <c r="A131" i="3"/>
  <c r="A132" i="3"/>
  <c r="A133" i="3"/>
  <c r="A134" i="3"/>
  <c r="A135" i="3"/>
  <c r="A136" i="3"/>
  <c r="A137" i="3"/>
  <c r="A138" i="3"/>
  <c r="A140" i="3"/>
  <c r="A143" i="3"/>
  <c r="A144" i="3"/>
  <c r="A145" i="3"/>
  <c r="A147" i="3"/>
  <c r="A148" i="3"/>
  <c r="A151" i="3"/>
  <c r="A152" i="3"/>
  <c r="A153" i="3"/>
  <c r="A154" i="3"/>
  <c r="A155" i="3"/>
  <c r="A156" i="3"/>
  <c r="A157" i="3"/>
  <c r="A160" i="3"/>
  <c r="A161" i="3"/>
  <c r="A162" i="3"/>
  <c r="A164" i="3"/>
  <c r="A167" i="3"/>
  <c r="A168" i="3"/>
  <c r="A169" i="3"/>
  <c r="A170" i="3"/>
  <c r="A171" i="3"/>
  <c r="A173" i="3"/>
  <c r="A174" i="3"/>
  <c r="A175" i="3"/>
  <c r="F2" i="2"/>
  <c r="C74" i="2"/>
  <c r="C73" i="2"/>
  <c r="C71" i="2"/>
  <c r="C70" i="2"/>
  <c r="C68" i="2"/>
  <c r="C66" i="2"/>
  <c r="C65" i="2"/>
  <c r="C63" i="2"/>
  <c r="C62" i="2"/>
  <c r="C61" i="2"/>
  <c r="C59" i="2"/>
  <c r="C58" i="2"/>
  <c r="C56" i="2"/>
  <c r="C55" i="2"/>
  <c r="C54" i="2"/>
  <c r="C53" i="2"/>
  <c r="C52" i="2"/>
  <c r="C51" i="2"/>
  <c r="C50" i="2"/>
  <c r="C48" i="2"/>
  <c r="C47" i="2"/>
  <c r="C45" i="2"/>
  <c r="C43" i="2"/>
  <c r="C42" i="2"/>
  <c r="C41" i="2"/>
  <c r="C40" i="2"/>
  <c r="C38" i="2"/>
  <c r="C37" i="2"/>
  <c r="C36" i="2"/>
  <c r="C34" i="2"/>
  <c r="C33" i="2"/>
  <c r="C30" i="2"/>
  <c r="C29" i="2"/>
  <c r="C27" i="2"/>
  <c r="E16" i="6"/>
  <c r="F26" i="2"/>
  <c r="F16" i="6"/>
  <c r="A10" i="6"/>
  <c r="A9" i="6"/>
  <c r="S7" i="7"/>
  <c r="S6" i="7"/>
  <c r="S5" i="7"/>
  <c r="S4" i="7"/>
  <c r="S3" i="7"/>
  <c r="R7" i="7"/>
  <c r="R6" i="7"/>
  <c r="R5" i="7"/>
  <c r="R4" i="7"/>
  <c r="R3" i="7"/>
  <c r="Q7" i="7"/>
  <c r="Q6" i="7"/>
  <c r="Q5" i="7"/>
  <c r="Q4" i="7"/>
  <c r="Q3" i="7"/>
  <c r="P7" i="7"/>
  <c r="P6" i="7"/>
  <c r="P5" i="7"/>
  <c r="P4" i="7"/>
  <c r="P3" i="7"/>
  <c r="O7" i="7"/>
  <c r="O6" i="7"/>
  <c r="O5" i="7"/>
  <c r="O4" i="7"/>
  <c r="O3" i="7"/>
  <c r="N7" i="7"/>
  <c r="N6" i="7"/>
  <c r="N5" i="7"/>
  <c r="N4" i="7"/>
  <c r="N3" i="7"/>
  <c r="M7" i="7"/>
  <c r="M6" i="7"/>
  <c r="M5" i="7"/>
  <c r="M4" i="7"/>
  <c r="M3" i="7"/>
  <c r="L7" i="7"/>
  <c r="L6" i="7"/>
  <c r="L5" i="7"/>
  <c r="L4" i="7"/>
  <c r="K7" i="7"/>
  <c r="K6" i="7"/>
  <c r="K5" i="7"/>
  <c r="K4" i="7"/>
  <c r="K3" i="7"/>
  <c r="J7" i="7"/>
  <c r="J6" i="7"/>
  <c r="J5" i="7"/>
  <c r="J4" i="7"/>
  <c r="J3" i="7"/>
  <c r="I7" i="7"/>
  <c r="I6" i="7"/>
  <c r="I5" i="7"/>
  <c r="I4" i="7"/>
  <c r="I3" i="7"/>
  <c r="H7" i="7"/>
  <c r="H6" i="7"/>
  <c r="H5" i="7"/>
  <c r="H4" i="7"/>
  <c r="H3" i="7"/>
  <c r="G7" i="7"/>
  <c r="G6" i="7"/>
  <c r="G5" i="7"/>
  <c r="G4" i="7"/>
  <c r="G3" i="7"/>
  <c r="D12" i="3"/>
  <c r="C2" i="3"/>
  <c r="B2" i="3"/>
  <c r="F165" i="3"/>
  <c r="F72" i="2"/>
  <c r="F69" i="2"/>
  <c r="F149" i="3"/>
  <c r="F67" i="2"/>
  <c r="C4" i="7"/>
  <c r="B20" i="7"/>
  <c r="F141" i="3"/>
  <c r="F64" i="2"/>
  <c r="F124" i="3"/>
  <c r="F114" i="3"/>
  <c r="F57" i="2"/>
  <c r="C7" i="7"/>
  <c r="B28" i="7"/>
  <c r="F92" i="3"/>
  <c r="F49" i="2"/>
  <c r="B30" i="7"/>
  <c r="F74" i="3"/>
  <c r="F46" i="2"/>
  <c r="F70" i="3"/>
  <c r="B22" i="7"/>
  <c r="F51" i="3"/>
  <c r="F39" i="2"/>
  <c r="F37" i="3"/>
  <c r="F35" i="2"/>
  <c r="F31" i="2"/>
  <c r="F28" i="2"/>
  <c r="B25" i="7"/>
  <c r="E12" i="3"/>
  <c r="F23" i="2"/>
  <c r="J11" i="2"/>
  <c r="E23" i="2"/>
  <c r="I11" i="2"/>
  <c r="L8" i="7"/>
  <c r="E17" i="6"/>
  <c r="E18" i="6"/>
  <c r="E19" i="6"/>
  <c r="E20" i="6"/>
  <c r="E22" i="6"/>
  <c r="E23" i="6"/>
  <c r="E24" i="6"/>
  <c r="E25" i="6"/>
  <c r="E26" i="6"/>
  <c r="E21" i="6"/>
  <c r="E27" i="6"/>
  <c r="E28" i="6"/>
  <c r="E29" i="6"/>
  <c r="F15" i="6"/>
  <c r="B29" i="6"/>
  <c r="B28" i="6"/>
  <c r="B27" i="6"/>
  <c r="B26" i="6"/>
  <c r="B25" i="6"/>
  <c r="B24" i="6"/>
  <c r="B23" i="6"/>
  <c r="B22" i="6"/>
  <c r="B21" i="6"/>
  <c r="B20" i="6"/>
  <c r="B19" i="6"/>
  <c r="B18" i="6"/>
  <c r="B17" i="6"/>
  <c r="A16" i="6"/>
  <c r="B16" i="6"/>
  <c r="F25" i="6"/>
  <c r="F29" i="6"/>
  <c r="F27" i="6"/>
  <c r="F26" i="6"/>
  <c r="F24" i="6"/>
  <c r="F23" i="6"/>
  <c r="F22" i="6"/>
  <c r="F20" i="6"/>
  <c r="F19" i="6"/>
  <c r="F18" i="6"/>
  <c r="F17" i="6"/>
  <c r="A27" i="6"/>
  <c r="A28" i="6"/>
  <c r="F28" i="6"/>
  <c r="A26" i="6"/>
  <c r="A25" i="6"/>
  <c r="A24" i="6"/>
  <c r="A23" i="6"/>
  <c r="A22" i="6"/>
  <c r="F44" i="2"/>
  <c r="F21" i="6"/>
  <c r="A21" i="6"/>
  <c r="A20" i="6"/>
  <c r="A29" i="6"/>
  <c r="E27" i="2"/>
  <c r="A19" i="6"/>
  <c r="A18" i="6"/>
  <c r="A17" i="6"/>
  <c r="F12" i="3"/>
  <c r="F3" i="7"/>
  <c r="F2" i="7"/>
  <c r="S2" i="7"/>
  <c r="R2" i="7"/>
  <c r="Q2" i="7"/>
  <c r="P2" i="7"/>
  <c r="O2" i="7"/>
  <c r="N2" i="7"/>
  <c r="M2" i="7"/>
  <c r="L2" i="7"/>
  <c r="K2" i="7"/>
  <c r="Q8" i="7"/>
  <c r="R8" i="7"/>
  <c r="S8" i="7"/>
  <c r="M8" i="7"/>
  <c r="N8" i="7"/>
  <c r="O8" i="7"/>
  <c r="P8" i="7"/>
  <c r="J2" i="7"/>
  <c r="I2" i="7"/>
  <c r="H2" i="7"/>
  <c r="G2" i="7"/>
  <c r="B21" i="7"/>
  <c r="B23" i="7"/>
  <c r="B33" i="2"/>
  <c r="F27" i="3"/>
  <c r="E40" i="2"/>
  <c r="F40" i="2"/>
  <c r="B40" i="2"/>
  <c r="E74" i="2"/>
  <c r="F74" i="2"/>
  <c r="B74" i="2"/>
  <c r="B73" i="2"/>
  <c r="F73" i="2"/>
  <c r="E73" i="2"/>
  <c r="B26" i="7"/>
  <c r="B71" i="2"/>
  <c r="F71" i="2"/>
  <c r="E71" i="2"/>
  <c r="E70" i="2"/>
  <c r="B70" i="2"/>
  <c r="F70" i="2"/>
  <c r="F158" i="3"/>
  <c r="B68" i="2"/>
  <c r="F68" i="2"/>
  <c r="E68" i="2"/>
  <c r="E66" i="2"/>
  <c r="F66" i="2"/>
  <c r="B66" i="2"/>
  <c r="E65" i="2"/>
  <c r="B65" i="2"/>
  <c r="E63" i="2"/>
  <c r="F63" i="2"/>
  <c r="B63" i="2"/>
  <c r="E62" i="2"/>
  <c r="F62" i="2"/>
  <c r="B62" i="2"/>
  <c r="E61" i="2"/>
  <c r="B61" i="2"/>
  <c r="B59" i="2"/>
  <c r="E59" i="2"/>
  <c r="F59" i="2"/>
  <c r="E58" i="2"/>
  <c r="F58" i="2"/>
  <c r="B58" i="2"/>
  <c r="B50" i="2"/>
  <c r="E56" i="2"/>
  <c r="F56" i="2"/>
  <c r="B56" i="2"/>
  <c r="E55" i="2"/>
  <c r="F55" i="2"/>
  <c r="B55" i="2"/>
  <c r="E54" i="2"/>
  <c r="F54" i="2"/>
  <c r="B54" i="2"/>
  <c r="E53" i="2"/>
  <c r="F53" i="2"/>
  <c r="B53" i="2"/>
  <c r="E52" i="2"/>
  <c r="F52" i="2"/>
  <c r="B52" i="2"/>
  <c r="E51" i="2"/>
  <c r="F51" i="2"/>
  <c r="B51" i="2"/>
  <c r="E50" i="2"/>
  <c r="F50" i="2"/>
  <c r="B48" i="2"/>
  <c r="F48" i="2"/>
  <c r="E48" i="2"/>
  <c r="E47" i="2"/>
  <c r="F47" i="2"/>
  <c r="B47" i="2"/>
  <c r="E45" i="2"/>
  <c r="F45" i="2"/>
  <c r="B45" i="2"/>
  <c r="E43" i="2"/>
  <c r="F43" i="2"/>
  <c r="B42" i="2"/>
  <c r="B43" i="2"/>
  <c r="E42" i="2"/>
  <c r="F42" i="2"/>
  <c r="E41" i="2"/>
  <c r="F41" i="2"/>
  <c r="B41" i="2"/>
  <c r="F38" i="2"/>
  <c r="E38" i="2"/>
  <c r="E37" i="2"/>
  <c r="F37" i="2"/>
  <c r="B38" i="2"/>
  <c r="B37" i="2"/>
  <c r="E36" i="2"/>
  <c r="B36" i="2"/>
  <c r="E33" i="2"/>
  <c r="F33" i="2"/>
  <c r="F36" i="2"/>
  <c r="F13" i="3"/>
  <c r="F17" i="3"/>
  <c r="E34" i="2"/>
  <c r="F34" i="2"/>
  <c r="B34" i="2"/>
  <c r="B30" i="2"/>
  <c r="B29" i="2"/>
  <c r="B27" i="2"/>
  <c r="E29" i="2"/>
  <c r="E30" i="2"/>
  <c r="F30" i="2"/>
  <c r="F29" i="2"/>
  <c r="F27" i="2"/>
  <c r="A1" i="3"/>
  <c r="B7" i="7"/>
  <c r="B4" i="7"/>
  <c r="L36" i="3"/>
  <c r="M36" i="3"/>
  <c r="K36" i="3"/>
  <c r="M34" i="3"/>
  <c r="N34" i="3"/>
  <c r="L34" i="3"/>
  <c r="D16" i="7"/>
  <c r="C16" i="7"/>
  <c r="D15" i="7"/>
  <c r="C15" i="7"/>
  <c r="D14" i="7"/>
  <c r="C14" i="7"/>
  <c r="D13" i="7"/>
  <c r="C13" i="7"/>
  <c r="B29" i="7"/>
  <c r="D6" i="2"/>
  <c r="H5" i="2"/>
  <c r="D5" i="6"/>
  <c r="A5" i="6"/>
  <c r="H7" i="2"/>
  <c r="G7" i="2"/>
  <c r="E7" i="2"/>
  <c r="D7" i="2"/>
  <c r="A7" i="2"/>
  <c r="F16" i="7"/>
  <c r="F15" i="7"/>
  <c r="F14" i="7"/>
  <c r="F13" i="7"/>
  <c r="K8" i="7"/>
  <c r="I8" i="7"/>
  <c r="H8" i="7"/>
  <c r="G8" i="7"/>
  <c r="F4" i="7"/>
  <c r="F5" i="7"/>
  <c r="F6" i="7"/>
  <c r="F7" i="7"/>
  <c r="F8" i="7"/>
  <c r="E15" i="6"/>
  <c r="B11" i="7"/>
  <c r="D45" i="6"/>
  <c r="E32" i="2"/>
  <c r="I6" i="2"/>
  <c r="H6" i="2"/>
  <c r="I5" i="2"/>
  <c r="F43" i="6"/>
  <c r="D43" i="6"/>
  <c r="D40" i="6"/>
  <c r="D38" i="6"/>
  <c r="A11" i="6"/>
  <c r="A6" i="2"/>
  <c r="D5" i="2"/>
  <c r="A5" i="2"/>
  <c r="A2" i="2"/>
  <c r="A1" i="2"/>
  <c r="C3" i="3"/>
  <c r="J8" i="7"/>
</calcChain>
</file>

<file path=xl/sharedStrings.xml><?xml version="1.0" encoding="utf-8"?>
<sst xmlns="http://schemas.openxmlformats.org/spreadsheetml/2006/main" count="532" uniqueCount="356">
  <si>
    <t>Impression sur pages A4 100% en format horizontal</t>
  </si>
  <si>
    <t>Informations sur l'Autodiagnostic</t>
  </si>
  <si>
    <t xml:space="preserve">Responsable : </t>
  </si>
  <si>
    <t>Moyenne générale :</t>
  </si>
  <si>
    <t>en pointillés verts : seuil minimal paramétré pour être "Conforme" (voir onglet {Mode d'Emploi})</t>
  </si>
  <si>
    <t>Taux %</t>
  </si>
  <si>
    <t>Tél :</t>
  </si>
  <si>
    <t>Réf.</t>
    <phoneticPr fontId="0" type="noConversion"/>
  </si>
  <si>
    <t>Evaluations</t>
    <phoneticPr fontId="0" type="noConversion"/>
  </si>
  <si>
    <t>Modes de preuve et commentaires</t>
  </si>
  <si>
    <t>Plutôt Vrai</t>
  </si>
  <si>
    <t>Plutôt Faux</t>
  </si>
  <si>
    <t>email :</t>
  </si>
  <si>
    <t>Mode d'emploi</t>
  </si>
  <si>
    <t>Echelles d'évaluation</t>
  </si>
  <si>
    <r>
      <rPr>
        <sz val="7.5"/>
        <rFont val="Arial"/>
        <family val="2"/>
      </rPr>
      <t xml:space="preserve">Libellés explicites </t>
    </r>
    <r>
      <rPr>
        <b/>
        <sz val="7.5"/>
        <rFont val="Arial"/>
        <family val="2"/>
      </rPr>
      <t xml:space="preserve">
des niveaux de VÉRACITÉ</t>
    </r>
  </si>
  <si>
    <r>
      <rPr>
        <sz val="7.5"/>
        <rFont val="Arial"/>
        <family val="2"/>
      </rPr>
      <t xml:space="preserve">Choix de 
</t>
    </r>
    <r>
      <rPr>
        <b/>
        <sz val="7.5"/>
        <rFont val="Arial"/>
        <family val="2"/>
      </rPr>
      <t>VÉRACITÉ</t>
    </r>
  </si>
  <si>
    <r>
      <t xml:space="preserve">Taux de 
</t>
    </r>
    <r>
      <rPr>
        <b/>
        <sz val="7.5"/>
        <rFont val="Arial"/>
        <family val="2"/>
      </rPr>
      <t>VÉRACITÉ</t>
    </r>
  </si>
  <si>
    <r>
      <rPr>
        <sz val="7.5"/>
        <rFont val="Arial"/>
        <family val="2"/>
      </rPr>
      <t xml:space="preserve">Taux moyen 
</t>
    </r>
    <r>
      <rPr>
        <b/>
        <sz val="7.5"/>
        <rFont val="Arial"/>
        <family val="2"/>
      </rPr>
      <t>Minimal</t>
    </r>
  </si>
  <si>
    <r>
      <t xml:space="preserve">Taux moyen
</t>
    </r>
    <r>
      <rPr>
        <b/>
        <sz val="7.5"/>
        <rFont val="Arial"/>
        <family val="2"/>
      </rPr>
      <t>Maximal</t>
    </r>
  </si>
  <si>
    <r>
      <t xml:space="preserve">Niveaux de </t>
    </r>
    <r>
      <rPr>
        <b/>
        <sz val="7.5"/>
        <rFont val="Arial"/>
        <family val="2"/>
      </rPr>
      <t>CONFORMITÉ</t>
    </r>
  </si>
  <si>
    <r>
      <t xml:space="preserve">Libellés explicites 
</t>
    </r>
    <r>
      <rPr>
        <b/>
        <sz val="7.5"/>
        <rFont val="Arial"/>
        <family val="2"/>
      </rPr>
      <t>des niveaux de CONFORMITÉ</t>
    </r>
  </si>
  <si>
    <r>
      <t>Niveau 1 : L'action</t>
    </r>
    <r>
      <rPr>
        <sz val="8"/>
        <color indexed="10"/>
        <rFont val="Arial"/>
        <family val="2"/>
      </rPr>
      <t xml:space="preserve"> </t>
    </r>
    <r>
      <rPr>
        <b/>
        <sz val="8"/>
        <color indexed="10"/>
        <rFont val="Arial"/>
        <family val="2"/>
      </rPr>
      <t>n'est pas réalisée</t>
    </r>
    <r>
      <rPr>
        <b/>
        <sz val="8"/>
        <color indexed="56"/>
        <rFont val="Arial"/>
        <family val="2"/>
      </rPr>
      <t xml:space="preserve"> </t>
    </r>
    <r>
      <rPr>
        <sz val="8"/>
        <color indexed="56"/>
        <rFont val="Arial"/>
        <family val="2"/>
      </rPr>
      <t>ou alors de manière très aléatoire.</t>
    </r>
  </si>
  <si>
    <t>Insuffisant</t>
  </si>
  <si>
    <r>
      <t xml:space="preserve">Conformité de niveau 1 : Il est nécessaire de </t>
    </r>
    <r>
      <rPr>
        <b/>
        <sz val="8"/>
        <color indexed="10"/>
        <rFont val="Arial"/>
        <family val="2"/>
      </rPr>
      <t>formaliser</t>
    </r>
    <r>
      <rPr>
        <sz val="8"/>
        <color indexed="56"/>
        <rFont val="Arial"/>
        <family val="2"/>
      </rPr>
      <t xml:space="preserve"> les activités réalisées.</t>
    </r>
  </si>
  <si>
    <r>
      <t xml:space="preserve">Niveau 2 : L'action est </t>
    </r>
    <r>
      <rPr>
        <b/>
        <sz val="8"/>
        <color indexed="10"/>
        <rFont val="Arial"/>
        <family val="2"/>
      </rPr>
      <t>réalisée</t>
    </r>
    <r>
      <rPr>
        <sz val="8"/>
        <color indexed="10"/>
        <rFont val="Arial"/>
        <family val="2"/>
      </rPr>
      <t xml:space="preserve"> </t>
    </r>
    <r>
      <rPr>
        <b/>
        <sz val="8"/>
        <color indexed="10"/>
        <rFont val="Arial"/>
        <family val="2"/>
      </rPr>
      <t>quelques fois</t>
    </r>
    <r>
      <rPr>
        <sz val="8"/>
        <color indexed="56"/>
        <rFont val="Arial"/>
        <family val="2"/>
      </rPr>
      <t xml:space="preserve"> de manière </t>
    </r>
    <r>
      <rPr>
        <b/>
        <sz val="8"/>
        <color indexed="10"/>
        <rFont val="Arial"/>
        <family val="2"/>
      </rPr>
      <t>informelle.</t>
    </r>
  </si>
  <si>
    <r>
      <t xml:space="preserve">Conformité de niveau 2 : Il est nécessaire de </t>
    </r>
    <r>
      <rPr>
        <b/>
        <sz val="8"/>
        <color indexed="10"/>
        <rFont val="Arial"/>
        <family val="2"/>
      </rPr>
      <t>pérenniser la bonne exécution</t>
    </r>
    <r>
      <rPr>
        <sz val="8"/>
        <color indexed="56"/>
        <rFont val="Arial"/>
        <family val="2"/>
      </rPr>
      <t xml:space="preserve"> des activités.</t>
    </r>
  </si>
  <si>
    <r>
      <t>Niveau 3 : L'action est</t>
    </r>
    <r>
      <rPr>
        <sz val="8"/>
        <color indexed="10"/>
        <rFont val="Arial"/>
        <family val="2"/>
      </rPr>
      <t xml:space="preserve"> </t>
    </r>
    <r>
      <rPr>
        <b/>
        <sz val="8"/>
        <color indexed="10"/>
        <rFont val="Arial"/>
        <family val="2"/>
      </rPr>
      <t>formalisée</t>
    </r>
    <r>
      <rPr>
        <sz val="8"/>
        <color indexed="10"/>
        <rFont val="Arial"/>
        <family val="2"/>
      </rPr>
      <t xml:space="preserve"> </t>
    </r>
    <r>
      <rPr>
        <sz val="8"/>
        <color indexed="56"/>
        <rFont val="Arial"/>
        <family val="2"/>
      </rPr>
      <t xml:space="preserve">et </t>
    </r>
    <r>
      <rPr>
        <b/>
        <sz val="8"/>
        <color indexed="10"/>
        <rFont val="Arial"/>
        <family val="2"/>
      </rPr>
      <t>réalisée.</t>
    </r>
    <r>
      <rPr>
        <sz val="8"/>
        <color indexed="56"/>
        <rFont val="Arial"/>
        <family val="2"/>
      </rPr>
      <t xml:space="preserve"> </t>
    </r>
  </si>
  <si>
    <t>Convaincant</t>
  </si>
  <si>
    <r>
      <t xml:space="preserve">Conformité de niveau 3 : Il est nécessaire de </t>
    </r>
    <r>
      <rPr>
        <b/>
        <sz val="8"/>
        <color indexed="10"/>
        <rFont val="Arial"/>
        <family val="2"/>
      </rPr>
      <t>tracer et d'améliorer</t>
    </r>
    <r>
      <rPr>
        <sz val="8"/>
        <color indexed="56"/>
        <rFont val="Arial"/>
        <family val="2"/>
      </rPr>
      <t xml:space="preserve"> les activités.</t>
    </r>
  </si>
  <si>
    <r>
      <t>Niveau 4 : L'action est</t>
    </r>
    <r>
      <rPr>
        <sz val="8"/>
        <color indexed="10"/>
        <rFont val="Arial"/>
        <family val="2"/>
      </rPr>
      <t xml:space="preserve"> </t>
    </r>
    <r>
      <rPr>
        <b/>
        <sz val="8"/>
        <color indexed="10"/>
        <rFont val="Arial"/>
        <family val="2"/>
      </rPr>
      <t>formalisée, réalisée,</t>
    </r>
    <r>
      <rPr>
        <sz val="8"/>
        <color indexed="10"/>
        <rFont val="Arial"/>
        <family val="2"/>
      </rPr>
      <t xml:space="preserve"> </t>
    </r>
    <r>
      <rPr>
        <b/>
        <sz val="8"/>
        <color indexed="10"/>
        <rFont val="Arial"/>
        <family val="2"/>
      </rPr>
      <t>tracée</t>
    </r>
    <r>
      <rPr>
        <sz val="8"/>
        <rFont val="Arial"/>
        <family val="2"/>
      </rPr>
      <t xml:space="preserve"> et</t>
    </r>
    <r>
      <rPr>
        <sz val="8"/>
        <color indexed="10"/>
        <rFont val="Arial"/>
        <family val="2"/>
      </rPr>
      <t xml:space="preserve"> </t>
    </r>
    <r>
      <rPr>
        <b/>
        <sz val="8"/>
        <color indexed="10"/>
        <rFont val="Arial"/>
        <family val="2"/>
      </rPr>
      <t>améliorée.</t>
    </r>
  </si>
  <si>
    <t>Conforme</t>
  </si>
  <si>
    <r>
      <t xml:space="preserve">Conformité de niveau 4 : </t>
    </r>
    <r>
      <rPr>
        <b/>
        <sz val="8"/>
        <color indexed="10"/>
        <rFont val="Arial"/>
        <family val="2"/>
      </rPr>
      <t>BRAVO</t>
    </r>
    <r>
      <rPr>
        <b/>
        <sz val="8"/>
        <color indexed="56"/>
        <rFont val="Arial"/>
        <family val="2"/>
      </rPr>
      <t xml:space="preserve"> !</t>
    </r>
    <r>
      <rPr>
        <sz val="8"/>
        <color indexed="56"/>
        <rFont val="Arial"/>
        <family val="2"/>
      </rPr>
      <t xml:space="preserve"> Maintenez et</t>
    </r>
    <r>
      <rPr>
        <sz val="8"/>
        <color indexed="10"/>
        <rFont val="Arial"/>
        <family val="2"/>
      </rPr>
      <t xml:space="preserve"> </t>
    </r>
    <r>
      <rPr>
        <b/>
        <sz val="8"/>
        <color indexed="10"/>
        <rFont val="Arial"/>
        <family val="2"/>
      </rPr>
      <t>communiquez vos résultats.</t>
    </r>
  </si>
  <si>
    <t>Enregistrement qualité : impression sur 1 page A4 100% en vertical</t>
  </si>
  <si>
    <t>Date limite de validité de la déclaration :</t>
  </si>
  <si>
    <t>Taux moyen</t>
  </si>
  <si>
    <t>Niveaux de Conformité</t>
  </si>
  <si>
    <t>Documents génériques</t>
  </si>
  <si>
    <t>Documents spécifiques</t>
  </si>
  <si>
    <t>Autre document d'appui : Mettre ici, et en noir, tout autre document d'appui éventuel pour cette déclaration</t>
  </si>
  <si>
    <t>Signataires</t>
  </si>
  <si>
    <r>
      <t xml:space="preserve">Personne </t>
    </r>
    <r>
      <rPr>
        <b/>
        <i/>
        <sz val="9"/>
        <rFont val="Arial"/>
        <family val="2"/>
      </rPr>
      <t>indépendante</t>
    </r>
    <r>
      <rPr>
        <i/>
        <sz val="9"/>
        <rFont val="Arial"/>
        <family val="2"/>
      </rPr>
      <t xml:space="preserve"> à l'organisme : </t>
    </r>
  </si>
  <si>
    <r>
      <t xml:space="preserve">Personne </t>
    </r>
    <r>
      <rPr>
        <b/>
        <i/>
        <sz val="9"/>
        <rFont val="Arial"/>
        <family val="2"/>
      </rPr>
      <t>responsable</t>
    </r>
    <r>
      <rPr>
        <i/>
        <sz val="9"/>
        <rFont val="Arial"/>
        <family val="2"/>
      </rPr>
      <t xml:space="preserve"> de l'organisme : </t>
    </r>
  </si>
  <si>
    <t>Indiquer les NOM et Prénom de la personne indépendante</t>
  </si>
  <si>
    <t xml:space="preserve">Coordonnées professionnelles : </t>
  </si>
  <si>
    <t>Organisme de la personne indépendante</t>
  </si>
  <si>
    <t>Adresse complète de l'organisme de la personne indépendante</t>
  </si>
  <si>
    <t>Adresse complète de l'Exploitant</t>
  </si>
  <si>
    <t>Tél et email de la personne indépendante</t>
  </si>
  <si>
    <t>Date de la déclaration (jj/mm/aaaa) :</t>
  </si>
  <si>
    <t>Date de l'autodiagnostic (jj/mm/aaaa) :</t>
  </si>
  <si>
    <t>Mettre la date de signature par la personne compétente</t>
  </si>
  <si>
    <t>Signature :</t>
  </si>
  <si>
    <t>Libellé du critère quand il sera choisi</t>
  </si>
  <si>
    <t>Enregistrement qualité :  A4 100% vertical</t>
    <phoneticPr fontId="0" type="noConversion"/>
  </si>
  <si>
    <t>Informel</t>
    <phoneticPr fontId="0" type="noConversion"/>
  </si>
  <si>
    <t>en attente</t>
  </si>
  <si>
    <t>Vrai </t>
  </si>
  <si>
    <t>Faux </t>
  </si>
  <si>
    <t>Utilisé pour les calculs de l'onglet {Exigences}</t>
  </si>
  <si>
    <t>BILAN GLOBAL, COMMENTAIRES et PLANS D'AMÉLIORATION</t>
  </si>
  <si>
    <t>Nom de l'établissement / entreprise / organisation…</t>
  </si>
  <si>
    <t>NOM et Prénom du Responsable</t>
  </si>
  <si>
    <r>
      <rPr>
        <b/>
        <sz val="8"/>
        <color rgb="FF0000FF"/>
        <rFont val="Arial"/>
        <family val="2"/>
      </rPr>
      <t xml:space="preserve">Attention : </t>
    </r>
    <r>
      <rPr>
        <sz val="8"/>
        <color rgb="FF0000FF"/>
        <rFont val="Arial"/>
        <family val="2"/>
      </rPr>
      <t>Seules les cases blanches écrites en bleu peuvent être modifiées par l’utilisateur. Cela concerne toutes les parties de l’outil</t>
    </r>
  </si>
  <si>
    <t>Date :</t>
  </si>
  <si>
    <t>Documentation</t>
  </si>
  <si>
    <r>
      <t>Date</t>
    </r>
    <r>
      <rPr>
        <sz val="8"/>
        <rFont val="Arial"/>
        <family val="2"/>
      </rPr>
      <t xml:space="preserve"> de l'autodiagnostic (jj/mm/aaaa): </t>
    </r>
  </si>
  <si>
    <r>
      <rPr>
        <b/>
        <sz val="8"/>
        <rFont val="Arial"/>
        <family val="2"/>
      </rPr>
      <t>Responsable</t>
    </r>
    <r>
      <rPr>
        <sz val="8"/>
        <rFont val="Arial"/>
        <family val="2"/>
      </rPr>
      <t xml:space="preserve"> de l'autodiagnostic : </t>
    </r>
  </si>
  <si>
    <r>
      <rPr>
        <b/>
        <sz val="8"/>
        <rFont val="Arial"/>
        <family val="2"/>
      </rPr>
      <t>L'équipe</t>
    </r>
    <r>
      <rPr>
        <sz val="8"/>
        <rFont val="Arial"/>
        <family val="2"/>
      </rPr>
      <t xml:space="preserve"> d'autodiagnostic :</t>
    </r>
  </si>
  <si>
    <r>
      <rPr>
        <b/>
        <sz val="8"/>
        <rFont val="Arial"/>
        <family val="2"/>
      </rPr>
      <t>Contact</t>
    </r>
    <r>
      <rPr>
        <sz val="8"/>
        <rFont val="Arial"/>
        <family val="2"/>
      </rPr>
      <t xml:space="preserve"> (Tél et Email) :</t>
    </r>
  </si>
  <si>
    <t>*</t>
  </si>
  <si>
    <t xml:space="preserve">          </t>
  </si>
  <si>
    <t>Déclaration de conformité selon la norme NF EN ISO 17050 Partie 1 : Exigences générales</t>
  </si>
  <si>
    <t>Évaluation de la conformité - Déclaration de conformité du fournisseur (NF EN ISO/CEI 17050-1)</t>
  </si>
  <si>
    <t>Documents d'appui consultables associés à la déclaration ISO 17050</t>
  </si>
  <si>
    <t>Déclaration de conformité selon l'ISO 17050 Partie 2 : Documentation d'appui  (NF EN ISO/CEI 17050-2)</t>
  </si>
  <si>
    <t>NOM et Prénom</t>
  </si>
  <si>
    <t>Email :</t>
  </si>
  <si>
    <t>Noms et Prénoms des participants</t>
  </si>
  <si>
    <t xml:space="preserve">Signature du responsable de l'autodiagnostic :
</t>
  </si>
  <si>
    <r>
      <t xml:space="preserve">Utilisé pour  {Exigences} : à classer par </t>
    </r>
    <r>
      <rPr>
        <b/>
        <sz val="8"/>
        <color rgb="FFFF0000"/>
        <rFont val="Arial"/>
      </rPr>
      <t>orde alphabétique de la colonne A</t>
    </r>
    <r>
      <rPr>
        <sz val="8"/>
        <rFont val="Arial"/>
        <family val="2"/>
      </rPr>
      <t xml:space="preserve"> pour les calculs</t>
    </r>
  </si>
  <si>
    <r>
      <t xml:space="preserve">Utilisé pour  {Exigences} : classé par </t>
    </r>
    <r>
      <rPr>
        <b/>
        <sz val="8"/>
        <color rgb="FFFF0000"/>
        <rFont val="Arial"/>
      </rPr>
      <t>orde alphabétique de la colonne A</t>
    </r>
    <r>
      <rPr>
        <sz val="8"/>
        <rFont val="Arial"/>
        <family val="2"/>
      </rPr>
      <t xml:space="preserve"> pour calcul via liste "validation"</t>
    </r>
  </si>
  <si>
    <t>Taux</t>
  </si>
  <si>
    <t>Niveaux des évaluations</t>
  </si>
  <si>
    <t>Informations sur l'Etablissement</t>
  </si>
  <si>
    <t>TABLEAUX DE BORD sur les niveaux de CONFORMITÉ et de VÉRACITÉ</t>
  </si>
  <si>
    <r>
      <t xml:space="preserve">Utilisé pour {Exigences} : catégorisation </t>
    </r>
    <r>
      <rPr>
        <b/>
        <sz val="8"/>
        <rFont val="Arial"/>
        <family val="2"/>
      </rPr>
      <t>automatique</t>
    </r>
    <r>
      <rPr>
        <sz val="8"/>
        <rFont val="Arial"/>
        <family val="2"/>
      </rPr>
      <t xml:space="preserve"> des niveaux de conformité selon les seuils choisis</t>
    </r>
  </si>
  <si>
    <r>
      <rPr>
        <b/>
        <sz val="7"/>
        <color rgb="FF0000FF"/>
        <rFont val="Arial"/>
        <family val="2"/>
      </rPr>
      <t>NB : Vous pouvez modifier les limites minimales ci-dessus du "Taux moyen minimal" de conformité (cellules blanches)
L</t>
    </r>
    <r>
      <rPr>
        <i/>
        <sz val="7"/>
        <color rgb="FF0000FF"/>
        <rFont val="Arial"/>
        <family val="2"/>
      </rPr>
      <t>es taux de véracité sont calculés automatiquement en étant la médiane de chaque intervalle sauf pour les deux extrémités « Faux » et « Vrai » qui correspondent respectivement à des taux de véracité de 0% et 100%.</t>
    </r>
  </si>
  <si>
    <t>NB : en bleu = les éléments que l'on peut modifier à la main (avec précaution en toute connaissance…)</t>
  </si>
  <si>
    <t>seuils des taux</t>
  </si>
  <si>
    <t>mini</t>
  </si>
  <si>
    <t>maxi</t>
  </si>
  <si>
    <t>Politiques de sécurité de l’information</t>
  </si>
  <si>
    <t>Orientations de la direction en matière de sécurité de l’information</t>
  </si>
  <si>
    <t>Un ensemble de politiques de sécurité de l’information est défini, approuvé par la direction, diffusé et communiqué aux salariés et aux tiers concernés</t>
  </si>
  <si>
    <t>Les politiques de sécurité de l’information sont revues à intervalles programmés ou en cas de changements majeurs pour garantir leur pertinence, leur adéquation et leur effectivité dans le temps</t>
  </si>
  <si>
    <t>Organisation de la sécurité de l’information</t>
  </si>
  <si>
    <t>Organisation interne</t>
  </si>
  <si>
    <t>Toutes les responsabilités en matière de sécurité de l’information sont définies et attribuées</t>
  </si>
  <si>
    <t>Les tâches et les domaines de responsabilité incompatibles sont cloisonnés pour limiter les possibilités de modification ou de mauvais usage, non autorisé(e) ou involontaire, des actifs de l’organisation</t>
  </si>
  <si>
    <t>Des relations appropriées avec les autorités compétentes sont entretenues</t>
  </si>
  <si>
    <t>Des relations appropriées avec des groupes d’intérêt, des forums spécialisés dans la sécurité et des associations professionnelles sont entretenues</t>
  </si>
  <si>
    <t>La sécurité de l’information est considérée dans la gestion de projet, quel que soit le type de projet concerné</t>
  </si>
  <si>
    <t>A.6</t>
  </si>
  <si>
    <t>Une politique et des mesures de sécurité complémentaires sont mises en œuvre pour protéger les informations consultées, traitées ou stockées sur des sites de télétravail</t>
  </si>
  <si>
    <t>Sécurité des ressources humaines</t>
  </si>
  <si>
    <t xml:space="preserve">Avant l'mbauche </t>
  </si>
  <si>
    <t>Des vérifications sont effectuées sur tous les candidats à l’embauche conformément aux lois, aux règlements et à l’éthique et sont  proportionnées aux exigences métier, à la classification des informations accessibles et aux risques identifiés</t>
  </si>
  <si>
    <t>Les accords contractuels entre les salariés et les sous-traitants sont précisés leurs responsabilités et celles de l’organisation en matière de sécurité de l’information.</t>
  </si>
  <si>
    <t xml:space="preserve">Pendant la durée du contrat </t>
  </si>
  <si>
    <t>A.7</t>
  </si>
  <si>
    <t>A.7.1</t>
  </si>
  <si>
    <t>A.7.2</t>
  </si>
  <si>
    <t>La direction demande à tous les salariés et sous-traitants d’appliquer les règles de sécurité de l’information conformément aux politiques et aux procédures en vigueur dans l’organisation</t>
  </si>
  <si>
    <t>L’ensemble des salariés de l’organisation et, quand cela est pertinent, des sous-traitants, bénificent d’une sensibilisation et de formations adaptées et recevent régulièrement les mises à jour des politiques et procédures de l’organisation s’appliquant à leurs fonctions</t>
  </si>
  <si>
    <t>Un processus disciplinaire formel et existant est connu de tous  pour prendre des mesures à l’encontre des salariés ayant enfreint les règles liées à la sécurité de l’information</t>
  </si>
  <si>
    <t>A.7.3</t>
  </si>
  <si>
    <t>Rupture, terme ou modification du contrat de travail</t>
  </si>
  <si>
    <t>Les responsabilités et les missions  liées à la sécurité de l’information qui restent valables à l’issue de la rupture, du terme ou de la modification du contrat de travail, sont définies, communiquées au salarié ou au sous-traitant, et appliquées</t>
  </si>
  <si>
    <t>A.8</t>
  </si>
  <si>
    <t xml:space="preserve">Gestion des actifs </t>
  </si>
  <si>
    <t>A.8.1</t>
  </si>
  <si>
    <t>Responsabilités relatives aux actifs</t>
  </si>
  <si>
    <t>Les actifs associés à l’information et aux moyens de traitement de l’information sont  identifiés et un inventaire de ces actifs est  dressé et tenu à jour.</t>
  </si>
  <si>
    <t>Les actifs figurant à l’inventaire sont attribués à un propriétaire</t>
  </si>
  <si>
    <t>Les règles d’utilisation correcte de l’information, les actifs associés à l’information et les moyens de traitement de l’information sont  identifiés, documentés et mis en œuvre</t>
  </si>
  <si>
    <t>A.8.2</t>
  </si>
  <si>
    <t>Les informations sont classifiées en termes d’exigences légales, de valeur, de caractère critique et de sensibilité au regard d’une divulgation ou modification non autorisée</t>
  </si>
  <si>
    <t>Un ensemble approprié de procédures pour le marquage de l’information est élaboré et mis en œuvre conformément au plan de classification adopté par l’organisation</t>
  </si>
  <si>
    <t>A.8.3</t>
  </si>
  <si>
    <t xml:space="preserve">Manipulation des supports  </t>
  </si>
  <si>
    <t>Des procédures de gestion des supports amovibles sont mises en œuvre conformément au plan de classification adopté par l’organisation</t>
  </si>
  <si>
    <t>Les supports qui ne sont plus nécessaires sont mis au rebut de manière sécurisée en suivant des procédures formelles</t>
  </si>
  <si>
    <t>Les supports contenant de l’information sont protégés contre les accès non autorisés, les erreurs d’utilisation et l’altération lors du transport</t>
  </si>
  <si>
    <t>Contrôle d’accès</t>
  </si>
  <si>
    <t>A.9</t>
  </si>
  <si>
    <t>Exigences métier en matière de contrôle d’accès</t>
  </si>
  <si>
    <t>A.9.1</t>
  </si>
  <si>
    <t>Une politique de contrôle d’accès est  établie, documentée et revue sur la base des exigences métier et de sécurité de l’information</t>
  </si>
  <si>
    <t>Les utilisateurs ont  uniquement accès au réseau et aux services réseau pour lesquels ils ont spécifiquement reçu une autorisation</t>
  </si>
  <si>
    <t>A.9.2</t>
  </si>
  <si>
    <t>Gestion d'accès utilisateur</t>
  </si>
  <si>
    <t>  Un processus formel de distribution des accès aux utilisateurs sont mis en œuvre pour attribuer et retirer des droits d’accès à tous types d’utilisateurs sur l’ensemble des services et des systèmes</t>
  </si>
  <si>
    <t>L’allocation et l’utilisation des droits d’accès à privilèges sont restreintes et contrôlées</t>
  </si>
  <si>
    <t>L’attribution des informations secrètes d’authentification sont  réalisée dans le cadre d’un processus de gestion formel</t>
  </si>
  <si>
    <t xml:space="preserve"> Les propriétaires d’actifs vérifient les droits d’accès des utilisateurs à intervalles réguliers</t>
  </si>
  <si>
    <t>Les droits d’accès aux informations et aux moyens de traitement des informations de l’ensemble des salariés et utilisateurs tiers sont supprimés à la fin de leur période d’emploi, ou adaptés en cas de modification du contrat ou de l’accord</t>
  </si>
  <si>
    <t>A.9.3</t>
  </si>
  <si>
    <t>Responsabilités des utilisateurs</t>
  </si>
  <si>
    <t xml:space="preserve"> Les utilisateurs suivent les pratiques de l’organisation pour l’utilisation des informations secrètes d’authentification</t>
  </si>
  <si>
    <t>Contrôle de l’accès au système et à l’information</t>
  </si>
  <si>
    <t>A.9.4</t>
  </si>
  <si>
    <t>Lorsque la politique de contrôle d’accès l’exige, l’accès aux systèmes et aux applications sont contrôlé par une procédure de connexion sécurisée</t>
  </si>
  <si>
    <t>Les systèmes qui gèrent les mots de passe sont interactifs et doivent garantir la qualité des mots de passe</t>
  </si>
  <si>
    <t>L’utilisation des programmes utilitaires permettant de contourner les mesures de sécurité d’un système ou d’une application sont limitée et étroitement contrôlée</t>
  </si>
  <si>
    <t>L’accès au code source des programmes est restreint</t>
  </si>
  <si>
    <t>Cryptographie</t>
  </si>
  <si>
    <t>Mesures cryptographiques</t>
  </si>
  <si>
    <t>A.10</t>
  </si>
  <si>
    <t>A.10.1</t>
  </si>
  <si>
    <t>Une politique d’utilisation des mesures cryptographiques en vue de protéger l’information est élaborée et mise en œuvre</t>
  </si>
  <si>
    <t>Une politique sur l’utilisation, la protection et la durée de vie des clés cryptographiques est  élaborée et mise en œuvre tout au long de leur cycle de vie</t>
  </si>
  <si>
    <t>Sécurité physique et environnementale</t>
  </si>
  <si>
    <t>A.11</t>
  </si>
  <si>
    <t>A.11.1</t>
  </si>
  <si>
    <t>Zones sécurisées</t>
  </si>
  <si>
    <t>Matériels</t>
  </si>
  <si>
    <t>A.11.2</t>
  </si>
  <si>
    <t>A.12</t>
  </si>
  <si>
    <t>Sécurité liée à l’exploitation</t>
  </si>
  <si>
    <t>Procédures et responsabilités liées à l’exploitation</t>
  </si>
  <si>
    <t>Des périmètres de sécurité sont définis et utilisés pour protéger les zones contenant l’information sensible ou critique et les moyens de traitement de l’information</t>
  </si>
  <si>
    <t>Les zones sécurisées sont protégées par des contrôles adéquats à l’entrée pour s’assurer que seul le personnel autorisé est admis</t>
  </si>
  <si>
    <t>Des mesures de sécurité physique aux bureaux, aux salles et aux équipements sont conçues et appliquées</t>
  </si>
  <si>
    <t>Des mesures de protection physique contre les désastres naturels, les attaques malveillantes ou les accidents sont conçues et appliquées</t>
  </si>
  <si>
    <t>Des procédures pour le travail dans les zones sécurisées sont conçues et appliquées.</t>
  </si>
  <si>
    <t>Les matériels sont localisés et protégés de manière à réduire les risques liés à des menaces et des dangers environnementaux et les possibilités d’accès non autorisé</t>
  </si>
  <si>
    <t>Les matériels sont protégés des coupures de courant et autres perturbations dues à une défaillance des services généraux</t>
  </si>
  <si>
    <t>Les câbles électriques ou de télécommunication transportant des données ou supportant les services d’information sont protégés contre toute interception ou tout dommage</t>
  </si>
  <si>
    <t>Les matériels sont entretenus correctement pour garantir leur disponibilité permanente et leur intégrité</t>
  </si>
  <si>
    <t>Les matériels, les informations ou les logiciels des locaux de l’organisation ne sortent pas sortir sans autorisation préalable</t>
  </si>
  <si>
    <t>Des mesures de sécurité sont appliquées aux matériels utilisés hors des locaux de l’organisation en tenant compte des différents risques associés au travail hors site</t>
  </si>
  <si>
    <t>Tous les composants des matériels contenant des supports de stockage sont vérifiés pour s’assurer que toute donnée sensible a bien été supprimée et que tout logiciel sous licence a bien été désinstallé ou écrasé de façon sécurisée, avant leur mise au rebut ou leur réutilisation</t>
  </si>
  <si>
    <t>Les utilisateurs s'assurent que les matériels non surveillés sont dotés d’une protection appropriée</t>
  </si>
  <si>
    <t>Une politique du bureau propre pour les documents papier et les supports de stockage amovibles, et une politique de l’écran verrouillé pour les moyens de traitement de l’information sont adoptées</t>
  </si>
  <si>
    <t>Les procédures d’exploitation sont documentées et mises à disposition de tous les utilisateurs concernés</t>
  </si>
  <si>
    <t>Les changements apportés à l’organisation, aux processus métier, aux systèmes et moyens de traitement de l’information ayant une incidence sur la sécurité de l’information sont contrôlés</t>
  </si>
  <si>
    <t>L’utilisation des ressources sont surveillée et ajustée et des projections sur les dimensionnements futurs sont effectuées pour garantir les performances exigées du système</t>
  </si>
  <si>
    <t>Les environnements de développement, de test et d’exploitation sont séparés pour réduire les risques d’accès ou de changements non autorisés dans l’environnement en exploitation</t>
  </si>
  <si>
    <t>Protection contre les logiciels malveillants</t>
  </si>
  <si>
    <t>A.12.2</t>
  </si>
  <si>
    <t>A.12.1</t>
  </si>
  <si>
    <t>A.12.3</t>
  </si>
  <si>
    <t>Sauvegarde</t>
  </si>
  <si>
    <t>Des copies de sauvegarde de l’information, des logiciels et des images systèmes sont réalisés et testés régulièrement conformément à une politique de sauvegarde convenue</t>
  </si>
  <si>
    <t>A.12.4</t>
  </si>
  <si>
    <t>Journalisation et surveillance</t>
  </si>
  <si>
    <t>A.12.5</t>
  </si>
  <si>
    <t>Maîtrise des logiciels en exploitation</t>
  </si>
  <si>
    <t>Les horloges de l’ensemble des systèmes de traitement de l’information concernés d’une organisation ou d’un domaine de sécurité sont synchronisées sur une source de référence temporelle unique</t>
  </si>
  <si>
    <t>Les activités de l’administrateur système et de l’opérateur système sont  journalisées, protégées et vérifiées régulièrement</t>
  </si>
  <si>
    <t>Les moyens de journalisation et d’information journalisée sont protégés contre les risques de falsification ou d’accès non autorisé</t>
  </si>
  <si>
    <t>Des journaux d’événements enregistrant les activités de l’utilisateur, les exceptions, les défaillances et les événements liés à la sécurité de l’information sont créés, tenus à jour et vérifiés régulièrement</t>
  </si>
  <si>
    <t>Des procédures sont mises en œuvre pour contrôler l’installation de logiciel sur des systèmes en exploitation</t>
  </si>
  <si>
    <t>Gestion des vulnérabilités techniques</t>
  </si>
  <si>
    <t>A.12.6</t>
  </si>
  <si>
    <t>Des informations sur les vulnérabilités techniques des systèmes d’information en exploitation sont obtenues en temps opportun, l’exposition de l’organisation à ces vulnérabilités est évaluée et les mesures appropriées sont prises pour traiter le risque associé</t>
  </si>
  <si>
    <t>Des règles régissant l’installation de logiciels par les utilisateurs sont  établies et mises en œuvre</t>
  </si>
  <si>
    <t>Considérations sur l’audit des systèmes d’information</t>
  </si>
  <si>
    <t>Les exigences et activités d’audit impliquant des vérifications sur des systèmes en exploitation sont  prévues avec soin et validées</t>
  </si>
  <si>
    <t>Gestion de la sécurité des réseaux</t>
  </si>
  <si>
    <t>A.13.1</t>
  </si>
  <si>
    <t>Les réseaux sont gérés et contrôlés pour protéger l’information contenue dans les systèmes et les applications</t>
  </si>
  <si>
    <t>Pour tous les services de réseau, les mécanismes de sécurité, les niveaux de service et les exigences de gestion, sont  identifiés et intégrés dans les accords de services de réseau, que ces services soient fournis en interne ou externalisés</t>
  </si>
  <si>
    <t>Les groupes de services d’information, d’utilisateurs et de systèmes d’information sont cloisonnés sur les réseaux</t>
  </si>
  <si>
    <t>Transfert de l’information</t>
  </si>
  <si>
    <t>A.13.2</t>
  </si>
  <si>
    <t>A.12.7</t>
  </si>
  <si>
    <t>Des politiques, des procédures et des mesures de transfert formelles sont mises en place pour protéger les transferts d’information transitant par tous types d’équipements de communication</t>
  </si>
  <si>
    <t>Des accords traitent du transfert sécurisé de l’information liée à l’activité entre l’organisation et les tiers.</t>
  </si>
  <si>
    <t>Les exigences en matière d’engagements de confidentialité ou de non-divulgation, sont identifiées, vérifiées régulièrement et documentées conformément aux besoins de l’organisation</t>
  </si>
  <si>
    <t>Exigences de sécurité applicables aux systèmes d’information</t>
  </si>
  <si>
    <t xml:space="preserve">A.14.1 </t>
  </si>
  <si>
    <t>A.14.2</t>
  </si>
  <si>
    <t>Les exigences liées à la sécurité de l’information sont intégrées aux exigences des nouveaux systèmes d’information ou des améliorations de systèmes d’information existants</t>
  </si>
  <si>
    <t>Les informations liées aux services d’application transmises sur les réseaux publics sont protégées contre les activités frauduleuses, les différents contractuels, ainsi que la divulgation et la modification non autorisées</t>
  </si>
  <si>
    <t>Sécurité des processus de développement et d’assistance technique</t>
  </si>
  <si>
    <t>Des règles de développement des logiciels et des systèmes sont établies et appliquées aux développements de l’organisation</t>
  </si>
  <si>
    <t>Les changements des systèmes dans le cadre du cycle de développement sont contrôlés par le biais de procédures formelles</t>
  </si>
  <si>
    <t>Lorsque des changements sont apportés aux plateformes d’exploitation, les applications critiques métier sont vérifiées et testées afin de vérifier l’absence de tout effet indésirable sur l’activité ou sur la sécurité</t>
  </si>
  <si>
    <t>Les modifications des progiciels ne sont pas encouragées, sont  limitées aux changements nécessaires et tout changement est strictement contrôle</t>
  </si>
  <si>
    <t>Des principes d’ingénierie de la sécurité des systèmes sont établis, documentés, tenus à jour et appliqués à tous les travaux de mise en œuvre des systèmes d’information</t>
  </si>
  <si>
    <t>L'organisations a  établie des environnements de développement sécurisés pour les tâches de développement et d’intégration du système, qui englobe l’intégralité du cycle de vie du développement du système, et en assurer la protection de manière appropriée</t>
  </si>
  <si>
    <t>L'organisation supervise et contrôle l’activité de développement du système externalisée</t>
  </si>
  <si>
    <t>Les tests de fonctionnalité de la sécurité sont réalisés pendant le développement</t>
  </si>
  <si>
    <t>Des programmes de test de conformité et des critères associés sont déterminés pour les nouveaux systèmes d’information, les mises à jour et les nouvelles versions</t>
  </si>
  <si>
    <t>Données de test</t>
  </si>
  <si>
    <t>Les données de test sont sélectionnées avec soin, protégées et contrôlées</t>
  </si>
  <si>
    <t>Sécurité dans les relations avec les fournisseurs</t>
  </si>
  <si>
    <t>A.14.3</t>
  </si>
  <si>
    <t>A.15.1</t>
  </si>
  <si>
    <t>A.15.2</t>
  </si>
  <si>
    <t>Des exigences de sécurité de l’information pour limiter les risques résultant de l’accès des fournisseurs aux actifs de l’organisation sont acceptées par le fournisseur et documentées</t>
  </si>
  <si>
    <t>Les exigences applicables liées à la sécurité de l’information sont établies et convenues avec chaque fournisseur pouvant accéder, traiter, stocker, communiquer ou fournir des composants de l’infrastructure informatique destinés à l’information de l’organisation</t>
  </si>
  <si>
    <t>Les accords conclus avec les fournisseurs incluent des exigences sur le traitement des risques liés à la sécurité de l’information associé à la chaîne d’approvisionnement des produits et des services informatiques</t>
  </si>
  <si>
    <t>Gestion de la prestation du service</t>
  </si>
  <si>
    <t>L'organisation surveille, vérifie et audite à intervalles réguliers la prestation des services assurés par les fournisseurs</t>
  </si>
  <si>
    <t>A.16.1</t>
  </si>
  <si>
    <t>A.18.1</t>
  </si>
  <si>
    <t>A.17.2</t>
  </si>
  <si>
    <t>A.17.1</t>
  </si>
  <si>
    <t>Les changements effectués dans les prestations de service des fournisseurs, comprenant le maintien et l’amélioration des politiques, procédures et mesures existant en matière de sécurité de l’information, sont gérés en tenant compte du caractère critique de l’information, des systèmes et des processus concernés et de la réappréciation des risques</t>
  </si>
  <si>
    <t>Gestion des incidents liés à la sécurité de l’information et améliorations</t>
  </si>
  <si>
    <t>Des responsabilités et des procédures permettant de garantir une réponse rapide, efficace et pertinente sont  établies en cas d’incident lié à la sécurité de l’information</t>
  </si>
  <si>
    <t>Les événements liés à la sécurité de l’information sont signalés dans les meilleurs délais par les voies hiérarchiques appropriées.</t>
  </si>
  <si>
    <t>Les salariés et les sous-traitants utilisant les systèmes et services d’information de l’organisation notent et signalent toute faille de sécurité observée ou soupçonnée dans les systèmes ou services</t>
  </si>
  <si>
    <t>Les événements liés à la sécurité de l’information sont appréciés et il est décidé s’il faut les classer comme incidents liés à la sécurité de l’information</t>
  </si>
  <si>
    <t>Les incidents liés à la sécurité de l’information sont traités conformément aux procédures documentées</t>
  </si>
  <si>
    <t>Les connaissances recueillies suite à l’analyse et la résolution d’incidents sont utilisées pour réduire la probabilité ou l’impact d’incidents ultérieurs.</t>
  </si>
  <si>
    <t>L’organisation définie et applique des procédures d’identification, de collecte, d’acquisition et de protection de l’information pouvant servir de preuve</t>
  </si>
  <si>
    <t>Les systèmes d’information sont examinés régulièrement quant à leur conformité avec les politiques et les normes de sécurité de l’information de l’organisation</t>
  </si>
  <si>
    <t>Les responsables vérifient régulièrement la conformité du traitement de l’information et des procédures dont ils sont chargés au regard des politiques, des normes de sécurité applicables et autres exigences de sécurité</t>
  </si>
  <si>
    <t>Des revues régulières et indépendantes de l’approche retenue par l’organisme pour gérer et mettre en œuvre la sécurité de l’information (à savoir le suivi des objectifs de sécurité, les mesures, les politiques, les procédures et les processus relatifs à la sécurité de l’information) sont effectuées à intervalles définis ou lorsque des changements importants sont intervenus</t>
  </si>
  <si>
    <t>Des mesures cryptographiques sont prises conformément aux accords, législation et réglementations applicables</t>
  </si>
  <si>
    <t>Revue de la sécurité de l’information</t>
  </si>
  <si>
    <t>Les enregistrements sont protégés de la perte, de la destruction, de la falsification, des accès non autorisés et des diffusions non autorisées, conformément aux exigences légales, réglementaires, contractuelles et aux exigences métier</t>
  </si>
  <si>
    <t>Des procédures appropriées sont mises en œuvre pour garantir la conformité avec les exigences légales, réglementaires et contractuelles relatives à la propriété intellectuelle et à l’usage des licences de logiciels propriétaires</t>
  </si>
  <si>
    <t>Conformité aux obligations légales et réglementaires</t>
  </si>
  <si>
    <t>Des moyens de traitement de l’information sont mis en œuvre avec suffisamment de redondances pour répondre aux exigences de disponibilité</t>
  </si>
  <si>
    <t>Redondances</t>
  </si>
  <si>
    <t>L’organisation vérifie les mesures de continuité de la sécurité de l’information mises en œuvre à intervalles réguliers afin de s’assurer qu’elles sont valables et efficaces dans des situations défavorables</t>
  </si>
  <si>
    <t>L’organisation établie, documente, met en œuvre et tiens à jour des processus, des procédures et des mesures permettant de fournir le niveau requis de continuité de sécurité de l’information au cours d’une situation défavorable</t>
  </si>
  <si>
    <t>L’organisation détermine ses exigences en matière de sécurité de l’information et de continuité de management de la sécurité de l’information dans des situations défavorables, comme lors d’une crise ou d’un sinistre</t>
  </si>
  <si>
    <t>Continuité de la sécurité de l’information</t>
  </si>
  <si>
    <t>Conformité</t>
  </si>
  <si>
    <t>A.17</t>
  </si>
  <si>
    <t xml:space="preserve"> Relations avec les fournisseurs</t>
  </si>
  <si>
    <t>A.16</t>
  </si>
  <si>
    <t>A.15</t>
  </si>
  <si>
    <t>Acquisition, développement et maintenance des systèmes d’information</t>
  </si>
  <si>
    <t>A.14</t>
  </si>
  <si>
    <t>Sécurité des communications</t>
  </si>
  <si>
    <t>A.13</t>
  </si>
  <si>
    <t>A.6.2</t>
  </si>
  <si>
    <t>A.6.1</t>
  </si>
  <si>
    <t xml:space="preserve">Les points d’accès tels que les zones de livraison et de chargement et les autres points par lesquels des personnes non autorisées peuvent pénétrer dans les locaux sont contrôlés et, si possible, isolé des moyens de traitement de l'information, de facon a eviter les accès non autorisés </t>
  </si>
  <si>
    <t xml:space="preserve">Appareils mobiles et télétravail </t>
  </si>
  <si>
    <t>A.5</t>
  </si>
  <si>
    <t>A.5.1</t>
  </si>
  <si>
    <t>Editions Afnor, www.afnor.org,  décembre 2013</t>
  </si>
  <si>
    <t>Référence unique de la déclaration ISO 27001 : 2013</t>
  </si>
  <si>
    <t>A.18</t>
  </si>
  <si>
    <t>A.18.2</t>
  </si>
  <si>
    <t>Outil d'autodiagnostic</t>
  </si>
  <si>
    <t>Annexe A de la norme ISO 27001 de 2013 
"Techniques de sécurité Systèmes de management de la sécurité de l’information"</t>
  </si>
  <si>
    <t xml:space="preserve">Objet de la déclaration : </t>
  </si>
  <si>
    <t>Taux et niveaux de respect des exigences</t>
  </si>
  <si>
    <t xml:space="preserve">Classification de l'information </t>
  </si>
  <si>
    <t>&lt; = Non évalués =&gt;</t>
  </si>
  <si>
    <t>&lt;= Total évalués =&gt;</t>
  </si>
  <si>
    <t>Tracer la moyenne : total ou 0
NON UTILISÉ ICI</t>
  </si>
  <si>
    <t>Maturité</t>
  </si>
  <si>
    <t>DÉCISIONS : Plans d'action PRIORITAIRES</t>
    <phoneticPr fontId="0" type="noConversion"/>
  </si>
  <si>
    <t>QUOI</t>
  </si>
  <si>
    <t>QUI</t>
  </si>
  <si>
    <t>QUAND</t>
  </si>
  <si>
    <t>Objectifs mesurables à atteindre (livrables tangibles)</t>
  </si>
  <si>
    <t>en Interne ou en Externe</t>
  </si>
  <si>
    <t>Dates Début</t>
  </si>
  <si>
    <t>Dates Fin</t>
  </si>
  <si>
    <t xml:space="preserve">Responsable du Service : </t>
  </si>
  <si>
    <t>Contact du Responsable du Service :</t>
  </si>
  <si>
    <t>Plan d'amélioration…</t>
  </si>
  <si>
    <t>Noms, Fonctions</t>
  </si>
  <si>
    <t>Toutes les exigences légales, statutaires, réglementaires et contractuelles en vigueur, ainsi que l’approche adoptée par l’organisation pour satisfaire à ces exigences, sont explicitement définies, documentées et mises à jour pour chaque système d’information et pour l’organisation elle-même</t>
  </si>
  <si>
    <t>&lt;= total non évalués</t>
  </si>
  <si>
    <t>&lt; =total évalués</t>
  </si>
  <si>
    <t xml:space="preserve">Axes (Ax), Objectifs (AX.x) et Mesures (mes x) </t>
  </si>
  <si>
    <t>Nb de Mesures 
(mes x)</t>
  </si>
  <si>
    <t>Pour les AXES</t>
  </si>
  <si>
    <t>Pour la Limite de conformité</t>
  </si>
  <si>
    <t>Valeurs</t>
  </si>
  <si>
    <t>RADAR des AXES</t>
  </si>
  <si>
    <t>Objectifs AX.x</t>
  </si>
  <si>
    <t>Axes Ax</t>
  </si>
  <si>
    <t>Libelles dans l'Ordre</t>
  </si>
  <si>
    <t>Histogramme Objectifs AX.x</t>
  </si>
  <si>
    <t>Choix de 
VÉRACITÉ</t>
  </si>
  <si>
    <r>
      <t>N</t>
    </r>
    <r>
      <rPr>
        <sz val="8"/>
        <rFont val="Arial"/>
        <family val="2"/>
      </rPr>
      <t xml:space="preserve">iveaux de </t>
    </r>
    <r>
      <rPr>
        <b/>
        <sz val="8"/>
        <rFont val="Arial"/>
        <family val="2"/>
      </rPr>
      <t>VÉRACITÉ</t>
    </r>
    <r>
      <rPr>
        <sz val="8"/>
        <rFont val="Arial"/>
        <family val="2"/>
      </rPr>
      <t xml:space="preserve"> quant aux </t>
    </r>
    <r>
      <rPr>
        <b/>
        <sz val="8"/>
        <rFont val="Arial"/>
        <family val="2"/>
      </rPr>
      <t>MESURES</t>
    </r>
    <r>
      <rPr>
        <sz val="8"/>
        <rFont val="Arial"/>
        <family val="2"/>
      </rPr>
      <t xml:space="preserve"> 
des actions associées aux exigences</t>
    </r>
    <r>
      <rPr>
        <b/>
        <sz val="8"/>
        <rFont val="Arial"/>
        <family val="2"/>
      </rPr>
      <t xml:space="preserve"> </t>
    </r>
    <r>
      <rPr>
        <sz val="8"/>
        <rFont val="Arial"/>
        <family val="2"/>
      </rPr>
      <t>de la norme</t>
    </r>
  </si>
  <si>
    <r>
      <t>LIBELLÉS</t>
    </r>
    <r>
      <rPr>
        <sz val="8"/>
        <rFont val="Arial"/>
        <family val="2"/>
      </rPr>
      <t xml:space="preserve"> des niveaux de </t>
    </r>
    <r>
      <rPr>
        <b/>
        <sz val="8"/>
        <rFont val="Arial"/>
        <family val="2"/>
      </rPr>
      <t>CONFORMITÉ</t>
    </r>
    <r>
      <rPr>
        <sz val="8"/>
        <rFont val="Arial"/>
        <family val="2"/>
      </rPr>
      <t xml:space="preserve"> 
des </t>
    </r>
    <r>
      <rPr>
        <b/>
        <sz val="8"/>
        <rFont val="Arial"/>
        <family val="2"/>
      </rPr>
      <t>OBJECTIFS et AXES</t>
    </r>
    <r>
      <rPr>
        <sz val="8"/>
        <rFont val="Arial"/>
        <family val="2"/>
      </rPr>
      <t xml:space="preserve"> de la norme </t>
    </r>
  </si>
  <si>
    <r>
      <rPr>
        <b/>
        <u/>
        <sz val="8"/>
        <rFont val="Arial"/>
        <family val="2"/>
      </rPr>
      <t>OBJECTIFS</t>
    </r>
    <r>
      <rPr>
        <b/>
        <sz val="8"/>
        <rFont val="Arial"/>
        <family val="2"/>
      </rPr>
      <t xml:space="preserve"> :   </t>
    </r>
    <r>
      <rPr>
        <b/>
        <u/>
        <sz val="8"/>
        <rFont val="Arial"/>
        <family val="2"/>
      </rPr>
      <t xml:space="preserve">
</t>
    </r>
    <r>
      <rPr>
        <sz val="8"/>
        <rFont val="Arial"/>
        <family val="2"/>
      </rPr>
      <t xml:space="preserve">Cet outil permet d'évaluer la conformité aux </t>
    </r>
    <r>
      <rPr>
        <b/>
        <sz val="8"/>
        <rFont val="Arial"/>
        <family val="2"/>
      </rPr>
      <t>exigences</t>
    </r>
    <r>
      <rPr>
        <sz val="8"/>
        <rFont val="Arial"/>
        <family val="2"/>
      </rPr>
      <t xml:space="preserve"> relatives à la sécurité des </t>
    </r>
    <r>
      <rPr>
        <b/>
        <sz val="8"/>
        <rFont val="Arial"/>
        <family val="2"/>
      </rPr>
      <t>systèmes d'information</t>
    </r>
    <r>
      <rPr>
        <sz val="8"/>
        <rFont val="Arial"/>
        <family val="2"/>
      </rPr>
      <t xml:space="preserve"> </t>
    </r>
    <r>
      <rPr>
        <b/>
        <sz val="8"/>
        <color rgb="FFFF0000"/>
        <rFont val="Arial"/>
      </rPr>
      <t xml:space="preserve">"Annexe A" de la norme ISO 27001 de 2013 </t>
    </r>
    <r>
      <rPr>
        <sz val="8"/>
        <rFont val="Arial"/>
        <family val="2"/>
      </rPr>
      <t xml:space="preserve"> " Techniques de sécurité Systèmes de management de la sécurité de l’information ".
</t>
    </r>
    <r>
      <rPr>
        <sz val="8"/>
        <color rgb="FFFF0000"/>
        <rFont val="Arial"/>
        <family val="2"/>
      </rPr>
      <t>(NB : Cet outil ne garantit pas une certification)</t>
    </r>
  </si>
  <si>
    <r>
      <rPr>
        <b/>
        <u/>
        <sz val="8"/>
        <rFont val="Arial"/>
        <family val="2"/>
      </rPr>
      <t xml:space="preserve">PRESENTATION DES ELEMENTS </t>
    </r>
    <r>
      <rPr>
        <b/>
        <sz val="8"/>
        <rFont val="Arial"/>
        <family val="2"/>
      </rPr>
      <t xml:space="preserve">:  </t>
    </r>
    <r>
      <rPr>
        <sz val="8"/>
        <rFont val="Arial"/>
        <family val="2"/>
      </rPr>
      <t xml:space="preserve">
La grille se présente sous format Excel constitué de cinq (5) {onglets} </t>
    </r>
    <r>
      <rPr>
        <b/>
        <sz val="8"/>
        <rFont val="Arial"/>
        <family val="2"/>
      </rPr>
      <t>à utiliser l'un après l'autre</t>
    </r>
    <r>
      <rPr>
        <sz val="8"/>
        <rFont val="Arial"/>
        <family val="2"/>
      </rPr>
      <t xml:space="preserve"> :
    - {</t>
    </r>
    <r>
      <rPr>
        <b/>
        <sz val="8"/>
        <rFont val="Arial"/>
        <family val="2"/>
      </rPr>
      <t xml:space="preserve">Mode d'emploi} :
         </t>
    </r>
    <r>
      <rPr>
        <sz val="8"/>
        <rFont val="Arial"/>
        <family val="2"/>
      </rPr>
      <t>* Explicite le fonctionnement de l'outil et les échelles d'évaluation utilisées avec leurs seuils paramétrables
    - {</t>
    </r>
    <r>
      <rPr>
        <b/>
        <sz val="8"/>
        <rFont val="Arial"/>
        <family val="2"/>
      </rPr>
      <t xml:space="preserve">Exigences} : </t>
    </r>
    <r>
      <rPr>
        <sz val="8"/>
        <rFont val="Arial"/>
        <family val="2"/>
      </rPr>
      <t xml:space="preserve">
         * Des critères d'évaluation sont définis
         * Des modes de preuve et des commentaires explicitent les évaluations faites
    - {</t>
    </r>
    <r>
      <rPr>
        <b/>
        <sz val="8"/>
        <rFont val="Arial"/>
        <family val="2"/>
      </rPr>
      <t>Résultats globaux} :</t>
    </r>
    <r>
      <rPr>
        <sz val="8"/>
        <rFont val="Arial"/>
        <family val="2"/>
      </rPr>
      <t xml:space="preserve">
         * Histogrammes et graphes radar des évaluations sur les exigences associées à la norme
         * Tableau de synthèse et </t>
    </r>
    <r>
      <rPr>
        <b/>
        <sz val="8"/>
        <rFont val="Arial"/>
        <family val="2"/>
      </rPr>
      <t>zones d'élaboration des plans d'amélioration</t>
    </r>
    <r>
      <rPr>
        <sz val="8"/>
        <rFont val="Arial"/>
        <family val="2"/>
      </rPr>
      <t xml:space="preserve">
    - {</t>
    </r>
    <r>
      <rPr>
        <b/>
        <sz val="8"/>
        <rFont val="Arial"/>
        <family val="2"/>
      </rPr>
      <t>Déclaration} :</t>
    </r>
    <r>
      <rPr>
        <sz val="8"/>
        <rFont val="Arial"/>
        <family val="2"/>
      </rPr>
      <t xml:space="preserve">
         * Pour communiquer </t>
    </r>
    <r>
      <rPr>
        <b/>
        <sz val="8"/>
        <rFont val="Arial"/>
        <family val="2"/>
      </rPr>
      <t>librement</t>
    </r>
    <r>
      <rPr>
        <sz val="8"/>
        <rFont val="Arial"/>
        <family val="2"/>
      </rPr>
      <t xml:space="preserve"> ses résultats s'ils sont considérés comme probants
         * Le </t>
    </r>
    <r>
      <rPr>
        <b/>
        <sz val="8"/>
        <rFont val="Arial"/>
        <family val="2"/>
      </rPr>
      <t>niveau minimal "Déclarable"</t>
    </r>
    <r>
      <rPr>
        <sz val="8"/>
        <rFont val="Arial"/>
        <family val="2"/>
      </rPr>
      <t xml:space="preserve"> est à partir de </t>
    </r>
    <r>
      <rPr>
        <b/>
        <sz val="8"/>
        <rFont val="Arial"/>
        <family val="2"/>
      </rPr>
      <t>"Convaincant"</t>
    </r>
  </si>
  <si>
    <t>Concepteurs : NAIT OUSLIMANE Sara - saramedjdoub@hotmail.fr &amp; FARGES Gilbert - gilbert.farges@utc.fr</t>
  </si>
  <si>
    <t>Code postal - Ville - Pays</t>
  </si>
  <si>
    <t xml:space="preserve">Code postal - Ville - Pays </t>
  </si>
  <si>
    <r>
      <t xml:space="preserve">Outil d'autodiagnostic : </t>
    </r>
    <r>
      <rPr>
        <sz val="7"/>
        <rFont val="Arial Narrow"/>
        <family val="2"/>
      </rPr>
      <t>Fichier Excel® automatisé mis au point à l'Université de Technologie de Compiègne, France (www.utc.fr) - voir sa dénomination au bas de la feuille</t>
    </r>
  </si>
  <si>
    <r>
      <rPr>
        <b/>
        <sz val="7"/>
        <color indexed="39"/>
        <rFont val="Arial"/>
        <family val="2"/>
      </rPr>
      <t>Modifier les contenus bleus et mettre ensuite en</t>
    </r>
    <r>
      <rPr>
        <b/>
        <sz val="7"/>
        <color indexed="10"/>
        <rFont val="Arial"/>
        <family val="2"/>
      </rPr>
      <t xml:space="preserve"> </t>
    </r>
    <r>
      <rPr>
        <b/>
        <sz val="7"/>
        <rFont val="Arial"/>
        <family val="2"/>
      </rPr>
      <t>noir</t>
    </r>
    <r>
      <rPr>
        <b/>
        <sz val="7"/>
        <color indexed="10"/>
        <rFont val="Arial"/>
        <family val="2"/>
      </rPr>
      <t xml:space="preserve"> </t>
    </r>
    <r>
      <rPr>
        <sz val="7"/>
        <color indexed="10"/>
        <rFont val="Arial"/>
        <family val="2"/>
      </rPr>
      <t xml:space="preserve">: </t>
    </r>
    <r>
      <rPr>
        <sz val="7"/>
        <color indexed="39"/>
        <rFont val="Arial"/>
        <family val="2"/>
      </rPr>
      <t>Enregistrements qualité :</t>
    </r>
    <r>
      <rPr>
        <b/>
        <sz val="7"/>
        <color indexed="39"/>
        <rFont val="Arial"/>
        <family val="2"/>
      </rPr>
      <t xml:space="preserve"> </t>
    </r>
    <r>
      <rPr>
        <sz val="7"/>
        <color indexed="39"/>
        <rFont val="Arial"/>
        <family val="2"/>
      </rPr>
      <t>indiquez ceux que vous mettrez à disposition d'un auditeur. Il peut s'agir des onglets imprimés et signés de ce fichier d'autodiagnostic</t>
    </r>
  </si>
  <si>
    <r>
      <t xml:space="preserve">Nous soussigés, déclarons </t>
    </r>
    <r>
      <rPr>
        <b/>
        <sz val="8"/>
        <rFont val="Arial"/>
        <family val="2"/>
      </rPr>
      <t>sous notre propre responsabilité</t>
    </r>
    <r>
      <rPr>
        <sz val="8"/>
        <rFont val="Arial"/>
        <family val="2"/>
      </rPr>
      <t xml:space="preserve"> que </t>
    </r>
    <r>
      <rPr>
        <b/>
        <sz val="8"/>
        <rFont val="Arial"/>
        <family val="2"/>
      </rPr>
      <t xml:space="preserve">les niveaux de conformité de nos mesures de sécurité </t>
    </r>
    <r>
      <rPr>
        <sz val="8"/>
        <rFont val="Arial"/>
        <family val="2"/>
      </rPr>
      <t xml:space="preserve"> ont été mesurés d'après les exigences de l'</t>
    </r>
    <r>
      <rPr>
        <b/>
        <sz val="8"/>
        <rFont val="Arial"/>
        <family val="2"/>
      </rPr>
      <t>Annexe A</t>
    </r>
    <r>
      <rPr>
        <sz val="8"/>
        <rFont val="Arial"/>
        <family val="2"/>
      </rPr>
      <t xml:space="preserve"> de la  norme NF EN ISO 27001:2013.</t>
    </r>
  </si>
  <si>
    <r>
      <t xml:space="preserve">Nous avons appliqué </t>
    </r>
    <r>
      <rPr>
        <b/>
        <sz val="8"/>
        <rFont val="Arial"/>
        <family val="2"/>
      </rPr>
      <t xml:space="preserve">la meilleure rigueur d'élaboration et d'analyse </t>
    </r>
    <r>
      <rPr>
        <sz val="8"/>
        <rFont val="Arial"/>
        <family val="2"/>
      </rPr>
      <t>(évaluation par plusieurs personnes compétentes) et nous avons respecté</t>
    </r>
    <r>
      <rPr>
        <b/>
        <sz val="8"/>
        <rFont val="Arial"/>
        <family val="2"/>
      </rPr>
      <t xml:space="preserve"> les règles d'éthique professionnelle</t>
    </r>
    <r>
      <rPr>
        <sz val="8"/>
        <rFont val="Arial"/>
        <family val="2"/>
      </rPr>
      <t xml:space="preserve"> (absence de conflits d'intérêt, respect des opinions, liberté des choix) pour parvenir aux résultats ci-dessous.</t>
    </r>
  </si>
  <si>
    <t xml:space="preserve">Tableau des résultats de CONFORMITÉ de nos activités </t>
  </si>
  <si>
    <t>Sécurité de l’information dans la gestion de la continuité de l’activité</t>
  </si>
  <si>
    <t xml:space="preserve"> Fiche de déclaration de conformité par une première partie - norme ISO 17025 parties 1 &amp; 2</t>
  </si>
  <si>
    <r>
      <t>Norme NF EN ISO 27001:2013</t>
    </r>
    <r>
      <rPr>
        <sz val="7"/>
        <rFont val="Arial"/>
        <family val="2"/>
      </rPr>
      <t xml:space="preserve"> "Technologies de l’information -Techniques de sécurité", édition Afnor, www.afnor.org, Décembre 2013</t>
    </r>
  </si>
  <si>
    <t xml:space="preserve">Document d'appui à la mise en œuvre des exigences de l'Annexe A de la norme ISO 27001-2013 relative à la sécurité des systemes d'information </t>
  </si>
  <si>
    <t> </t>
  </si>
  <si>
    <t>Total NON évaluées =&gt;</t>
  </si>
  <si>
    <t>Total évaluées =&gt;</t>
  </si>
  <si>
    <t>Entreprise:</t>
  </si>
  <si>
    <t xml:space="preserve"> Une politique et des mesures de sécurité complémentaires sont adoptées pour gérer les risques découlant de l’utilisation des appareils mobiles</t>
  </si>
  <si>
    <t>Tous les salariés et les utilisateurs tiers restituent la totalité des actifs de l’organisation qu’ils ont en leur possession au terme de la période d’emploi, du contrat ou de l’accord</t>
  </si>
  <si>
    <t>Des procédures de traitement de l’information sont élaborées et mises en œuvre conformément au plan de classification de l’information adopté par l’organisation</t>
  </si>
  <si>
    <t>Un processus formel d’enregistrement et de désinscription des utilisateurs est  mis en œuvre pour permettre l’attribution des droits d’accès</t>
  </si>
  <si>
    <t>L’accès à l’information et aux fonctions d’application système sont restreint conformément à la politique de contrôle d’accès</t>
  </si>
  <si>
    <t>L’information transitant par la messagerie électronique est protégée de manière appropriée</t>
  </si>
  <si>
    <t>Les informations impliquées dans les transactions liées aux services d’application sont protégées pour empêcher une transmission incomplète, des erreurs d’acheminement, la modification non autorisée, la divulgation non autorisée, la duplication non autorisée du message ou sa réémission</t>
  </si>
  <si>
    <t>La protection de la vie privée et la protection des données à caractère personnel sont  garanties telles que l’exigent la législation ou les réglementations applicables, et les clauses contractuelles le cas échéant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</si>
</sst>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C]d\ mmmm\ yyyy;@"/>
    <numFmt numFmtId="165" formatCode="[$-F800]dddd\,\ mmmm\ dd\,\ yyyy"/>
    <numFmt numFmtId="166" formatCode="d\ mmmm\ yyyy"/>
    <numFmt numFmtId="167" formatCode="\m\e\s\ #"/>
  </numFmts>
  <fonts count="88" x14ac:knownFonts="1">
    <font>
      <sz val="12"/>
      <color theme="1"/>
      <name val="ArialMT"/>
      <family val="2"/>
    </font>
    <font>
      <i/>
      <sz val="8"/>
      <name val="Arial"/>
      <family val="2"/>
    </font>
    <font>
      <sz val="10"/>
      <name val="Arial"/>
      <family val="2"/>
    </font>
    <font>
      <b/>
      <sz val="12"/>
      <color indexed="9"/>
      <name val="Arial"/>
      <family val="2"/>
    </font>
    <font>
      <sz val="8"/>
      <color indexed="8"/>
      <name val="Arial"/>
      <family val="2"/>
    </font>
    <font>
      <b/>
      <sz val="8"/>
      <name val="Arial"/>
      <family val="2"/>
    </font>
    <font>
      <sz val="8"/>
      <name val="Arial"/>
      <family val="2"/>
    </font>
    <font>
      <sz val="8"/>
      <color indexed="12"/>
      <name val="Arial"/>
      <family val="2"/>
    </font>
    <font>
      <b/>
      <sz val="10"/>
      <color theme="0"/>
      <name val="Arial"/>
      <family val="2"/>
    </font>
    <font>
      <sz val="7.5"/>
      <name val="Arial"/>
      <family val="2"/>
    </font>
    <font>
      <sz val="7.5"/>
      <color indexed="8"/>
      <name val="Arial"/>
      <family val="2"/>
    </font>
    <font>
      <i/>
      <sz val="8"/>
      <color indexed="12"/>
      <name val="Arial"/>
      <family val="2"/>
    </font>
    <font>
      <b/>
      <sz val="10"/>
      <color indexed="9"/>
      <name val="Arial"/>
      <family val="2"/>
    </font>
    <font>
      <b/>
      <sz val="8"/>
      <color indexed="12"/>
      <name val="Arial"/>
      <family val="2"/>
    </font>
    <font>
      <sz val="8"/>
      <color rgb="FFFF0000"/>
      <name val="Arial"/>
      <family val="2"/>
    </font>
    <font>
      <sz val="8"/>
      <color indexed="10"/>
      <name val="Arial"/>
      <family val="2"/>
    </font>
    <font>
      <b/>
      <sz val="8"/>
      <color indexed="10"/>
      <name val="Arial"/>
      <family val="2"/>
    </font>
    <font>
      <u/>
      <sz val="11"/>
      <color theme="10"/>
      <name val="Calibri"/>
      <family val="2"/>
      <scheme val="minor"/>
    </font>
    <font>
      <i/>
      <sz val="7"/>
      <name val="Arial"/>
      <family val="2"/>
    </font>
    <font>
      <b/>
      <sz val="7"/>
      <name val="Arial"/>
      <family val="2"/>
    </font>
    <font>
      <sz val="7"/>
      <name val="Arial"/>
      <family val="2"/>
    </font>
    <font>
      <sz val="7"/>
      <color indexed="12"/>
      <name val="Arial"/>
      <family val="2"/>
    </font>
    <font>
      <sz val="8"/>
      <color rgb="FF0000FF"/>
      <name val="Arial"/>
      <family val="2"/>
    </font>
    <font>
      <sz val="7"/>
      <color indexed="8"/>
      <name val="Arial"/>
      <family val="2"/>
    </font>
    <font>
      <b/>
      <sz val="9"/>
      <name val="Arial"/>
      <family val="2"/>
    </font>
    <font>
      <b/>
      <sz val="8"/>
      <color indexed="9"/>
      <name val="Arial"/>
      <family val="2"/>
    </font>
    <font>
      <sz val="7"/>
      <color rgb="FF4C4C4C"/>
      <name val="Arial"/>
      <family val="2"/>
    </font>
    <font>
      <b/>
      <sz val="7.5"/>
      <name val="Arial"/>
      <family val="2"/>
    </font>
    <font>
      <sz val="8"/>
      <color indexed="56"/>
      <name val="Arial"/>
      <family val="2"/>
    </font>
    <font>
      <b/>
      <sz val="8"/>
      <color indexed="56"/>
      <name val="Arial"/>
      <family val="2"/>
    </font>
    <font>
      <i/>
      <sz val="6"/>
      <name val="Arial Narrow"/>
      <family val="2"/>
    </font>
    <font>
      <i/>
      <sz val="9"/>
      <name val="Arial"/>
      <family val="2"/>
    </font>
    <font>
      <sz val="9"/>
      <name val="Arial"/>
      <family val="2"/>
    </font>
    <font>
      <b/>
      <sz val="8"/>
      <name val="Arial Narrow"/>
      <family val="2"/>
    </font>
    <font>
      <sz val="8"/>
      <name val="Arial Narrow"/>
      <family val="2"/>
    </font>
    <font>
      <sz val="10"/>
      <color indexed="9"/>
      <name val="Arial"/>
      <family val="2"/>
    </font>
    <font>
      <b/>
      <sz val="11"/>
      <name val="Arial"/>
      <family val="2"/>
    </font>
    <font>
      <b/>
      <sz val="9"/>
      <color indexed="10"/>
      <name val="Arial"/>
      <family val="2"/>
    </font>
    <font>
      <sz val="9"/>
      <color indexed="10"/>
      <name val="Arial"/>
      <family val="2"/>
    </font>
    <font>
      <sz val="7"/>
      <name val="Arial Narrow"/>
      <family val="2"/>
    </font>
    <font>
      <b/>
      <i/>
      <sz val="9"/>
      <name val="Arial"/>
      <family val="2"/>
    </font>
    <font>
      <sz val="8"/>
      <color theme="1"/>
      <name val="Calibri"/>
      <family val="2"/>
      <scheme val="minor"/>
    </font>
    <font>
      <sz val="11"/>
      <color theme="1"/>
      <name val="Calibri"/>
      <family val="2"/>
      <scheme val="minor"/>
    </font>
    <font>
      <sz val="8"/>
      <name val="ArialMT"/>
      <family val="2"/>
    </font>
    <font>
      <b/>
      <sz val="8"/>
      <color rgb="FF0000FF"/>
      <name val="Arial"/>
      <family val="2"/>
    </font>
    <font>
      <sz val="8"/>
      <color rgb="FF0000FF"/>
      <name val="ArialMT"/>
      <family val="2"/>
    </font>
    <font>
      <b/>
      <u/>
      <sz val="8"/>
      <name val="Arial"/>
      <family val="2"/>
    </font>
    <font>
      <i/>
      <sz val="6"/>
      <name val="Arial"/>
      <family val="2"/>
    </font>
    <font>
      <sz val="6"/>
      <color indexed="8"/>
      <name val="Arial"/>
      <family val="2"/>
    </font>
    <font>
      <b/>
      <sz val="7"/>
      <color indexed="12"/>
      <name val="Arial"/>
      <family val="2"/>
    </font>
    <font>
      <sz val="7"/>
      <color rgb="FF0000FF"/>
      <name val="Arial"/>
      <family val="2"/>
    </font>
    <font>
      <b/>
      <sz val="8"/>
      <color rgb="FFFF0000"/>
      <name val="Arial"/>
    </font>
    <font>
      <b/>
      <sz val="7"/>
      <color rgb="FFFF0000"/>
      <name val="Arial"/>
    </font>
    <font>
      <b/>
      <sz val="7"/>
      <color indexed="9"/>
      <name val="Arial"/>
    </font>
    <font>
      <i/>
      <sz val="6"/>
      <color indexed="8"/>
      <name val="Arial"/>
      <family val="2"/>
    </font>
    <font>
      <sz val="9"/>
      <color theme="1"/>
      <name val="ArialMT"/>
      <family val="2"/>
    </font>
    <font>
      <sz val="8"/>
      <color theme="1"/>
      <name val="ArialMT"/>
      <family val="2"/>
    </font>
    <font>
      <i/>
      <sz val="8"/>
      <color indexed="9"/>
      <name val="Arial"/>
      <family val="2"/>
    </font>
    <font>
      <b/>
      <sz val="7"/>
      <color rgb="FF0000FF"/>
      <name val="Arial"/>
      <family val="2"/>
    </font>
    <font>
      <i/>
      <sz val="7"/>
      <color rgb="FF0000FF"/>
      <name val="Arial"/>
      <family val="2"/>
    </font>
    <font>
      <sz val="9"/>
      <color rgb="FF0000FF"/>
      <name val="ArialMT"/>
      <family val="2"/>
    </font>
    <font>
      <sz val="7"/>
      <color theme="1"/>
      <name val="Arial"/>
    </font>
    <font>
      <b/>
      <sz val="12"/>
      <color theme="1"/>
      <name val="ArialMT"/>
      <family val="2"/>
    </font>
    <font>
      <sz val="12"/>
      <color indexed="9"/>
      <name val="Arial"/>
    </font>
    <font>
      <b/>
      <sz val="8"/>
      <color theme="1"/>
      <name val="Calibri"/>
      <family val="2"/>
      <scheme val="minor"/>
    </font>
    <font>
      <sz val="6"/>
      <color theme="1"/>
      <name val="ArialMT"/>
      <family val="2"/>
    </font>
    <font>
      <sz val="9"/>
      <color indexed="9"/>
      <name val="Arial"/>
    </font>
    <font>
      <b/>
      <u/>
      <sz val="8"/>
      <color theme="0"/>
      <name val="Arial"/>
    </font>
    <font>
      <b/>
      <sz val="7"/>
      <color indexed="16"/>
      <name val="Arial"/>
      <family val="2"/>
    </font>
    <font>
      <sz val="7"/>
      <color indexed="16"/>
      <name val="Arial"/>
      <family val="2"/>
    </font>
    <font>
      <b/>
      <sz val="7"/>
      <color indexed="10"/>
      <name val="Arial"/>
      <family val="2"/>
    </font>
    <font>
      <sz val="7"/>
      <color indexed="10"/>
      <name val="Arial"/>
      <family val="2"/>
    </font>
    <font>
      <sz val="6"/>
      <color indexed="23"/>
      <name val="Arial"/>
      <family val="2"/>
    </font>
    <font>
      <b/>
      <sz val="7"/>
      <color theme="1"/>
      <name val="ArialMT"/>
      <family val="2"/>
    </font>
    <font>
      <b/>
      <sz val="8"/>
      <color theme="1"/>
      <name val="Arial"/>
      <family val="2"/>
    </font>
    <font>
      <b/>
      <sz val="8"/>
      <color rgb="FF0000FF"/>
      <name val="ArialMT"/>
      <family val="2"/>
    </font>
    <font>
      <b/>
      <sz val="8"/>
      <color rgb="FF69A8AF"/>
      <name val="Arial"/>
      <family val="2"/>
    </font>
    <font>
      <sz val="8"/>
      <color rgb="FF69A8AF"/>
      <name val="Arial"/>
    </font>
    <font>
      <sz val="12"/>
      <color rgb="FF69A8AF"/>
      <name val="ArialMT"/>
      <family val="2"/>
    </font>
    <font>
      <i/>
      <sz val="7"/>
      <color theme="9" tint="-0.249977111117893"/>
      <name val="Arial"/>
    </font>
    <font>
      <b/>
      <sz val="7"/>
      <color indexed="39"/>
      <name val="Arial"/>
      <family val="2"/>
    </font>
    <font>
      <sz val="7"/>
      <color indexed="39"/>
      <name val="Arial"/>
      <family val="2"/>
    </font>
    <font>
      <b/>
      <i/>
      <sz val="6"/>
      <name val="Arial"/>
      <family val="2"/>
    </font>
    <font>
      <sz val="10"/>
      <color theme="1"/>
      <name val="ArialMT"/>
      <family val="2"/>
    </font>
    <font>
      <b/>
      <sz val="9"/>
      <color indexed="9"/>
      <name val="Arial"/>
      <family val="2"/>
    </font>
    <font>
      <sz val="11"/>
      <name val="Arial"/>
      <family val="2"/>
    </font>
    <font>
      <sz val="11"/>
      <color theme="1"/>
      <name val="ArialMT"/>
      <family val="2"/>
    </font>
    <font>
      <b/>
      <sz val="9"/>
      <color rgb="FFFFFF00"/>
      <name val="Arial"/>
      <family val="2"/>
    </font>
  </fonts>
  <fills count="29">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62"/>
        <bgColor indexed="8"/>
      </patternFill>
    </fill>
    <fill>
      <patternFill patternType="solid">
        <fgColor indexed="9"/>
        <bgColor indexed="8"/>
      </patternFill>
    </fill>
    <fill>
      <patternFill patternType="solid">
        <fgColor rgb="FF2FBABC"/>
        <bgColor indexed="8"/>
      </patternFill>
    </fill>
    <fill>
      <patternFill patternType="solid">
        <fgColor indexed="26"/>
        <bgColor indexed="64"/>
      </patternFill>
    </fill>
    <fill>
      <patternFill patternType="solid">
        <fgColor rgb="FFFFFFCC"/>
        <bgColor indexed="64"/>
      </patternFill>
    </fill>
    <fill>
      <patternFill patternType="solid">
        <fgColor rgb="FF2FBABC"/>
        <bgColor indexed="64"/>
      </patternFill>
    </fill>
    <fill>
      <patternFill patternType="solid">
        <fgColor indexed="49"/>
        <bgColor indexed="64"/>
      </patternFill>
    </fill>
    <fill>
      <patternFill patternType="solid">
        <fgColor rgb="FFFFFFCC"/>
        <bgColor indexed="8"/>
      </patternFill>
    </fill>
    <fill>
      <patternFill patternType="solid">
        <fgColor indexed="27"/>
        <bgColor indexed="8"/>
      </patternFill>
    </fill>
    <fill>
      <patternFill patternType="solid">
        <fgColor indexed="27"/>
        <bgColor indexed="64"/>
      </patternFill>
    </fill>
    <fill>
      <patternFill patternType="solid">
        <fgColor indexed="26"/>
        <bgColor indexed="8"/>
      </patternFill>
    </fill>
    <fill>
      <patternFill patternType="solid">
        <fgColor theme="0" tint="-4.9989318521683403E-2"/>
        <bgColor indexed="8"/>
      </patternFill>
    </fill>
    <fill>
      <patternFill patternType="solid">
        <fgColor rgb="FFFFFF00"/>
        <bgColor indexed="8"/>
      </patternFill>
    </fill>
    <fill>
      <patternFill patternType="solid">
        <fgColor indexed="49"/>
        <bgColor indexed="8"/>
      </patternFill>
    </fill>
    <fill>
      <patternFill patternType="solid">
        <fgColor theme="0"/>
        <bgColor indexed="64"/>
      </patternFill>
    </fill>
    <fill>
      <patternFill patternType="solid">
        <fgColor rgb="FFFFFF00"/>
        <bgColor indexed="64"/>
      </patternFill>
    </fill>
    <fill>
      <patternFill patternType="solid">
        <fgColor indexed="42"/>
        <bgColor indexed="64"/>
      </patternFill>
    </fill>
    <fill>
      <patternFill patternType="solid">
        <fgColor theme="0" tint="-0.14999847407452621"/>
        <bgColor indexed="64"/>
      </patternFill>
    </fill>
    <fill>
      <patternFill patternType="solid">
        <fgColor rgb="FF33CCCC"/>
        <bgColor indexed="64"/>
      </patternFill>
    </fill>
    <fill>
      <patternFill patternType="solid">
        <fgColor theme="0"/>
        <bgColor indexed="8"/>
      </patternFill>
    </fill>
    <fill>
      <patternFill patternType="solid">
        <fgColor rgb="FFCCFFFF"/>
        <bgColor indexed="64"/>
      </patternFill>
    </fill>
    <fill>
      <patternFill patternType="solid">
        <fgColor theme="5"/>
        <bgColor indexed="8"/>
      </patternFill>
    </fill>
    <fill>
      <patternFill patternType="solid">
        <fgColor rgb="FFFCE335"/>
        <bgColor indexed="8"/>
      </patternFill>
    </fill>
    <fill>
      <patternFill patternType="solid">
        <fgColor rgb="FFFCE335"/>
        <bgColor indexed="64"/>
      </patternFill>
    </fill>
    <fill>
      <patternFill patternType="solid">
        <fgColor theme="9" tint="0.79998168889431442"/>
        <bgColor indexed="64"/>
      </patternFill>
    </fill>
  </fills>
  <borders count="65">
    <border>
      <left/>
      <right/>
      <top/>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right/>
      <top style="thin">
        <color indexed="55"/>
      </top>
      <bottom/>
      <diagonal/>
    </border>
    <border>
      <left/>
      <right style="thin">
        <color indexed="55"/>
      </right>
      <top style="thin">
        <color indexed="55"/>
      </top>
      <bottom/>
      <diagonal/>
    </border>
    <border>
      <left style="thin">
        <color indexed="55"/>
      </left>
      <right/>
      <top style="thin">
        <color indexed="55"/>
      </top>
      <bottom/>
      <diagonal/>
    </border>
    <border>
      <left/>
      <right style="thin">
        <color indexed="55"/>
      </right>
      <top/>
      <bottom/>
      <diagonal/>
    </border>
    <border>
      <left style="thin">
        <color indexed="55"/>
      </left>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top/>
      <bottom style="thin">
        <color indexed="55"/>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indexed="23"/>
      </right>
      <top/>
      <bottom style="thin">
        <color indexed="23"/>
      </bottom>
      <diagonal/>
    </border>
    <border>
      <left style="thin">
        <color indexed="23"/>
      </left>
      <right style="thin">
        <color indexed="23"/>
      </right>
      <top/>
      <bottom style="thin">
        <color indexed="23"/>
      </bottom>
      <diagonal/>
    </border>
    <border>
      <left style="thin">
        <color theme="0" tint="-0.499984740745262"/>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thin">
        <color theme="0" tint="-0.499984740745262"/>
      </right>
      <top style="thin">
        <color indexed="23"/>
      </top>
      <bottom style="thin">
        <color indexed="23"/>
      </bottom>
      <diagonal/>
    </border>
    <border>
      <left style="thin">
        <color indexed="55"/>
      </left>
      <right/>
      <top style="thin">
        <color indexed="55"/>
      </top>
      <bottom style="thin">
        <color theme="0" tint="-0.499984740745262"/>
      </bottom>
      <diagonal/>
    </border>
    <border>
      <left/>
      <right/>
      <top style="thin">
        <color indexed="55"/>
      </top>
      <bottom style="thin">
        <color theme="0" tint="-0.499984740745262"/>
      </bottom>
      <diagonal/>
    </border>
    <border>
      <left/>
      <right style="thin">
        <color indexed="55"/>
      </right>
      <top style="thin">
        <color indexed="55"/>
      </top>
      <bottom style="thin">
        <color theme="0" tint="-0.49998474074526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23"/>
      </right>
      <top style="thin">
        <color theme="1"/>
      </top>
      <bottom style="thin">
        <color theme="1"/>
      </bottom>
      <diagonal/>
    </border>
    <border>
      <left style="thin">
        <color indexed="23"/>
      </left>
      <right style="thin">
        <color indexed="23"/>
      </right>
      <top style="thin">
        <color theme="1"/>
      </top>
      <bottom style="thin">
        <color theme="1"/>
      </bottom>
      <diagonal/>
    </border>
    <border>
      <left style="thin">
        <color indexed="23"/>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thin">
        <color theme="0" tint="-0.499984740745262"/>
      </left>
      <right style="thin">
        <color theme="0" tint="-0.499984740745262"/>
      </right>
      <top/>
      <bottom style="thin">
        <color theme="0" tint="-0.499984740745262"/>
      </bottom>
      <diagonal/>
    </border>
    <border>
      <left/>
      <right/>
      <top style="thin">
        <color indexed="23"/>
      </top>
      <bottom style="thin">
        <color theme="0" tint="-0.499984740745262"/>
      </bottom>
      <diagonal/>
    </border>
    <border>
      <left style="thin">
        <color indexed="23"/>
      </left>
      <right/>
      <top style="thin">
        <color indexed="23"/>
      </top>
      <bottom style="thin">
        <color indexed="23"/>
      </bottom>
      <diagonal/>
    </border>
    <border>
      <left/>
      <right style="thin">
        <color theme="0" tint="-0.499984740745262"/>
      </right>
      <top style="thin">
        <color indexed="23"/>
      </top>
      <bottom style="thin">
        <color indexed="23"/>
      </bottom>
      <diagonal/>
    </border>
    <border>
      <left style="thin">
        <color indexed="23"/>
      </left>
      <right/>
      <top style="thin">
        <color theme="0" tint="-0.499984740745262"/>
      </top>
      <bottom style="thin">
        <color indexed="23"/>
      </bottom>
      <diagonal/>
    </border>
    <border>
      <left/>
      <right style="thin">
        <color theme="0" tint="-0.499984740745262"/>
      </right>
      <top style="thin">
        <color theme="0" tint="-0.499984740745262"/>
      </top>
      <bottom style="thin">
        <color indexed="23"/>
      </bottom>
      <diagonal/>
    </border>
    <border>
      <left style="thin">
        <color auto="1"/>
      </left>
      <right style="thin">
        <color auto="1"/>
      </right>
      <top style="thin">
        <color auto="1"/>
      </top>
      <bottom style="thin">
        <color auto="1"/>
      </bottom>
      <diagonal/>
    </border>
    <border>
      <left/>
      <right style="thin">
        <color indexed="23"/>
      </right>
      <top style="thin">
        <color indexed="23"/>
      </top>
      <bottom style="thin">
        <color indexed="23"/>
      </bottom>
      <diagonal/>
    </border>
    <border>
      <left style="thin">
        <color theme="1" tint="0.499984740745262"/>
      </left>
      <right/>
      <top style="thin">
        <color theme="1" tint="0.499984740745262"/>
      </top>
      <bottom style="thin">
        <color theme="1" tint="0.499984740745262"/>
      </bottom>
      <diagonal/>
    </border>
    <border>
      <left style="thin">
        <color theme="0" tint="-0.499984740745262"/>
      </left>
      <right style="thin">
        <color theme="0" tint="-0.499984740745262"/>
      </right>
      <top/>
      <bottom/>
      <diagonal/>
    </border>
    <border>
      <left style="thin">
        <color indexed="23"/>
      </left>
      <right style="thin">
        <color indexed="23"/>
      </right>
      <top style="thin">
        <color indexed="23"/>
      </top>
      <bottom/>
      <diagonal/>
    </border>
    <border>
      <left style="medium">
        <color rgb="FF0000FF"/>
      </left>
      <right style="medium">
        <color rgb="FF0000FF"/>
      </right>
      <top style="medium">
        <color rgb="FF0000FF"/>
      </top>
      <bottom style="medium">
        <color rgb="FF0000FF"/>
      </bottom>
      <diagonal/>
    </border>
  </borders>
  <cellStyleXfs count="6">
    <xf numFmtId="0" fontId="0" fillId="0" borderId="0"/>
    <xf numFmtId="0" fontId="2" fillId="0" borderId="0"/>
    <xf numFmtId="0" fontId="17" fillId="0" borderId="0" applyNumberFormat="0" applyFill="0" applyBorder="0" applyAlignment="0" applyProtection="0"/>
    <xf numFmtId="0" fontId="42" fillId="0" borderId="0"/>
    <xf numFmtId="0" fontId="2" fillId="0" borderId="0"/>
    <xf numFmtId="0" fontId="2" fillId="0" borderId="0"/>
  </cellStyleXfs>
  <cellXfs count="512">
    <xf numFmtId="0" fontId="0" fillId="0" borderId="0" xfId="0"/>
    <xf numFmtId="0" fontId="1" fillId="2" borderId="0" xfId="0" applyFont="1" applyFill="1" applyBorder="1" applyAlignment="1">
      <alignment horizontal="left" vertical="center"/>
    </xf>
    <xf numFmtId="0" fontId="1" fillId="2" borderId="0" xfId="0" applyFont="1" applyFill="1" applyBorder="1" applyAlignment="1">
      <alignment horizontal="center" vertical="center"/>
    </xf>
    <xf numFmtId="14" fontId="1" fillId="2" borderId="0" xfId="1" applyNumberFormat="1" applyFont="1" applyFill="1" applyBorder="1" applyAlignment="1">
      <alignment horizontal="right" vertical="center"/>
    </xf>
    <xf numFmtId="0" fontId="4" fillId="2" borderId="0" xfId="0" applyFont="1" applyFill="1" applyBorder="1" applyAlignment="1">
      <alignment horizontal="center" vertical="center"/>
    </xf>
    <xf numFmtId="0" fontId="5" fillId="5" borderId="0" xfId="0" applyFont="1" applyFill="1" applyBorder="1" applyAlignment="1">
      <alignment horizontal="left" vertical="center" indent="1"/>
    </xf>
    <xf numFmtId="0" fontId="6" fillId="5" borderId="0" xfId="0" applyFont="1" applyFill="1" applyBorder="1" applyAlignment="1">
      <alignment horizontal="right" vertical="center"/>
    </xf>
    <xf numFmtId="9" fontId="5" fillId="5" borderId="0" xfId="0" applyNumberFormat="1" applyFont="1" applyFill="1" applyBorder="1" applyAlignment="1">
      <alignment horizontal="left" vertical="center"/>
    </xf>
    <xf numFmtId="9" fontId="7" fillId="5" borderId="0" xfId="0" applyNumberFormat="1" applyFont="1" applyFill="1" applyBorder="1" applyAlignment="1" applyProtection="1">
      <alignment horizontal="center" vertical="center" wrapText="1"/>
    </xf>
    <xf numFmtId="0" fontId="9" fillId="7" borderId="0" xfId="1" applyNumberFormat="1" applyFont="1" applyFill="1" applyBorder="1" applyAlignment="1">
      <alignment horizontal="left" vertical="center" wrapText="1"/>
    </xf>
    <xf numFmtId="0" fontId="11" fillId="2" borderId="0" xfId="0" applyNumberFormat="1" applyFont="1" applyFill="1" applyBorder="1" applyAlignment="1">
      <alignment horizontal="center" vertical="center"/>
    </xf>
    <xf numFmtId="0" fontId="4" fillId="2" borderId="0" xfId="0" applyFont="1" applyFill="1" applyBorder="1"/>
    <xf numFmtId="0" fontId="4" fillId="7" borderId="0" xfId="0" applyFont="1" applyFill="1" applyBorder="1"/>
    <xf numFmtId="9" fontId="5" fillId="13" borderId="21" xfId="0" applyNumberFormat="1" applyFont="1" applyFill="1" applyBorder="1" applyAlignment="1">
      <alignment horizontal="center" vertical="center"/>
    </xf>
    <xf numFmtId="14" fontId="18" fillId="2" borderId="0" xfId="1" applyNumberFormat="1" applyFont="1" applyFill="1" applyBorder="1" applyAlignment="1">
      <alignment horizontal="right" vertical="center"/>
    </xf>
    <xf numFmtId="0" fontId="23" fillId="0" borderId="0" xfId="0" applyFont="1" applyBorder="1" applyAlignment="1">
      <alignment horizontal="center" vertical="center"/>
    </xf>
    <xf numFmtId="0" fontId="23" fillId="0" borderId="0" xfId="0" applyFont="1" applyBorder="1" applyAlignment="1">
      <alignment horizontal="left" vertical="center"/>
    </xf>
    <xf numFmtId="9" fontId="25" fillId="10" borderId="18" xfId="0" applyNumberFormat="1" applyFont="1" applyFill="1" applyBorder="1" applyAlignment="1" applyProtection="1">
      <alignment horizontal="center" vertical="center" wrapText="1"/>
    </xf>
    <xf numFmtId="9" fontId="19" fillId="13" borderId="29" xfId="1" applyNumberFormat="1" applyFont="1" applyFill="1" applyBorder="1" applyAlignment="1" applyProtection="1">
      <alignment horizontal="center" vertical="center" wrapText="1"/>
    </xf>
    <xf numFmtId="0" fontId="20" fillId="7" borderId="31" xfId="0" applyFont="1" applyFill="1" applyBorder="1" applyAlignment="1" applyProtection="1">
      <alignment horizontal="left" vertical="center" wrapText="1"/>
    </xf>
    <xf numFmtId="0" fontId="21" fillId="2" borderId="31" xfId="0" applyFont="1" applyFill="1" applyBorder="1" applyAlignment="1" applyProtection="1">
      <alignment horizontal="center" vertical="center" wrapText="1"/>
      <protection locked="0"/>
    </xf>
    <xf numFmtId="9" fontId="23" fillId="7" borderId="31" xfId="0" applyNumberFormat="1" applyFont="1" applyFill="1" applyBorder="1" applyAlignment="1">
      <alignment horizontal="center" vertical="center"/>
    </xf>
    <xf numFmtId="0" fontId="21" fillId="2" borderId="32" xfId="0" applyFont="1" applyFill="1" applyBorder="1" applyAlignment="1" applyProtection="1">
      <alignment horizontal="left" vertical="center" wrapText="1" indent="1"/>
      <protection locked="0"/>
    </xf>
    <xf numFmtId="9" fontId="19" fillId="13" borderId="31" xfId="1" applyNumberFormat="1" applyFont="1" applyFill="1" applyBorder="1" applyAlignment="1" applyProtection="1">
      <alignment horizontal="center" vertical="center" wrapText="1"/>
    </xf>
    <xf numFmtId="0" fontId="21" fillId="0" borderId="32" xfId="0" applyFont="1" applyBorder="1" applyAlignment="1" applyProtection="1">
      <alignment horizontal="left" vertical="center" wrapText="1" indent="1"/>
      <protection locked="0"/>
    </xf>
    <xf numFmtId="0" fontId="26" fillId="7" borderId="31" xfId="0" applyFont="1" applyFill="1" applyBorder="1" applyAlignment="1" applyProtection="1">
      <alignment horizontal="left" vertical="center" wrapText="1"/>
    </xf>
    <xf numFmtId="0" fontId="30" fillId="2" borderId="0" xfId="0" applyFont="1" applyFill="1" applyAlignment="1" applyProtection="1">
      <alignment vertical="top"/>
    </xf>
    <xf numFmtId="0" fontId="33" fillId="2" borderId="0" xfId="0" applyFont="1" applyFill="1" applyBorder="1" applyAlignment="1" applyProtection="1">
      <alignment horizontal="left" vertical="center" wrapText="1" indent="1"/>
    </xf>
    <xf numFmtId="0" fontId="34" fillId="2" borderId="0" xfId="0" applyFont="1" applyFill="1" applyBorder="1" applyAlignment="1" applyProtection="1">
      <alignment horizontal="left" vertical="center" wrapText="1" indent="1"/>
    </xf>
    <xf numFmtId="0" fontId="31" fillId="5" borderId="8" xfId="0" applyFont="1" applyFill="1" applyBorder="1" applyAlignment="1" applyProtection="1">
      <alignment horizontal="left" vertical="center" indent="1"/>
    </xf>
    <xf numFmtId="0" fontId="32" fillId="5" borderId="0" xfId="0" applyFont="1" applyFill="1" applyBorder="1" applyAlignment="1" applyProtection="1">
      <alignment horizontal="left" vertical="center" indent="1"/>
    </xf>
    <xf numFmtId="0" fontId="32" fillId="2" borderId="0" xfId="0" applyFont="1" applyFill="1" applyBorder="1" applyAlignment="1" applyProtection="1">
      <alignment horizontal="left" indent="1"/>
    </xf>
    <xf numFmtId="0" fontId="32" fillId="2" borderId="7" xfId="0" applyFont="1" applyFill="1" applyBorder="1" applyAlignment="1" applyProtection="1">
      <alignment horizontal="left" indent="1"/>
    </xf>
    <xf numFmtId="49" fontId="6" fillId="2" borderId="7" xfId="0" applyNumberFormat="1" applyFont="1" applyFill="1" applyBorder="1" applyAlignment="1" applyProtection="1">
      <alignment horizontal="left" vertical="top"/>
    </xf>
    <xf numFmtId="9" fontId="31" fillId="5" borderId="8" xfId="0" applyNumberFormat="1" applyFont="1" applyFill="1" applyBorder="1" applyAlignment="1" applyProtection="1">
      <alignment horizontal="left" vertical="top" indent="1"/>
    </xf>
    <xf numFmtId="9" fontId="38" fillId="5" borderId="0" xfId="0" applyNumberFormat="1" applyFont="1" applyFill="1" applyBorder="1" applyAlignment="1" applyProtection="1">
      <alignment horizontal="left" vertical="top" indent="1"/>
    </xf>
    <xf numFmtId="0" fontId="32" fillId="0" borderId="0" xfId="0" applyFont="1" applyBorder="1" applyAlignment="1" applyProtection="1">
      <alignment horizontal="left" vertical="top" indent="1"/>
    </xf>
    <xf numFmtId="0" fontId="32" fillId="0" borderId="7" xfId="0" applyFont="1" applyBorder="1" applyAlignment="1" applyProtection="1">
      <alignment horizontal="left" vertical="top" indent="1"/>
    </xf>
    <xf numFmtId="164" fontId="32" fillId="5" borderId="8" xfId="0" applyNumberFormat="1" applyFont="1" applyFill="1" applyBorder="1" applyAlignment="1" applyProtection="1">
      <alignment horizontal="left" vertical="top" indent="2"/>
    </xf>
    <xf numFmtId="0" fontId="38" fillId="2" borderId="0" xfId="0" applyFont="1" applyFill="1" applyBorder="1" applyAlignment="1" applyProtection="1">
      <alignment horizontal="left" vertical="top" indent="1"/>
    </xf>
    <xf numFmtId="0" fontId="38" fillId="2" borderId="7" xfId="0" applyFont="1" applyFill="1" applyBorder="1" applyAlignment="1" applyProtection="1">
      <alignment horizontal="left" vertical="top" indent="1"/>
    </xf>
    <xf numFmtId="9" fontId="40" fillId="2" borderId="8" xfId="0" applyNumberFormat="1" applyFont="1" applyFill="1" applyBorder="1" applyAlignment="1" applyProtection="1">
      <alignment horizontal="left" vertical="top" indent="1"/>
    </xf>
    <xf numFmtId="9" fontId="37" fillId="2" borderId="0" xfId="0" applyNumberFormat="1" applyFont="1" applyFill="1" applyBorder="1" applyAlignment="1" applyProtection="1">
      <alignment horizontal="left" vertical="top" indent="1"/>
    </xf>
    <xf numFmtId="0" fontId="32" fillId="2" borderId="0" xfId="0" applyFont="1" applyFill="1" applyBorder="1" applyAlignment="1" applyProtection="1">
      <alignment horizontal="left" vertical="top" indent="1"/>
    </xf>
    <xf numFmtId="0" fontId="32" fillId="2" borderId="7" xfId="0" applyFont="1" applyFill="1" applyBorder="1" applyAlignment="1" applyProtection="1">
      <alignment horizontal="left" vertical="top" indent="1"/>
    </xf>
    <xf numFmtId="0" fontId="32" fillId="2" borderId="15" xfId="0" applyFont="1" applyFill="1" applyBorder="1" applyProtection="1">
      <protection locked="0"/>
    </xf>
    <xf numFmtId="0" fontId="32" fillId="2" borderId="12" xfId="0" applyFont="1" applyFill="1" applyBorder="1" applyProtection="1">
      <protection locked="0"/>
    </xf>
    <xf numFmtId="0" fontId="32" fillId="2" borderId="15" xfId="0" applyFont="1" applyFill="1" applyBorder="1" applyAlignment="1" applyProtection="1">
      <protection locked="0"/>
    </xf>
    <xf numFmtId="0" fontId="32" fillId="2" borderId="12" xfId="0" applyFont="1" applyFill="1" applyBorder="1" applyAlignment="1" applyProtection="1">
      <protection locked="0"/>
    </xf>
    <xf numFmtId="0" fontId="32" fillId="2" borderId="13" xfId="0" applyFont="1" applyFill="1" applyBorder="1" applyProtection="1">
      <protection locked="0"/>
    </xf>
    <xf numFmtId="0" fontId="6" fillId="19" borderId="20" xfId="0" applyFont="1" applyFill="1" applyBorder="1" applyAlignment="1">
      <alignment vertical="center"/>
    </xf>
    <xf numFmtId="0" fontId="6" fillId="19" borderId="21" xfId="0" applyFont="1" applyFill="1" applyBorder="1" applyAlignment="1">
      <alignment vertical="center"/>
    </xf>
    <xf numFmtId="0" fontId="6" fillId="0" borderId="16" xfId="0" applyFont="1" applyBorder="1" applyAlignment="1">
      <alignment vertical="center" wrapText="1"/>
    </xf>
    <xf numFmtId="9" fontId="6" fillId="0" borderId="16" xfId="0" applyNumberFormat="1" applyFont="1" applyBorder="1" applyAlignment="1">
      <alignment horizontal="center" vertical="center"/>
    </xf>
    <xf numFmtId="0" fontId="41" fillId="0" borderId="16" xfId="0" applyFont="1" applyBorder="1" applyAlignment="1">
      <alignment horizontal="center" vertical="center"/>
    </xf>
    <xf numFmtId="9" fontId="6" fillId="0" borderId="16" xfId="0" applyNumberFormat="1" applyFont="1" applyBorder="1" applyAlignment="1">
      <alignment vertical="center" wrapText="1"/>
    </xf>
    <xf numFmtId="0" fontId="41" fillId="0" borderId="0" xfId="0" applyFont="1" applyAlignment="1">
      <alignment vertical="center"/>
    </xf>
    <xf numFmtId="0" fontId="6" fillId="2" borderId="16" xfId="0" applyFont="1" applyFill="1" applyBorder="1" applyAlignment="1">
      <alignment horizontal="center" vertical="center"/>
    </xf>
    <xf numFmtId="0" fontId="1" fillId="2" borderId="0" xfId="1" applyFont="1" applyFill="1" applyBorder="1" applyAlignment="1">
      <alignment vertical="top"/>
    </xf>
    <xf numFmtId="0" fontId="1" fillId="2" borderId="0" xfId="1" applyFont="1" applyFill="1" applyBorder="1" applyAlignment="1">
      <alignment horizontal="center" vertical="top"/>
    </xf>
    <xf numFmtId="0" fontId="1" fillId="2" borderId="0" xfId="1" applyFont="1" applyFill="1" applyBorder="1" applyAlignment="1">
      <alignment horizontal="right" vertical="top"/>
    </xf>
    <xf numFmtId="0" fontId="4" fillId="2" borderId="0" xfId="3" applyFont="1" applyFill="1"/>
    <xf numFmtId="0" fontId="27" fillId="20" borderId="31" xfId="1" applyFont="1" applyFill="1" applyBorder="1" applyAlignment="1" applyProtection="1">
      <alignment horizontal="center" vertical="center" wrapText="1"/>
    </xf>
    <xf numFmtId="0" fontId="9" fillId="20" borderId="31" xfId="1" applyFont="1" applyFill="1" applyBorder="1" applyAlignment="1" applyProtection="1">
      <alignment horizontal="center" vertical="center" wrapText="1"/>
    </xf>
    <xf numFmtId="0" fontId="27" fillId="21" borderId="31" xfId="1" applyFont="1" applyFill="1" applyBorder="1" applyAlignment="1" applyProtection="1">
      <alignment horizontal="center" vertical="center" wrapText="1"/>
    </xf>
    <xf numFmtId="0" fontId="9" fillId="21" borderId="31" xfId="1" applyFont="1" applyFill="1" applyBorder="1" applyAlignment="1" applyProtection="1">
      <alignment horizontal="center" vertical="center" wrapText="1"/>
    </xf>
    <xf numFmtId="49" fontId="29" fillId="20" borderId="31" xfId="1" applyNumberFormat="1" applyFont="1" applyFill="1" applyBorder="1" applyAlignment="1" applyProtection="1">
      <alignment horizontal="center" vertical="center" wrapText="1"/>
    </xf>
    <xf numFmtId="9" fontId="29" fillId="20" borderId="31" xfId="1" applyNumberFormat="1" applyFont="1" applyFill="1" applyBorder="1" applyAlignment="1" applyProtection="1">
      <alignment horizontal="center" vertical="center"/>
    </xf>
    <xf numFmtId="9" fontId="29" fillId="21" borderId="31" xfId="1" applyNumberFormat="1" applyFont="1" applyFill="1" applyBorder="1" applyAlignment="1" applyProtection="1">
      <alignment horizontal="center" vertical="center"/>
    </xf>
    <xf numFmtId="9" fontId="5" fillId="21" borderId="31" xfId="1" applyNumberFormat="1" applyFont="1" applyFill="1" applyBorder="1" applyAlignment="1" applyProtection="1">
      <alignment horizontal="center" vertical="center"/>
    </xf>
    <xf numFmtId="49" fontId="29" fillId="21" borderId="31" xfId="1" applyNumberFormat="1" applyFont="1" applyFill="1" applyBorder="1" applyAlignment="1" applyProtection="1">
      <alignment horizontal="center" vertical="center" wrapText="1"/>
    </xf>
    <xf numFmtId="0" fontId="4" fillId="0" borderId="0" xfId="3" applyFont="1"/>
    <xf numFmtId="0" fontId="4" fillId="7" borderId="0" xfId="0" applyFont="1" applyFill="1" applyBorder="1" applyAlignment="1"/>
    <xf numFmtId="0" fontId="0" fillId="0" borderId="0" xfId="0" applyAlignment="1"/>
    <xf numFmtId="9" fontId="8" fillId="6" borderId="21" xfId="0" applyNumberFormat="1" applyFont="1" applyFill="1" applyBorder="1" applyAlignment="1">
      <alignment horizontal="left" vertical="center"/>
    </xf>
    <xf numFmtId="0" fontId="8" fillId="6" borderId="21" xfId="0" applyFont="1" applyFill="1" applyBorder="1" applyAlignment="1">
      <alignment horizontal="right" vertical="center"/>
    </xf>
    <xf numFmtId="9" fontId="8" fillId="6" borderId="22" xfId="0" applyNumberFormat="1" applyFont="1" applyFill="1" applyBorder="1" applyAlignment="1" applyProtection="1">
      <alignment horizontal="center" vertical="center" wrapText="1"/>
    </xf>
    <xf numFmtId="0" fontId="6" fillId="2" borderId="0" xfId="1" applyFont="1" applyFill="1" applyBorder="1" applyAlignment="1" applyProtection="1">
      <alignment horizontal="left" vertical="center"/>
    </xf>
    <xf numFmtId="49" fontId="7" fillId="5" borderId="0" xfId="1" applyNumberFormat="1" applyFont="1" applyFill="1" applyBorder="1" applyAlignment="1" applyProtection="1">
      <alignment horizontal="left" vertical="center"/>
    </xf>
    <xf numFmtId="49" fontId="7" fillId="2" borderId="0" xfId="1" applyNumberFormat="1"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 fillId="2" borderId="0" xfId="0" applyFont="1" applyFill="1" applyBorder="1" applyAlignment="1" applyProtection="1">
      <alignment horizontal="center" vertical="center"/>
    </xf>
    <xf numFmtId="14" fontId="1" fillId="2" borderId="0" xfId="1" applyNumberFormat="1" applyFont="1" applyFill="1" applyBorder="1" applyAlignment="1" applyProtection="1">
      <alignment horizontal="right" vertical="center"/>
    </xf>
    <xf numFmtId="9" fontId="6" fillId="0" borderId="0" xfId="0" applyNumberFormat="1" applyFont="1" applyBorder="1" applyAlignment="1">
      <alignment horizontal="center" vertical="center"/>
    </xf>
    <xf numFmtId="0" fontId="41" fillId="0" borderId="0" xfId="0" applyFont="1" applyBorder="1" applyAlignment="1">
      <alignment horizontal="center" vertical="center"/>
    </xf>
    <xf numFmtId="0" fontId="4" fillId="7" borderId="23" xfId="0" applyFont="1" applyFill="1" applyBorder="1"/>
    <xf numFmtId="0" fontId="4" fillId="7" borderId="24" xfId="0" applyFont="1" applyFill="1" applyBorder="1"/>
    <xf numFmtId="0" fontId="41" fillId="0" borderId="0" xfId="0" applyFont="1" applyBorder="1" applyAlignment="1">
      <alignment vertical="center"/>
    </xf>
    <xf numFmtId="49" fontId="6" fillId="0" borderId="16" xfId="0" applyNumberFormat="1" applyFont="1" applyBorder="1" applyAlignment="1">
      <alignment horizontal="left" vertical="center" indent="1"/>
    </xf>
    <xf numFmtId="0" fontId="6" fillId="0" borderId="16" xfId="0" applyFont="1" applyBorder="1" applyAlignment="1">
      <alignment horizontal="left" vertical="center" indent="1"/>
    </xf>
    <xf numFmtId="0" fontId="6" fillId="19" borderId="22" xfId="0" applyFont="1" applyFill="1" applyBorder="1" applyAlignment="1">
      <alignment horizontal="center" vertical="center"/>
    </xf>
    <xf numFmtId="0" fontId="0" fillId="0" borderId="0" xfId="0" applyAlignment="1">
      <alignment horizontal="center"/>
    </xf>
    <xf numFmtId="0" fontId="0" fillId="0" borderId="0" xfId="0" applyBorder="1" applyAlignment="1">
      <alignment horizontal="center"/>
    </xf>
    <xf numFmtId="0" fontId="0" fillId="0" borderId="0" xfId="0" applyAlignment="1">
      <alignment vertical="center"/>
    </xf>
    <xf numFmtId="0" fontId="0" fillId="0" borderId="0" xfId="0" applyAlignment="1">
      <alignment horizontal="center" vertical="center"/>
    </xf>
    <xf numFmtId="0" fontId="6" fillId="0" borderId="16" xfId="0" applyFont="1" applyFill="1" applyBorder="1" applyAlignment="1">
      <alignment horizontal="center" vertical="center"/>
    </xf>
    <xf numFmtId="9" fontId="6" fillId="19" borderId="16" xfId="0" applyNumberFormat="1" applyFont="1" applyFill="1" applyBorder="1" applyAlignment="1">
      <alignment horizontal="center" vertical="center"/>
    </xf>
    <xf numFmtId="0" fontId="6" fillId="19" borderId="16" xfId="0" applyFont="1" applyFill="1" applyBorder="1" applyAlignment="1">
      <alignment horizontal="center" vertical="center" wrapText="1"/>
    </xf>
    <xf numFmtId="49" fontId="9" fillId="7" borderId="26" xfId="1" applyNumberFormat="1" applyFont="1" applyFill="1" applyBorder="1" applyAlignment="1">
      <alignment vertical="center"/>
    </xf>
    <xf numFmtId="9" fontId="9" fillId="7" borderId="23" xfId="1" applyNumberFormat="1" applyFont="1" applyFill="1" applyBorder="1" applyAlignment="1">
      <alignment horizontal="right" vertical="center" wrapText="1"/>
    </xf>
    <xf numFmtId="9" fontId="44" fillId="18" borderId="31" xfId="1" applyNumberFormat="1" applyFont="1" applyFill="1" applyBorder="1" applyAlignment="1" applyProtection="1">
      <alignment horizontal="center" vertical="center"/>
      <protection locked="0"/>
    </xf>
    <xf numFmtId="49" fontId="9" fillId="7" borderId="25" xfId="1" applyNumberFormat="1" applyFont="1" applyFill="1" applyBorder="1" applyAlignment="1">
      <alignment horizontal="center" vertical="center" wrapText="1"/>
    </xf>
    <xf numFmtId="49" fontId="9" fillId="8" borderId="26" xfId="1" applyNumberFormat="1" applyFont="1" applyFill="1" applyBorder="1" applyAlignment="1">
      <alignment horizontal="center" vertical="center" wrapText="1"/>
    </xf>
    <xf numFmtId="0" fontId="20" fillId="8" borderId="29" xfId="1" applyFont="1" applyFill="1" applyBorder="1" applyAlignment="1" applyProtection="1">
      <alignment horizontal="left" vertical="center" wrapText="1"/>
    </xf>
    <xf numFmtId="9" fontId="19" fillId="24" borderId="29" xfId="1" applyNumberFormat="1" applyFont="1" applyFill="1" applyBorder="1" applyAlignment="1" applyProtection="1">
      <alignment horizontal="center" vertical="center" wrapText="1"/>
    </xf>
    <xf numFmtId="0" fontId="19" fillId="24" borderId="29" xfId="1" applyFont="1" applyFill="1" applyBorder="1" applyAlignment="1" applyProtection="1">
      <alignment horizontal="left" vertical="center" wrapText="1"/>
    </xf>
    <xf numFmtId="0" fontId="19" fillId="24" borderId="28" xfId="1" applyFont="1" applyFill="1" applyBorder="1" applyAlignment="1" applyProtection="1">
      <alignment horizontal="center" vertical="center" wrapText="1"/>
    </xf>
    <xf numFmtId="0" fontId="19" fillId="24" borderId="30" xfId="1" applyFont="1" applyFill="1" applyBorder="1" applyAlignment="1" applyProtection="1">
      <alignment horizontal="center" vertical="center" wrapText="1"/>
    </xf>
    <xf numFmtId="0" fontId="19" fillId="24" borderId="31" xfId="1" applyFont="1" applyFill="1" applyBorder="1" applyAlignment="1" applyProtection="1">
      <alignment horizontal="left" vertical="center" wrapText="1"/>
    </xf>
    <xf numFmtId="0" fontId="0" fillId="0" borderId="0" xfId="0" applyFill="1"/>
    <xf numFmtId="9" fontId="19" fillId="0" borderId="32" xfId="0" applyNumberFormat="1" applyFont="1" applyFill="1" applyBorder="1" applyAlignment="1" applyProtection="1">
      <alignment horizontal="center" vertical="center" wrapText="1"/>
    </xf>
    <xf numFmtId="0" fontId="3" fillId="3" borderId="0" xfId="1" applyFont="1" applyFill="1" applyBorder="1" applyAlignment="1">
      <alignment horizontal="center" vertical="center" wrapText="1"/>
    </xf>
    <xf numFmtId="0" fontId="48" fillId="2" borderId="0" xfId="3" applyFont="1" applyFill="1" applyAlignment="1"/>
    <xf numFmtId="0" fontId="48" fillId="0" borderId="0" xfId="3" applyFont="1" applyAlignment="1"/>
    <xf numFmtId="0" fontId="47" fillId="2" borderId="0" xfId="1" applyFont="1" applyFill="1" applyBorder="1" applyAlignment="1">
      <alignment horizontal="left" vertical="top"/>
    </xf>
    <xf numFmtId="14" fontId="47" fillId="2" borderId="0" xfId="1" applyNumberFormat="1" applyFont="1" applyFill="1" applyBorder="1" applyAlignment="1">
      <alignment horizontal="right" vertical="top"/>
    </xf>
    <xf numFmtId="49" fontId="50" fillId="0" borderId="0" xfId="0" applyNumberFormat="1" applyFont="1" applyBorder="1" applyAlignment="1" applyProtection="1">
      <alignment vertical="center"/>
      <protection locked="0"/>
    </xf>
    <xf numFmtId="0" fontId="21" fillId="5" borderId="24" xfId="0" applyNumberFormat="1" applyFont="1" applyFill="1" applyBorder="1" applyAlignment="1" applyProtection="1">
      <alignment horizontal="center" vertical="top" wrapText="1"/>
    </xf>
    <xf numFmtId="0" fontId="47" fillId="2" borderId="0" xfId="0" applyFont="1" applyFill="1" applyBorder="1" applyAlignment="1">
      <alignment horizontal="left" vertical="center"/>
    </xf>
    <xf numFmtId="14" fontId="47" fillId="2" borderId="0" xfId="1" applyNumberFormat="1" applyFont="1" applyFill="1" applyBorder="1" applyAlignment="1">
      <alignment horizontal="right" vertical="center"/>
    </xf>
    <xf numFmtId="0" fontId="20" fillId="7" borderId="31" xfId="0" applyFont="1" applyFill="1" applyBorder="1" applyAlignment="1" applyProtection="1">
      <alignment horizontal="left" vertical="center" wrapText="1" indent="1"/>
    </xf>
    <xf numFmtId="9" fontId="3" fillId="4" borderId="33"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9" fontId="25" fillId="10" borderId="26" xfId="0" applyNumberFormat="1" applyFont="1" applyFill="1" applyBorder="1" applyAlignment="1" applyProtection="1">
      <alignment horizontal="center" vertical="center" wrapText="1"/>
    </xf>
    <xf numFmtId="9" fontId="25" fillId="10" borderId="27" xfId="0" applyNumberFormat="1" applyFont="1" applyFill="1" applyBorder="1" applyAlignment="1" applyProtection="1">
      <alignment horizontal="center" vertical="center" wrapText="1"/>
    </xf>
    <xf numFmtId="9" fontId="53" fillId="17" borderId="18" xfId="0" applyNumberFormat="1" applyFont="1" applyFill="1" applyBorder="1" applyAlignment="1" applyProtection="1">
      <alignment horizontal="left" vertical="center" wrapText="1" indent="1"/>
    </xf>
    <xf numFmtId="9" fontId="53" fillId="17" borderId="26" xfId="0" applyNumberFormat="1" applyFont="1" applyFill="1" applyBorder="1" applyAlignment="1" applyProtection="1">
      <alignment horizontal="left" vertical="center" wrapText="1" indent="1"/>
    </xf>
    <xf numFmtId="0" fontId="19" fillId="15" borderId="46" xfId="1" applyFont="1" applyFill="1" applyBorder="1" applyAlignment="1">
      <alignment horizontal="center" vertical="center" wrapText="1"/>
    </xf>
    <xf numFmtId="0" fontId="19" fillId="15" borderId="47" xfId="1" applyFont="1" applyFill="1" applyBorder="1" applyAlignment="1">
      <alignment horizontal="center" vertical="center" wrapText="1"/>
    </xf>
    <xf numFmtId="0" fontId="19" fillId="15" borderId="48" xfId="1" applyFont="1" applyFill="1" applyBorder="1" applyAlignment="1">
      <alignment horizontal="center" vertical="center" wrapText="1"/>
    </xf>
    <xf numFmtId="0" fontId="54" fillId="0" borderId="0" xfId="0" applyFont="1" applyAlignment="1" applyProtection="1">
      <alignment horizontal="left" vertical="center"/>
    </xf>
    <xf numFmtId="14" fontId="47" fillId="2" borderId="0" xfId="1" applyNumberFormat="1" applyFont="1" applyFill="1" applyBorder="1" applyAlignment="1" applyProtection="1">
      <alignment horizontal="right" vertical="center"/>
    </xf>
    <xf numFmtId="0" fontId="6" fillId="8" borderId="0" xfId="0" applyFont="1" applyFill="1" applyBorder="1" applyAlignment="1">
      <alignment horizontal="center" vertical="center" wrapText="1"/>
    </xf>
    <xf numFmtId="9" fontId="6" fillId="8" borderId="0" xfId="0" applyNumberFormat="1" applyFont="1" applyFill="1" applyBorder="1" applyAlignment="1">
      <alignment horizontal="center" vertical="center"/>
    </xf>
    <xf numFmtId="0" fontId="6" fillId="8" borderId="26" xfId="0" applyFont="1" applyFill="1" applyBorder="1" applyAlignment="1">
      <alignment horizontal="center" vertical="center" wrapText="1"/>
    </xf>
    <xf numFmtId="9" fontId="6" fillId="8" borderId="26" xfId="0" applyNumberFormat="1" applyFont="1" applyFill="1" applyBorder="1" applyAlignment="1">
      <alignment horizontal="center" vertical="center"/>
    </xf>
    <xf numFmtId="9" fontId="6" fillId="0" borderId="17" xfId="0" applyNumberFormat="1" applyFont="1" applyBorder="1" applyAlignment="1">
      <alignment horizontal="right" vertical="center"/>
    </xf>
    <xf numFmtId="9" fontId="6" fillId="0" borderId="25" xfId="0" applyNumberFormat="1" applyFont="1" applyBorder="1" applyAlignment="1">
      <alignment horizontal="right" vertical="center"/>
    </xf>
    <xf numFmtId="0" fontId="6" fillId="19" borderId="49" xfId="0" applyFont="1" applyFill="1" applyBorder="1" applyAlignment="1">
      <alignment vertical="center"/>
    </xf>
    <xf numFmtId="0" fontId="6" fillId="19" borderId="50" xfId="0" applyFont="1" applyFill="1" applyBorder="1" applyAlignment="1">
      <alignment vertical="center"/>
    </xf>
    <xf numFmtId="0" fontId="0" fillId="19" borderId="51" xfId="0" applyFill="1" applyBorder="1" applyAlignment="1">
      <alignment horizontal="center"/>
    </xf>
    <xf numFmtId="0" fontId="41" fillId="0" borderId="19" xfId="0" applyFont="1" applyBorder="1" applyAlignment="1">
      <alignment horizontal="center" vertical="center"/>
    </xf>
    <xf numFmtId="49" fontId="6" fillId="0" borderId="17" xfId="0" applyNumberFormat="1" applyFont="1" applyBorder="1" applyAlignment="1">
      <alignment horizontal="left" vertical="center" wrapText="1" indent="1"/>
    </xf>
    <xf numFmtId="0" fontId="41" fillId="19" borderId="19" xfId="0" applyFont="1" applyFill="1" applyBorder="1" applyAlignment="1">
      <alignment horizontal="center" vertical="center"/>
    </xf>
    <xf numFmtId="0" fontId="56" fillId="19" borderId="39" xfId="0" applyFont="1" applyFill="1" applyBorder="1" applyAlignment="1">
      <alignment horizontal="center" vertical="center"/>
    </xf>
    <xf numFmtId="9" fontId="56" fillId="0" borderId="39" xfId="0" applyNumberFormat="1" applyFont="1" applyBorder="1" applyAlignment="1">
      <alignment horizontal="center" vertical="center"/>
    </xf>
    <xf numFmtId="0" fontId="22" fillId="0" borderId="53" xfId="0" applyFont="1" applyBorder="1" applyAlignment="1">
      <alignment horizontal="left" vertical="center" indent="1"/>
    </xf>
    <xf numFmtId="0" fontId="6" fillId="0" borderId="25" xfId="0" applyNumberFormat="1" applyFont="1" applyBorder="1" applyAlignment="1">
      <alignment horizontal="center" vertical="center" wrapText="1"/>
    </xf>
    <xf numFmtId="0" fontId="41" fillId="0" borderId="27" xfId="0" applyFont="1" applyBorder="1" applyAlignment="1">
      <alignment horizontal="center" vertical="center"/>
    </xf>
    <xf numFmtId="0" fontId="56" fillId="19" borderId="50" xfId="0" applyFont="1" applyFill="1" applyBorder="1" applyAlignment="1">
      <alignment horizontal="center" vertical="center"/>
    </xf>
    <xf numFmtId="0" fontId="56" fillId="19" borderId="50" xfId="0" applyFont="1" applyFill="1" applyBorder="1" applyAlignment="1">
      <alignment vertical="center"/>
    </xf>
    <xf numFmtId="0" fontId="60" fillId="0" borderId="0" xfId="0" applyFont="1" applyAlignment="1">
      <alignment vertical="center"/>
    </xf>
    <xf numFmtId="0" fontId="55" fillId="0" borderId="0" xfId="0" applyFont="1"/>
    <xf numFmtId="0" fontId="55" fillId="0" borderId="0" xfId="0" applyFont="1" applyAlignment="1">
      <alignment horizontal="center"/>
    </xf>
    <xf numFmtId="0" fontId="56" fillId="0" borderId="52" xfId="0" applyFont="1" applyBorder="1" applyAlignment="1">
      <alignment horizontal="left" vertical="center" indent="1"/>
    </xf>
    <xf numFmtId="0" fontId="56" fillId="0" borderId="39" xfId="0" applyFont="1" applyBorder="1" applyAlignment="1">
      <alignment horizontal="left" vertical="center" indent="1"/>
    </xf>
    <xf numFmtId="0" fontId="26" fillId="8" borderId="31" xfId="0" applyFont="1" applyFill="1" applyBorder="1" applyAlignment="1" applyProtection="1">
      <alignment horizontal="left" vertical="center" wrapText="1"/>
    </xf>
    <xf numFmtId="0" fontId="20" fillId="8" borderId="31" xfId="0" applyFont="1" applyFill="1" applyBorder="1" applyAlignment="1" applyProtection="1">
      <alignment horizontal="left" vertical="center" wrapText="1"/>
    </xf>
    <xf numFmtId="0" fontId="20" fillId="7" borderId="31" xfId="0" applyFont="1" applyFill="1" applyBorder="1" applyAlignment="1" applyProtection="1">
      <alignment vertical="top" wrapText="1"/>
    </xf>
    <xf numFmtId="0" fontId="19" fillId="24" borderId="60" xfId="1" applyFont="1" applyFill="1" applyBorder="1" applyAlignment="1" applyProtection="1">
      <alignment horizontal="left" vertical="center" wrapText="1"/>
    </xf>
    <xf numFmtId="0" fontId="19" fillId="24" borderId="59" xfId="1" applyFont="1" applyFill="1" applyBorder="1" applyAlignment="1" applyProtection="1">
      <alignment horizontal="center" vertical="center" wrapText="1"/>
    </xf>
    <xf numFmtId="0" fontId="19" fillId="24" borderId="30" xfId="0" applyFont="1" applyFill="1" applyBorder="1" applyAlignment="1" applyProtection="1">
      <alignment horizontal="center" vertical="center"/>
    </xf>
    <xf numFmtId="0" fontId="56" fillId="0" borderId="43" xfId="0" applyFont="1" applyBorder="1" applyAlignment="1">
      <alignment horizontal="center" vertical="center"/>
    </xf>
    <xf numFmtId="0" fontId="56" fillId="0" borderId="45" xfId="0" applyFont="1" applyBorder="1" applyAlignment="1">
      <alignment horizontal="center" vertical="center"/>
    </xf>
    <xf numFmtId="0" fontId="4" fillId="2" borderId="0" xfId="3" applyFont="1" applyFill="1" applyAlignment="1">
      <alignment vertical="center"/>
    </xf>
    <xf numFmtId="0" fontId="4" fillId="0" borderId="0" xfId="3" applyFont="1" applyAlignment="1">
      <alignment vertical="center"/>
    </xf>
    <xf numFmtId="9" fontId="63" fillId="4" borderId="34" xfId="0" applyNumberFormat="1" applyFont="1" applyFill="1" applyBorder="1" applyAlignment="1">
      <alignment horizontal="center" vertical="center" wrapText="1"/>
    </xf>
    <xf numFmtId="49" fontId="5" fillId="0" borderId="0" xfId="0" applyNumberFormat="1" applyFont="1" applyBorder="1" applyAlignment="1">
      <alignment vertical="center"/>
    </xf>
    <xf numFmtId="0" fontId="5" fillId="0" borderId="0" xfId="0" applyFont="1" applyBorder="1" applyAlignment="1">
      <alignment vertical="center" wrapText="1"/>
    </xf>
    <xf numFmtId="0" fontId="64" fillId="0" borderId="16" xfId="0" applyFont="1" applyBorder="1" applyAlignment="1">
      <alignment horizontal="center" vertical="center"/>
    </xf>
    <xf numFmtId="0" fontId="62" fillId="0" borderId="0" xfId="0" applyFont="1"/>
    <xf numFmtId="0" fontId="65" fillId="0" borderId="0" xfId="0" applyFont="1" applyAlignment="1">
      <alignment horizontal="center" vertical="center"/>
    </xf>
    <xf numFmtId="9" fontId="6" fillId="12" borderId="0" xfId="0" applyNumberFormat="1" applyFont="1" applyFill="1" applyBorder="1" applyAlignment="1" applyProtection="1">
      <alignment horizontal="left" vertical="center" indent="1"/>
    </xf>
    <xf numFmtId="9" fontId="6" fillId="12" borderId="0" xfId="0" applyNumberFormat="1" applyFont="1" applyFill="1" applyBorder="1" applyAlignment="1" applyProtection="1">
      <alignment horizontal="left" vertical="center" wrapText="1" indent="1"/>
    </xf>
    <xf numFmtId="9" fontId="6" fillId="12" borderId="0" xfId="0" applyNumberFormat="1" applyFont="1" applyFill="1" applyBorder="1" applyAlignment="1" applyProtection="1">
      <alignment horizontal="center" vertical="center"/>
    </xf>
    <xf numFmtId="9" fontId="6" fillId="12" borderId="24" xfId="0" applyNumberFormat="1" applyFont="1" applyFill="1" applyBorder="1" applyAlignment="1" applyProtection="1">
      <alignment horizontal="center" vertical="center"/>
    </xf>
    <xf numFmtId="0" fontId="56" fillId="0" borderId="0" xfId="0" applyFont="1"/>
    <xf numFmtId="9" fontId="6" fillId="5" borderId="0" xfId="0" applyNumberFormat="1" applyFont="1" applyFill="1" applyBorder="1" applyAlignment="1" applyProtection="1">
      <alignment horizontal="left" vertical="center" indent="1"/>
    </xf>
    <xf numFmtId="0" fontId="6" fillId="2" borderId="0" xfId="0" applyFont="1" applyFill="1" applyBorder="1" applyAlignment="1" applyProtection="1">
      <alignment horizontal="left" vertical="center" indent="1"/>
    </xf>
    <xf numFmtId="9" fontId="6" fillId="5" borderId="0" xfId="0" applyNumberFormat="1" applyFont="1" applyFill="1" applyBorder="1" applyAlignment="1" applyProtection="1">
      <alignment horizontal="center" vertical="center"/>
    </xf>
    <xf numFmtId="9" fontId="6" fillId="23" borderId="24" xfId="0" applyNumberFormat="1" applyFont="1" applyFill="1" applyBorder="1" applyAlignment="1" applyProtection="1">
      <alignment horizontal="center" vertical="center"/>
    </xf>
    <xf numFmtId="0" fontId="6" fillId="13" borderId="0" xfId="0" applyFont="1" applyFill="1" applyBorder="1" applyAlignment="1" applyProtection="1">
      <alignment horizontal="left" vertical="center" indent="1"/>
    </xf>
    <xf numFmtId="9" fontId="6" fillId="23" borderId="0" xfId="0" applyNumberFormat="1" applyFont="1" applyFill="1" applyBorder="1" applyAlignment="1" applyProtection="1">
      <alignment horizontal="left" vertical="center" indent="1"/>
    </xf>
    <xf numFmtId="0" fontId="6" fillId="18" borderId="0" xfId="0" applyFont="1" applyFill="1" applyBorder="1" applyAlignment="1" applyProtection="1">
      <alignment horizontal="left" vertical="center" indent="1"/>
    </xf>
    <xf numFmtId="9" fontId="6" fillId="23" borderId="0" xfId="0" applyNumberFormat="1" applyFont="1" applyFill="1" applyBorder="1" applyAlignment="1" applyProtection="1">
      <alignment horizontal="center" vertical="center"/>
    </xf>
    <xf numFmtId="0" fontId="4" fillId="18" borderId="0" xfId="0" applyFont="1" applyFill="1" applyBorder="1" applyAlignment="1">
      <alignment vertical="center"/>
    </xf>
    <xf numFmtId="9" fontId="5" fillId="12" borderId="20" xfId="0" applyNumberFormat="1" applyFont="1" applyFill="1" applyBorder="1" applyAlignment="1">
      <alignment horizontal="center" vertical="center"/>
    </xf>
    <xf numFmtId="0" fontId="4" fillId="0" borderId="23" xfId="0" applyFont="1" applyFill="1" applyBorder="1" applyAlignment="1">
      <alignment vertical="center"/>
    </xf>
    <xf numFmtId="0" fontId="4" fillId="18" borderId="23" xfId="0" applyFont="1" applyFill="1" applyBorder="1" applyAlignment="1">
      <alignment vertical="center"/>
    </xf>
    <xf numFmtId="0" fontId="4" fillId="18" borderId="25" xfId="0" applyFont="1" applyFill="1" applyBorder="1" applyAlignment="1">
      <alignment vertical="center"/>
    </xf>
    <xf numFmtId="0" fontId="4" fillId="0" borderId="25" xfId="0" applyFont="1" applyFill="1" applyBorder="1" applyAlignment="1">
      <alignment vertical="center"/>
    </xf>
    <xf numFmtId="167" fontId="20" fillId="8" borderId="61" xfId="0" applyNumberFormat="1" applyFont="1" applyFill="1" applyBorder="1" applyAlignment="1" applyProtection="1">
      <alignment horizontal="center" vertical="center" wrapText="1"/>
    </xf>
    <xf numFmtId="0" fontId="67" fillId="10" borderId="17" xfId="2" applyFont="1" applyFill="1" applyBorder="1" applyAlignment="1" applyProtection="1">
      <alignment horizontal="center" vertical="center" wrapText="1"/>
    </xf>
    <xf numFmtId="9" fontId="66" fillId="4" borderId="2" xfId="0" applyNumberFormat="1" applyFont="1" applyFill="1" applyBorder="1" applyAlignment="1">
      <alignment horizontal="right" vertical="center" wrapText="1"/>
    </xf>
    <xf numFmtId="0" fontId="68" fillId="7" borderId="23" xfId="0" applyFont="1" applyFill="1" applyBorder="1" applyAlignment="1">
      <alignment horizontal="center" vertical="center" wrapText="1"/>
    </xf>
    <xf numFmtId="0" fontId="70" fillId="7" borderId="62" xfId="0" applyFont="1" applyFill="1" applyBorder="1" applyAlignment="1">
      <alignment horizontal="center" vertical="center" wrapText="1"/>
    </xf>
    <xf numFmtId="0" fontId="70" fillId="7" borderId="24" xfId="0" applyFont="1" applyFill="1" applyBorder="1" applyAlignment="1">
      <alignment horizontal="center" vertical="center" wrapText="1"/>
    </xf>
    <xf numFmtId="0" fontId="69" fillId="7" borderId="25" xfId="0" applyFont="1" applyFill="1" applyBorder="1" applyAlignment="1">
      <alignment horizontal="center" vertical="center" wrapText="1"/>
    </xf>
    <xf numFmtId="0" fontId="71" fillId="7" borderId="53" xfId="0" applyFont="1" applyFill="1" applyBorder="1" applyAlignment="1">
      <alignment horizontal="center" vertical="center" wrapText="1"/>
    </xf>
    <xf numFmtId="9" fontId="3" fillId="4" borderId="2" xfId="0" applyNumberFormat="1" applyFont="1" applyFill="1" applyBorder="1" applyAlignment="1">
      <alignment horizontal="center" vertical="center"/>
    </xf>
    <xf numFmtId="9" fontId="19" fillId="27" borderId="26" xfId="0" applyNumberFormat="1" applyFont="1" applyFill="1" applyBorder="1" applyAlignment="1">
      <alignment horizontal="center" vertical="center"/>
    </xf>
    <xf numFmtId="9" fontId="5" fillId="27" borderId="27" xfId="0" applyNumberFormat="1" applyFont="1" applyFill="1" applyBorder="1" applyAlignment="1">
      <alignment horizontal="center" vertical="top" wrapText="1"/>
    </xf>
    <xf numFmtId="9" fontId="5" fillId="27" borderId="0" xfId="0" applyNumberFormat="1" applyFont="1" applyFill="1" applyBorder="1" applyAlignment="1">
      <alignment horizontal="center" vertical="center"/>
    </xf>
    <xf numFmtId="9" fontId="18" fillId="27" borderId="21" xfId="0" applyNumberFormat="1" applyFont="1" applyFill="1" applyBorder="1" applyAlignment="1">
      <alignment horizontal="center" vertical="center"/>
    </xf>
    <xf numFmtId="9" fontId="18" fillId="27" borderId="22" xfId="0" applyNumberFormat="1" applyFont="1" applyFill="1" applyBorder="1" applyAlignment="1">
      <alignment horizontal="center" vertical="center"/>
    </xf>
    <xf numFmtId="9" fontId="5" fillId="27" borderId="24" xfId="0" applyNumberFormat="1" applyFont="1" applyFill="1" applyBorder="1" applyAlignment="1">
      <alignment horizontal="center" vertical="center"/>
    </xf>
    <xf numFmtId="0" fontId="21" fillId="18" borderId="21" xfId="0" applyFont="1" applyFill="1" applyBorder="1" applyAlignment="1" applyProtection="1">
      <alignment horizontal="center" vertical="center" wrapText="1"/>
      <protection locked="0"/>
    </xf>
    <xf numFmtId="0" fontId="21" fillId="18" borderId="22" xfId="0" applyFont="1" applyFill="1" applyBorder="1" applyAlignment="1" applyProtection="1">
      <alignment horizontal="center" vertical="center" wrapText="1"/>
      <protection locked="0"/>
    </xf>
    <xf numFmtId="0" fontId="21" fillId="18" borderId="0" xfId="0" applyFont="1" applyFill="1" applyBorder="1" applyAlignment="1" applyProtection="1">
      <alignment horizontal="center" vertical="center" wrapText="1"/>
      <protection locked="0"/>
    </xf>
    <xf numFmtId="0" fontId="21" fillId="18" borderId="24" xfId="0" applyFont="1" applyFill="1" applyBorder="1" applyAlignment="1" applyProtection="1">
      <alignment horizontal="center" vertical="center" wrapText="1"/>
      <protection locked="0"/>
    </xf>
    <xf numFmtId="0" fontId="0" fillId="18" borderId="0" xfId="0" applyFill="1" applyBorder="1"/>
    <xf numFmtId="0" fontId="0" fillId="18" borderId="24" xfId="0" applyFill="1" applyBorder="1"/>
    <xf numFmtId="0" fontId="0" fillId="18" borderId="26" xfId="0" applyFill="1" applyBorder="1"/>
    <xf numFmtId="0" fontId="0" fillId="18" borderId="27" xfId="0" applyFill="1" applyBorder="1"/>
    <xf numFmtId="9" fontId="5" fillId="23" borderId="0" xfId="0" applyNumberFormat="1" applyFont="1" applyFill="1" applyBorder="1" applyAlignment="1">
      <alignment vertical="center"/>
    </xf>
    <xf numFmtId="49" fontId="6" fillId="18" borderId="0" xfId="0" applyNumberFormat="1" applyFont="1" applyFill="1" applyBorder="1" applyAlignment="1">
      <alignment horizontal="center" vertical="center" wrapText="1"/>
    </xf>
    <xf numFmtId="0" fontId="0" fillId="18" borderId="0" xfId="0" applyFill="1"/>
    <xf numFmtId="0" fontId="71" fillId="7" borderId="27" xfId="0" applyFont="1" applyFill="1" applyBorder="1" applyAlignment="1">
      <alignment horizontal="center" vertical="center" wrapText="1"/>
    </xf>
    <xf numFmtId="9" fontId="5" fillId="24" borderId="21" xfId="0" applyNumberFormat="1" applyFont="1" applyFill="1" applyBorder="1" applyAlignment="1">
      <alignment horizontal="center" vertical="center"/>
    </xf>
    <xf numFmtId="0" fontId="21" fillId="18" borderId="26" xfId="0" applyFont="1" applyFill="1" applyBorder="1" applyAlignment="1" applyProtection="1">
      <alignment horizontal="center" vertical="center" wrapText="1"/>
      <protection locked="0"/>
    </xf>
    <xf numFmtId="0" fontId="21" fillId="18" borderId="27" xfId="0" applyFont="1" applyFill="1" applyBorder="1" applyAlignment="1" applyProtection="1">
      <alignment horizontal="center" vertical="center" wrapText="1"/>
      <protection locked="0"/>
    </xf>
    <xf numFmtId="0" fontId="4" fillId="7" borderId="24" xfId="0" applyFont="1" applyFill="1" applyBorder="1" applyAlignment="1"/>
    <xf numFmtId="0" fontId="72" fillId="7" borderId="31" xfId="1" applyNumberFormat="1" applyFont="1" applyFill="1" applyBorder="1" applyAlignment="1">
      <alignment horizontal="center" vertical="center" wrapText="1"/>
    </xf>
    <xf numFmtId="0" fontId="26" fillId="7" borderId="63" xfId="0" applyFont="1" applyFill="1" applyBorder="1" applyAlignment="1" applyProtection="1">
      <alignment horizontal="left" vertical="center" wrapText="1"/>
    </xf>
    <xf numFmtId="0" fontId="26" fillId="7" borderId="29" xfId="0" applyFont="1" applyFill="1" applyBorder="1" applyAlignment="1" applyProtection="1">
      <alignment horizontal="left" vertical="center" wrapText="1"/>
    </xf>
    <xf numFmtId="0" fontId="61" fillId="8" borderId="16" xfId="0" applyFont="1" applyFill="1" applyBorder="1" applyAlignment="1">
      <alignment vertical="center" wrapText="1"/>
    </xf>
    <xf numFmtId="0" fontId="73" fillId="0" borderId="0" xfId="0" applyFont="1" applyAlignment="1">
      <alignment horizontal="left" vertical="center"/>
    </xf>
    <xf numFmtId="0" fontId="0" fillId="19" borderId="0" xfId="0" applyFill="1" applyBorder="1" applyAlignment="1">
      <alignment horizontal="center"/>
    </xf>
    <xf numFmtId="0" fontId="5" fillId="19" borderId="16" xfId="0" applyFont="1" applyFill="1" applyBorder="1" applyAlignment="1">
      <alignment horizontal="center" vertical="center" wrapText="1"/>
    </xf>
    <xf numFmtId="9" fontId="5" fillId="0" borderId="16" xfId="0" applyNumberFormat="1" applyFont="1" applyBorder="1" applyAlignment="1">
      <alignment horizontal="right" vertical="center"/>
    </xf>
    <xf numFmtId="0" fontId="52" fillId="16" borderId="42" xfId="1" applyFont="1" applyFill="1" applyBorder="1" applyAlignment="1">
      <alignment horizontal="right" wrapText="1"/>
    </xf>
    <xf numFmtId="0" fontId="5" fillId="19" borderId="39" xfId="0" applyFont="1" applyFill="1" applyBorder="1" applyAlignment="1">
      <alignment horizontal="center" vertical="center"/>
    </xf>
    <xf numFmtId="9" fontId="5" fillId="0" borderId="24" xfId="0" applyNumberFormat="1" applyFont="1" applyBorder="1" applyAlignment="1">
      <alignment horizontal="center" vertical="center"/>
    </xf>
    <xf numFmtId="9" fontId="5" fillId="0" borderId="0" xfId="0" applyNumberFormat="1" applyFont="1" applyBorder="1" applyAlignment="1">
      <alignment horizontal="center" vertical="center"/>
    </xf>
    <xf numFmtId="9" fontId="56" fillId="18" borderId="20" xfId="0" applyNumberFormat="1" applyFont="1" applyFill="1" applyBorder="1" applyAlignment="1">
      <alignment horizontal="center"/>
    </xf>
    <xf numFmtId="0" fontId="56" fillId="18" borderId="21" xfId="0" applyFont="1" applyFill="1" applyBorder="1"/>
    <xf numFmtId="0" fontId="56" fillId="18" borderId="22" xfId="0" applyFont="1" applyFill="1" applyBorder="1" applyAlignment="1">
      <alignment horizontal="center"/>
    </xf>
    <xf numFmtId="9" fontId="56" fillId="18" borderId="23" xfId="0" applyNumberFormat="1" applyFont="1" applyFill="1" applyBorder="1" applyAlignment="1">
      <alignment horizontal="center"/>
    </xf>
    <xf numFmtId="0" fontId="56" fillId="18" borderId="0" xfId="0" applyFont="1" applyFill="1" applyBorder="1" applyAlignment="1">
      <alignment wrapText="1"/>
    </xf>
    <xf numFmtId="9" fontId="56" fillId="18" borderId="25" xfId="0" applyNumberFormat="1" applyFont="1" applyFill="1" applyBorder="1" applyAlignment="1">
      <alignment horizontal="center"/>
    </xf>
    <xf numFmtId="0" fontId="56" fillId="18" borderId="26" xfId="0" applyFont="1" applyFill="1" applyBorder="1" applyAlignment="1">
      <alignment wrapText="1"/>
    </xf>
    <xf numFmtId="9" fontId="75" fillId="18" borderId="23" xfId="0" applyNumberFormat="1" applyFont="1" applyFill="1" applyBorder="1" applyAlignment="1">
      <alignment horizontal="center"/>
    </xf>
    <xf numFmtId="9" fontId="56" fillId="18" borderId="24" xfId="0" applyNumberFormat="1" applyFont="1" applyFill="1" applyBorder="1" applyAlignment="1">
      <alignment horizontal="center"/>
    </xf>
    <xf numFmtId="9" fontId="56" fillId="18" borderId="27" xfId="0" applyNumberFormat="1" applyFont="1" applyFill="1" applyBorder="1" applyAlignment="1">
      <alignment horizontal="center"/>
    </xf>
    <xf numFmtId="0" fontId="0" fillId="19" borderId="17" xfId="0" applyFill="1" applyBorder="1" applyAlignment="1">
      <alignment vertical="center"/>
    </xf>
    <xf numFmtId="0" fontId="56" fillId="19" borderId="18" xfId="0" applyFont="1" applyFill="1" applyBorder="1"/>
    <xf numFmtId="0" fontId="56" fillId="19" borderId="19" xfId="0" applyFont="1" applyFill="1" applyBorder="1"/>
    <xf numFmtId="0" fontId="5" fillId="19" borderId="49" xfId="0" applyFont="1" applyFill="1" applyBorder="1" applyAlignment="1">
      <alignment horizontal="center" vertical="center"/>
    </xf>
    <xf numFmtId="0" fontId="41" fillId="0" borderId="26" xfId="0" applyFont="1" applyBorder="1" applyAlignment="1">
      <alignment horizontal="center" vertical="center"/>
    </xf>
    <xf numFmtId="0" fontId="41" fillId="19" borderId="18" xfId="0" applyFont="1" applyFill="1" applyBorder="1" applyAlignment="1">
      <alignment horizontal="center" vertical="center"/>
    </xf>
    <xf numFmtId="0" fontId="41" fillId="0" borderId="18" xfId="0" applyFont="1" applyBorder="1" applyAlignment="1">
      <alignment horizontal="center" vertical="center"/>
    </xf>
    <xf numFmtId="0" fontId="56" fillId="28" borderId="16" xfId="0" applyFont="1" applyFill="1" applyBorder="1" applyAlignment="1">
      <alignment horizontal="center" vertical="center"/>
    </xf>
    <xf numFmtId="49" fontId="56" fillId="28" borderId="16" xfId="0" applyNumberFormat="1" applyFont="1" applyFill="1" applyBorder="1" applyAlignment="1">
      <alignment horizontal="center" vertical="center"/>
    </xf>
    <xf numFmtId="0" fontId="6" fillId="28" borderId="16" xfId="0" applyFont="1" applyFill="1" applyBorder="1" applyAlignment="1">
      <alignment horizontal="center" vertical="center" wrapText="1"/>
    </xf>
    <xf numFmtId="0" fontId="77" fillId="7" borderId="0" xfId="0" applyFont="1" applyFill="1" applyBorder="1"/>
    <xf numFmtId="0" fontId="77" fillId="7" borderId="0" xfId="0" applyFont="1" applyFill="1" applyBorder="1" applyAlignment="1">
      <alignment horizontal="right" vertical="center"/>
    </xf>
    <xf numFmtId="9" fontId="76" fillId="7" borderId="0" xfId="0" applyNumberFormat="1" applyFont="1" applyFill="1" applyBorder="1" applyAlignment="1">
      <alignment horizontal="center" vertical="center"/>
    </xf>
    <xf numFmtId="0" fontId="78" fillId="8" borderId="24" xfId="0" applyFont="1" applyFill="1" applyBorder="1"/>
    <xf numFmtId="9" fontId="24" fillId="16" borderId="44" xfId="1" applyNumberFormat="1" applyFont="1" applyFill="1" applyBorder="1" applyAlignment="1">
      <alignment horizontal="center" vertical="center" wrapText="1"/>
    </xf>
    <xf numFmtId="0" fontId="24" fillId="16" borderId="44" xfId="1" applyFont="1" applyFill="1" applyBorder="1" applyAlignment="1">
      <alignment horizontal="center" vertical="center" wrapText="1"/>
    </xf>
    <xf numFmtId="0" fontId="19" fillId="16" borderId="45" xfId="1" applyFont="1" applyFill="1" applyBorder="1" applyAlignment="1">
      <alignment horizontal="left" vertical="center" wrapText="1" indent="1"/>
    </xf>
    <xf numFmtId="0" fontId="30" fillId="2" borderId="0" xfId="0" applyFont="1" applyFill="1" applyAlignment="1" applyProtection="1">
      <alignment horizontal="right" vertical="top"/>
    </xf>
    <xf numFmtId="0" fontId="65" fillId="0" borderId="0" xfId="0" applyFont="1"/>
    <xf numFmtId="9" fontId="82" fillId="2" borderId="14" xfId="0" applyNumberFormat="1" applyFont="1" applyFill="1" applyBorder="1" applyAlignment="1" applyProtection="1">
      <alignment horizontal="center" vertical="center" wrapText="1"/>
    </xf>
    <xf numFmtId="9" fontId="82" fillId="2" borderId="5" xfId="0" applyNumberFormat="1" applyFont="1" applyFill="1" applyBorder="1" applyAlignment="1" applyProtection="1">
      <alignment horizontal="center" vertical="center" wrapText="1"/>
    </xf>
    <xf numFmtId="0" fontId="83" fillId="0" borderId="0" xfId="0" applyFont="1"/>
    <xf numFmtId="0" fontId="56" fillId="0" borderId="0" xfId="0" applyFont="1" applyAlignment="1">
      <alignment vertical="top"/>
    </xf>
    <xf numFmtId="0" fontId="55" fillId="0" borderId="0" xfId="0" applyFont="1" applyAlignment="1"/>
    <xf numFmtId="0" fontId="86" fillId="0" borderId="0" xfId="0" applyFont="1"/>
    <xf numFmtId="9" fontId="84" fillId="6" borderId="37" xfId="0" applyNumberFormat="1" applyFont="1" applyFill="1" applyBorder="1" applyAlignment="1" applyProtection="1">
      <alignment horizontal="center" vertical="center"/>
    </xf>
    <xf numFmtId="9" fontId="87" fillId="25" borderId="38" xfId="0" applyNumberFormat="1" applyFont="1" applyFill="1" applyBorder="1" applyAlignment="1" applyProtection="1">
      <alignment horizontal="center" vertical="center"/>
    </xf>
    <xf numFmtId="9" fontId="6" fillId="12" borderId="23" xfId="0" applyNumberFormat="1" applyFont="1" applyFill="1" applyBorder="1" applyAlignment="1" applyProtection="1">
      <alignment horizontal="center" vertical="center"/>
    </xf>
    <xf numFmtId="9" fontId="6" fillId="5" borderId="23" xfId="0" applyNumberFormat="1" applyFont="1" applyFill="1" applyBorder="1" applyAlignment="1" applyProtection="1">
      <alignment horizontal="center" vertical="center"/>
    </xf>
    <xf numFmtId="9" fontId="6" fillId="23" borderId="23" xfId="0" applyNumberFormat="1" applyFont="1" applyFill="1" applyBorder="1" applyAlignment="1" applyProtection="1">
      <alignment horizontal="center" vertical="center"/>
    </xf>
    <xf numFmtId="164" fontId="27" fillId="7" borderId="0" xfId="1" applyNumberFormat="1" applyFont="1" applyFill="1" applyBorder="1" applyAlignment="1">
      <alignment horizontal="left" vertical="center" wrapText="1"/>
    </xf>
    <xf numFmtId="9" fontId="5" fillId="13" borderId="22" xfId="0" applyNumberFormat="1" applyFont="1" applyFill="1" applyBorder="1" applyAlignment="1">
      <alignment horizontal="center" vertical="center"/>
    </xf>
    <xf numFmtId="9" fontId="6" fillId="8" borderId="27" xfId="0" applyNumberFormat="1" applyFont="1" applyFill="1" applyBorder="1" applyAlignment="1">
      <alignment horizontal="center" vertical="center"/>
    </xf>
    <xf numFmtId="9" fontId="6" fillId="8" borderId="24" xfId="0" applyNumberFormat="1" applyFont="1" applyFill="1" applyBorder="1" applyAlignment="1">
      <alignment horizontal="center" vertical="center"/>
    </xf>
    <xf numFmtId="0" fontId="22" fillId="0" borderId="17" xfId="0" applyFont="1" applyBorder="1" applyAlignment="1">
      <alignment horizontal="center" vertical="center" wrapText="1"/>
    </xf>
    <xf numFmtId="9" fontId="6" fillId="0" borderId="53" xfId="0" applyNumberFormat="1" applyFont="1" applyBorder="1" applyAlignment="1">
      <alignment horizontal="center" vertical="center"/>
    </xf>
    <xf numFmtId="9" fontId="5" fillId="0" borderId="64" xfId="0" applyNumberFormat="1" applyFont="1" applyBorder="1" applyAlignment="1">
      <alignment horizontal="right" vertical="center"/>
    </xf>
    <xf numFmtId="0" fontId="56" fillId="19" borderId="0" xfId="0" applyFont="1" applyFill="1" applyBorder="1"/>
    <xf numFmtId="0" fontId="56" fillId="18" borderId="0" xfId="0" applyFont="1" applyFill="1" applyBorder="1" applyAlignment="1">
      <alignment horizontal="center"/>
    </xf>
    <xf numFmtId="9" fontId="56" fillId="18" borderId="0" xfId="0" applyNumberFormat="1" applyFont="1" applyFill="1" applyBorder="1" applyAlignment="1">
      <alignment horizontal="center"/>
    </xf>
    <xf numFmtId="0" fontId="0" fillId="0" borderId="0" xfId="0" applyFont="1"/>
    <xf numFmtId="0" fontId="12" fillId="3" borderId="0" xfId="1" applyFont="1" applyFill="1" applyBorder="1" applyAlignment="1">
      <alignment horizontal="center" vertical="center" wrapText="1"/>
    </xf>
    <xf numFmtId="0" fontId="35" fillId="3" borderId="0" xfId="1" applyFont="1" applyFill="1" applyBorder="1" applyAlignment="1">
      <alignment horizontal="center" wrapText="1"/>
    </xf>
    <xf numFmtId="0" fontId="50" fillId="2" borderId="2" xfId="3" applyFont="1" applyFill="1" applyBorder="1" applyAlignment="1">
      <alignment horizontal="center" vertical="center" wrapText="1"/>
    </xf>
    <xf numFmtId="0" fontId="50" fillId="2" borderId="2" xfId="3" applyFont="1" applyFill="1" applyBorder="1" applyAlignment="1">
      <alignment horizontal="center" vertical="center"/>
    </xf>
    <xf numFmtId="0" fontId="47" fillId="2" borderId="0" xfId="3" applyFont="1" applyFill="1" applyAlignment="1">
      <alignment horizontal="center" wrapText="1"/>
    </xf>
    <xf numFmtId="0" fontId="47" fillId="2" borderId="0" xfId="3" applyFont="1" applyFill="1" applyAlignment="1">
      <alignment horizontal="center"/>
    </xf>
    <xf numFmtId="0" fontId="28" fillId="20" borderId="31" xfId="1" applyFont="1" applyFill="1" applyBorder="1" applyAlignment="1" applyProtection="1">
      <alignment horizontal="left" vertical="center" wrapText="1" indent="1"/>
    </xf>
    <xf numFmtId="49" fontId="28" fillId="21" borderId="31" xfId="1" applyNumberFormat="1" applyFont="1" applyFill="1" applyBorder="1" applyAlignment="1" applyProtection="1">
      <alignment horizontal="left" vertical="center" wrapText="1" indent="1"/>
    </xf>
    <xf numFmtId="0" fontId="5" fillId="20" borderId="29" xfId="1" applyFont="1" applyFill="1" applyBorder="1" applyAlignment="1">
      <alignment horizontal="center" vertical="center" wrapText="1"/>
    </xf>
    <xf numFmtId="0" fontId="6" fillId="20" borderId="29" xfId="1" applyFont="1" applyFill="1" applyBorder="1" applyAlignment="1">
      <alignment horizontal="center" vertical="center"/>
    </xf>
    <xf numFmtId="0" fontId="5" fillId="21" borderId="29" xfId="1" applyFont="1" applyFill="1" applyBorder="1" applyAlignment="1">
      <alignment horizontal="center" vertical="center" wrapText="1"/>
    </xf>
    <xf numFmtId="0" fontId="27" fillId="20" borderId="31" xfId="1" applyFont="1" applyFill="1" applyBorder="1" applyAlignment="1" applyProtection="1">
      <alignment horizontal="center" vertical="center" wrapText="1"/>
    </xf>
    <xf numFmtId="0" fontId="9" fillId="20" borderId="31" xfId="1" applyFont="1" applyFill="1" applyBorder="1" applyAlignment="1" applyProtection="1">
      <alignment horizontal="center" vertical="center" wrapText="1"/>
    </xf>
    <xf numFmtId="0" fontId="9" fillId="21" borderId="31" xfId="1" applyFont="1" applyFill="1" applyBorder="1" applyAlignment="1" applyProtection="1">
      <alignment horizontal="center" vertical="center" wrapText="1"/>
    </xf>
    <xf numFmtId="0" fontId="57" fillId="3" borderId="10" xfId="1" applyFont="1" applyFill="1" applyBorder="1" applyAlignment="1">
      <alignment horizontal="center" vertical="center" wrapText="1"/>
    </xf>
    <xf numFmtId="0" fontId="5" fillId="16" borderId="9" xfId="1" applyFont="1" applyFill="1" applyBorder="1" applyAlignment="1">
      <alignment horizontal="center" vertical="center"/>
    </xf>
    <xf numFmtId="0" fontId="5" fillId="16" borderId="10" xfId="1" applyFont="1" applyFill="1" applyBorder="1" applyAlignment="1">
      <alignment horizontal="center" vertical="center"/>
    </xf>
    <xf numFmtId="0" fontId="5" fillId="16" borderId="11" xfId="1" applyFont="1" applyFill="1" applyBorder="1" applyAlignment="1">
      <alignment horizontal="center" vertical="center"/>
    </xf>
    <xf numFmtId="0" fontId="22" fillId="2" borderId="2" xfId="3" applyFont="1" applyFill="1" applyBorder="1" applyAlignment="1">
      <alignment horizontal="center" vertical="center"/>
    </xf>
    <xf numFmtId="0" fontId="5" fillId="7" borderId="20" xfId="1" applyFont="1" applyFill="1" applyBorder="1" applyAlignment="1">
      <alignment horizontal="right" vertical="center"/>
    </xf>
    <xf numFmtId="0" fontId="5" fillId="7" borderId="21" xfId="1" applyFont="1" applyFill="1" applyBorder="1" applyAlignment="1">
      <alignment horizontal="right" vertical="center"/>
    </xf>
    <xf numFmtId="0" fontId="44" fillId="5" borderId="21" xfId="1" applyNumberFormat="1" applyFont="1" applyFill="1" applyBorder="1" applyAlignment="1" applyProtection="1">
      <alignment vertical="center"/>
      <protection locked="0"/>
    </xf>
    <xf numFmtId="0" fontId="44" fillId="5" borderId="22" xfId="1" applyNumberFormat="1" applyFont="1" applyFill="1" applyBorder="1" applyAlignment="1" applyProtection="1">
      <alignment vertical="center"/>
      <protection locked="0"/>
    </xf>
    <xf numFmtId="0" fontId="5" fillId="7" borderId="23" xfId="1" applyFont="1" applyFill="1" applyBorder="1" applyAlignment="1">
      <alignment horizontal="right" vertical="center" wrapText="1"/>
    </xf>
    <xf numFmtId="0" fontId="5" fillId="7" borderId="0" xfId="1" applyFont="1" applyFill="1" applyBorder="1" applyAlignment="1">
      <alignment horizontal="right" vertical="center" wrapText="1"/>
    </xf>
    <xf numFmtId="0" fontId="44" fillId="5" borderId="0" xfId="1" applyNumberFormat="1" applyFont="1" applyFill="1" applyBorder="1" applyAlignment="1" applyProtection="1">
      <alignment vertical="center"/>
      <protection locked="0"/>
    </xf>
    <xf numFmtId="0" fontId="44" fillId="5" borderId="24" xfId="1" applyNumberFormat="1" applyFont="1" applyFill="1" applyBorder="1" applyAlignment="1" applyProtection="1">
      <alignment vertical="center"/>
      <protection locked="0"/>
    </xf>
    <xf numFmtId="0" fontId="5" fillId="7" borderId="25" xfId="1" applyFont="1" applyFill="1" applyBorder="1" applyAlignment="1">
      <alignment horizontal="right" vertical="center"/>
    </xf>
    <xf numFmtId="0" fontId="5" fillId="7" borderId="26" xfId="1" applyFont="1" applyFill="1" applyBorder="1" applyAlignment="1">
      <alignment horizontal="right" vertical="center"/>
    </xf>
    <xf numFmtId="0" fontId="45" fillId="0" borderId="26" xfId="0" applyFont="1" applyBorder="1" applyAlignment="1" applyProtection="1">
      <alignment vertical="center"/>
      <protection locked="0"/>
    </xf>
    <xf numFmtId="49" fontId="22" fillId="2" borderId="26" xfId="1" applyNumberFormat="1" applyFont="1" applyFill="1" applyBorder="1" applyAlignment="1" applyProtection="1">
      <alignment vertical="center"/>
      <protection locked="0"/>
    </xf>
    <xf numFmtId="49" fontId="22" fillId="2" borderId="27" xfId="1" applyNumberFormat="1" applyFont="1" applyFill="1" applyBorder="1" applyAlignment="1" applyProtection="1">
      <alignment vertical="center"/>
      <protection locked="0"/>
    </xf>
    <xf numFmtId="0" fontId="5" fillId="16" borderId="1" xfId="1" applyFont="1" applyFill="1" applyBorder="1" applyAlignment="1">
      <alignment horizontal="center" vertical="center"/>
    </xf>
    <xf numFmtId="0" fontId="5" fillId="16" borderId="2" xfId="1" applyFont="1" applyFill="1" applyBorder="1" applyAlignment="1">
      <alignment horizontal="center" vertical="center"/>
    </xf>
    <xf numFmtId="0" fontId="5" fillId="16" borderId="3" xfId="1" applyFont="1" applyFill="1" applyBorder="1" applyAlignment="1">
      <alignment horizontal="center" vertical="center"/>
    </xf>
    <xf numFmtId="0" fontId="6" fillId="14" borderId="20" xfId="1" applyFont="1" applyFill="1" applyBorder="1" applyAlignment="1">
      <alignment horizontal="left" vertical="center" wrapText="1" indent="1"/>
    </xf>
    <xf numFmtId="0" fontId="6" fillId="14" borderId="21" xfId="1" applyFont="1" applyFill="1" applyBorder="1" applyAlignment="1">
      <alignment horizontal="left" vertical="center" wrapText="1" indent="1"/>
    </xf>
    <xf numFmtId="0" fontId="6" fillId="14" borderId="22" xfId="1" applyFont="1" applyFill="1" applyBorder="1" applyAlignment="1">
      <alignment horizontal="left" vertical="center" wrapText="1" indent="1"/>
    </xf>
    <xf numFmtId="0" fontId="6" fillId="14" borderId="25" xfId="1" applyFont="1" applyFill="1" applyBorder="1" applyAlignment="1">
      <alignment horizontal="left" vertical="top" wrapText="1" indent="1"/>
    </xf>
    <xf numFmtId="0" fontId="6" fillId="14" borderId="26" xfId="1" applyFont="1" applyFill="1" applyBorder="1" applyAlignment="1">
      <alignment horizontal="left" vertical="top" wrapText="1" indent="1"/>
    </xf>
    <xf numFmtId="0" fontId="6" fillId="14" borderId="27" xfId="1" applyFont="1" applyFill="1" applyBorder="1" applyAlignment="1">
      <alignment horizontal="left" vertical="top" wrapText="1" indent="1"/>
    </xf>
    <xf numFmtId="9" fontId="63" fillId="4" borderId="34" xfId="0" applyNumberFormat="1" applyFont="1" applyFill="1" applyBorder="1" applyAlignment="1">
      <alignment horizontal="center" vertical="center" wrapText="1"/>
    </xf>
    <xf numFmtId="9" fontId="63" fillId="4" borderId="35" xfId="0" applyNumberFormat="1" applyFont="1" applyFill="1" applyBorder="1" applyAlignment="1">
      <alignment horizontal="center" vertical="center" wrapText="1"/>
    </xf>
    <xf numFmtId="0" fontId="52" fillId="16" borderId="40" xfId="1" applyFont="1" applyFill="1" applyBorder="1" applyAlignment="1">
      <alignment horizontal="left" wrapText="1"/>
    </xf>
    <xf numFmtId="0" fontId="52" fillId="16" borderId="41" xfId="1" applyFont="1" applyFill="1" applyBorder="1" applyAlignment="1">
      <alignment horizontal="left" wrapText="1"/>
    </xf>
    <xf numFmtId="0" fontId="52" fillId="16" borderId="41" xfId="1" applyFont="1" applyFill="1" applyBorder="1" applyAlignment="1">
      <alignment horizontal="center" wrapText="1"/>
    </xf>
    <xf numFmtId="0" fontId="25" fillId="10" borderId="54" xfId="1" applyFont="1" applyFill="1" applyBorder="1" applyAlignment="1" applyProtection="1">
      <alignment horizontal="left" vertical="center" wrapText="1"/>
    </xf>
    <xf numFmtId="9" fontId="19" fillId="12" borderId="31" xfId="0" applyNumberFormat="1" applyFont="1" applyFill="1" applyBorder="1" applyAlignment="1" applyProtection="1">
      <alignment horizontal="left" vertical="center" wrapText="1" indent="1"/>
    </xf>
    <xf numFmtId="9" fontId="19" fillId="12" borderId="32" xfId="0" applyNumberFormat="1" applyFont="1" applyFill="1" applyBorder="1" applyAlignment="1" applyProtection="1">
      <alignment horizontal="left" vertical="center" wrapText="1" indent="1"/>
    </xf>
    <xf numFmtId="9" fontId="19" fillId="12" borderId="57" xfId="0" applyNumberFormat="1" applyFont="1" applyFill="1" applyBorder="1" applyAlignment="1" applyProtection="1">
      <alignment horizontal="left" vertical="center" wrapText="1" indent="1"/>
    </xf>
    <xf numFmtId="9" fontId="19" fillId="12" borderId="58" xfId="0" applyNumberFormat="1" applyFont="1" applyFill="1" applyBorder="1" applyAlignment="1" applyProtection="1">
      <alignment horizontal="left" vertical="center" wrapText="1" indent="1"/>
    </xf>
    <xf numFmtId="0" fontId="6" fillId="14" borderId="23" xfId="0" applyFont="1" applyFill="1" applyBorder="1" applyAlignment="1" applyProtection="1">
      <alignment horizontal="right" vertical="center"/>
    </xf>
    <xf numFmtId="0" fontId="6" fillId="14" borderId="0" xfId="0" applyFont="1" applyFill="1" applyBorder="1" applyAlignment="1" applyProtection="1">
      <alignment horizontal="right" vertical="center"/>
    </xf>
    <xf numFmtId="0" fontId="6" fillId="14" borderId="25" xfId="0" applyFont="1" applyFill="1" applyBorder="1" applyAlignment="1" applyProtection="1">
      <alignment horizontal="right" vertical="center"/>
    </xf>
    <xf numFmtId="0" fontId="6" fillId="14" borderId="26" xfId="0" applyFont="1" applyFill="1" applyBorder="1" applyAlignment="1" applyProtection="1">
      <alignment horizontal="right" vertical="center"/>
    </xf>
    <xf numFmtId="49" fontId="21" fillId="5" borderId="0" xfId="0" applyNumberFormat="1" applyFont="1" applyFill="1" applyBorder="1" applyAlignment="1" applyProtection="1">
      <alignment horizontal="left" vertical="center" wrapText="1"/>
      <protection locked="0"/>
    </xf>
    <xf numFmtId="49" fontId="21" fillId="5" borderId="26" xfId="0" applyNumberFormat="1" applyFont="1" applyFill="1" applyBorder="1" applyAlignment="1" applyProtection="1">
      <alignment horizontal="left" vertical="center" wrapText="1"/>
      <protection locked="0"/>
    </xf>
    <xf numFmtId="0" fontId="25" fillId="22" borderId="26" xfId="1" applyFont="1" applyFill="1" applyBorder="1" applyAlignment="1" applyProtection="1">
      <alignment horizontal="left" vertical="center" wrapText="1"/>
    </xf>
    <xf numFmtId="0" fontId="25" fillId="10" borderId="18" xfId="1" applyFont="1" applyFill="1" applyBorder="1" applyAlignment="1" applyProtection="1">
      <alignment horizontal="left" vertical="center" wrapText="1"/>
    </xf>
    <xf numFmtId="9" fontId="19" fillId="12" borderId="55" xfId="0" applyNumberFormat="1" applyFont="1" applyFill="1" applyBorder="1" applyAlignment="1" applyProtection="1">
      <alignment horizontal="left" vertical="center" wrapText="1" indent="1"/>
    </xf>
    <xf numFmtId="9" fontId="19" fillId="12" borderId="56" xfId="0" applyNumberFormat="1" applyFont="1" applyFill="1" applyBorder="1" applyAlignment="1" applyProtection="1">
      <alignment horizontal="left" vertical="center" wrapText="1" indent="1"/>
    </xf>
    <xf numFmtId="0" fontId="36" fillId="16" borderId="43" xfId="1" applyFont="1" applyFill="1" applyBorder="1" applyAlignment="1">
      <alignment horizontal="center" vertical="center" wrapText="1"/>
    </xf>
    <xf numFmtId="0" fontId="36" fillId="16" borderId="44" xfId="1" applyFont="1" applyFill="1" applyBorder="1" applyAlignment="1">
      <alignment horizontal="center" vertical="center" wrapText="1"/>
    </xf>
    <xf numFmtId="0" fontId="7" fillId="5" borderId="24" xfId="0" applyNumberFormat="1" applyFont="1" applyFill="1" applyBorder="1" applyAlignment="1" applyProtection="1">
      <alignment horizontal="center" vertical="top" wrapText="1"/>
      <protection locked="0"/>
    </xf>
    <xf numFmtId="0" fontId="7" fillId="5" borderId="27" xfId="0" applyNumberFormat="1" applyFont="1" applyFill="1" applyBorder="1" applyAlignment="1" applyProtection="1">
      <alignment horizontal="center" vertical="top" wrapText="1"/>
      <protection locked="0"/>
    </xf>
    <xf numFmtId="0" fontId="6" fillId="14" borderId="23" xfId="0" applyFont="1" applyFill="1" applyBorder="1" applyAlignment="1" applyProtection="1">
      <alignment horizontal="right" vertical="top"/>
    </xf>
    <xf numFmtId="0" fontId="6" fillId="14" borderId="0" xfId="0" applyFont="1" applyFill="1" applyBorder="1" applyAlignment="1" applyProtection="1">
      <alignment horizontal="right" vertical="top"/>
    </xf>
    <xf numFmtId="0" fontId="5" fillId="14" borderId="20" xfId="0" applyFont="1" applyFill="1" applyBorder="1" applyAlignment="1">
      <alignment horizontal="right" vertical="center"/>
    </xf>
    <xf numFmtId="0" fontId="5" fillId="14" borderId="21" xfId="0" applyFont="1" applyFill="1" applyBorder="1" applyAlignment="1">
      <alignment horizontal="right" vertical="center"/>
    </xf>
    <xf numFmtId="9" fontId="5" fillId="14" borderId="21" xfId="0" quotePrefix="1" applyNumberFormat="1" applyFont="1" applyFill="1" applyBorder="1" applyAlignment="1">
      <alignment horizontal="left" vertical="center" wrapText="1"/>
    </xf>
    <xf numFmtId="0" fontId="5" fillId="14" borderId="21" xfId="0" applyNumberFormat="1" applyFont="1" applyFill="1" applyBorder="1" applyAlignment="1">
      <alignment horizontal="left" vertical="center"/>
    </xf>
    <xf numFmtId="0" fontId="5" fillId="14" borderId="22" xfId="0" applyNumberFormat="1" applyFont="1" applyFill="1" applyBorder="1" applyAlignment="1">
      <alignment horizontal="left" vertical="center"/>
    </xf>
    <xf numFmtId="9" fontId="5" fillId="14" borderId="23" xfId="0" applyNumberFormat="1" applyFont="1" applyFill="1" applyBorder="1" applyAlignment="1" applyProtection="1">
      <alignment horizontal="right" vertical="center" wrapText="1"/>
    </xf>
    <xf numFmtId="9" fontId="5" fillId="14" borderId="0" xfId="0" applyNumberFormat="1" applyFont="1" applyFill="1" applyBorder="1" applyAlignment="1" applyProtection="1">
      <alignment horizontal="right" vertical="center" wrapText="1"/>
    </xf>
    <xf numFmtId="165" fontId="49" fillId="5" borderId="0" xfId="0" applyNumberFormat="1" applyFont="1" applyFill="1" applyBorder="1" applyAlignment="1" applyProtection="1">
      <alignment horizontal="left" vertical="center" wrapText="1" shrinkToFit="1"/>
      <protection locked="0"/>
    </xf>
    <xf numFmtId="49" fontId="49" fillId="5" borderId="0" xfId="0" applyNumberFormat="1" applyFont="1" applyFill="1" applyBorder="1" applyAlignment="1" applyProtection="1">
      <alignment horizontal="left" vertical="center" wrapText="1"/>
      <protection locked="0"/>
    </xf>
    <xf numFmtId="0" fontId="6" fillId="8" borderId="0" xfId="0" applyFont="1" applyFill="1" applyBorder="1" applyAlignment="1">
      <alignment horizontal="left" vertical="center" wrapText="1"/>
    </xf>
    <xf numFmtId="0" fontId="6" fillId="8" borderId="26" xfId="0" applyFont="1" applyFill="1" applyBorder="1" applyAlignment="1">
      <alignment horizontal="left" vertical="center" wrapText="1"/>
    </xf>
    <xf numFmtId="9" fontId="5" fillId="12" borderId="21" xfId="0" applyNumberFormat="1" applyFont="1" applyFill="1" applyBorder="1" applyAlignment="1">
      <alignment horizontal="left" vertical="center" wrapText="1"/>
    </xf>
    <xf numFmtId="9" fontId="5" fillId="12" borderId="21" xfId="0" applyNumberFormat="1" applyFont="1" applyFill="1" applyBorder="1" applyAlignment="1">
      <alignment horizontal="center" vertical="center"/>
    </xf>
    <xf numFmtId="0" fontId="6" fillId="8" borderId="0" xfId="0" applyFont="1" applyFill="1" applyBorder="1" applyAlignment="1">
      <alignment vertical="center"/>
    </xf>
    <xf numFmtId="0" fontId="6" fillId="8" borderId="26" xfId="0" applyFont="1" applyFill="1" applyBorder="1" applyAlignment="1">
      <alignment vertical="center" wrapText="1"/>
    </xf>
    <xf numFmtId="0" fontId="21" fillId="18" borderId="23" xfId="0" applyFont="1" applyFill="1" applyBorder="1" applyAlignment="1" applyProtection="1">
      <alignment horizontal="left" vertical="center" wrapText="1" indent="1"/>
      <protection locked="0"/>
    </xf>
    <xf numFmtId="0" fontId="21" fillId="18" borderId="0" xfId="0" applyFont="1" applyFill="1" applyBorder="1" applyAlignment="1" applyProtection="1">
      <alignment horizontal="left" vertical="center" wrapText="1" indent="1"/>
      <protection locked="0"/>
    </xf>
    <xf numFmtId="0" fontId="21" fillId="18" borderId="25" xfId="0" applyFont="1" applyFill="1" applyBorder="1" applyAlignment="1" applyProtection="1">
      <alignment horizontal="left" vertical="center" wrapText="1" indent="1"/>
      <protection locked="0"/>
    </xf>
    <xf numFmtId="0" fontId="21" fillId="18" borderId="26" xfId="0" applyFont="1" applyFill="1" applyBorder="1" applyAlignment="1" applyProtection="1">
      <alignment horizontal="left" vertical="center" wrapText="1" indent="1"/>
      <protection locked="0"/>
    </xf>
    <xf numFmtId="0" fontId="21" fillId="18" borderId="20" xfId="0" applyFont="1" applyFill="1" applyBorder="1" applyAlignment="1" applyProtection="1">
      <alignment horizontal="left" vertical="center" wrapText="1" indent="1"/>
      <protection locked="0"/>
    </xf>
    <xf numFmtId="0" fontId="21" fillId="18" borderId="21" xfId="0" applyFont="1" applyFill="1" applyBorder="1" applyAlignment="1" applyProtection="1">
      <alignment horizontal="left" vertical="center" wrapText="1" indent="1"/>
      <protection locked="0"/>
    </xf>
    <xf numFmtId="0" fontId="9" fillId="7" borderId="23" xfId="1" applyFont="1" applyFill="1" applyBorder="1" applyAlignment="1">
      <alignment horizontal="right" vertical="center" wrapText="1"/>
    </xf>
    <xf numFmtId="0" fontId="9" fillId="7" borderId="0" xfId="1" applyFont="1" applyFill="1" applyBorder="1" applyAlignment="1">
      <alignment horizontal="right" vertical="center" wrapText="1"/>
    </xf>
    <xf numFmtId="0" fontId="9" fillId="7" borderId="0" xfId="1" applyNumberFormat="1" applyFont="1" applyFill="1" applyBorder="1" applyAlignment="1">
      <alignment vertical="center"/>
    </xf>
    <xf numFmtId="0" fontId="14" fillId="7" borderId="23" xfId="0" applyFont="1" applyFill="1" applyBorder="1" applyAlignment="1">
      <alignment horizontal="center"/>
    </xf>
    <xf numFmtId="0" fontId="14" fillId="7" borderId="0" xfId="0" applyFont="1" applyFill="1" applyBorder="1" applyAlignment="1">
      <alignment horizontal="center"/>
    </xf>
    <xf numFmtId="0" fontId="14" fillId="7" borderId="24" xfId="0" applyFont="1" applyFill="1" applyBorder="1" applyAlignment="1">
      <alignment horizontal="center"/>
    </xf>
    <xf numFmtId="0" fontId="74" fillId="7" borderId="20" xfId="0" applyFont="1" applyFill="1" applyBorder="1" applyAlignment="1">
      <alignment horizontal="center" vertical="center" wrapText="1"/>
    </xf>
    <xf numFmtId="0" fontId="74" fillId="7" borderId="21" xfId="0" applyFont="1" applyFill="1" applyBorder="1" applyAlignment="1">
      <alignment horizontal="center" vertical="center" wrapText="1"/>
    </xf>
    <xf numFmtId="0" fontId="74" fillId="7" borderId="22" xfId="0" applyFont="1" applyFill="1" applyBorder="1" applyAlignment="1">
      <alignment horizontal="center" vertical="center" wrapText="1"/>
    </xf>
    <xf numFmtId="9" fontId="66" fillId="4" borderId="2" xfId="0" applyNumberFormat="1" applyFont="1" applyFill="1" applyBorder="1" applyAlignment="1">
      <alignment horizontal="right" vertical="center" wrapText="1"/>
    </xf>
    <xf numFmtId="0" fontId="9" fillId="7" borderId="26" xfId="1" applyNumberFormat="1" applyFont="1" applyFill="1" applyBorder="1" applyAlignment="1">
      <alignment horizontal="left" vertical="center"/>
    </xf>
    <xf numFmtId="9" fontId="12" fillId="9" borderId="20" xfId="0" applyNumberFormat="1" applyFont="1" applyFill="1" applyBorder="1" applyAlignment="1">
      <alignment horizontal="center" vertical="center"/>
    </xf>
    <xf numFmtId="9" fontId="12" fillId="9" borderId="21" xfId="0" applyNumberFormat="1" applyFont="1" applyFill="1" applyBorder="1" applyAlignment="1">
      <alignment horizontal="center" vertical="center"/>
    </xf>
    <xf numFmtId="9" fontId="12" fillId="9" borderId="22" xfId="0" applyNumberFormat="1" applyFont="1" applyFill="1" applyBorder="1" applyAlignment="1">
      <alignment horizontal="center" vertical="center"/>
    </xf>
    <xf numFmtId="0" fontId="13" fillId="11" borderId="23" xfId="0" applyNumberFormat="1" applyFont="1" applyFill="1" applyBorder="1" applyAlignment="1" applyProtection="1">
      <alignment horizontal="center" vertical="center" wrapText="1"/>
      <protection locked="0"/>
    </xf>
    <xf numFmtId="0" fontId="13" fillId="11" borderId="0" xfId="0" applyNumberFormat="1" applyFont="1" applyFill="1" applyBorder="1" applyAlignment="1" applyProtection="1">
      <alignment horizontal="center" vertical="center" wrapText="1"/>
      <protection locked="0"/>
    </xf>
    <xf numFmtId="0" fontId="13" fillId="11" borderId="24" xfId="0" applyNumberFormat="1" applyFont="1" applyFill="1" applyBorder="1" applyAlignment="1" applyProtection="1">
      <alignment horizontal="center" vertical="center" wrapText="1"/>
      <protection locked="0"/>
    </xf>
    <xf numFmtId="0" fontId="76" fillId="7" borderId="0" xfId="0" applyFont="1" applyFill="1" applyBorder="1" applyAlignment="1">
      <alignment horizontal="center" vertical="center"/>
    </xf>
    <xf numFmtId="0" fontId="76" fillId="7" borderId="24" xfId="0" applyFont="1" applyFill="1" applyBorder="1" applyAlignment="1">
      <alignment horizontal="center" vertical="center"/>
    </xf>
    <xf numFmtId="9" fontId="12" fillId="4" borderId="2" xfId="0" applyNumberFormat="1" applyFont="1" applyFill="1" applyBorder="1" applyAlignment="1">
      <alignment horizontal="center" vertical="center" wrapText="1"/>
    </xf>
    <xf numFmtId="9" fontId="79" fillId="7" borderId="0" xfId="0" applyNumberFormat="1" applyFont="1" applyFill="1" applyBorder="1" applyAlignment="1">
      <alignment horizontal="center" vertical="top"/>
    </xf>
    <xf numFmtId="9" fontId="79" fillId="7" borderId="24" xfId="0" applyNumberFormat="1" applyFont="1" applyFill="1" applyBorder="1" applyAlignment="1">
      <alignment horizontal="center" vertical="top"/>
    </xf>
    <xf numFmtId="9" fontId="24" fillId="26" borderId="20" xfId="0" applyNumberFormat="1" applyFont="1" applyFill="1" applyBorder="1" applyAlignment="1">
      <alignment horizontal="center" vertical="center" wrapText="1"/>
    </xf>
    <xf numFmtId="9" fontId="24" fillId="26" borderId="21" xfId="0" applyNumberFormat="1" applyFont="1" applyFill="1" applyBorder="1" applyAlignment="1">
      <alignment horizontal="center" vertical="center" wrapText="1"/>
    </xf>
    <xf numFmtId="9" fontId="24" fillId="26" borderId="23" xfId="0" applyNumberFormat="1" applyFont="1" applyFill="1" applyBorder="1" applyAlignment="1">
      <alignment horizontal="center" vertical="center" wrapText="1"/>
    </xf>
    <xf numFmtId="9" fontId="24" fillId="26" borderId="0" xfId="0" applyNumberFormat="1" applyFont="1" applyFill="1" applyBorder="1" applyAlignment="1">
      <alignment horizontal="center" vertical="center" wrapText="1"/>
    </xf>
    <xf numFmtId="9" fontId="24" fillId="26" borderId="25" xfId="0" applyNumberFormat="1" applyFont="1" applyFill="1" applyBorder="1" applyAlignment="1">
      <alignment horizontal="center" vertical="center" wrapText="1"/>
    </xf>
    <xf numFmtId="9" fontId="24" fillId="26" borderId="26" xfId="0" applyNumberFormat="1" applyFont="1" applyFill="1" applyBorder="1" applyAlignment="1">
      <alignment horizontal="center" vertical="center" wrapText="1"/>
    </xf>
    <xf numFmtId="0" fontId="68" fillId="7" borderId="20" xfId="0" applyFont="1" applyFill="1" applyBorder="1" applyAlignment="1">
      <alignment horizontal="center" vertical="center"/>
    </xf>
    <xf numFmtId="0" fontId="68" fillId="7" borderId="21" xfId="0" applyFont="1" applyFill="1" applyBorder="1" applyAlignment="1">
      <alignment horizontal="center" vertical="center"/>
    </xf>
    <xf numFmtId="0" fontId="68" fillId="7" borderId="22" xfId="0" applyFont="1" applyFill="1" applyBorder="1" applyAlignment="1">
      <alignment horizontal="center" vertical="center"/>
    </xf>
    <xf numFmtId="0" fontId="68" fillId="8" borderId="23" xfId="0" applyFont="1" applyFill="1" applyBorder="1" applyAlignment="1">
      <alignment horizontal="center" vertical="center" wrapText="1"/>
    </xf>
    <xf numFmtId="0" fontId="69" fillId="8" borderId="0" xfId="0" applyFont="1" applyFill="1" applyBorder="1" applyAlignment="1">
      <alignment horizontal="center" vertical="center" wrapText="1"/>
    </xf>
    <xf numFmtId="0" fontId="69" fillId="8" borderId="25" xfId="0" applyFont="1" applyFill="1" applyBorder="1" applyAlignment="1">
      <alignment horizontal="center" vertical="center" wrapText="1"/>
    </xf>
    <xf numFmtId="0" fontId="69" fillId="8" borderId="26" xfId="0" applyFont="1" applyFill="1" applyBorder="1" applyAlignment="1">
      <alignment horizontal="center" vertical="center" wrapText="1"/>
    </xf>
    <xf numFmtId="0" fontId="14" fillId="7" borderId="25" xfId="0" applyFont="1" applyFill="1" applyBorder="1" applyAlignment="1">
      <alignment horizontal="center"/>
    </xf>
    <xf numFmtId="0" fontId="14" fillId="7" borderId="26" xfId="0" applyFont="1" applyFill="1" applyBorder="1" applyAlignment="1">
      <alignment horizontal="center"/>
    </xf>
    <xf numFmtId="0" fontId="14" fillId="7" borderId="27" xfId="0" applyFont="1" applyFill="1" applyBorder="1" applyAlignment="1">
      <alignment horizontal="center"/>
    </xf>
    <xf numFmtId="9" fontId="12" fillId="9" borderId="8" xfId="0" applyNumberFormat="1" applyFont="1" applyFill="1" applyBorder="1" applyAlignment="1">
      <alignment horizontal="center" vertical="center"/>
    </xf>
    <xf numFmtId="9" fontId="12" fillId="9" borderId="0" xfId="0" applyNumberFormat="1" applyFont="1" applyFill="1" applyBorder="1" applyAlignment="1">
      <alignment horizontal="center" vertical="center"/>
    </xf>
    <xf numFmtId="9" fontId="12" fillId="9" borderId="7" xfId="0" applyNumberFormat="1" applyFont="1" applyFill="1" applyBorder="1" applyAlignment="1">
      <alignment horizontal="center" vertical="center"/>
    </xf>
    <xf numFmtId="9" fontId="14" fillId="7" borderId="26" xfId="0" applyNumberFormat="1" applyFont="1" applyFill="1" applyBorder="1" applyAlignment="1">
      <alignment horizontal="center"/>
    </xf>
    <xf numFmtId="9" fontId="14" fillId="7" borderId="27" xfId="0" applyNumberFormat="1" applyFont="1" applyFill="1" applyBorder="1" applyAlignment="1">
      <alignment horizontal="center"/>
    </xf>
    <xf numFmtId="9" fontId="9" fillId="7" borderId="0" xfId="1" applyNumberFormat="1" applyFont="1" applyFill="1" applyBorder="1" applyAlignment="1">
      <alignment horizontal="center" vertical="center" wrapText="1"/>
    </xf>
    <xf numFmtId="9" fontId="9" fillId="7" borderId="24" xfId="1" applyNumberFormat="1" applyFont="1" applyFill="1" applyBorder="1" applyAlignment="1">
      <alignment horizontal="center" vertical="center" wrapText="1"/>
    </xf>
    <xf numFmtId="9" fontId="10" fillId="8" borderId="23" xfId="0" applyNumberFormat="1" applyFont="1" applyFill="1" applyBorder="1" applyAlignment="1">
      <alignment horizontal="left" vertical="top" wrapText="1" indent="1"/>
    </xf>
    <xf numFmtId="9" fontId="10" fillId="8" borderId="0" xfId="0" applyNumberFormat="1" applyFont="1" applyFill="1" applyBorder="1" applyAlignment="1">
      <alignment horizontal="left" vertical="top" wrapText="1" indent="1"/>
    </xf>
    <xf numFmtId="0" fontId="10" fillId="8" borderId="24" xfId="0" applyFont="1" applyFill="1" applyBorder="1" applyAlignment="1">
      <alignment horizontal="left" vertical="top" wrapText="1" indent="1"/>
    </xf>
    <xf numFmtId="0" fontId="10" fillId="8" borderId="25" xfId="0" applyFont="1" applyFill="1" applyBorder="1" applyAlignment="1">
      <alignment horizontal="left" vertical="top" wrapText="1" indent="1"/>
    </xf>
    <xf numFmtId="0" fontId="10" fillId="8" borderId="26" xfId="0" applyFont="1" applyFill="1" applyBorder="1" applyAlignment="1">
      <alignment horizontal="left" vertical="top" wrapText="1" indent="1"/>
    </xf>
    <xf numFmtId="0" fontId="10" fillId="8" borderId="27" xfId="0" applyFont="1" applyFill="1" applyBorder="1" applyAlignment="1">
      <alignment horizontal="left" vertical="top" wrapText="1" indent="1"/>
    </xf>
    <xf numFmtId="0" fontId="9" fillId="7" borderId="25" xfId="1" applyFont="1" applyFill="1" applyBorder="1" applyAlignment="1">
      <alignment horizontal="right" vertical="center" wrapText="1"/>
    </xf>
    <xf numFmtId="0" fontId="9" fillId="7" borderId="26" xfId="1" applyFont="1" applyFill="1" applyBorder="1" applyAlignment="1">
      <alignment horizontal="right" vertical="center" wrapText="1"/>
    </xf>
    <xf numFmtId="0" fontId="5" fillId="7" borderId="23" xfId="0" applyFont="1" applyFill="1" applyBorder="1" applyAlignment="1">
      <alignment horizontal="center" vertical="center" wrapText="1"/>
    </xf>
    <xf numFmtId="0" fontId="5" fillId="7" borderId="0"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8" fillId="6" borderId="20" xfId="0" applyFont="1" applyFill="1" applyBorder="1" applyAlignment="1">
      <alignment horizontal="center" vertical="center"/>
    </xf>
    <xf numFmtId="0" fontId="8" fillId="6" borderId="21" xfId="0" applyFont="1" applyFill="1" applyBorder="1" applyAlignment="1">
      <alignment horizontal="center" vertical="center"/>
    </xf>
    <xf numFmtId="0" fontId="30" fillId="2" borderId="12" xfId="0" applyFont="1" applyFill="1" applyBorder="1" applyAlignment="1" applyProtection="1">
      <alignment horizontal="center" vertical="top"/>
    </xf>
    <xf numFmtId="14" fontId="7" fillId="5" borderId="8" xfId="0" applyNumberFormat="1" applyFont="1" applyFill="1" applyBorder="1" applyAlignment="1" applyProtection="1">
      <alignment horizontal="center" vertical="top" wrapText="1"/>
      <protection locked="0"/>
    </xf>
    <xf numFmtId="14" fontId="7" fillId="5" borderId="0" xfId="0" applyNumberFormat="1" applyFont="1" applyFill="1" applyBorder="1" applyAlignment="1" applyProtection="1">
      <alignment horizontal="center" vertical="top" wrapText="1"/>
      <protection locked="0"/>
    </xf>
    <xf numFmtId="49" fontId="7" fillId="5" borderId="8" xfId="0" applyNumberFormat="1" applyFont="1" applyFill="1" applyBorder="1" applyAlignment="1" applyProtection="1">
      <alignment horizontal="left" vertical="top" wrapText="1" indent="2"/>
      <protection locked="0"/>
    </xf>
    <xf numFmtId="49" fontId="7" fillId="2" borderId="0" xfId="0" applyNumberFormat="1" applyFont="1" applyFill="1" applyBorder="1" applyAlignment="1" applyProtection="1">
      <alignment horizontal="left" vertical="top" wrapText="1" indent="2"/>
      <protection locked="0"/>
    </xf>
    <xf numFmtId="49" fontId="7" fillId="5" borderId="8" xfId="0" applyNumberFormat="1" applyFont="1" applyFill="1" applyBorder="1" applyAlignment="1" applyProtection="1">
      <alignment horizontal="left" vertical="top" indent="2"/>
      <protection locked="0"/>
    </xf>
    <xf numFmtId="49" fontId="7" fillId="2" borderId="0" xfId="0" applyNumberFormat="1" applyFont="1" applyFill="1" applyBorder="1" applyAlignment="1" applyProtection="1">
      <alignment horizontal="left" vertical="top" indent="2"/>
      <protection locked="0"/>
    </xf>
    <xf numFmtId="49" fontId="7" fillId="2" borderId="7" xfId="0" applyNumberFormat="1" applyFont="1" applyFill="1" applyBorder="1" applyAlignment="1" applyProtection="1">
      <alignment horizontal="left" vertical="top" indent="2"/>
      <protection locked="0"/>
    </xf>
    <xf numFmtId="0" fontId="7" fillId="5" borderId="8" xfId="0" applyNumberFormat="1" applyFont="1" applyFill="1" applyBorder="1" applyAlignment="1" applyProtection="1">
      <alignment horizontal="left" vertical="top" wrapText="1" indent="2"/>
      <protection locked="0"/>
    </xf>
    <xf numFmtId="0" fontId="7" fillId="2" borderId="0" xfId="0" applyNumberFormat="1" applyFont="1" applyFill="1" applyBorder="1" applyAlignment="1" applyProtection="1">
      <alignment horizontal="left" vertical="top" wrapText="1" indent="2"/>
      <protection locked="0"/>
    </xf>
    <xf numFmtId="9" fontId="7" fillId="5" borderId="8" xfId="0" applyNumberFormat="1" applyFont="1" applyFill="1" applyBorder="1" applyAlignment="1" applyProtection="1">
      <alignment horizontal="left" vertical="top" indent="2"/>
      <protection locked="0"/>
    </xf>
    <xf numFmtId="0" fontId="7" fillId="2" borderId="0" xfId="0" applyFont="1" applyFill="1" applyBorder="1" applyAlignment="1" applyProtection="1">
      <alignment horizontal="left" vertical="top" indent="2"/>
      <protection locked="0"/>
    </xf>
    <xf numFmtId="0" fontId="7" fillId="2" borderId="7" xfId="0" applyFont="1" applyFill="1" applyBorder="1" applyAlignment="1" applyProtection="1">
      <alignment horizontal="left" vertical="top" indent="2"/>
      <protection locked="0"/>
    </xf>
    <xf numFmtId="9" fontId="7" fillId="5" borderId="8" xfId="0" applyNumberFormat="1" applyFont="1" applyFill="1" applyBorder="1" applyAlignment="1" applyProtection="1">
      <alignment horizontal="left" vertical="top" wrapText="1" indent="2"/>
      <protection locked="0"/>
    </xf>
    <xf numFmtId="9" fontId="7" fillId="5" borderId="0" xfId="0" applyNumberFormat="1" applyFont="1" applyFill="1" applyBorder="1" applyAlignment="1" applyProtection="1">
      <alignment horizontal="left" vertical="top" wrapText="1" indent="2"/>
      <protection locked="0"/>
    </xf>
    <xf numFmtId="0" fontId="7" fillId="2" borderId="0" xfId="0" applyFont="1" applyFill="1" applyBorder="1" applyAlignment="1" applyProtection="1">
      <alignment horizontal="left" vertical="top" wrapText="1" indent="2"/>
      <protection locked="0"/>
    </xf>
    <xf numFmtId="49" fontId="6" fillId="5" borderId="8" xfId="0" applyNumberFormat="1" applyFont="1" applyFill="1" applyBorder="1" applyAlignment="1" applyProtection="1">
      <alignment horizontal="left" vertical="top" indent="2"/>
    </xf>
    <xf numFmtId="49" fontId="6" fillId="5" borderId="0" xfId="0" applyNumberFormat="1" applyFont="1" applyFill="1" applyBorder="1" applyAlignment="1" applyProtection="1">
      <alignment horizontal="left" vertical="top" indent="2"/>
    </xf>
    <xf numFmtId="9" fontId="32" fillId="5" borderId="8" xfId="0" applyNumberFormat="1" applyFont="1" applyFill="1" applyBorder="1" applyAlignment="1" applyProtection="1">
      <alignment horizontal="left" vertical="top" indent="2"/>
    </xf>
    <xf numFmtId="0" fontId="32" fillId="2" borderId="0" xfId="0" applyNumberFormat="1" applyFont="1" applyFill="1" applyBorder="1" applyAlignment="1" applyProtection="1">
      <alignment horizontal="left" vertical="top" indent="2"/>
    </xf>
    <xf numFmtId="0" fontId="32" fillId="2" borderId="7" xfId="0" applyNumberFormat="1" applyFont="1" applyFill="1" applyBorder="1" applyAlignment="1" applyProtection="1">
      <alignment horizontal="left" vertical="top" indent="2"/>
    </xf>
    <xf numFmtId="0" fontId="24" fillId="2" borderId="6" xfId="0" applyFont="1" applyFill="1" applyBorder="1" applyAlignment="1" applyProtection="1">
      <alignment horizontal="center" vertical="center"/>
    </xf>
    <xf numFmtId="0" fontId="24" fillId="2" borderId="4" xfId="0" applyFont="1" applyFill="1" applyBorder="1" applyAlignment="1" applyProtection="1">
      <alignment horizontal="center" vertical="center"/>
    </xf>
    <xf numFmtId="0" fontId="24" fillId="2" borderId="4" xfId="0" applyFont="1" applyFill="1" applyBorder="1" applyAlignment="1" applyProtection="1"/>
    <xf numFmtId="0" fontId="24" fillId="2" borderId="5" xfId="0" applyFont="1" applyFill="1" applyBorder="1" applyAlignment="1" applyProtection="1"/>
    <xf numFmtId="0" fontId="1" fillId="2" borderId="8"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0" xfId="0" applyFont="1" applyFill="1" applyBorder="1" applyAlignment="1" applyProtection="1"/>
    <xf numFmtId="0" fontId="1" fillId="2" borderId="7" xfId="0" applyFont="1" applyFill="1" applyBorder="1" applyAlignment="1" applyProtection="1"/>
    <xf numFmtId="0" fontId="24" fillId="2" borderId="8" xfId="0" applyFont="1" applyFill="1" applyBorder="1" applyAlignment="1" applyProtection="1">
      <alignment horizontal="center" vertical="center"/>
    </xf>
    <xf numFmtId="0" fontId="32" fillId="2" borderId="0"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32" fillId="2" borderId="0" xfId="0" applyFont="1" applyFill="1" applyBorder="1" applyAlignment="1" applyProtection="1">
      <alignment horizontal="center"/>
    </xf>
    <xf numFmtId="0" fontId="32" fillId="2" borderId="7" xfId="0" applyFont="1" applyFill="1" applyBorder="1" applyAlignment="1" applyProtection="1">
      <alignment horizontal="center"/>
    </xf>
    <xf numFmtId="0" fontId="19" fillId="2" borderId="8" xfId="0" applyFont="1" applyFill="1" applyBorder="1" applyAlignment="1" applyProtection="1">
      <alignment horizontal="left" vertical="center" wrapText="1" indent="1"/>
    </xf>
    <xf numFmtId="0" fontId="20" fillId="2" borderId="0" xfId="0" applyFont="1" applyFill="1" applyBorder="1" applyAlignment="1" applyProtection="1">
      <alignment horizontal="left" vertical="center" wrapText="1" indent="1"/>
    </xf>
    <xf numFmtId="0" fontId="70" fillId="2" borderId="0" xfId="0" applyFont="1" applyFill="1" applyBorder="1" applyAlignment="1" applyProtection="1">
      <alignment horizontal="left" vertical="center" wrapText="1" indent="1"/>
      <protection locked="0"/>
    </xf>
    <xf numFmtId="0" fontId="71" fillId="2" borderId="0" xfId="0" applyFont="1" applyFill="1" applyBorder="1" applyAlignment="1" applyProtection="1">
      <alignment horizontal="left" vertical="center" wrapText="1" indent="1"/>
      <protection locked="0"/>
    </xf>
    <xf numFmtId="0" fontId="71" fillId="2" borderId="7" xfId="0" applyFont="1" applyFill="1" applyBorder="1" applyAlignment="1" applyProtection="1">
      <alignment horizontal="left" vertical="center" wrapText="1" indent="1"/>
      <protection locked="0"/>
    </xf>
    <xf numFmtId="0" fontId="19" fillId="2" borderId="15" xfId="0" applyFont="1" applyFill="1" applyBorder="1" applyAlignment="1" applyProtection="1">
      <alignment horizontal="left" vertical="center" wrapText="1" indent="1"/>
    </xf>
    <xf numFmtId="0" fontId="20" fillId="2" borderId="12" xfId="0" applyFont="1" applyFill="1" applyBorder="1" applyAlignment="1" applyProtection="1">
      <alignment horizontal="left" vertical="center" wrapText="1" indent="1"/>
    </xf>
    <xf numFmtId="0" fontId="21" fillId="2" borderId="12" xfId="0" applyFont="1" applyFill="1" applyBorder="1" applyAlignment="1" applyProtection="1">
      <alignment horizontal="left" vertical="center" wrapText="1" indent="1"/>
      <protection locked="0"/>
    </xf>
    <xf numFmtId="0" fontId="21" fillId="2" borderId="13" xfId="0" applyFont="1" applyFill="1" applyBorder="1" applyAlignment="1" applyProtection="1">
      <alignment horizontal="left" vertical="center" wrapText="1" indent="1"/>
      <protection locked="0"/>
    </xf>
    <xf numFmtId="0" fontId="84" fillId="9" borderId="6" xfId="0" applyFont="1" applyFill="1" applyBorder="1" applyAlignment="1" applyProtection="1">
      <alignment horizontal="center" vertical="center" wrapText="1"/>
    </xf>
    <xf numFmtId="0" fontId="84" fillId="9" borderId="4" xfId="0" applyFont="1" applyFill="1" applyBorder="1" applyAlignment="1" applyProtection="1">
      <alignment horizontal="center"/>
    </xf>
    <xf numFmtId="0" fontId="66" fillId="9" borderId="4" xfId="0" applyFont="1" applyFill="1" applyBorder="1" applyAlignment="1" applyProtection="1">
      <alignment horizontal="center"/>
    </xf>
    <xf numFmtId="0" fontId="66" fillId="9" borderId="5" xfId="0" applyFont="1" applyFill="1" applyBorder="1" applyAlignment="1" applyProtection="1">
      <alignment horizontal="center"/>
    </xf>
    <xf numFmtId="9" fontId="7" fillId="5" borderId="8" xfId="0" applyNumberFormat="1" applyFont="1" applyFill="1" applyBorder="1" applyAlignment="1" applyProtection="1">
      <alignment horizontal="left" vertical="center" wrapText="1" indent="2"/>
      <protection locked="0"/>
    </xf>
    <xf numFmtId="9" fontId="7" fillId="5" borderId="0" xfId="0" applyNumberFormat="1" applyFont="1" applyFill="1" applyBorder="1" applyAlignment="1" applyProtection="1">
      <alignment horizontal="left" vertical="center" wrapText="1" indent="2"/>
      <protection locked="0"/>
    </xf>
    <xf numFmtId="0" fontId="7" fillId="2" borderId="0" xfId="0" applyFont="1" applyFill="1" applyBorder="1" applyAlignment="1" applyProtection="1">
      <alignment horizontal="left" wrapText="1" indent="2"/>
      <protection locked="0"/>
    </xf>
    <xf numFmtId="9" fontId="24" fillId="5" borderId="8" xfId="0" applyNumberFormat="1" applyFont="1" applyFill="1" applyBorder="1" applyAlignment="1" applyProtection="1">
      <alignment horizontal="left" vertical="center" wrapText="1" indent="2"/>
    </xf>
    <xf numFmtId="0" fontId="32" fillId="2" borderId="0" xfId="0" applyNumberFormat="1" applyFont="1" applyFill="1" applyBorder="1" applyAlignment="1" applyProtection="1">
      <alignment horizontal="left" wrapText="1" indent="2"/>
    </xf>
    <xf numFmtId="0" fontId="32" fillId="2" borderId="7" xfId="0" applyNumberFormat="1" applyFont="1" applyFill="1" applyBorder="1" applyAlignment="1" applyProtection="1">
      <alignment horizontal="left" wrapText="1" indent="2"/>
    </xf>
    <xf numFmtId="9" fontId="84" fillId="6" borderId="36" xfId="0" applyNumberFormat="1" applyFont="1" applyFill="1" applyBorder="1" applyAlignment="1" applyProtection="1">
      <alignment horizontal="center" vertical="center" wrapText="1"/>
    </xf>
    <xf numFmtId="0" fontId="84" fillId="6" borderId="37" xfId="0" applyFont="1" applyFill="1" applyBorder="1" applyAlignment="1" applyProtection="1">
      <alignment horizontal="center" vertical="center" wrapText="1"/>
    </xf>
    <xf numFmtId="0" fontId="5" fillId="2" borderId="6" xfId="0" applyFont="1" applyFill="1" applyBorder="1" applyAlignment="1" applyProtection="1">
      <alignment horizontal="center" wrapText="1"/>
    </xf>
    <xf numFmtId="0" fontId="5" fillId="2" borderId="4" xfId="0" applyFont="1" applyFill="1" applyBorder="1" applyAlignment="1" applyProtection="1">
      <alignment horizontal="center" wrapText="1"/>
    </xf>
    <xf numFmtId="0" fontId="5" fillId="2" borderId="4" xfId="0" applyFont="1" applyFill="1" applyBorder="1" applyAlignment="1" applyProtection="1">
      <alignment wrapText="1"/>
    </xf>
    <xf numFmtId="0" fontId="5" fillId="2" borderId="5" xfId="0" applyFont="1" applyFill="1" applyBorder="1" applyAlignment="1" applyProtection="1">
      <alignment wrapText="1"/>
    </xf>
    <xf numFmtId="0" fontId="1" fillId="2" borderId="15" xfId="0" applyFont="1" applyFill="1" applyBorder="1" applyAlignment="1" applyProtection="1">
      <alignment horizontal="center" vertical="top"/>
    </xf>
    <xf numFmtId="0" fontId="1" fillId="2" borderId="12" xfId="0" applyFont="1" applyFill="1" applyBorder="1" applyAlignment="1" applyProtection="1">
      <alignment horizontal="center" vertical="top"/>
    </xf>
    <xf numFmtId="0" fontId="1" fillId="2" borderId="12" xfId="0" applyFont="1" applyFill="1" applyBorder="1" applyAlignment="1" applyProtection="1">
      <alignment vertical="top"/>
    </xf>
    <xf numFmtId="0" fontId="1" fillId="2" borderId="13" xfId="0" applyFont="1" applyFill="1" applyBorder="1" applyAlignment="1" applyProtection="1">
      <alignment vertical="top"/>
    </xf>
    <xf numFmtId="0" fontId="6" fillId="2" borderId="0" xfId="0" applyFont="1" applyFill="1" applyBorder="1" applyAlignment="1" applyProtection="1">
      <alignment horizontal="center"/>
    </xf>
    <xf numFmtId="166" fontId="5" fillId="2" borderId="0" xfId="0" applyNumberFormat="1" applyFont="1" applyFill="1" applyBorder="1" applyAlignment="1" applyProtection="1">
      <alignment horizontal="center" vertical="top"/>
    </xf>
    <xf numFmtId="0" fontId="5" fillId="2" borderId="0" xfId="0" applyFont="1" applyFill="1" applyBorder="1" applyAlignment="1" applyProtection="1">
      <alignment vertical="top"/>
    </xf>
    <xf numFmtId="0" fontId="5" fillId="2" borderId="0" xfId="0" applyNumberFormat="1" applyFont="1" applyFill="1" applyBorder="1" applyAlignment="1" applyProtection="1">
      <alignment horizontal="center" vertical="top"/>
    </xf>
    <xf numFmtId="0" fontId="66" fillId="3" borderId="0" xfId="0" applyFont="1" applyFill="1" applyBorder="1" applyAlignment="1" applyProtection="1">
      <alignment horizontal="center" wrapText="1"/>
    </xf>
    <xf numFmtId="0" fontId="84" fillId="3" borderId="0" xfId="0" applyFont="1" applyFill="1" applyBorder="1" applyAlignment="1" applyProtection="1">
      <alignment horizontal="center" wrapText="1"/>
    </xf>
    <xf numFmtId="0" fontId="66" fillId="3" borderId="0" xfId="0" applyFont="1" applyFill="1" applyBorder="1" applyAlignment="1" applyProtection="1">
      <alignment wrapText="1"/>
    </xf>
    <xf numFmtId="9" fontId="36" fillId="5" borderId="0" xfId="0" applyNumberFormat="1" applyFont="1" applyFill="1" applyBorder="1" applyAlignment="1" applyProtection="1">
      <alignment horizontal="center" vertical="center" wrapText="1"/>
    </xf>
    <xf numFmtId="0" fontId="85" fillId="2" borderId="0" xfId="0" applyFont="1" applyFill="1" applyBorder="1" applyAlignment="1" applyProtection="1">
      <alignment horizontal="center" vertical="center" wrapText="1"/>
    </xf>
    <xf numFmtId="0" fontId="6" fillId="5" borderId="0" xfId="0" applyFont="1" applyFill="1" applyBorder="1" applyAlignment="1" applyProtection="1">
      <alignment horizontal="left" wrapText="1" indent="1"/>
    </xf>
    <xf numFmtId="0" fontId="6" fillId="2" borderId="0" xfId="0" applyFont="1" applyFill="1" applyBorder="1" applyAlignment="1" applyProtection="1">
      <alignment horizontal="left" wrapText="1" indent="1"/>
    </xf>
    <xf numFmtId="0" fontId="6" fillId="5" borderId="0" xfId="0" applyFont="1" applyFill="1" applyBorder="1" applyAlignment="1" applyProtection="1">
      <alignment horizontal="left" vertical="top" wrapText="1" indent="1"/>
    </xf>
    <xf numFmtId="0" fontId="6" fillId="2" borderId="0" xfId="0" applyFont="1" applyFill="1" applyBorder="1" applyAlignment="1" applyProtection="1">
      <alignment horizontal="left" vertical="top" wrapText="1" indent="1"/>
    </xf>
    <xf numFmtId="0" fontId="82" fillId="2" borderId="6" xfId="0" applyFont="1" applyFill="1" applyBorder="1" applyAlignment="1" applyProtection="1">
      <alignment horizontal="center" vertical="center" wrapText="1"/>
    </xf>
    <xf numFmtId="0" fontId="82" fillId="2" borderId="4"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0" xfId="0" applyFont="1" applyFill="1" applyBorder="1" applyAlignment="1" applyProtection="1">
      <alignment wrapText="1"/>
    </xf>
    <xf numFmtId="0" fontId="57" fillId="3" borderId="0" xfId="0" applyFont="1" applyFill="1" applyBorder="1" applyAlignment="1" applyProtection="1">
      <alignment horizontal="center" vertical="top" wrapText="1"/>
    </xf>
  </cellXfs>
  <cellStyles count="6">
    <cellStyle name="Lien hypertexte" xfId="2" builtinId="8"/>
    <cellStyle name="Normal" xfId="0" builtinId="0"/>
    <cellStyle name="Normal 2" xfId="1"/>
    <cellStyle name="Normal 2 2" xfId="4"/>
    <cellStyle name="Normal 3" xfId="3"/>
    <cellStyle name="常规 2" xfId="5"/>
  </cellStyles>
  <dxfs count="0"/>
  <tableStyles count="0" defaultTableStyle="TableStyleMedium9" defaultPivotStyle="PivotStyleMedium7"/>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FFFFCC"/>
      <color rgb="FF69A8AF"/>
      <color rgb="FF2FBBBC"/>
      <color rgb="FFCCFFFF"/>
      <color rgb="FFFCE335"/>
      <color rgb="FF833C0C"/>
      <color rgb="FFBBECF3"/>
      <color rgb="FF33CCCC"/>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768157295505383"/>
          <c:y val="0.166667635484302"/>
          <c:w val="0.870540132521202"/>
          <c:h val="0.630956048619146"/>
        </c:manualLayout>
      </c:layout>
      <c:barChart>
        <c:barDir val="col"/>
        <c:grouping val="clustered"/>
        <c:varyColors val="0"/>
        <c:ser>
          <c:idx val="0"/>
          <c:order val="0"/>
          <c:tx>
            <c:strRef>
              <c:f>Utilitaires!$E$2</c:f>
              <c:strCache>
                <c:ptCount val="1"/>
                <c:pt idx="0">
                  <c:v>Nb de Mesures _x000d_(mes x)</c:v>
                </c:pt>
              </c:strCache>
            </c:strRef>
          </c:tx>
          <c:spPr>
            <a:solidFill>
              <a:srgbClr val="0000FF">
                <a:alpha val="21000"/>
              </a:srgbClr>
            </a:solidFill>
            <a:ln w="6350">
              <a:solidFill>
                <a:srgbClr val="0000FF"/>
              </a:solidFill>
            </a:ln>
          </c:spPr>
          <c:invertIfNegative val="0"/>
          <c:dLbls>
            <c:spPr>
              <a:noFill/>
              <a:ln>
                <a:noFill/>
              </a:ln>
              <a:effectLst/>
            </c:spPr>
            <c:txPr>
              <a:bodyPr wrap="square" lIns="38100" tIns="19050" rIns="38100" bIns="19050" anchor="ctr">
                <a:spAutoFit/>
              </a:bodyPr>
              <a:lstStyle/>
              <a:p>
                <a:pPr>
                  <a:defRPr sz="1000">
                    <a:solidFill>
                      <a:srgbClr val="0000FF"/>
                    </a:solidFill>
                    <a:latin typeface="Arial Narrow" charset="0"/>
                    <a:ea typeface="Arial Narrow" charset="0"/>
                    <a:cs typeface="Arial Narrow"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Utilitaires!$A$4:$A$7</c:f>
              <c:strCache>
                <c:ptCount val="4"/>
                <c:pt idx="0">
                  <c:v>Faux </c:v>
                </c:pt>
                <c:pt idx="1">
                  <c:v>Plutôt Faux</c:v>
                </c:pt>
                <c:pt idx="2">
                  <c:v>Plutôt Vrai</c:v>
                </c:pt>
                <c:pt idx="3">
                  <c:v>Vrai </c:v>
                </c:pt>
              </c:strCache>
            </c:strRef>
          </c:cat>
          <c:val>
            <c:numRef>
              <c:f>Utilitaires!$E$4:$E$7</c:f>
              <c:numCache>
                <c:formatCode>General</c:formatCode>
                <c:ptCount val="4"/>
                <c:pt idx="0">
                  <c:v>0.0</c:v>
                </c:pt>
                <c:pt idx="1">
                  <c:v>0.0</c:v>
                </c:pt>
                <c:pt idx="2">
                  <c:v>0.0</c:v>
                </c:pt>
                <c:pt idx="3">
                  <c:v>0.0</c:v>
                </c:pt>
              </c:numCache>
            </c:numRef>
          </c:val>
          <c:extLst xmlns:c16r2="http://schemas.microsoft.com/office/drawing/2015/06/chart">
            <c:ext xmlns:c16="http://schemas.microsoft.com/office/drawing/2014/chart" uri="{C3380CC4-5D6E-409C-BE32-E72D297353CC}">
              <c16:uniqueId val="{00000004-F628-4D1C-81A5-7BFA331A8154}"/>
            </c:ext>
          </c:extLst>
        </c:ser>
        <c:dLbls>
          <c:showLegendKey val="0"/>
          <c:showVal val="0"/>
          <c:showCatName val="0"/>
          <c:showSerName val="0"/>
          <c:showPercent val="0"/>
          <c:showBubbleSize val="0"/>
        </c:dLbls>
        <c:gapWidth val="150"/>
        <c:overlap val="100"/>
        <c:axId val="-1963036384"/>
        <c:axId val="-1972794128"/>
      </c:barChart>
      <c:catAx>
        <c:axId val="-196303638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FF"/>
                </a:solidFill>
                <a:latin typeface="Arial Narrow"/>
                <a:ea typeface="Arial Narrow"/>
                <a:cs typeface="Arial Narrow"/>
              </a:defRPr>
            </a:pPr>
            <a:endParaRPr lang="fr-FR"/>
          </a:p>
        </c:txPr>
        <c:crossAx val="-1972794128"/>
        <c:crosses val="autoZero"/>
        <c:auto val="0"/>
        <c:lblAlgn val="ctr"/>
        <c:lblOffset val="100"/>
        <c:tickMarkSkip val="1"/>
        <c:noMultiLvlLbl val="0"/>
      </c:catAx>
      <c:valAx>
        <c:axId val="-1972794128"/>
        <c:scaling>
          <c:orientation val="minMax"/>
        </c:scaling>
        <c:delete val="0"/>
        <c:axPos val="l"/>
        <c:majorGridlines>
          <c:spPr>
            <a:ln w="3175">
              <a:solidFill>
                <a:srgbClr val="969696"/>
              </a:solidFill>
              <a:prstDash val="sysDash"/>
            </a:ln>
          </c:spPr>
        </c:majorGridlines>
        <c:numFmt formatCode="General"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rgbClr val="808080"/>
                </a:solidFill>
                <a:latin typeface="Arial Narrow"/>
                <a:ea typeface="Arial Narrow"/>
                <a:cs typeface="Arial Narrow"/>
              </a:defRPr>
            </a:pPr>
            <a:endParaRPr lang="fr-FR"/>
          </a:p>
        </c:txPr>
        <c:crossAx val="-1963036384"/>
        <c:crosses val="autoZero"/>
        <c:crossBetween val="between"/>
      </c:valAx>
      <c:spPr>
        <a:noFill/>
        <a:ln w="25400">
          <a:noFill/>
        </a:ln>
      </c:spPr>
    </c:plotArea>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9" l="0.750000000000002" r="0.750000000000002" t="0.984251969"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34097951687785"/>
          <c:y val="0.139260191532272"/>
          <c:w val="0.519417929368171"/>
          <c:h val="0.744617813031799"/>
        </c:manualLayout>
      </c:layout>
      <c:radarChart>
        <c:radarStyle val="filled"/>
        <c:varyColors val="0"/>
        <c:ser>
          <c:idx val="0"/>
          <c:order val="0"/>
          <c:tx>
            <c:strRef>
              <c:f>Utilitaires!$B$32</c:f>
              <c:strCache>
                <c:ptCount val="1"/>
                <c:pt idx="0">
                  <c:v>RADAR des AXES</c:v>
                </c:pt>
              </c:strCache>
            </c:strRef>
          </c:tx>
          <c:spPr>
            <a:solidFill>
              <a:srgbClr val="5B9BD5">
                <a:alpha val="27000"/>
              </a:srgbClr>
            </a:solidFill>
            <a:ln w="25400">
              <a:solidFill>
                <a:srgbClr val="69A8AF"/>
              </a:solidFill>
            </a:ln>
            <a:effectLst/>
          </c:spPr>
          <c:cat>
            <c:strRef>
              <c:f>Utilitaires!$B$34:$B$47</c:f>
              <c:strCache>
                <c:ptCount val="14"/>
                <c:pt idx="0">
                  <c:v>A.5 Politiques de sécurité de l’information</c:v>
                </c:pt>
                <c:pt idx="1">
                  <c:v>A.6 Organisation de la sécurité de l’information</c:v>
                </c:pt>
                <c:pt idx="2">
                  <c:v>A.7 Sécurité des ressources humaines</c:v>
                </c:pt>
                <c:pt idx="3">
                  <c:v>A.8 Gestion des actifs </c:v>
                </c:pt>
                <c:pt idx="4">
                  <c:v>A.9 Contrôle d’accès</c:v>
                </c:pt>
                <c:pt idx="5">
                  <c:v>A.10 Cryptographie</c:v>
                </c:pt>
                <c:pt idx="6">
                  <c:v>A.11 Sécurité physique et environnementale</c:v>
                </c:pt>
                <c:pt idx="7">
                  <c:v>A.12 Sécurité liée à l’exploitation</c:v>
                </c:pt>
                <c:pt idx="8">
                  <c:v>A.13 Sécurité des communications</c:v>
                </c:pt>
                <c:pt idx="9">
                  <c:v>A.14 Acquisition, développement et maintenance des systèmes d’information</c:v>
                </c:pt>
                <c:pt idx="10">
                  <c:v>A.15 Sécurité liée à l’exploitation</c:v>
                </c:pt>
                <c:pt idx="11">
                  <c:v>A.16  Relations avec les fournisseurs</c:v>
                </c:pt>
                <c:pt idx="12">
                  <c:v>A.17 Sécurité de l’information dans la gestion de la continuité de l’activité</c:v>
                </c:pt>
                <c:pt idx="13">
                  <c:v>A.18 Conformité</c:v>
                </c:pt>
              </c:strCache>
            </c:strRef>
          </c:cat>
          <c:val>
            <c:numRef>
              <c:f>Utilitaires!$C$34:$C$47</c:f>
              <c:numCache>
                <c:formatCode>0%</c:formatCode>
                <c:ptCount val="1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numCache>
            </c:numRef>
          </c:val>
          <c:extLst xmlns:c16r2="http://schemas.microsoft.com/office/drawing/2015/06/chart">
            <c:ext xmlns:c16="http://schemas.microsoft.com/office/drawing/2014/chart" uri="{C3380CC4-5D6E-409C-BE32-E72D297353CC}">
              <c16:uniqueId val="{00000008-95B0-4C9C-A291-D6A01C615F22}"/>
            </c:ext>
          </c:extLst>
        </c:ser>
        <c:ser>
          <c:idx val="1"/>
          <c:order val="1"/>
          <c:tx>
            <c:strRef>
              <c:f>Utilitaires!$A$34</c:f>
              <c:strCache>
                <c:ptCount val="1"/>
                <c:pt idx="0">
                  <c:v>90%</c:v>
                </c:pt>
              </c:strCache>
            </c:strRef>
          </c:tx>
          <c:spPr>
            <a:noFill/>
            <a:ln w="19050">
              <a:solidFill>
                <a:srgbClr val="70AD47">
                  <a:lumMod val="75000"/>
                </a:srgbClr>
              </a:solidFill>
              <a:prstDash val="sysDash"/>
            </a:ln>
          </c:spPr>
          <c:val>
            <c:numRef>
              <c:f>Utilitaires!$A$34:$A$47</c:f>
              <c:numCache>
                <c:formatCode>0%</c:formatCode>
                <c:ptCount val="14"/>
                <c:pt idx="0">
                  <c:v>0.9</c:v>
                </c:pt>
                <c:pt idx="1">
                  <c:v>0.9</c:v>
                </c:pt>
                <c:pt idx="2">
                  <c:v>0.9</c:v>
                </c:pt>
                <c:pt idx="3">
                  <c:v>0.9</c:v>
                </c:pt>
                <c:pt idx="4">
                  <c:v>0.9</c:v>
                </c:pt>
                <c:pt idx="5">
                  <c:v>0.9</c:v>
                </c:pt>
                <c:pt idx="6">
                  <c:v>0.9</c:v>
                </c:pt>
                <c:pt idx="7">
                  <c:v>0.9</c:v>
                </c:pt>
                <c:pt idx="8">
                  <c:v>0.9</c:v>
                </c:pt>
                <c:pt idx="9">
                  <c:v>0.9</c:v>
                </c:pt>
                <c:pt idx="10">
                  <c:v>0.9</c:v>
                </c:pt>
                <c:pt idx="11">
                  <c:v>0.9</c:v>
                </c:pt>
                <c:pt idx="12">
                  <c:v>0.9</c:v>
                </c:pt>
                <c:pt idx="13">
                  <c:v>0.9</c:v>
                </c:pt>
              </c:numCache>
            </c:numRef>
          </c:val>
        </c:ser>
        <c:dLbls>
          <c:showLegendKey val="0"/>
          <c:showVal val="0"/>
          <c:showCatName val="0"/>
          <c:showSerName val="0"/>
          <c:showPercent val="0"/>
          <c:showBubbleSize val="0"/>
        </c:dLbls>
        <c:axId val="-1972501424"/>
        <c:axId val="-1970298032"/>
      </c:radarChart>
      <c:catAx>
        <c:axId val="-1972501424"/>
        <c:scaling>
          <c:orientation val="minMax"/>
        </c:scaling>
        <c:delete val="0"/>
        <c:axPos val="b"/>
        <c:majorGridlines>
          <c:spPr>
            <a:ln w="3175">
              <a:solidFill>
                <a:srgbClr val="969696"/>
              </a:solidFill>
              <a:prstDash val="sysDash"/>
            </a:ln>
          </c:spPr>
        </c:majorGridlines>
        <c:numFmt formatCode="@" sourceLinked="0"/>
        <c:majorTickMark val="out"/>
        <c:minorTickMark val="none"/>
        <c:tickLblPos val="none"/>
        <c:txPr>
          <a:bodyPr rot="0" vert="horz" anchor="ctr" anchorCtr="0"/>
          <a:lstStyle/>
          <a:p>
            <a:pPr>
              <a:defRPr sz="800" b="0" i="0" u="none" strike="noStrike" baseline="0">
                <a:solidFill>
                  <a:srgbClr val="69A8AF"/>
                </a:solidFill>
                <a:latin typeface="Arial Narrow" charset="0"/>
                <a:ea typeface="Arial Narrow" charset="0"/>
                <a:cs typeface="Arial Narrow" charset="0"/>
              </a:defRPr>
            </a:pPr>
            <a:endParaRPr lang="fr-FR"/>
          </a:p>
        </c:txPr>
        <c:crossAx val="-1970298032"/>
        <c:crosses val="autoZero"/>
        <c:auto val="0"/>
        <c:lblAlgn val="ctr"/>
        <c:lblOffset val="100"/>
        <c:noMultiLvlLbl val="0"/>
      </c:catAx>
      <c:valAx>
        <c:axId val="-1970298032"/>
        <c:scaling>
          <c:orientation val="minMax"/>
          <c:max val="1.0"/>
          <c:min val="0.0"/>
        </c:scaling>
        <c:delete val="0"/>
        <c:axPos val="l"/>
        <c:majorGridlines>
          <c:spPr>
            <a:ln w="3175">
              <a:solidFill>
                <a:srgbClr val="969696"/>
              </a:solidFill>
              <a:prstDash val="sysDot"/>
            </a:ln>
          </c:spPr>
        </c:majorGridlines>
        <c:numFmt formatCode="0%" sourceLinked="1"/>
        <c:majorTickMark val="none"/>
        <c:minorTickMark val="none"/>
        <c:tickLblPos val="nextTo"/>
        <c:spPr>
          <a:noFill/>
          <a:ln w="3175">
            <a:solidFill>
              <a:srgbClr val="969696"/>
            </a:solidFill>
            <a:prstDash val="sysDash"/>
          </a:ln>
        </c:spPr>
        <c:txPr>
          <a:bodyPr rot="0" vert="horz"/>
          <a:lstStyle/>
          <a:p>
            <a:pPr>
              <a:defRPr sz="600" b="0" i="0" u="none" strike="noStrike" baseline="0">
                <a:solidFill>
                  <a:srgbClr val="808080"/>
                </a:solidFill>
                <a:latin typeface="Calibri"/>
                <a:ea typeface="Calibri"/>
                <a:cs typeface="Calibri"/>
              </a:defRPr>
            </a:pPr>
            <a:endParaRPr lang="fr-FR"/>
          </a:p>
        </c:txPr>
        <c:crossAx val="-1972501424"/>
        <c:crosses val="autoZero"/>
        <c:crossBetween val="between"/>
        <c:majorUnit val="0.2"/>
        <c:minorUnit val="0.0500000000000001"/>
      </c:valAx>
      <c:spPr>
        <a:noFill/>
        <a:ln w="25400">
          <a:noFill/>
        </a:ln>
      </c:spPr>
    </c:plotArea>
    <c:plotVisOnly val="0"/>
    <c:dispBlanksAs val="gap"/>
    <c:showDLblsOverMax val="0"/>
  </c:chart>
  <c:spPr>
    <a:noFill/>
    <a:ln w="9525">
      <a:noFill/>
    </a:ln>
    <a:effectLst>
      <a:softEdge rad="12700"/>
    </a:effectLst>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9" l="0.750000000000002" r="0.750000000000002" t="0.984251969"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075607433488942"/>
          <c:y val="0.0861244019138757"/>
          <c:w val="0.878791561155957"/>
          <c:h val="0.741626794258377"/>
        </c:manualLayout>
      </c:layout>
      <c:barChart>
        <c:barDir val="col"/>
        <c:grouping val="clustered"/>
        <c:varyColors val="0"/>
        <c:ser>
          <c:idx val="0"/>
          <c:order val="0"/>
          <c:tx>
            <c:strRef>
              <c:f>Utilitaires!$I$12</c:f>
              <c:strCache>
                <c:ptCount val="1"/>
                <c:pt idx="0">
                  <c:v>Histogramme Objectifs AX.x</c:v>
                </c:pt>
              </c:strCache>
            </c:strRef>
          </c:tx>
          <c:spPr>
            <a:solidFill>
              <a:schemeClr val="bg2">
                <a:alpha val="70000"/>
              </a:schemeClr>
            </a:solidFill>
            <a:ln>
              <a:solidFill>
                <a:schemeClr val="tx1">
                  <a:lumMod val="50000"/>
                  <a:lumOff val="50000"/>
                </a:schemeClr>
              </a:solidFill>
            </a:ln>
          </c:spPr>
          <c:invertIfNegative val="0"/>
          <c:dPt>
            <c:idx val="1"/>
            <c:invertIfNegative val="0"/>
            <c:bubble3D val="0"/>
            <c:spPr>
              <a:solidFill>
                <a:schemeClr val="bg2">
                  <a:alpha val="70000"/>
                </a:schemeClr>
              </a:solidFill>
              <a:ln w="6350">
                <a:solidFill>
                  <a:schemeClr val="tx1">
                    <a:lumMod val="50000"/>
                    <a:lumOff val="50000"/>
                  </a:schemeClr>
                </a:solidFill>
              </a:ln>
            </c:spPr>
          </c:dPt>
          <c:dLbls>
            <c:spPr>
              <a:noFill/>
              <a:ln>
                <a:noFill/>
              </a:ln>
              <a:effectLst/>
            </c:spPr>
            <c:txPr>
              <a:bodyPr wrap="square" lIns="38100" tIns="19050" rIns="38100" bIns="19050" anchor="ctr">
                <a:spAutoFit/>
              </a:bodyPr>
              <a:lstStyle/>
              <a:p>
                <a:pPr>
                  <a:defRPr sz="1000">
                    <a:latin typeface="Arial Narrow" charset="0"/>
                    <a:ea typeface="Arial Narrow" charset="0"/>
                    <a:cs typeface="Arial Narrow"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Utilitaires!$H$13:$H$16</c:f>
              <c:strCache>
                <c:ptCount val="4"/>
                <c:pt idx="0">
                  <c:v>Insuffisant</c:v>
                </c:pt>
                <c:pt idx="1">
                  <c:v>Informel</c:v>
                </c:pt>
                <c:pt idx="2">
                  <c:v>Convaincant</c:v>
                </c:pt>
                <c:pt idx="3">
                  <c:v>Conforme</c:v>
                </c:pt>
              </c:strCache>
            </c:strRef>
          </c:cat>
          <c:val>
            <c:numRef>
              <c:f>Utilitaires!$I$13:$I$16</c:f>
              <c:numCache>
                <c:formatCode>General</c:formatCode>
                <c:ptCount val="4"/>
                <c:pt idx="0">
                  <c:v>0.0</c:v>
                </c:pt>
                <c:pt idx="1">
                  <c:v>0.0</c:v>
                </c:pt>
                <c:pt idx="2">
                  <c:v>0.0</c:v>
                </c:pt>
                <c:pt idx="3">
                  <c:v>0.0</c:v>
                </c:pt>
              </c:numCache>
            </c:numRef>
          </c:val>
          <c:extLst xmlns:c16r2="http://schemas.microsoft.com/office/drawing/2015/06/chart">
            <c:ext xmlns:c16="http://schemas.microsoft.com/office/drawing/2014/chart" uri="{C3380CC4-5D6E-409C-BE32-E72D297353CC}">
              <c16:uniqueId val="{00000005-A70E-4EFB-AACD-F34AC016548B}"/>
            </c:ext>
          </c:extLst>
        </c:ser>
        <c:dLbls>
          <c:dLblPos val="outEnd"/>
          <c:showLegendKey val="0"/>
          <c:showVal val="1"/>
          <c:showCatName val="0"/>
          <c:showSerName val="0"/>
          <c:showPercent val="0"/>
          <c:showBubbleSize val="0"/>
        </c:dLbls>
        <c:gapWidth val="150"/>
        <c:overlap val="100"/>
        <c:axId val="-1961965472"/>
        <c:axId val="-1968794720"/>
      </c:barChart>
      <c:catAx>
        <c:axId val="-1961965472"/>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chemeClr val="tx1"/>
                </a:solidFill>
                <a:latin typeface="Arial Narrow"/>
                <a:ea typeface="Arial Narrow"/>
                <a:cs typeface="Arial Narrow"/>
              </a:defRPr>
            </a:pPr>
            <a:endParaRPr lang="fr-FR"/>
          </a:p>
        </c:txPr>
        <c:crossAx val="-1968794720"/>
        <c:crosses val="autoZero"/>
        <c:auto val="0"/>
        <c:lblAlgn val="ctr"/>
        <c:lblOffset val="100"/>
        <c:tickMarkSkip val="1"/>
        <c:noMultiLvlLbl val="0"/>
      </c:catAx>
      <c:valAx>
        <c:axId val="-1968794720"/>
        <c:scaling>
          <c:orientation val="minMax"/>
          <c:min val="0.0"/>
        </c:scaling>
        <c:delete val="0"/>
        <c:axPos val="l"/>
        <c:majorGridlines>
          <c:spPr>
            <a:ln w="3175">
              <a:solidFill>
                <a:srgbClr val="969696"/>
              </a:solidFill>
              <a:prstDash val="sysDash"/>
            </a:ln>
          </c:spPr>
        </c:majorGridlines>
        <c:numFmt formatCode="General" sourceLinked="1"/>
        <c:majorTickMark val="cross"/>
        <c:minorTickMark val="none"/>
        <c:tickLblPos val="nextTo"/>
        <c:spPr>
          <a:ln w="3175">
            <a:solidFill>
              <a:srgbClr val="969696"/>
            </a:solidFill>
            <a:prstDash val="solid"/>
          </a:ln>
        </c:spPr>
        <c:txPr>
          <a:bodyPr rot="0" vert="horz"/>
          <a:lstStyle/>
          <a:p>
            <a:pPr>
              <a:defRPr sz="800" b="0" i="0" u="none" strike="noStrike" baseline="0">
                <a:solidFill>
                  <a:srgbClr val="808080"/>
                </a:solidFill>
                <a:latin typeface="Arial Narrow"/>
                <a:ea typeface="Arial Narrow"/>
                <a:cs typeface="Arial Narrow"/>
              </a:defRPr>
            </a:pPr>
            <a:endParaRPr lang="fr-FR"/>
          </a:p>
        </c:txPr>
        <c:crossAx val="-1961965472"/>
        <c:crosses val="autoZero"/>
        <c:crossBetween val="between"/>
      </c:valAx>
      <c:spPr>
        <a:noFill/>
        <a:ln w="25400">
          <a:noFill/>
        </a:ln>
      </c:spPr>
    </c:plotArea>
    <c:plotVisOnly val="1"/>
    <c:dispBlanksAs val="gap"/>
    <c:showDLblsOverMax val="0"/>
  </c:chart>
  <c:spPr>
    <a:noFill/>
    <a:ln w="9525">
      <a:noFill/>
    </a:ln>
  </c:spPr>
  <c:txPr>
    <a:bodyPr/>
    <a:lstStyle/>
    <a:p>
      <a:pPr>
        <a:defRPr sz="1800" b="0" i="0" u="none" strike="noStrike" baseline="0">
          <a:solidFill>
            <a:srgbClr val="000000"/>
          </a:solidFill>
          <a:latin typeface="Arial"/>
          <a:ea typeface="Arial"/>
          <a:cs typeface="Arial"/>
        </a:defRPr>
      </a:pPr>
      <a:endParaRPr lang="fr-FR"/>
    </a:p>
  </c:txPr>
  <c:printSettings>
    <c:headerFooter alignWithMargins="0"/>
    <c:pageMargins b="0.984251969" l="0.750000000000002" r="0.750000000000002" t="0.984251969"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4" Type="http://schemas.openxmlformats.org/officeDocument/2006/relationships/chart" Target="../charts/chart3.xml"/><Relationship Id="rId1" Type="http://schemas.openxmlformats.org/officeDocument/2006/relationships/image" Target="../media/image1.png"/><Relationship Id="rId2"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110834</xdr:colOff>
      <xdr:row>1</xdr:row>
      <xdr:rowOff>126178</xdr:rowOff>
    </xdr:from>
    <xdr:to>
      <xdr:col>1</xdr:col>
      <xdr:colOff>356447</xdr:colOff>
      <xdr:row>2</xdr:row>
      <xdr:rowOff>393700</xdr:rowOff>
    </xdr:to>
    <xdr:pic>
      <xdr:nvPicPr>
        <xdr:cNvPr id="3" name="4 Imagen" descr="téléchargement.png">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10834" y="278578"/>
          <a:ext cx="1223513" cy="5850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1</xdr:row>
      <xdr:rowOff>38100</xdr:rowOff>
    </xdr:from>
    <xdr:to>
      <xdr:col>1</xdr:col>
      <xdr:colOff>656764</xdr:colOff>
      <xdr:row>1</xdr:row>
      <xdr:rowOff>571500</xdr:rowOff>
    </xdr:to>
    <xdr:pic>
      <xdr:nvPicPr>
        <xdr:cNvPr id="2" name="4 Imagen" descr="téléchargement.png">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76200" y="239183"/>
          <a:ext cx="1152064"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52340</xdr:colOff>
      <xdr:row>1</xdr:row>
      <xdr:rowOff>51570</xdr:rowOff>
    </xdr:from>
    <xdr:to>
      <xdr:col>2</xdr:col>
      <xdr:colOff>8760</xdr:colOff>
      <xdr:row>1</xdr:row>
      <xdr:rowOff>372534</xdr:rowOff>
    </xdr:to>
    <xdr:pic>
      <xdr:nvPicPr>
        <xdr:cNvPr id="3" name="4 Imagen" descr="téléchargement.png">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52340" y="254770"/>
          <a:ext cx="701487" cy="320964"/>
        </a:xfrm>
        <a:prstGeom prst="rect">
          <a:avLst/>
        </a:prstGeom>
      </xdr:spPr>
    </xdr:pic>
    <xdr:clientData/>
  </xdr:twoCellAnchor>
  <xdr:twoCellAnchor>
    <xdr:from>
      <xdr:col>0</xdr:col>
      <xdr:colOff>103910</xdr:colOff>
      <xdr:row>9</xdr:row>
      <xdr:rowOff>127003</xdr:rowOff>
    </xdr:from>
    <xdr:to>
      <xdr:col>5</xdr:col>
      <xdr:colOff>787401</xdr:colOff>
      <xdr:row>13</xdr:row>
      <xdr:rowOff>84667</xdr:rowOff>
    </xdr:to>
    <xdr:graphicFrame macro="">
      <xdr:nvGraphicFramePr>
        <xdr:cNvPr id="4" name="Chart 2">
          <a:extLst>
            <a:ext uri="{FF2B5EF4-FFF2-40B4-BE49-F238E27FC236}">
              <a16:creationId xmlns=""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107950</xdr:colOff>
      <xdr:row>10</xdr:row>
      <xdr:rowOff>203202</xdr:rowOff>
    </xdr:from>
    <xdr:to>
      <xdr:col>10</xdr:col>
      <xdr:colOff>575733</xdr:colOff>
      <xdr:row>17</xdr:row>
      <xdr:rowOff>592669</xdr:rowOff>
    </xdr:to>
    <xdr:graphicFrame macro="">
      <xdr:nvGraphicFramePr>
        <xdr:cNvPr id="6" name="Chart 2">
          <a:extLst>
            <a:ext uri="{FF2B5EF4-FFF2-40B4-BE49-F238E27FC236}">
              <a16:creationId xmlns=""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80818</xdr:colOff>
      <xdr:row>14</xdr:row>
      <xdr:rowOff>215900</xdr:rowOff>
    </xdr:from>
    <xdr:to>
      <xdr:col>5</xdr:col>
      <xdr:colOff>762000</xdr:colOff>
      <xdr:row>18</xdr:row>
      <xdr:rowOff>127000</xdr:rowOff>
    </xdr:to>
    <xdr:graphicFrame macro="">
      <xdr:nvGraphicFramePr>
        <xdr:cNvPr id="7" name="Chart 2">
          <a:extLst>
            <a:ext uri="{FF2B5EF4-FFF2-40B4-BE49-F238E27FC236}">
              <a16:creationId xmlns=""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499984740745262"/>
  </sheetPr>
  <dimension ref="A1:BL102"/>
  <sheetViews>
    <sheetView tabSelected="1" view="pageLayout" topLeftCell="A16" zoomScaleNormal="185" zoomScalePageLayoutView="185" workbookViewId="0">
      <selection activeCell="D8" sqref="D8:G8"/>
    </sheetView>
  </sheetViews>
  <sheetFormatPr baseColWidth="10" defaultColWidth="9.42578125" defaultRowHeight="11" x14ac:dyDescent="0.15"/>
  <cols>
    <col min="1" max="2" width="11" style="71" customWidth="1"/>
    <col min="3" max="3" width="8" style="71" customWidth="1"/>
    <col min="4" max="6" width="6.7109375" style="71" customWidth="1"/>
    <col min="7" max="7" width="8.7109375" style="71" customWidth="1"/>
    <col min="8" max="9" width="11" style="61" customWidth="1"/>
    <col min="10" max="64" width="9.42578125" style="61"/>
    <col min="65" max="16384" width="9.42578125" style="71"/>
  </cols>
  <sheetData>
    <row r="1" spans="1:64" ht="12" customHeight="1" x14ac:dyDescent="0.15">
      <c r="A1" s="114" t="s">
        <v>343</v>
      </c>
      <c r="B1" s="58"/>
      <c r="C1" s="58"/>
      <c r="D1" s="59"/>
      <c r="E1" s="60"/>
      <c r="F1" s="58"/>
      <c r="G1" s="3"/>
      <c r="I1" s="115" t="s">
        <v>54</v>
      </c>
    </row>
    <row r="2" spans="1:64" ht="25" customHeight="1" x14ac:dyDescent="0.15">
      <c r="A2" s="111" t="s">
        <v>71</v>
      </c>
      <c r="B2" s="286" t="s">
        <v>293</v>
      </c>
      <c r="C2" s="286"/>
      <c r="D2" s="286"/>
      <c r="E2" s="286"/>
      <c r="F2" s="286"/>
      <c r="G2" s="286"/>
      <c r="H2" s="286"/>
      <c r="I2" s="286"/>
    </row>
    <row r="3" spans="1:64" s="165" customFormat="1" ht="43" customHeight="1" x14ac:dyDescent="0.2">
      <c r="A3" s="111"/>
      <c r="B3" s="285" t="s">
        <v>294</v>
      </c>
      <c r="C3" s="285"/>
      <c r="D3" s="285"/>
      <c r="E3" s="285"/>
      <c r="F3" s="285"/>
      <c r="G3" s="285"/>
      <c r="H3" s="285"/>
      <c r="I3" s="285"/>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64"/>
    </row>
    <row r="4" spans="1:64" ht="17" customHeight="1" x14ac:dyDescent="0.15">
      <c r="A4" s="299" t="s">
        <v>289</v>
      </c>
      <c r="B4" s="299"/>
      <c r="C4" s="299"/>
      <c r="D4" s="299"/>
      <c r="E4" s="299"/>
      <c r="F4" s="299"/>
      <c r="G4" s="299"/>
      <c r="H4" s="299"/>
      <c r="I4" s="299"/>
    </row>
    <row r="5" spans="1:64" ht="14" customHeight="1" x14ac:dyDescent="0.15">
      <c r="A5" s="303" t="s">
        <v>63</v>
      </c>
      <c r="B5" s="303"/>
      <c r="C5" s="303"/>
      <c r="D5" s="303"/>
      <c r="E5" s="303"/>
      <c r="F5" s="303"/>
      <c r="G5" s="303"/>
      <c r="H5" s="303"/>
      <c r="I5" s="303"/>
    </row>
    <row r="6" spans="1:64" ht="31" customHeight="1" x14ac:dyDescent="0.15">
      <c r="A6" s="304" t="s">
        <v>347</v>
      </c>
      <c r="B6" s="305"/>
      <c r="C6" s="305"/>
      <c r="D6" s="306" t="s">
        <v>61</v>
      </c>
      <c r="E6" s="306"/>
      <c r="F6" s="306"/>
      <c r="G6" s="306"/>
      <c r="H6" s="306"/>
      <c r="I6" s="307"/>
    </row>
    <row r="7" spans="1:64" ht="31" customHeight="1" x14ac:dyDescent="0.15">
      <c r="A7" s="308" t="s">
        <v>310</v>
      </c>
      <c r="B7" s="309"/>
      <c r="C7" s="309"/>
      <c r="D7" s="310" t="s">
        <v>62</v>
      </c>
      <c r="E7" s="310"/>
      <c r="F7" s="310"/>
      <c r="G7" s="310"/>
      <c r="H7" s="310"/>
      <c r="I7" s="311"/>
    </row>
    <row r="8" spans="1:64" ht="31" customHeight="1" x14ac:dyDescent="0.15">
      <c r="A8" s="312" t="s">
        <v>311</v>
      </c>
      <c r="B8" s="313"/>
      <c r="C8" s="313"/>
      <c r="D8" s="314" t="s">
        <v>12</v>
      </c>
      <c r="E8" s="314"/>
      <c r="F8" s="314"/>
      <c r="G8" s="314"/>
      <c r="H8" s="315" t="s">
        <v>6</v>
      </c>
      <c r="I8" s="316"/>
    </row>
    <row r="9" spans="1:64" ht="5.25" customHeight="1" x14ac:dyDescent="0.15">
      <c r="A9" s="77"/>
      <c r="B9" s="77"/>
      <c r="C9" s="77"/>
      <c r="D9" s="78"/>
      <c r="E9" s="78"/>
      <c r="F9" s="78"/>
      <c r="G9" s="78"/>
      <c r="H9" s="79"/>
      <c r="I9" s="79"/>
    </row>
    <row r="10" spans="1:64" ht="18.75" customHeight="1" x14ac:dyDescent="0.15">
      <c r="A10" s="317" t="s">
        <v>13</v>
      </c>
      <c r="B10" s="318"/>
      <c r="C10" s="318"/>
      <c r="D10" s="318"/>
      <c r="E10" s="318"/>
      <c r="F10" s="318"/>
      <c r="G10" s="318"/>
      <c r="H10" s="318"/>
      <c r="I10" s="319"/>
    </row>
    <row r="11" spans="1:64" ht="70" customHeight="1" x14ac:dyDescent="0.15">
      <c r="A11" s="320" t="s">
        <v>330</v>
      </c>
      <c r="B11" s="321"/>
      <c r="C11" s="321"/>
      <c r="D11" s="321"/>
      <c r="E11" s="321"/>
      <c r="F11" s="321"/>
      <c r="G11" s="321"/>
      <c r="H11" s="321"/>
      <c r="I11" s="322"/>
    </row>
    <row r="12" spans="1:64" ht="162" customHeight="1" x14ac:dyDescent="0.15">
      <c r="A12" s="323" t="s">
        <v>331</v>
      </c>
      <c r="B12" s="324"/>
      <c r="C12" s="324"/>
      <c r="D12" s="324"/>
      <c r="E12" s="324"/>
      <c r="F12" s="324"/>
      <c r="G12" s="324"/>
      <c r="H12" s="324"/>
      <c r="I12" s="325"/>
    </row>
    <row r="13" spans="1:64" ht="20" customHeight="1" x14ac:dyDescent="0.15">
      <c r="A13" s="300" t="s">
        <v>14</v>
      </c>
      <c r="B13" s="301"/>
      <c r="C13" s="301"/>
      <c r="D13" s="301"/>
      <c r="E13" s="301"/>
      <c r="F13" s="301"/>
      <c r="G13" s="301"/>
      <c r="H13" s="301"/>
      <c r="I13" s="302"/>
    </row>
    <row r="14" spans="1:64" ht="31" customHeight="1" x14ac:dyDescent="0.15">
      <c r="A14" s="293" t="s">
        <v>328</v>
      </c>
      <c r="B14" s="294"/>
      <c r="C14" s="294"/>
      <c r="D14" s="294"/>
      <c r="E14" s="295" t="s">
        <v>329</v>
      </c>
      <c r="F14" s="295"/>
      <c r="G14" s="295"/>
      <c r="H14" s="295"/>
      <c r="I14" s="295"/>
    </row>
    <row r="15" spans="1:64" ht="31" customHeight="1" x14ac:dyDescent="0.15">
      <c r="A15" s="296" t="s">
        <v>15</v>
      </c>
      <c r="B15" s="297"/>
      <c r="C15" s="62" t="s">
        <v>16</v>
      </c>
      <c r="D15" s="63" t="s">
        <v>17</v>
      </c>
      <c r="E15" s="64" t="s">
        <v>18</v>
      </c>
      <c r="F15" s="65" t="s">
        <v>19</v>
      </c>
      <c r="G15" s="65" t="s">
        <v>20</v>
      </c>
      <c r="H15" s="298" t="s">
        <v>21</v>
      </c>
      <c r="I15" s="298"/>
    </row>
    <row r="16" spans="1:64" ht="45" customHeight="1" x14ac:dyDescent="0.15">
      <c r="A16" s="291" t="s">
        <v>22</v>
      </c>
      <c r="B16" s="291"/>
      <c r="C16" s="66" t="s">
        <v>58</v>
      </c>
      <c r="D16" s="67">
        <v>1.0000000000000001E-5</v>
      </c>
      <c r="E16" s="68">
        <v>0</v>
      </c>
      <c r="F16" s="69">
        <f>E17-0.01</f>
        <v>0.28999999999999998</v>
      </c>
      <c r="G16" s="70" t="s">
        <v>23</v>
      </c>
      <c r="H16" s="292" t="s">
        <v>24</v>
      </c>
      <c r="I16" s="292"/>
    </row>
    <row r="17" spans="1:64" ht="45" customHeight="1" x14ac:dyDescent="0.15">
      <c r="A17" s="291" t="s">
        <v>25</v>
      </c>
      <c r="B17" s="291"/>
      <c r="C17" s="66" t="s">
        <v>11</v>
      </c>
      <c r="D17" s="67">
        <f>(E17+F17)/2</f>
        <v>0.44499999999999995</v>
      </c>
      <c r="E17" s="100">
        <v>0.3</v>
      </c>
      <c r="F17" s="69">
        <f>E18-0.01</f>
        <v>0.59</v>
      </c>
      <c r="G17" s="70" t="s">
        <v>55</v>
      </c>
      <c r="H17" s="292" t="s">
        <v>26</v>
      </c>
      <c r="I17" s="292"/>
    </row>
    <row r="18" spans="1:64" ht="45" customHeight="1" x14ac:dyDescent="0.15">
      <c r="A18" s="291" t="s">
        <v>27</v>
      </c>
      <c r="B18" s="291"/>
      <c r="C18" s="66" t="s">
        <v>10</v>
      </c>
      <c r="D18" s="67">
        <f>(E18+F18)/2</f>
        <v>0.745</v>
      </c>
      <c r="E18" s="100">
        <v>0.6</v>
      </c>
      <c r="F18" s="69">
        <f>E19-0.01</f>
        <v>0.89</v>
      </c>
      <c r="G18" s="70" t="s">
        <v>28</v>
      </c>
      <c r="H18" s="292" t="s">
        <v>29</v>
      </c>
      <c r="I18" s="292"/>
    </row>
    <row r="19" spans="1:64" ht="45" customHeight="1" x14ac:dyDescent="0.15">
      <c r="A19" s="291" t="s">
        <v>30</v>
      </c>
      <c r="B19" s="291"/>
      <c r="C19" s="66" t="s">
        <v>57</v>
      </c>
      <c r="D19" s="67">
        <v>1</v>
      </c>
      <c r="E19" s="100">
        <v>0.9</v>
      </c>
      <c r="F19" s="69">
        <v>1</v>
      </c>
      <c r="G19" s="70" t="s">
        <v>31</v>
      </c>
      <c r="H19" s="292" t="s">
        <v>32</v>
      </c>
      <c r="I19" s="292"/>
    </row>
    <row r="20" spans="1:64" ht="32" customHeight="1" x14ac:dyDescent="0.15">
      <c r="A20" s="287" t="s">
        <v>87</v>
      </c>
      <c r="B20" s="288"/>
      <c r="C20" s="288"/>
      <c r="D20" s="288"/>
      <c r="E20" s="288"/>
      <c r="F20" s="288"/>
      <c r="G20" s="288"/>
      <c r="H20" s="288"/>
      <c r="I20" s="288"/>
    </row>
    <row r="21" spans="1:64" s="113" customFormat="1" ht="12" customHeight="1" x14ac:dyDescent="0.15">
      <c r="A21" s="289" t="s">
        <v>332</v>
      </c>
      <c r="B21" s="290"/>
      <c r="C21" s="290"/>
      <c r="D21" s="290"/>
      <c r="E21" s="290"/>
      <c r="F21" s="290"/>
      <c r="G21" s="290"/>
      <c r="H21" s="290"/>
      <c r="I21" s="290"/>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row>
    <row r="22" spans="1:64" s="61" customFormat="1" x14ac:dyDescent="0.15"/>
    <row r="23" spans="1:64" s="61" customFormat="1" x14ac:dyDescent="0.15"/>
    <row r="24" spans="1:64" s="61" customFormat="1" x14ac:dyDescent="0.15"/>
    <row r="25" spans="1:64" s="61" customFormat="1" x14ac:dyDescent="0.15"/>
    <row r="26" spans="1:64" s="61" customFormat="1" x14ac:dyDescent="0.15"/>
    <row r="27" spans="1:64" s="61" customFormat="1" x14ac:dyDescent="0.15"/>
    <row r="28" spans="1:64" s="61" customFormat="1" x14ac:dyDescent="0.15"/>
    <row r="29" spans="1:64" s="61" customFormat="1" x14ac:dyDescent="0.15"/>
    <row r="30" spans="1:64" s="61" customFormat="1" x14ac:dyDescent="0.15"/>
    <row r="31" spans="1:64" s="61" customFormat="1" x14ac:dyDescent="0.15"/>
    <row r="32" spans="1:64" s="61" customFormat="1" x14ac:dyDescent="0.15"/>
    <row r="33" s="61" customFormat="1" x14ac:dyDescent="0.15"/>
    <row r="34" s="61" customFormat="1" x14ac:dyDescent="0.15"/>
    <row r="35" s="61" customFormat="1" x14ac:dyDescent="0.15"/>
    <row r="36" s="61" customFormat="1" x14ac:dyDescent="0.15"/>
    <row r="37" s="61" customFormat="1" x14ac:dyDescent="0.15"/>
    <row r="38" s="61" customFormat="1" x14ac:dyDescent="0.15"/>
    <row r="39" s="61" customFormat="1" x14ac:dyDescent="0.15"/>
    <row r="40" s="61" customFormat="1" x14ac:dyDescent="0.15"/>
    <row r="41" s="61" customFormat="1" x14ac:dyDescent="0.15"/>
    <row r="42" s="61" customFormat="1" x14ac:dyDescent="0.15"/>
    <row r="43" s="61" customFormat="1" x14ac:dyDescent="0.15"/>
    <row r="44" s="61" customFormat="1" x14ac:dyDescent="0.15"/>
    <row r="45" s="61" customFormat="1" x14ac:dyDescent="0.15"/>
    <row r="46" s="61" customFormat="1" x14ac:dyDescent="0.15"/>
    <row r="47" s="61" customFormat="1" x14ac:dyDescent="0.15"/>
    <row r="48" s="61" customFormat="1" x14ac:dyDescent="0.15"/>
    <row r="49" s="61" customFormat="1" x14ac:dyDescent="0.15"/>
    <row r="50" s="61" customFormat="1" x14ac:dyDescent="0.15"/>
    <row r="51" s="61" customFormat="1" x14ac:dyDescent="0.15"/>
    <row r="52" s="61" customFormat="1" x14ac:dyDescent="0.15"/>
    <row r="53" s="61" customFormat="1" x14ac:dyDescent="0.15"/>
    <row r="54" s="61" customFormat="1" x14ac:dyDescent="0.15"/>
    <row r="55" s="61" customFormat="1" x14ac:dyDescent="0.15"/>
    <row r="56" s="61" customFormat="1" x14ac:dyDescent="0.15"/>
    <row r="57" s="61" customFormat="1" x14ac:dyDescent="0.15"/>
    <row r="58" s="61" customFormat="1" x14ac:dyDescent="0.15"/>
    <row r="59" s="61" customFormat="1" x14ac:dyDescent="0.15"/>
    <row r="60" s="61" customFormat="1" x14ac:dyDescent="0.15"/>
    <row r="61" s="61" customFormat="1" x14ac:dyDescent="0.15"/>
    <row r="62" s="61" customFormat="1" x14ac:dyDescent="0.15"/>
    <row r="63" s="61" customFormat="1" x14ac:dyDescent="0.15"/>
    <row r="64" s="61" customFormat="1" x14ac:dyDescent="0.15"/>
    <row r="65" s="61" customFormat="1" x14ac:dyDescent="0.15"/>
    <row r="66" s="61" customFormat="1" x14ac:dyDescent="0.15"/>
    <row r="67" s="61" customFormat="1" x14ac:dyDescent="0.15"/>
    <row r="68" s="61" customFormat="1" x14ac:dyDescent="0.15"/>
    <row r="69" s="61" customFormat="1" x14ac:dyDescent="0.15"/>
    <row r="70" s="61" customFormat="1" x14ac:dyDescent="0.15"/>
    <row r="71" s="61" customFormat="1" x14ac:dyDescent="0.15"/>
    <row r="72" s="61" customFormat="1" x14ac:dyDescent="0.15"/>
    <row r="73" s="61" customFormat="1" x14ac:dyDescent="0.15"/>
    <row r="74" s="61" customFormat="1" x14ac:dyDescent="0.15"/>
    <row r="75" s="61" customFormat="1" x14ac:dyDescent="0.15"/>
    <row r="76" s="61" customFormat="1" x14ac:dyDescent="0.15"/>
    <row r="77" s="61" customFormat="1" x14ac:dyDescent="0.15"/>
    <row r="78" s="61" customFormat="1" x14ac:dyDescent="0.15"/>
    <row r="79" s="61" customFormat="1" x14ac:dyDescent="0.15"/>
    <row r="80" s="61" customFormat="1" x14ac:dyDescent="0.15"/>
    <row r="81" s="61" customFormat="1" x14ac:dyDescent="0.15"/>
    <row r="82" s="61" customFormat="1" x14ac:dyDescent="0.15"/>
    <row r="83" s="61" customFormat="1" x14ac:dyDescent="0.15"/>
    <row r="84" s="61" customFormat="1" x14ac:dyDescent="0.15"/>
    <row r="85" s="61" customFormat="1" x14ac:dyDescent="0.15"/>
    <row r="86" s="61" customFormat="1" x14ac:dyDescent="0.15"/>
    <row r="87" s="61" customFormat="1" x14ac:dyDescent="0.15"/>
    <row r="88" s="61" customFormat="1" x14ac:dyDescent="0.15"/>
    <row r="89" s="61" customFormat="1" x14ac:dyDescent="0.15"/>
    <row r="90" s="61" customFormat="1" x14ac:dyDescent="0.15"/>
    <row r="91" s="61" customFormat="1" x14ac:dyDescent="0.15"/>
    <row r="92" s="61" customFormat="1" x14ac:dyDescent="0.15"/>
    <row r="93" s="61" customFormat="1" x14ac:dyDescent="0.15"/>
    <row r="94" s="61" customFormat="1" x14ac:dyDescent="0.15"/>
    <row r="95" s="61" customFormat="1" x14ac:dyDescent="0.15"/>
    <row r="96" s="61" customFormat="1" x14ac:dyDescent="0.15"/>
    <row r="97" s="61" customFormat="1" x14ac:dyDescent="0.15"/>
    <row r="98" s="61" customFormat="1" x14ac:dyDescent="0.15"/>
    <row r="99" s="61" customFormat="1" x14ac:dyDescent="0.15"/>
    <row r="100" s="61" customFormat="1" x14ac:dyDescent="0.15"/>
    <row r="101" s="61" customFormat="1" x14ac:dyDescent="0.15"/>
    <row r="102" s="61" customFormat="1" x14ac:dyDescent="0.15"/>
  </sheetData>
  <sheetProtection sheet="1" objects="1" scenarios="1" formatCells="0" formatColumns="0" formatRows="0" selectLockedCells="1"/>
  <mergeCells count="29">
    <mergeCell ref="A4:I4"/>
    <mergeCell ref="A13:I13"/>
    <mergeCell ref="A5:I5"/>
    <mergeCell ref="A6:C6"/>
    <mergeCell ref="D6:I6"/>
    <mergeCell ref="A7:C7"/>
    <mergeCell ref="D7:I7"/>
    <mergeCell ref="A8:C8"/>
    <mergeCell ref="D8:G8"/>
    <mergeCell ref="H8:I8"/>
    <mergeCell ref="A10:I10"/>
    <mergeCell ref="A11:I11"/>
    <mergeCell ref="A12:I12"/>
    <mergeCell ref="B3:I3"/>
    <mergeCell ref="B2:I2"/>
    <mergeCell ref="A20:I20"/>
    <mergeCell ref="A21:I21"/>
    <mergeCell ref="A17:B17"/>
    <mergeCell ref="H17:I17"/>
    <mergeCell ref="A18:B18"/>
    <mergeCell ref="H18:I18"/>
    <mergeCell ref="A19:B19"/>
    <mergeCell ref="H19:I19"/>
    <mergeCell ref="A14:D14"/>
    <mergeCell ref="E14:I14"/>
    <mergeCell ref="A15:B15"/>
    <mergeCell ref="H15:I15"/>
    <mergeCell ref="A16:B16"/>
    <mergeCell ref="H16:I16"/>
  </mergeCells>
  <phoneticPr fontId="43" type="noConversion"/>
  <dataValidations count="5">
    <dataValidation allowBlank="1" showInputMessage="1" showErrorMessage="1" prompt="Vous pouvez modifier cette limite (conservez la cohérence...)" sqref="E17:E19"/>
    <dataValidation allowBlank="1" showInputMessage="1" showErrorMessage="1" prompt="Indiquez le téléphone" sqref="H8:H9"/>
    <dataValidation allowBlank="1" showInputMessage="1" showErrorMessage="1" prompt="Indiquez l'email" sqref="D8:D9"/>
    <dataValidation allowBlank="1" showInputMessage="1" showErrorMessage="1" prompt="Indiquez les NOM et Prénom du Responsable du Service (ou en charge de la Fonction)" sqref="D7"/>
    <dataValidation allowBlank="1" showInputMessage="1" showErrorMessage="1" prompt="Indiquez le nom de l'établissement concerné par l'autodiagnostic" sqref="D6:I6"/>
  </dataValidations>
  <printOptions horizontalCentered="1" verticalCentered="1"/>
  <pageMargins left="0.2" right="0.2" top="0.63000000000000012" bottom="0.35000000000000003" header="0.24000000000000002" footer="0.16"/>
  <pageSetup paperSize="9" orientation="portrait" r:id="rId1"/>
  <headerFooter alignWithMargins="0">
    <oddHeader>&amp;C&amp;"Arial,Italique"&amp;6_x000D_ © UTC  www.utc.fr/master-qualite, puis "Travaux" "Qualité-Management", réf n°403, juin 2017</oddHeader>
    <oddFooter>&amp;L&amp;"Arial Italique,Italique"&amp;6&amp;K000000Fichier : &amp;F&amp;C&amp;"Arial Italique,Italique"&amp;6&amp;K000000Onglet : &amp;A&amp;R&amp;"Arial Italique,Italique"&amp;6&amp;K000000page n° &amp;P/&amp;N</oddFooter>
  </headerFooter>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39997558519241921"/>
  </sheetPr>
  <dimension ref="A1:O175"/>
  <sheetViews>
    <sheetView topLeftCell="A152" zoomScale="137" zoomScaleNormal="137" zoomScalePageLayoutView="137" workbookViewId="0">
      <selection activeCell="F156" sqref="F156"/>
    </sheetView>
  </sheetViews>
  <sheetFormatPr baseColWidth="10" defaultRowHeight="16" x14ac:dyDescent="0.2"/>
  <cols>
    <col min="1" max="1" width="6.42578125" customWidth="1"/>
    <col min="2" max="2" width="41.140625" customWidth="1"/>
    <col min="3" max="3" width="8.28515625" customWidth="1"/>
    <col min="4" max="4" width="5.28515625" customWidth="1"/>
    <col min="5" max="5" width="16.7109375" customWidth="1"/>
    <col min="6" max="6" width="33.85546875" customWidth="1"/>
  </cols>
  <sheetData>
    <row r="1" spans="1:6" x14ac:dyDescent="0.2">
      <c r="A1" s="118" t="str">
        <f>'Mode d''emploi'!A1</f>
        <v xml:space="preserve">Document d'appui à la mise en œuvre des exigences de l'Annexe A de la norme ISO 27001-2013 relative à la sécurité des systemes d'information </v>
      </c>
      <c r="B1" s="1"/>
      <c r="C1" s="2"/>
      <c r="D1" s="2"/>
      <c r="E1" s="14"/>
      <c r="F1" s="119" t="s">
        <v>0</v>
      </c>
    </row>
    <row r="2" spans="1:6" ht="51" customHeight="1" x14ac:dyDescent="0.2">
      <c r="A2" s="121"/>
      <c r="B2" s="166" t="str">
        <f>'Mode d''emploi'!B2:I2</f>
        <v>Outil d'autodiagnostic</v>
      </c>
      <c r="C2" s="326" t="str">
        <f>'Mode d''emploi'!B3</f>
        <v>Annexe A de la norme ISO 27001 de 2013 _x000D_"Techniques de sécurité Systèmes de management de la sécurité de l’information"</v>
      </c>
      <c r="D2" s="326"/>
      <c r="E2" s="326"/>
      <c r="F2" s="327"/>
    </row>
    <row r="3" spans="1:6" ht="18" customHeight="1" x14ac:dyDescent="0.2">
      <c r="A3" s="352"/>
      <c r="B3" s="353"/>
      <c r="C3" s="354" t="str">
        <f>'Mode d''emploi'!D6</f>
        <v>Nom de l'établissement / entreprise / organisation…</v>
      </c>
      <c r="D3" s="355"/>
      <c r="E3" s="355"/>
      <c r="F3" s="356"/>
    </row>
    <row r="4" spans="1:6" ht="18" customHeight="1" x14ac:dyDescent="0.2">
      <c r="A4" s="357" t="s">
        <v>66</v>
      </c>
      <c r="B4" s="358"/>
      <c r="C4" s="359"/>
      <c r="D4" s="359"/>
      <c r="E4" s="359"/>
      <c r="F4" s="117" t="s">
        <v>79</v>
      </c>
    </row>
    <row r="5" spans="1:6" ht="18" customHeight="1" x14ac:dyDescent="0.2">
      <c r="A5" s="350" t="s">
        <v>67</v>
      </c>
      <c r="B5" s="351"/>
      <c r="C5" s="340" t="s">
        <v>76</v>
      </c>
      <c r="D5" s="360"/>
      <c r="E5" s="360"/>
      <c r="F5" s="348"/>
    </row>
    <row r="6" spans="1:6" ht="18" customHeight="1" x14ac:dyDescent="0.2">
      <c r="A6" s="350" t="s">
        <v>69</v>
      </c>
      <c r="B6" s="351"/>
      <c r="C6" s="340" t="s">
        <v>6</v>
      </c>
      <c r="D6" s="340"/>
      <c r="E6" s="116" t="s">
        <v>77</v>
      </c>
      <c r="F6" s="348"/>
    </row>
    <row r="7" spans="1:6" ht="18" customHeight="1" x14ac:dyDescent="0.2">
      <c r="A7" s="336" t="s">
        <v>68</v>
      </c>
      <c r="B7" s="337"/>
      <c r="C7" s="340" t="s">
        <v>78</v>
      </c>
      <c r="D7" s="340"/>
      <c r="E7" s="340"/>
      <c r="F7" s="348"/>
    </row>
    <row r="8" spans="1:6" ht="18" customHeight="1" x14ac:dyDescent="0.2">
      <c r="A8" s="338"/>
      <c r="B8" s="339"/>
      <c r="C8" s="341"/>
      <c r="D8" s="341"/>
      <c r="E8" s="341"/>
      <c r="F8" s="349"/>
    </row>
    <row r="9" spans="1:6" ht="4" customHeight="1" x14ac:dyDescent="0.2">
      <c r="A9" s="15"/>
      <c r="B9" s="16"/>
      <c r="C9" s="15"/>
      <c r="D9" s="15"/>
      <c r="E9" s="15"/>
      <c r="F9" s="15"/>
    </row>
    <row r="10" spans="1:6" x14ac:dyDescent="0.2">
      <c r="A10" s="127" t="s">
        <v>7</v>
      </c>
      <c r="B10" s="128" t="s">
        <v>317</v>
      </c>
      <c r="C10" s="128" t="s">
        <v>8</v>
      </c>
      <c r="D10" s="128" t="s">
        <v>82</v>
      </c>
      <c r="E10" s="128" t="s">
        <v>83</v>
      </c>
      <c r="F10" s="129" t="s">
        <v>9</v>
      </c>
    </row>
    <row r="11" spans="1:6" ht="11" customHeight="1" x14ac:dyDescent="0.2">
      <c r="A11" s="328" t="str">
        <f>IF(Utilitaires!E3&gt;1,CONCATENATE("Attention : ",Utilitaires!E3," mesures ne sont pas encore évaluées"),IF(Utilitaires!E3&gt;0,CONCATENATE("Attention : ",Utilitaires!E3," mesure n'est pas encore évaluée"),""))</f>
        <v>Attention : 114 mesures ne sont pas encore évaluées</v>
      </c>
      <c r="B11" s="329"/>
      <c r="C11" s="330" t="str">
        <f>IF(Utilitaires!E11&gt;1,CONCATENATE("Attention : ",Utilitaires!E11," objectifs ne sont pas encore traités"),IF(Utilitaires!E11&gt;0,CONCATENATE("Attention : ",Utilitaires!E11," objectif n'est pas encore traité"),""))</f>
        <v>Attention : 35 objectifs ne sont pas encore traités</v>
      </c>
      <c r="D11" s="330"/>
      <c r="E11" s="330"/>
      <c r="F11" s="230" t="str">
        <f>IF(Utilitaires!E11&gt;1,CONCATENATE("Attention : ",Utilitaires!G11," axes ne sont pas encore traités"),IF(Utilitaires!E11&gt;0,CONCATENATE("Attention : ",Utilitaires!G11," axe n'est pas encore traité"),""))</f>
        <v>Attention : 14 axes ne sont pas encore traités</v>
      </c>
    </row>
    <row r="12" spans="1:6" ht="23" customHeight="1" x14ac:dyDescent="0.2">
      <c r="A12" s="346" t="s">
        <v>296</v>
      </c>
      <c r="B12" s="347"/>
      <c r="C12" s="347"/>
      <c r="D12" s="258" t="str">
        <f>IFERROR(AVERAGE(D13,D17,D27,D37,D51,D70,D74,D92,D114,D124,D141,D149,D158,D165),"")</f>
        <v/>
      </c>
      <c r="E12" s="259" t="str">
        <f>IFERROR(VLOOKUP(D12,Utilitaires!$A$20:$B$30,2),"")</f>
        <v/>
      </c>
      <c r="F12" s="260" t="str">
        <f>IFERROR(VLOOKUP(F1,Utilitaires!$A$13:$B$16,2),"")</f>
        <v>Conformité de niveau 3 : Il est nécessaire de tracer et d'améliorer les activités.</v>
      </c>
    </row>
    <row r="13" spans="1:6" ht="27" customHeight="1" x14ac:dyDescent="0.2">
      <c r="A13" s="192" t="s">
        <v>287</v>
      </c>
      <c r="B13" s="342" t="s">
        <v>92</v>
      </c>
      <c r="C13" s="342"/>
      <c r="D13" s="123" t="str">
        <f>IF(SUM(D14)&gt;0,AVERAGE(D14),"")</f>
        <v/>
      </c>
      <c r="E13" s="124" t="str">
        <f>IFERROR(IF(D13="",Utilitaires!$A$11,VLOOKUP(D13,Utilitaires!$A$20:$B$30,2)),"")</f>
        <v>en attente</v>
      </c>
      <c r="F13" s="126" t="str">
        <f>IFERROR(VLOOKUP(E13,Utilitaires!$A$13:$B$16,2),"")</f>
        <v>Conformité de niveau 3 : Il est nécessaire de tracer et d'améliorer les activités.</v>
      </c>
    </row>
    <row r="14" spans="1:6" ht="17" customHeight="1" x14ac:dyDescent="0.2">
      <c r="A14" s="106" t="s">
        <v>288</v>
      </c>
      <c r="B14" s="105" t="s">
        <v>93</v>
      </c>
      <c r="C14" s="104" t="str">
        <f>IFERROR(IF(D14="",Utilitaires!$A$11,VLOOKUP(D14,Utilitaires!$A$20:$B$30,2)),"")</f>
        <v>en attente</v>
      </c>
      <c r="D14" s="18" t="str">
        <f>IF(SUM(D15:D16)&gt;0,AVERAGE(D15:D16),"")</f>
        <v/>
      </c>
      <c r="E14" s="332" t="str">
        <f>IFERROR(IF(D14="","",VLOOKUP(C14,Utilitaires!$A$13:$B$16,2)),"")</f>
        <v/>
      </c>
      <c r="F14" s="333"/>
    </row>
    <row r="15" spans="1:6" ht="31" customHeight="1" x14ac:dyDescent="0.2">
      <c r="A15" s="191">
        <v>1</v>
      </c>
      <c r="B15" s="19" t="s">
        <v>94</v>
      </c>
      <c r="C15" s="20" t="s">
        <v>327</v>
      </c>
      <c r="D15" s="21" t="str">
        <f>IFERROR(VLOOKUP(C15,Utilitaires!$A$3:$C$7,3),"")</f>
        <v> </v>
      </c>
      <c r="E15" s="222" t="str">
        <f>IFERROR(VLOOKUP(C15,Utilitaires!$A$3:$C$7,2),"")</f>
        <v>Libellé du critère quand il sera choisi</v>
      </c>
      <c r="F15" s="22"/>
    </row>
    <row r="16" spans="1:6" ht="34" customHeight="1" x14ac:dyDescent="0.2">
      <c r="A16" s="191">
        <f>MAX($A$14:A15)+1</f>
        <v>2</v>
      </c>
      <c r="B16" s="19" t="s">
        <v>95</v>
      </c>
      <c r="C16" s="20" t="s">
        <v>327</v>
      </c>
      <c r="D16" s="21" t="str">
        <f>IFERROR(VLOOKUP(C16,Utilitaires!$A$3:$C$7,3),"")</f>
        <v> </v>
      </c>
      <c r="E16" s="222" t="str">
        <f>IFERROR(VLOOKUP(C16,Utilitaires!$A$3:$C$7,2),"")</f>
        <v>Libellé du critère quand il sera choisi</v>
      </c>
      <c r="F16" s="22"/>
    </row>
    <row r="17" spans="1:6" ht="27" customHeight="1" x14ac:dyDescent="0.2">
      <c r="A17" s="192" t="s">
        <v>103</v>
      </c>
      <c r="B17" s="343" t="s">
        <v>96</v>
      </c>
      <c r="C17" s="343"/>
      <c r="D17" s="17" t="str">
        <f>IFERROR(AVERAGE(D18,D24),"")</f>
        <v/>
      </c>
      <c r="E17" s="124" t="str">
        <f>IFERROR(IF(D17="",Utilitaires!$A$11,VLOOKUP(D17,Utilitaires!$A$20:$B$30,2)),"")</f>
        <v>en attente</v>
      </c>
      <c r="F17" s="125" t="str">
        <f>IFERROR(VLOOKUP(E17,Utilitaires!$A$13:$B$16,2),"")</f>
        <v>Conformité de niveau 3 : Il est nécessaire de tracer et d'améliorer les activités.</v>
      </c>
    </row>
    <row r="18" spans="1:6" ht="17" customHeight="1" x14ac:dyDescent="0.2">
      <c r="A18" s="106" t="s">
        <v>284</v>
      </c>
      <c r="B18" s="105" t="s">
        <v>97</v>
      </c>
      <c r="C18" s="18" t="str">
        <f>IFERROR(IF(D18="",Utilitaires!$A$11,VLOOKUP(D18,Utilitaires!$A$20:$B$30,2)),"")</f>
        <v>en attente</v>
      </c>
      <c r="D18" s="18" t="str">
        <f>IF(SUM(D19:D23)&gt;0,AVERAGE(D19:D23),"")</f>
        <v/>
      </c>
      <c r="E18" s="332" t="str">
        <f>IFERROR(IF(D18="","",VLOOKUP(C18,Utilitaires!$A$13:$B$16,2)),"")</f>
        <v/>
      </c>
      <c r="F18" s="333"/>
    </row>
    <row r="19" spans="1:6" ht="21" customHeight="1" x14ac:dyDescent="0.2">
      <c r="A19" s="191">
        <f>MAX($A$14:A18)+1</f>
        <v>3</v>
      </c>
      <c r="B19" s="19" t="s">
        <v>98</v>
      </c>
      <c r="C19" s="20" t="s">
        <v>327</v>
      </c>
      <c r="D19" s="21" t="str">
        <f>IFERROR(VLOOKUP(C19,Utilitaires!$A$3:$C$7,3),"")</f>
        <v> </v>
      </c>
      <c r="E19" s="222" t="str">
        <f>IFERROR(VLOOKUP(C19,Utilitaires!$A$3:$C$7,2),"")</f>
        <v>Libellé du critère quand il sera choisi</v>
      </c>
      <c r="F19" s="22"/>
    </row>
    <row r="20" spans="1:6" ht="30" customHeight="1" x14ac:dyDescent="0.2">
      <c r="A20" s="191">
        <f>MAX($A$14:A19)+1</f>
        <v>4</v>
      </c>
      <c r="B20" s="19" t="s">
        <v>99</v>
      </c>
      <c r="C20" s="20" t="s">
        <v>327</v>
      </c>
      <c r="D20" s="21" t="str">
        <f>IFERROR(VLOOKUP(C20,Utilitaires!$A$3:$C$7,3),"")</f>
        <v> </v>
      </c>
      <c r="E20" s="222" t="str">
        <f>IFERROR(VLOOKUP(C20,Utilitaires!$A$3:$C$7,2),"")</f>
        <v>Libellé du critère quand il sera choisi</v>
      </c>
      <c r="F20" s="22"/>
    </row>
    <row r="21" spans="1:6" ht="22" customHeight="1" x14ac:dyDescent="0.2">
      <c r="A21" s="191">
        <f>MAX($A$14:A20)+1</f>
        <v>5</v>
      </c>
      <c r="B21" s="19" t="s">
        <v>100</v>
      </c>
      <c r="C21" s="20" t="s">
        <v>327</v>
      </c>
      <c r="D21" s="21" t="str">
        <f>IFERROR(VLOOKUP(C21,Utilitaires!$A$3:$C$7,3),"")</f>
        <v> </v>
      </c>
      <c r="E21" s="222"/>
      <c r="F21" s="22"/>
    </row>
    <row r="22" spans="1:6" ht="36" customHeight="1" x14ac:dyDescent="0.2">
      <c r="A22" s="191">
        <f>MAX($A$14:A21)+1</f>
        <v>6</v>
      </c>
      <c r="B22" s="19" t="s">
        <v>101</v>
      </c>
      <c r="C22" s="20" t="s">
        <v>327</v>
      </c>
      <c r="D22" s="21" t="str">
        <f>IFERROR(VLOOKUP(C22,Utilitaires!$A$3:$C$7,3),"")</f>
        <v> </v>
      </c>
      <c r="E22" s="222" t="str">
        <f>IFERROR(VLOOKUP(C22,Utilitaires!$A$3:$C$7,2),"")</f>
        <v>Libellé du critère quand il sera choisi</v>
      </c>
      <c r="F22" s="22"/>
    </row>
    <row r="23" spans="1:6" ht="32" customHeight="1" x14ac:dyDescent="0.2">
      <c r="A23" s="191">
        <f>MAX($A$14:A22)+1</f>
        <v>7</v>
      </c>
      <c r="B23" s="19" t="s">
        <v>102</v>
      </c>
      <c r="C23" s="20" t="s">
        <v>327</v>
      </c>
      <c r="D23" s="21" t="str">
        <f>IFERROR(VLOOKUP(C23,Utilitaires!$A$3:$C$7,3),"")</f>
        <v> </v>
      </c>
      <c r="E23" s="222" t="str">
        <f>IFERROR(VLOOKUP(C23,Utilitaires!$A$3:$C$7,2),"")</f>
        <v>Libellé du critère quand il sera choisi</v>
      </c>
      <c r="F23" s="22"/>
    </row>
    <row r="24" spans="1:6" ht="17" customHeight="1" x14ac:dyDescent="0.2">
      <c r="A24" s="106" t="s">
        <v>283</v>
      </c>
      <c r="B24" s="105" t="s">
        <v>286</v>
      </c>
      <c r="C24" s="18" t="str">
        <f>IFERROR(IF(D24="",Utilitaires!$A$11,VLOOKUP(D24,Utilitaires!$A$20:$B$30,2)),"")</f>
        <v>en attente</v>
      </c>
      <c r="D24" s="18" t="str">
        <f>IF(SUM(D25:D26)&gt;0,AVERAGE(D25:D26),"")</f>
        <v/>
      </c>
      <c r="E24" s="344" t="str">
        <f>IFERROR(IF(D24="","",VLOOKUP(C24,Utilitaires!$A$13:$B$16,2)),"")</f>
        <v/>
      </c>
      <c r="F24" s="345"/>
    </row>
    <row r="25" spans="1:6" ht="32" customHeight="1" x14ac:dyDescent="0.2">
      <c r="A25" s="191">
        <f>MAX($A$14:A24)+1</f>
        <v>8</v>
      </c>
      <c r="B25" s="103" t="s">
        <v>348</v>
      </c>
      <c r="C25" s="20" t="s">
        <v>327</v>
      </c>
      <c r="D25" s="21" t="str">
        <f>IFERROR(VLOOKUP(C25,Utilitaires!$A$3:$C$7,3),"")</f>
        <v> </v>
      </c>
      <c r="E25" s="222" t="str">
        <f>IFERROR(VLOOKUP(C25,Utilitaires!$A$3:$C$7,2),"")</f>
        <v>Libellé du critère quand il sera choisi</v>
      </c>
      <c r="F25" s="110"/>
    </row>
    <row r="26" spans="1:6" ht="22" customHeight="1" x14ac:dyDescent="0.2">
      <c r="A26" s="191">
        <f>MAX($A$14:A25)+1</f>
        <v>9</v>
      </c>
      <c r="B26" s="158" t="s">
        <v>104</v>
      </c>
      <c r="C26" s="20" t="s">
        <v>327</v>
      </c>
      <c r="D26" s="21" t="str">
        <f>IFERROR(VLOOKUP(C26,Utilitaires!$A$3:$C$7,3),"")</f>
        <v> </v>
      </c>
      <c r="E26" s="222" t="str">
        <f>IFERROR(VLOOKUP(C26,Utilitaires!$A$3:$C$7,2),"")</f>
        <v>Libellé du critère quand il sera choisi</v>
      </c>
      <c r="F26" s="22"/>
    </row>
    <row r="27" spans="1:6" ht="22" customHeight="1" x14ac:dyDescent="0.2">
      <c r="A27" s="192" t="s">
        <v>110</v>
      </c>
      <c r="B27" s="331" t="s">
        <v>105</v>
      </c>
      <c r="C27" s="331"/>
      <c r="D27" s="17" t="str">
        <f>IFERROR(AVERAGE(D28,D31,D35),"")</f>
        <v/>
      </c>
      <c r="E27" s="124" t="str">
        <f>IFERROR(IF(D27="",Utilitaires!$A$11,VLOOKUP(D27,Utilitaires!$A$20:$B$30,2)),"")</f>
        <v>en attente</v>
      </c>
      <c r="F27" s="125" t="str">
        <f>IFERROR(VLOOKUP(E27,Utilitaires!$A$13:$B$16,2),"")</f>
        <v>Conformité de niveau 3 : Il est nécessaire de tracer et d'améliorer les activités.</v>
      </c>
    </row>
    <row r="28" spans="1:6" ht="22" customHeight="1" x14ac:dyDescent="0.2">
      <c r="A28" s="106" t="s">
        <v>111</v>
      </c>
      <c r="B28" s="105" t="s">
        <v>106</v>
      </c>
      <c r="C28" s="18" t="str">
        <f>IFERROR(IF(D28="",Utilitaires!$A$11,VLOOKUP(D28,Utilitaires!$A$20:$B$30,2)),"")</f>
        <v>en attente</v>
      </c>
      <c r="D28" s="18" t="str">
        <f>IF(SUM(D29:D30)&gt;0,AVERAGE(D29:D30),"")</f>
        <v/>
      </c>
      <c r="E28" s="332" t="str">
        <f>IFERROR(IF(D28="","",VLOOKUP(C28,Utilitaires!$A$13:$B$16,2)),"")</f>
        <v/>
      </c>
      <c r="F28" s="333"/>
    </row>
    <row r="29" spans="1:6" ht="34" customHeight="1" x14ac:dyDescent="0.2">
      <c r="A29" s="191">
        <f>MAX($A$14:A28)+1</f>
        <v>10</v>
      </c>
      <c r="B29" s="120" t="s">
        <v>107</v>
      </c>
      <c r="C29" s="20" t="s">
        <v>327</v>
      </c>
      <c r="D29" s="21" t="str">
        <f>IFERROR(VLOOKUP(C29,Utilitaires!$A$3:$C$7,3),"")</f>
        <v> </v>
      </c>
      <c r="E29" s="222" t="str">
        <f>IFERROR(VLOOKUP(C29,Utilitaires!$A$3:$C$7,2),"")</f>
        <v>Libellé du critère quand il sera choisi</v>
      </c>
      <c r="F29" s="22"/>
    </row>
    <row r="30" spans="1:6" ht="28" customHeight="1" x14ac:dyDescent="0.2">
      <c r="A30" s="191">
        <f>MAX($A$14:A29)+1</f>
        <v>11</v>
      </c>
      <c r="B30" s="120" t="s">
        <v>108</v>
      </c>
      <c r="C30" s="20" t="s">
        <v>327</v>
      </c>
      <c r="D30" s="21" t="str">
        <f>IFERROR(VLOOKUP(C30,Utilitaires!$A$3:$C$7,3),"")</f>
        <v> </v>
      </c>
      <c r="E30" s="222" t="str">
        <f>IFERROR(VLOOKUP(C30,Utilitaires!$A$3:$C$7,2),"")</f>
        <v>Libellé du critère quand il sera choisi</v>
      </c>
      <c r="F30" s="22"/>
    </row>
    <row r="31" spans="1:6" ht="22" customHeight="1" x14ac:dyDescent="0.2">
      <c r="A31" s="107" t="s">
        <v>112</v>
      </c>
      <c r="B31" s="108" t="s">
        <v>109</v>
      </c>
      <c r="C31" s="18" t="str">
        <f>IFERROR(IF(D31="",Utilitaires!$A$11,VLOOKUP(D31,Utilitaires!$A$20:$B$30,2)),"")</f>
        <v>en attente</v>
      </c>
      <c r="D31" s="23" t="str">
        <f>IF(SUM(D32:D34)&gt;0,AVERAGE(D32:D34),"")</f>
        <v/>
      </c>
      <c r="E31" s="332" t="str">
        <f>IFERROR(IF(D31="","",VLOOKUP(C31,Utilitaires!$A$13:$B$16,2)),"")</f>
        <v/>
      </c>
      <c r="F31" s="333"/>
    </row>
    <row r="32" spans="1:6" ht="29" customHeight="1" x14ac:dyDescent="0.2">
      <c r="A32" s="191">
        <f>MAX($A$14:A31)+1</f>
        <v>12</v>
      </c>
      <c r="B32" s="19" t="s">
        <v>113</v>
      </c>
      <c r="C32" s="20" t="s">
        <v>327</v>
      </c>
      <c r="D32" s="21" t="str">
        <f>IFERROR(VLOOKUP(C32,Utilitaires!$A$3:$C$7,3),"")</f>
        <v> </v>
      </c>
      <c r="E32" s="222" t="str">
        <f>IFERROR(VLOOKUP(C32,Utilitaires!$A$3:$C$7,2),"")</f>
        <v>Libellé du critère quand il sera choisi</v>
      </c>
      <c r="F32" s="24"/>
    </row>
    <row r="33" spans="1:15" ht="42" customHeight="1" x14ac:dyDescent="0.2">
      <c r="A33" s="191">
        <f>MAX($A$14:A32)+1</f>
        <v>13</v>
      </c>
      <c r="B33" s="19" t="s">
        <v>114</v>
      </c>
      <c r="C33" s="20" t="s">
        <v>327</v>
      </c>
      <c r="D33" s="21" t="str">
        <f>IFERROR(VLOOKUP(C33,Utilitaires!$A$3:$C$7,3),"")</f>
        <v> </v>
      </c>
      <c r="E33" s="222" t="str">
        <f>IFERROR(VLOOKUP(C33,Utilitaires!$A$3:$C$7,2),"")</f>
        <v>Libellé du critère quand il sera choisi</v>
      </c>
      <c r="F33" s="24"/>
    </row>
    <row r="34" spans="1:15" ht="33" customHeight="1" x14ac:dyDescent="0.2">
      <c r="A34" s="191">
        <f>MAX($A$14:A33)+1</f>
        <v>14</v>
      </c>
      <c r="B34" s="19" t="s">
        <v>115</v>
      </c>
      <c r="C34" s="20" t="s">
        <v>327</v>
      </c>
      <c r="D34" s="21" t="str">
        <f>IFERROR(VLOOKUP(C34,Utilitaires!$A$3:$C$7,3),"")</f>
        <v> </v>
      </c>
      <c r="E34" s="222" t="str">
        <f>IFERROR(VLOOKUP(C34,Utilitaires!$A$3:$C$7,2),"")</f>
        <v>Libellé du critère quand il sera choisi</v>
      </c>
      <c r="F34" s="24"/>
      <c r="J34" s="106" t="s">
        <v>70</v>
      </c>
      <c r="K34" s="105" t="s">
        <v>65</v>
      </c>
      <c r="L34" s="18" t="str">
        <f>IFERROR(IF(M34="",Utilitaires!$A$11,VLOOKUP(M34,Utilitaires!$A$20:$B$30,2)),"")</f>
        <v>en attente</v>
      </c>
      <c r="M34" s="18" t="str">
        <f>IF(SUM(M35:M36)&gt;0,AVERAGE(M35:M36),"")</f>
        <v/>
      </c>
      <c r="N34" s="332" t="str">
        <f>IFERROR(IF(M34="","",VLOOKUP(L34,Utilitaires!$A$13:$B$16,2)),"")</f>
        <v/>
      </c>
      <c r="O34" s="333"/>
    </row>
    <row r="35" spans="1:15" ht="22" customHeight="1" x14ac:dyDescent="0.2">
      <c r="A35" s="107" t="s">
        <v>116</v>
      </c>
      <c r="B35" s="108" t="s">
        <v>117</v>
      </c>
      <c r="C35" s="18" t="str">
        <f>IFERROR(IF(D35="",Utilitaires!$A$11,VLOOKUP(D35,Utilitaires!$A$20:$B$30,2)),"")</f>
        <v>en attente</v>
      </c>
      <c r="D35" s="23" t="str">
        <f>IF(SUM(D36:D36)&gt;0,AVERAGE(D36:D36),"")</f>
        <v/>
      </c>
      <c r="E35" s="332" t="str">
        <f>IFERROR(IF(D35="","",VLOOKUP(C35,Utilitaires!$A$13:$B$16,2)),"")</f>
        <v/>
      </c>
      <c r="F35" s="333"/>
    </row>
    <row r="36" spans="1:15" ht="34" customHeight="1" x14ac:dyDescent="0.2">
      <c r="A36" s="191">
        <f>MAX($A$14:A35)+1</f>
        <v>15</v>
      </c>
      <c r="B36" s="19" t="s">
        <v>118</v>
      </c>
      <c r="C36" s="20" t="s">
        <v>327</v>
      </c>
      <c r="D36" s="21" t="str">
        <f>IFERROR(VLOOKUP(C36,Utilitaires!$A$3:$C$7,3),"")</f>
        <v> </v>
      </c>
      <c r="E36" s="222" t="str">
        <f>IFERROR(VLOOKUP(C36,Utilitaires!$A$3:$C$7,2),"")</f>
        <v>Libellé du critère quand il sera choisi</v>
      </c>
      <c r="F36" s="22"/>
      <c r="I36" s="106" t="s">
        <v>70</v>
      </c>
      <c r="J36" s="105" t="s">
        <v>65</v>
      </c>
      <c r="K36" s="18" t="str">
        <f>IFERROR(IF(L36="",Utilitaires!$A$11,VLOOKUP(L36,Utilitaires!$A$20:$B$30,2)),"")</f>
        <v>en attente</v>
      </c>
      <c r="L36" s="18" t="str">
        <f>IF(SUM(L37:L38)&gt;0,AVERAGE(L37:L38),"")</f>
        <v/>
      </c>
      <c r="M36" s="332" t="str">
        <f>IFERROR(IF(L36="","",VLOOKUP(K36,Utilitaires!$A$13:$B$16,2)),"")</f>
        <v/>
      </c>
      <c r="N36" s="333"/>
    </row>
    <row r="37" spans="1:15" ht="27.75" customHeight="1" x14ac:dyDescent="0.2">
      <c r="A37" s="192" t="s">
        <v>119</v>
      </c>
      <c r="B37" s="331" t="s">
        <v>120</v>
      </c>
      <c r="C37" s="331"/>
      <c r="D37" s="17" t="str">
        <f>IFERROR(AVERAGE(D38,D43,D47),"")</f>
        <v/>
      </c>
      <c r="E37" s="124" t="str">
        <f>IFERROR(IF(D37="",Utilitaires!$A$11,VLOOKUP(D37,Utilitaires!$A$20:$B$30,2)),"")</f>
        <v>en attente</v>
      </c>
      <c r="F37" s="125" t="str">
        <f>IFERROR(VLOOKUP(E37,Utilitaires!$A$13:$B$16,2),"")</f>
        <v>Conformité de niveau 3 : Il est nécessaire de tracer et d'améliorer les activités.</v>
      </c>
    </row>
    <row r="38" spans="1:15" ht="17" customHeight="1" x14ac:dyDescent="0.2">
      <c r="A38" s="107" t="s">
        <v>121</v>
      </c>
      <c r="B38" s="108" t="s">
        <v>122</v>
      </c>
      <c r="C38" s="18" t="str">
        <f>IFERROR(IF(D38="",Utilitaires!$A$11,VLOOKUP(D38,Utilitaires!$A$20:$B$30,2)),"")</f>
        <v>en attente</v>
      </c>
      <c r="D38" s="23" t="str">
        <f>IF(SUM(D39:D42)&gt;0,AVERAGE(D39:D42),"")</f>
        <v/>
      </c>
      <c r="E38" s="332" t="str">
        <f>IFERROR(IF(D38="","",VLOOKUP(C38,Utilitaires!$A$13:$B$16,2)),"")</f>
        <v/>
      </c>
      <c r="F38" s="333"/>
    </row>
    <row r="39" spans="1:15" ht="27" customHeight="1" x14ac:dyDescent="0.2">
      <c r="A39" s="191">
        <f>MAX($A$14:A38)+1</f>
        <v>16</v>
      </c>
      <c r="B39" s="19" t="s">
        <v>123</v>
      </c>
      <c r="C39" s="20" t="s">
        <v>327</v>
      </c>
      <c r="D39" s="21" t="str">
        <f>IFERROR(VLOOKUP(C39,Utilitaires!$A$3:$C$7,3),"")</f>
        <v> </v>
      </c>
      <c r="E39" s="222" t="str">
        <f>IFERROR(VLOOKUP(C39,Utilitaires!$A$3:$C$7,2),"")</f>
        <v>Libellé du critère quand il sera choisi</v>
      </c>
      <c r="F39" s="24"/>
    </row>
    <row r="40" spans="1:15" ht="27" customHeight="1" x14ac:dyDescent="0.2">
      <c r="A40" s="191">
        <f>MAX($A$14:A39)+1</f>
        <v>17</v>
      </c>
      <c r="B40" s="19" t="s">
        <v>124</v>
      </c>
      <c r="C40" s="20" t="s">
        <v>327</v>
      </c>
      <c r="D40" s="21" t="str">
        <f>IFERROR(VLOOKUP(C40,Utilitaires!$A$3:$C$7,3),"")</f>
        <v> </v>
      </c>
      <c r="E40" s="222" t="str">
        <f>IFERROR(VLOOKUP(C40,Utilitaires!$A$3:$C$7,2),"")</f>
        <v>Libellé du critère quand il sera choisi</v>
      </c>
      <c r="F40" s="24"/>
    </row>
    <row r="41" spans="1:15" ht="24" customHeight="1" x14ac:dyDescent="0.2">
      <c r="A41" s="191">
        <f>MAX($A$14:A40)+1</f>
        <v>18</v>
      </c>
      <c r="B41" s="19" t="s">
        <v>125</v>
      </c>
      <c r="C41" s="20" t="s">
        <v>327</v>
      </c>
      <c r="D41" s="21" t="str">
        <f>IFERROR(VLOOKUP(C41,Utilitaires!$A$3:$C$7,3),"")</f>
        <v> </v>
      </c>
      <c r="E41" s="222" t="str">
        <f>IFERROR(VLOOKUP(C41,Utilitaires!$A$3:$C$7,2),"")</f>
        <v>Libellé du critère quand il sera choisi</v>
      </c>
      <c r="F41" s="24"/>
    </row>
    <row r="42" spans="1:15" ht="33" customHeight="1" x14ac:dyDescent="0.2">
      <c r="A42" s="191">
        <f>MAX($A$14:A41)+1</f>
        <v>19</v>
      </c>
      <c r="B42" s="19" t="s">
        <v>349</v>
      </c>
      <c r="C42" s="20" t="s">
        <v>327</v>
      </c>
      <c r="D42" s="21" t="str">
        <f>IFERROR(VLOOKUP(C42,Utilitaires!$A$3:$C$7,3),"")</f>
        <v> </v>
      </c>
      <c r="E42" s="222" t="str">
        <f>IFERROR(VLOOKUP(C42,Utilitaires!$A$3:$C$7,2),"")</f>
        <v>Libellé du critère quand il sera choisi</v>
      </c>
      <c r="F42" s="24"/>
    </row>
    <row r="43" spans="1:15" ht="22" customHeight="1" x14ac:dyDescent="0.2">
      <c r="A43" s="107" t="s">
        <v>126</v>
      </c>
      <c r="B43" s="108" t="s">
        <v>297</v>
      </c>
      <c r="C43" s="18" t="str">
        <f>IFERROR(IF(D43="",Utilitaires!$A$11,VLOOKUP(D43,Utilitaires!$A$20:$B$30,2)),"")</f>
        <v>en attente</v>
      </c>
      <c r="D43" s="23" t="str">
        <f>IF(SUM(D44:D46)&gt;0,AVERAGE(D44:D46),"")</f>
        <v/>
      </c>
      <c r="E43" s="332" t="str">
        <f>IFERROR(IF(D43="","",VLOOKUP(C43,Utilitaires!$A$13:$B$16,2)),"")</f>
        <v/>
      </c>
      <c r="F43" s="333"/>
    </row>
    <row r="44" spans="1:15" ht="36" customHeight="1" x14ac:dyDescent="0.2">
      <c r="A44" s="191">
        <f>MAX($A$14:A43)+1</f>
        <v>20</v>
      </c>
      <c r="B44" s="19" t="s">
        <v>127</v>
      </c>
      <c r="C44" s="20" t="s">
        <v>327</v>
      </c>
      <c r="D44" s="21" t="str">
        <f>IFERROR(VLOOKUP(C44,Utilitaires!$A$3:$C$7,3),"")</f>
        <v> </v>
      </c>
      <c r="E44" s="222" t="str">
        <f>IFERROR(VLOOKUP(C44,Utilitaires!$A$3:$C$7,2),"")</f>
        <v>Libellé du critère quand il sera choisi</v>
      </c>
      <c r="F44" s="24"/>
    </row>
    <row r="45" spans="1:15" ht="27" customHeight="1" x14ac:dyDescent="0.2">
      <c r="A45" s="191">
        <f>MAX($A$14:A44)+1</f>
        <v>21</v>
      </c>
      <c r="B45" s="19" t="s">
        <v>128</v>
      </c>
      <c r="C45" s="20" t="s">
        <v>327</v>
      </c>
      <c r="D45" s="21" t="str">
        <f>IFERROR(VLOOKUP(C45,Utilitaires!$A$3:$C$7,3),"")</f>
        <v> </v>
      </c>
      <c r="E45" s="222" t="str">
        <f>IFERROR(VLOOKUP(C45,Utilitaires!$A$3:$C$7,2),"")</f>
        <v>Libellé du critère quand il sera choisi</v>
      </c>
      <c r="F45" s="24"/>
    </row>
    <row r="46" spans="1:15" ht="35" customHeight="1" x14ac:dyDescent="0.2">
      <c r="A46" s="191">
        <f>MAX($A$14:A45)+1</f>
        <v>22</v>
      </c>
      <c r="B46" s="19" t="s">
        <v>350</v>
      </c>
      <c r="C46" s="20" t="s">
        <v>327</v>
      </c>
      <c r="D46" s="21" t="str">
        <f>IFERROR(VLOOKUP(C46,Utilitaires!$A$3:$C$7,3),"")</f>
        <v> </v>
      </c>
      <c r="E46" s="222" t="str">
        <f>IFERROR(VLOOKUP(C46,Utilitaires!$A$3:$C$7,2),"")</f>
        <v>Libellé du critère quand il sera choisi</v>
      </c>
      <c r="F46" s="24"/>
    </row>
    <row r="47" spans="1:15" ht="22" customHeight="1" x14ac:dyDescent="0.2">
      <c r="A47" s="106" t="s">
        <v>129</v>
      </c>
      <c r="B47" s="105" t="s">
        <v>130</v>
      </c>
      <c r="C47" s="18" t="str">
        <f>IFERROR(IF(D47="",Utilitaires!$A$11,VLOOKUP(D47,Utilitaires!$A$20:$B$30,2)),"")</f>
        <v>en attente</v>
      </c>
      <c r="D47" s="18" t="str">
        <f>IF(SUM(D48:D50)&gt;0,AVERAGE(D48:D50),"")</f>
        <v/>
      </c>
      <c r="E47" s="332" t="str">
        <f>IFERROR(IF(D47="","",VLOOKUP(C47,Utilitaires!$A$13:$B$16,2)),"")</f>
        <v/>
      </c>
      <c r="F47" s="333"/>
    </row>
    <row r="48" spans="1:15" ht="38" customHeight="1" x14ac:dyDescent="0.2">
      <c r="A48" s="191">
        <f>MAX($A$14:A47)+1</f>
        <v>23</v>
      </c>
      <c r="B48" s="19" t="s">
        <v>131</v>
      </c>
      <c r="C48" s="20" t="s">
        <v>327</v>
      </c>
      <c r="D48" s="21" t="str">
        <f>IFERROR(VLOOKUP(C48,Utilitaires!$A$3:$C$7,3),"")</f>
        <v> </v>
      </c>
      <c r="E48" s="222" t="str">
        <f>IFERROR(VLOOKUP(C48,Utilitaires!$A$3:$C$7,2),"")</f>
        <v>Libellé du critère quand il sera choisi</v>
      </c>
      <c r="F48" s="22"/>
    </row>
    <row r="49" spans="1:6" ht="31" customHeight="1" x14ac:dyDescent="0.2">
      <c r="A49" s="191">
        <f>MAX($A$14:A48)+1</f>
        <v>24</v>
      </c>
      <c r="B49" s="19" t="s">
        <v>132</v>
      </c>
      <c r="C49" s="20" t="s">
        <v>327</v>
      </c>
      <c r="D49" s="21" t="str">
        <f>IFERROR(VLOOKUP(C49,Utilitaires!$A$3:$C$7,3),"")</f>
        <v> </v>
      </c>
      <c r="E49" s="222" t="str">
        <f>IFERROR(VLOOKUP(C49,Utilitaires!$A$3:$C$7,2),"")</f>
        <v>Libellé du critère quand il sera choisi</v>
      </c>
      <c r="F49" s="22"/>
    </row>
    <row r="50" spans="1:6" ht="31" customHeight="1" x14ac:dyDescent="0.2">
      <c r="A50" s="191">
        <f>MAX($A$14:A49)+1</f>
        <v>25</v>
      </c>
      <c r="B50" s="157" t="s">
        <v>133</v>
      </c>
      <c r="C50" s="20" t="s">
        <v>327</v>
      </c>
      <c r="D50" s="21" t="str">
        <f>IFERROR(VLOOKUP(C50,Utilitaires!$A$3:$C$7,3),"")</f>
        <v> </v>
      </c>
      <c r="E50" s="222" t="str">
        <f>IFERROR(VLOOKUP(C50,Utilitaires!$A$3:$C$7,2),"")</f>
        <v>Libellé du critère quand il sera choisi</v>
      </c>
      <c r="F50" s="22"/>
    </row>
    <row r="51" spans="1:6" ht="26.25" customHeight="1" x14ac:dyDescent="0.2">
      <c r="A51" s="192" t="s">
        <v>135</v>
      </c>
      <c r="B51" s="331" t="s">
        <v>134</v>
      </c>
      <c r="C51" s="331"/>
      <c r="D51" s="17" t="str">
        <f>IFERROR(AVERAGE(D52,D55,D62,D64),"")</f>
        <v/>
      </c>
      <c r="E51" s="124" t="str">
        <f>IFERROR(IF(D51="",Utilitaires!$A$11,VLOOKUP(D51,Utilitaires!$A$20:$B$30,2)),"")</f>
        <v>en attente</v>
      </c>
      <c r="F51" s="125" t="str">
        <f>IFERROR(VLOOKUP(E51,Utilitaires!$A$13:$B$16,2),"")</f>
        <v>Conformité de niveau 3 : Il est nécessaire de tracer et d'améliorer les activités.</v>
      </c>
    </row>
    <row r="52" spans="1:6" ht="17" customHeight="1" x14ac:dyDescent="0.2">
      <c r="A52" s="106" t="s">
        <v>137</v>
      </c>
      <c r="B52" s="105" t="s">
        <v>136</v>
      </c>
      <c r="C52" s="18" t="str">
        <f>IFERROR(IF(D52="",Utilitaires!$A$11,VLOOKUP(D52,Utilitaires!$A$20:$B$30,2)),"")</f>
        <v>en attente</v>
      </c>
      <c r="D52" s="18" t="str">
        <f>IF(SUM(D53:D54)&gt;0,AVERAGE(D53:D54),"")</f>
        <v/>
      </c>
      <c r="E52" s="332" t="str">
        <f>IFERROR(IF(D52="","",VLOOKUP(C52,Utilitaires!$A$13:$B$16,2)),"")</f>
        <v/>
      </c>
      <c r="F52" s="333"/>
    </row>
    <row r="53" spans="1:6" ht="27" customHeight="1" x14ac:dyDescent="0.2">
      <c r="A53" s="191">
        <f>MAX($A$14:A52)+1</f>
        <v>26</v>
      </c>
      <c r="B53" s="103" t="s">
        <v>138</v>
      </c>
      <c r="C53" s="20" t="s">
        <v>327</v>
      </c>
      <c r="D53" s="21" t="str">
        <f>IFERROR(VLOOKUP(C53,Utilitaires!$A$3:$C$7,3),"")</f>
        <v> </v>
      </c>
      <c r="E53" s="222" t="str">
        <f>IFERROR(VLOOKUP(C53,Utilitaires!$A$3:$C$7,2),"")</f>
        <v>Libellé du critère quand il sera choisi</v>
      </c>
      <c r="F53" s="24"/>
    </row>
    <row r="54" spans="1:6" ht="28" customHeight="1" x14ac:dyDescent="0.2">
      <c r="A54" s="191">
        <f>MAX($A$14:A53)+1</f>
        <v>27</v>
      </c>
      <c r="B54" s="19" t="s">
        <v>139</v>
      </c>
      <c r="C54" s="20" t="s">
        <v>327</v>
      </c>
      <c r="D54" s="21" t="str">
        <f>IFERROR(VLOOKUP(C54,Utilitaires!$A$3:$C$7,3),"")</f>
        <v> </v>
      </c>
      <c r="E54" s="222" t="str">
        <f>IFERROR(VLOOKUP(C54,Utilitaires!$A$3:$C$7,2),"")</f>
        <v>Libellé du critère quand il sera choisi</v>
      </c>
      <c r="F54" s="24"/>
    </row>
    <row r="55" spans="1:6" ht="30" customHeight="1" x14ac:dyDescent="0.2">
      <c r="A55" s="106" t="s">
        <v>140</v>
      </c>
      <c r="B55" s="105" t="s">
        <v>141</v>
      </c>
      <c r="C55" s="18" t="str">
        <f>IFERROR(IF(D55="",Utilitaires!$A$11,VLOOKUP(D55,Utilitaires!$A$20:$B$30,2)),"")</f>
        <v>en attente</v>
      </c>
      <c r="D55" s="18" t="str">
        <f>IF(SUM(D56:D61)&gt;0,AVERAGE(D56:D61),"")</f>
        <v/>
      </c>
      <c r="E55" s="332" t="str">
        <f>IFERROR(IF(D55="","",VLOOKUP(C55,Utilitaires!$A$13:$B$16,2)),"")</f>
        <v/>
      </c>
      <c r="F55" s="333"/>
    </row>
    <row r="56" spans="1:6" ht="28" customHeight="1" x14ac:dyDescent="0.2">
      <c r="A56" s="191">
        <f>MAX($A$14:A55)+1</f>
        <v>28</v>
      </c>
      <c r="B56" s="19" t="s">
        <v>351</v>
      </c>
      <c r="C56" s="20" t="s">
        <v>327</v>
      </c>
      <c r="D56" s="21" t="str">
        <f>IFERROR(VLOOKUP(C56,Utilitaires!$A$3:$C$7,3),"")</f>
        <v> </v>
      </c>
      <c r="E56" s="222" t="str">
        <f>IFERROR(VLOOKUP(C56,Utilitaires!$A$3:$C$7,2),"")</f>
        <v>Libellé du critère quand il sera choisi</v>
      </c>
      <c r="F56" s="24"/>
    </row>
    <row r="57" spans="1:6" ht="39" customHeight="1" x14ac:dyDescent="0.2">
      <c r="A57" s="191">
        <f>MAX($A$14:A56)+1</f>
        <v>29</v>
      </c>
      <c r="B57" s="19" t="s">
        <v>142</v>
      </c>
      <c r="C57" s="20" t="s">
        <v>327</v>
      </c>
      <c r="D57" s="21" t="str">
        <f>IFERROR(VLOOKUP(C57,Utilitaires!$A$3:$C$7,3),"")</f>
        <v> </v>
      </c>
      <c r="E57" s="222" t="str">
        <f>IFERROR(VLOOKUP(C57,Utilitaires!$A$3:$C$7,2),"")</f>
        <v>Libellé du critère quand il sera choisi</v>
      </c>
      <c r="F57" s="24"/>
    </row>
    <row r="58" spans="1:6" ht="22" customHeight="1" x14ac:dyDescent="0.2">
      <c r="A58" s="191">
        <f>MAX($A$14:A57)+1</f>
        <v>30</v>
      </c>
      <c r="B58" s="19" t="s">
        <v>143</v>
      </c>
      <c r="C58" s="20" t="s">
        <v>327</v>
      </c>
      <c r="D58" s="21" t="str">
        <f>IFERROR(VLOOKUP(C58,Utilitaires!$A$3:$C$7,3),"")</f>
        <v> </v>
      </c>
      <c r="E58" s="222" t="str">
        <f>IFERROR(VLOOKUP(C58,Utilitaires!$A$3:$C$7,2),"")</f>
        <v>Libellé du critère quand il sera choisi</v>
      </c>
      <c r="F58" s="24"/>
    </row>
    <row r="59" spans="1:6" ht="22" customHeight="1" x14ac:dyDescent="0.2">
      <c r="A59" s="191">
        <f>MAX($A$14:A58)+1</f>
        <v>31</v>
      </c>
      <c r="B59" s="19" t="s">
        <v>144</v>
      </c>
      <c r="C59" s="20" t="s">
        <v>327</v>
      </c>
      <c r="D59" s="21" t="str">
        <f>IFERROR(VLOOKUP(C59,Utilitaires!$A$3:$C$7,3),"")</f>
        <v> </v>
      </c>
      <c r="E59" s="222" t="str">
        <f>IFERROR(VLOOKUP(C59,Utilitaires!$A$3:$C$7,2),"")</f>
        <v>Libellé du critère quand il sera choisi</v>
      </c>
      <c r="F59" s="24"/>
    </row>
    <row r="60" spans="1:6" ht="25" customHeight="1" x14ac:dyDescent="0.2">
      <c r="A60" s="191">
        <f>MAX($A$14:A59)+1</f>
        <v>32</v>
      </c>
      <c r="B60" s="19" t="s">
        <v>145</v>
      </c>
      <c r="C60" s="20" t="s">
        <v>327</v>
      </c>
      <c r="D60" s="21" t="str">
        <f>IFERROR(VLOOKUP(C60,Utilitaires!$A$3:$C$7,3),"")</f>
        <v> </v>
      </c>
      <c r="E60" s="222" t="str">
        <f>IFERROR(VLOOKUP(C60,Utilitaires!$A$3:$C$7,2),"")</f>
        <v>Libellé du critère quand il sera choisi</v>
      </c>
      <c r="F60" s="24"/>
    </row>
    <row r="61" spans="1:6" ht="33" customHeight="1" x14ac:dyDescent="0.2">
      <c r="A61" s="191">
        <f>MAX($A$14:A60)+1</f>
        <v>33</v>
      </c>
      <c r="B61" s="19" t="s">
        <v>146</v>
      </c>
      <c r="C61" s="20" t="s">
        <v>327</v>
      </c>
      <c r="D61" s="21" t="str">
        <f>IFERROR(VLOOKUP(C61,Utilitaires!$A$3:$C$7,3),"")</f>
        <v> </v>
      </c>
      <c r="E61" s="222" t="str">
        <f>IFERROR(VLOOKUP(C61,Utilitaires!$A$3:$C$7,2),"")</f>
        <v>Libellé du critère quand il sera choisi</v>
      </c>
      <c r="F61" s="24"/>
    </row>
    <row r="62" spans="1:6" ht="25" customHeight="1" x14ac:dyDescent="0.2">
      <c r="A62" s="106" t="s">
        <v>147</v>
      </c>
      <c r="B62" s="105" t="s">
        <v>148</v>
      </c>
      <c r="C62" s="18" t="str">
        <f>IFERROR(IF(D62="",Utilitaires!$A$11,VLOOKUP(D62,Utilitaires!$A$20:$B$30,2)),"")</f>
        <v>en attente</v>
      </c>
      <c r="D62" s="18" t="str">
        <f>IF(SUM(D63)&gt;0,AVERAGE(D63),"")</f>
        <v/>
      </c>
      <c r="E62" s="332" t="str">
        <f>IFERROR(IF(D62="","",VLOOKUP(C62,Utilitaires!$A$13:$B$16,2)),"")</f>
        <v/>
      </c>
      <c r="F62" s="333"/>
    </row>
    <row r="63" spans="1:6" ht="25" customHeight="1" x14ac:dyDescent="0.2">
      <c r="A63" s="191">
        <f>MAX($A$14:A62)+1</f>
        <v>34</v>
      </c>
      <c r="B63" s="19" t="s">
        <v>149</v>
      </c>
      <c r="C63" s="20" t="s">
        <v>327</v>
      </c>
      <c r="D63" s="21" t="str">
        <f>IFERROR(VLOOKUP(C63,Utilitaires!$A$3:$C$7,3),"")</f>
        <v> </v>
      </c>
      <c r="E63" s="222" t="str">
        <f>IFERROR(VLOOKUP(C63,Utilitaires!$A$3:$C$7,2),"")</f>
        <v>Libellé du critère quand il sera choisi</v>
      </c>
      <c r="F63" s="24"/>
    </row>
    <row r="64" spans="1:6" ht="22" customHeight="1" x14ac:dyDescent="0.2">
      <c r="A64" s="106" t="s">
        <v>151</v>
      </c>
      <c r="B64" s="108" t="s">
        <v>150</v>
      </c>
      <c r="C64" s="18" t="str">
        <f>IFERROR(IF(D64="",Utilitaires!$A$11,VLOOKUP(D64,Utilitaires!$A$20:$B$30,2)),"")</f>
        <v>en attente</v>
      </c>
      <c r="D64" s="23" t="str">
        <f>IF(SUM(D65:D69)&gt;0,AVERAGE(D65:D69),"")</f>
        <v/>
      </c>
      <c r="E64" s="332" t="str">
        <f>IFERROR(IF(D64="","",VLOOKUP(C64,Utilitaires!$A$13:$B$16,2)),"")</f>
        <v/>
      </c>
      <c r="F64" s="333"/>
    </row>
    <row r="65" spans="1:6" ht="29" customHeight="1" x14ac:dyDescent="0.2">
      <c r="A65" s="191">
        <f>MAX($A$14:A64)+1</f>
        <v>35</v>
      </c>
      <c r="B65" s="25" t="s">
        <v>352</v>
      </c>
      <c r="C65" s="20" t="s">
        <v>327</v>
      </c>
      <c r="D65" s="21" t="str">
        <f>IFERROR(VLOOKUP(C65,Utilitaires!$A$3:$C$7,3),"")</f>
        <v> </v>
      </c>
      <c r="E65" s="222" t="str">
        <f>IFERROR(VLOOKUP(C65,Utilitaires!$A$3:$C$7,2),"")</f>
        <v>Libellé du critère quand il sera choisi</v>
      </c>
      <c r="F65" s="24"/>
    </row>
    <row r="66" spans="1:6" ht="22" customHeight="1" x14ac:dyDescent="0.2">
      <c r="A66" s="191">
        <f>MAX($A$14:A65)+1</f>
        <v>36</v>
      </c>
      <c r="B66" s="156" t="s">
        <v>152</v>
      </c>
      <c r="C66" s="20" t="s">
        <v>327</v>
      </c>
      <c r="D66" s="21" t="str">
        <f>IFERROR(VLOOKUP(C66,Utilitaires!$A$3:$C$7,3),"")</f>
        <v> </v>
      </c>
      <c r="E66" s="222" t="str">
        <f>IFERROR(VLOOKUP(C66,Utilitaires!$A$3:$C$7,2),"")</f>
        <v>Libellé du critère quand il sera choisi</v>
      </c>
      <c r="F66" s="24"/>
    </row>
    <row r="67" spans="1:6" ht="22" customHeight="1" x14ac:dyDescent="0.2">
      <c r="A67" s="191">
        <f>MAX($A$14:A66)+1</f>
        <v>37</v>
      </c>
      <c r="B67" s="25" t="s">
        <v>153</v>
      </c>
      <c r="C67" s="20" t="s">
        <v>327</v>
      </c>
      <c r="D67" s="21" t="str">
        <f>IFERROR(VLOOKUP(C67,Utilitaires!$A$3:$C$7,3),"")</f>
        <v> </v>
      </c>
      <c r="E67" s="222" t="str">
        <f>IFERROR(VLOOKUP(C67,Utilitaires!$A$3:$C$7,2),"")</f>
        <v>Libellé du critère quand il sera choisi</v>
      </c>
      <c r="F67" s="24"/>
    </row>
    <row r="68" spans="1:6" ht="22" customHeight="1" x14ac:dyDescent="0.2">
      <c r="A68" s="191">
        <f>MAX($A$14:A67)+1</f>
        <v>38</v>
      </c>
      <c r="B68" s="25" t="s">
        <v>154</v>
      </c>
      <c r="C68" s="20" t="s">
        <v>327</v>
      </c>
      <c r="D68" s="21" t="str">
        <f>IFERROR(VLOOKUP(C68,Utilitaires!$A$3:$C$7,3),"")</f>
        <v> </v>
      </c>
      <c r="E68" s="222" t="str">
        <f>IFERROR(VLOOKUP(C68,Utilitaires!$A$3:$C$7,2),"")</f>
        <v>Libellé du critère quand il sera choisi</v>
      </c>
      <c r="F68" s="24"/>
    </row>
    <row r="69" spans="1:6" ht="17" customHeight="1" x14ac:dyDescent="0.2">
      <c r="A69" s="191">
        <f>MAX($A$14:A68)+1</f>
        <v>39</v>
      </c>
      <c r="B69" s="25" t="s">
        <v>155</v>
      </c>
      <c r="C69" s="20" t="s">
        <v>327</v>
      </c>
      <c r="D69" s="21" t="str">
        <f>IFERROR(VLOOKUP(C69,Utilitaires!$A$3:$C$7,3),"")</f>
        <v> </v>
      </c>
      <c r="E69" s="222" t="str">
        <f>IFERROR(VLOOKUP(C69,Utilitaires!$A$3:$C$7,2),"")</f>
        <v>Libellé du critère quand il sera choisi</v>
      </c>
      <c r="F69" s="24"/>
    </row>
    <row r="70" spans="1:6" ht="20" customHeight="1" x14ac:dyDescent="0.2">
      <c r="A70" s="192" t="s">
        <v>158</v>
      </c>
      <c r="B70" s="331" t="s">
        <v>156</v>
      </c>
      <c r="C70" s="331"/>
      <c r="D70" s="17" t="str">
        <f>IFERROR(AVERAGE(D71),"")</f>
        <v/>
      </c>
      <c r="E70" s="124" t="str">
        <f>IFERROR(IF(D70="",Utilitaires!$A$11,VLOOKUP(D70,Utilitaires!$A$20:$B$30,2)),"")</f>
        <v>en attente</v>
      </c>
      <c r="F70" s="125" t="str">
        <f>IFERROR(VLOOKUP(E70,Utilitaires!$A$13:$B$16,2),"")</f>
        <v>Conformité de niveau 3 : Il est nécessaire de tracer et d'améliorer les activités.</v>
      </c>
    </row>
    <row r="71" spans="1:6" ht="22" customHeight="1" x14ac:dyDescent="0.2">
      <c r="A71" s="106" t="s">
        <v>159</v>
      </c>
      <c r="B71" s="108" t="s">
        <v>157</v>
      </c>
      <c r="C71" s="18" t="str">
        <f>IFERROR(IF(D71="",Utilitaires!$A$11,VLOOKUP(D71,Utilitaires!$A$20:$B$30,2)),"")</f>
        <v>en attente</v>
      </c>
      <c r="D71" s="23" t="str">
        <f>IF(SUM(D72:D73)&gt;0,AVERAGE(D72:D73),"")</f>
        <v/>
      </c>
      <c r="E71" s="332" t="str">
        <f>IFERROR(IF(D71="","",VLOOKUP(C71,Utilitaires!$A$13:$B$16,2)),"")</f>
        <v/>
      </c>
      <c r="F71" s="333"/>
    </row>
    <row r="72" spans="1:6" ht="23" customHeight="1" x14ac:dyDescent="0.2">
      <c r="A72" s="191">
        <f>MAX($A$14:A71)+1</f>
        <v>40</v>
      </c>
      <c r="B72" s="25" t="s">
        <v>160</v>
      </c>
      <c r="C72" s="20" t="s">
        <v>327</v>
      </c>
      <c r="D72" s="21" t="str">
        <f>IFERROR(VLOOKUP(C72,Utilitaires!$A$3:$C$7,3),"")</f>
        <v> </v>
      </c>
      <c r="E72" s="222" t="str">
        <f>IFERROR(VLOOKUP(C72,Utilitaires!$A$3:$C$7,2),"")</f>
        <v>Libellé du critère quand il sera choisi</v>
      </c>
      <c r="F72" s="24"/>
    </row>
    <row r="73" spans="1:6" ht="23" customHeight="1" x14ac:dyDescent="0.2">
      <c r="A73" s="191">
        <f>MAX($A$14:A72)+1</f>
        <v>41</v>
      </c>
      <c r="B73" s="25" t="s">
        <v>161</v>
      </c>
      <c r="C73" s="20" t="s">
        <v>327</v>
      </c>
      <c r="D73" s="21" t="str">
        <f>IFERROR(VLOOKUP(C73,Utilitaires!$A$3:$C$7,3),"")</f>
        <v> </v>
      </c>
      <c r="E73" s="222" t="str">
        <f>IFERROR(VLOOKUP(C73,Utilitaires!$A$3:$C$7,2),"")</f>
        <v>Libellé du critère quand il sera choisi</v>
      </c>
      <c r="F73" s="24"/>
    </row>
    <row r="74" spans="1:6" ht="20" x14ac:dyDescent="0.2">
      <c r="A74" s="192" t="s">
        <v>163</v>
      </c>
      <c r="B74" s="331" t="s">
        <v>162</v>
      </c>
      <c r="C74" s="331"/>
      <c r="D74" s="17" t="str">
        <f>IFERROR(AVERAGE(D75,D82),"")</f>
        <v/>
      </c>
      <c r="E74" s="124" t="str">
        <f>IFERROR(IF(D74="",Utilitaires!$A$11,VLOOKUP(D74,Utilitaires!$A$20:$B$30,2)),"")</f>
        <v>en attente</v>
      </c>
      <c r="F74" s="125" t="str">
        <f>IFERROR(VLOOKUP(E74,Utilitaires!$A$13:$B$16,2),"")</f>
        <v>Conformité de niveau 3 : Il est nécessaire de tracer et d'améliorer les activités.</v>
      </c>
    </row>
    <row r="75" spans="1:6" x14ac:dyDescent="0.2">
      <c r="A75" s="106" t="s">
        <v>164</v>
      </c>
      <c r="B75" s="108" t="s">
        <v>165</v>
      </c>
      <c r="C75" s="18" t="str">
        <f>IFERROR(IF(D75="",Utilitaires!$A$11,VLOOKUP(D75,Utilitaires!$A$20:$B$30,2)),"")</f>
        <v>en attente</v>
      </c>
      <c r="D75" s="23" t="str">
        <f>IF(SUM(D76:D81)&gt;0,AVERAGE(D76:D81),"")</f>
        <v/>
      </c>
      <c r="E75" s="334" t="str">
        <f>IFERROR(IF(D75="","",VLOOKUP(C75,Utilitaires!$A$13:$B$16,2)),"")</f>
        <v/>
      </c>
      <c r="F75" s="335"/>
    </row>
    <row r="76" spans="1:6" s="284" customFormat="1" ht="35" customHeight="1" x14ac:dyDescent="0.2">
      <c r="A76" s="191">
        <f>MAX($A$14:A75)+1</f>
        <v>42</v>
      </c>
      <c r="B76" s="25" t="s">
        <v>171</v>
      </c>
      <c r="C76" s="20" t="s">
        <v>327</v>
      </c>
      <c r="D76" s="21" t="str">
        <f>IFERROR(VLOOKUP(C76,Utilitaires!$A$3:$C$7,3),"")</f>
        <v> </v>
      </c>
      <c r="E76" s="222" t="str">
        <f>IFERROR(VLOOKUP(C76,Utilitaires!$A$3:$C$7,2),"")</f>
        <v>Libellé du critère quand il sera choisi</v>
      </c>
      <c r="F76" s="24"/>
    </row>
    <row r="77" spans="1:6" ht="24" customHeight="1" x14ac:dyDescent="0.2">
      <c r="A77" s="191">
        <f>MAX($A$14:A76)+1</f>
        <v>43</v>
      </c>
      <c r="B77" s="25" t="s">
        <v>172</v>
      </c>
      <c r="C77" s="20" t="s">
        <v>327</v>
      </c>
      <c r="D77" s="21" t="str">
        <f>IFERROR(VLOOKUP(C77,Utilitaires!$A$3:$C$7,3),"")</f>
        <v> </v>
      </c>
      <c r="E77" s="222" t="str">
        <f>IFERROR(VLOOKUP(C77,Utilitaires!$A$3:$C$7,2),"")</f>
        <v>Libellé du critère quand il sera choisi</v>
      </c>
      <c r="F77" s="24"/>
    </row>
    <row r="78" spans="1:6" ht="25" customHeight="1" x14ac:dyDescent="0.2">
      <c r="A78" s="191">
        <f>MAX($A$14:A77)+1</f>
        <v>44</v>
      </c>
      <c r="B78" s="25" t="s">
        <v>173</v>
      </c>
      <c r="C78" s="20" t="s">
        <v>327</v>
      </c>
      <c r="D78" s="21" t="str">
        <f>IFERROR(VLOOKUP(C78,Utilitaires!$A$3:$C$7,3),"")</f>
        <v> </v>
      </c>
      <c r="E78" s="222" t="str">
        <f>IFERROR(VLOOKUP(C78,Utilitaires!$A$3:$C$7,2),"")</f>
        <v>Libellé du critère quand il sera choisi</v>
      </c>
      <c r="F78" s="24"/>
    </row>
    <row r="79" spans="1:6" ht="24" customHeight="1" x14ac:dyDescent="0.2">
      <c r="A79" s="191">
        <f>MAX($A$14:A78)+1</f>
        <v>45</v>
      </c>
      <c r="B79" s="25" t="s">
        <v>174</v>
      </c>
      <c r="C79" s="20" t="s">
        <v>327</v>
      </c>
      <c r="D79" s="21" t="str">
        <f>IFERROR(VLOOKUP(C79,Utilitaires!$A$3:$C$7,3),"")</f>
        <v> </v>
      </c>
      <c r="E79" s="222" t="str">
        <f>IFERROR(VLOOKUP(C79,Utilitaires!$A$3:$C$7,2),"")</f>
        <v>Libellé du critère quand il sera choisi</v>
      </c>
      <c r="F79" s="24"/>
    </row>
    <row r="80" spans="1:6" ht="20" x14ac:dyDescent="0.2">
      <c r="A80" s="191">
        <f>MAX($A$14:A79)+1</f>
        <v>46</v>
      </c>
      <c r="B80" s="25" t="s">
        <v>175</v>
      </c>
      <c r="C80" s="20" t="s">
        <v>327</v>
      </c>
      <c r="D80" s="21" t="str">
        <f>IFERROR(VLOOKUP(C80,Utilitaires!$A$3:$C$7,3),"")</f>
        <v> </v>
      </c>
      <c r="E80" s="222" t="str">
        <f>IFERROR(VLOOKUP(C80,Utilitaires!$A$3:$C$7,2),"")</f>
        <v>Libellé du critère quand il sera choisi</v>
      </c>
      <c r="F80" s="24"/>
    </row>
    <row r="81" spans="1:6" ht="30" x14ac:dyDescent="0.2">
      <c r="A81" s="191">
        <f>MAX($A$14:A80)+1</f>
        <v>47</v>
      </c>
      <c r="B81" s="25" t="s">
        <v>285</v>
      </c>
      <c r="C81" s="20" t="s">
        <v>327</v>
      </c>
      <c r="D81" s="21" t="str">
        <f>IFERROR(VLOOKUP(C81,Utilitaires!$A$3:$C$7,3),"")</f>
        <v> </v>
      </c>
      <c r="E81" s="222" t="str">
        <f>IFERROR(VLOOKUP(C81,Utilitaires!$A$3:$C$7,2),"")</f>
        <v>Libellé du critère quand il sera choisi</v>
      </c>
      <c r="F81" s="24"/>
    </row>
    <row r="82" spans="1:6" x14ac:dyDescent="0.2">
      <c r="A82" s="106" t="s">
        <v>167</v>
      </c>
      <c r="B82" s="108" t="s">
        <v>166</v>
      </c>
      <c r="C82" s="18" t="str">
        <f>IFERROR(IF(D82="",Utilitaires!$A$11,VLOOKUP(D82,Utilitaires!$A$20:$B$30,2)),"")</f>
        <v>en attente</v>
      </c>
      <c r="D82" s="23" t="str">
        <f>IF(SUM(D83:D91)&gt;0,AVERAGE(D83:D91),"")</f>
        <v/>
      </c>
      <c r="E82" s="332" t="str">
        <f>IFERROR(IF(D82="","",VLOOKUP(C82,Utilitaires!$A$13:$B$16,2)),"")</f>
        <v/>
      </c>
      <c r="F82" s="333"/>
    </row>
    <row r="83" spans="1:6" ht="33" customHeight="1" x14ac:dyDescent="0.2">
      <c r="A83" s="191">
        <f>MAX($A$14:A82)+1</f>
        <v>48</v>
      </c>
      <c r="B83" s="25" t="s">
        <v>176</v>
      </c>
      <c r="C83" s="20" t="s">
        <v>327</v>
      </c>
      <c r="D83" s="21" t="str">
        <f>IFERROR(VLOOKUP(C83,Utilitaires!$A$3:$C$7,3),"")</f>
        <v> </v>
      </c>
      <c r="E83" s="222" t="str">
        <f>IFERROR(VLOOKUP(C83,Utilitaires!$A$3:$C$7,2),"")</f>
        <v>Libellé du critère quand il sera choisi</v>
      </c>
      <c r="F83" s="24"/>
    </row>
    <row r="84" spans="1:6" ht="33" customHeight="1" x14ac:dyDescent="0.2">
      <c r="A84" s="191">
        <f>MAX($A$14:A83)+1</f>
        <v>49</v>
      </c>
      <c r="B84" s="25" t="s">
        <v>177</v>
      </c>
      <c r="C84" s="20" t="s">
        <v>327</v>
      </c>
      <c r="D84" s="21" t="str">
        <f>IFERROR(VLOOKUP(C84,Utilitaires!$A$3:$C$7,3),"")</f>
        <v> </v>
      </c>
      <c r="E84" s="222" t="str">
        <f>IFERROR(VLOOKUP(C84,Utilitaires!$A$3:$C$7,2),"")</f>
        <v>Libellé du critère quand il sera choisi</v>
      </c>
      <c r="F84" s="24"/>
    </row>
    <row r="85" spans="1:6" ht="33" customHeight="1" x14ac:dyDescent="0.2">
      <c r="A85" s="191">
        <f>MAX($A$14:A84)+1</f>
        <v>50</v>
      </c>
      <c r="B85" s="25" t="s">
        <v>178</v>
      </c>
      <c r="C85" s="20" t="s">
        <v>327</v>
      </c>
      <c r="D85" s="21" t="str">
        <f>IFERROR(VLOOKUP(C85,Utilitaires!$A$3:$C$7,3),"")</f>
        <v> </v>
      </c>
      <c r="E85" s="222" t="str">
        <f>IFERROR(VLOOKUP(C85,Utilitaires!$A$3:$C$7,2),"")</f>
        <v>Libellé du critère quand il sera choisi</v>
      </c>
      <c r="F85" s="24"/>
    </row>
    <row r="86" spans="1:6" ht="33" customHeight="1" x14ac:dyDescent="0.2">
      <c r="A86" s="191">
        <f>MAX($A$14:A85)+1</f>
        <v>51</v>
      </c>
      <c r="B86" s="25" t="s">
        <v>179</v>
      </c>
      <c r="C86" s="20" t="s">
        <v>327</v>
      </c>
      <c r="D86" s="21" t="str">
        <f>IFERROR(VLOOKUP(C86,Utilitaires!$A$3:$C$7,3),"")</f>
        <v> </v>
      </c>
      <c r="E86" s="222" t="str">
        <f>IFERROR(VLOOKUP(C86,Utilitaires!$A$3:$C$7,2),"")</f>
        <v>Libellé du critère quand il sera choisi</v>
      </c>
      <c r="F86" s="24"/>
    </row>
    <row r="87" spans="1:6" ht="33" customHeight="1" x14ac:dyDescent="0.2">
      <c r="A87" s="191">
        <f>MAX($A$14:A86)+1</f>
        <v>52</v>
      </c>
      <c r="B87" s="25" t="s">
        <v>180</v>
      </c>
      <c r="C87" s="20" t="s">
        <v>327</v>
      </c>
      <c r="D87" s="21" t="str">
        <f>IFERROR(VLOOKUP(C87,Utilitaires!$A$3:$C$7,3),"")</f>
        <v> </v>
      </c>
      <c r="E87" s="222" t="str">
        <f>IFERROR(VLOOKUP(C87,Utilitaires!$A$3:$C$7,2),"")</f>
        <v>Libellé du critère quand il sera choisi</v>
      </c>
      <c r="F87" s="24"/>
    </row>
    <row r="88" spans="1:6" ht="33" customHeight="1" x14ac:dyDescent="0.2">
      <c r="A88" s="191">
        <f>MAX($A$14:A87)+1</f>
        <v>53</v>
      </c>
      <c r="B88" s="25" t="s">
        <v>181</v>
      </c>
      <c r="C88" s="20" t="s">
        <v>327</v>
      </c>
      <c r="D88" s="21" t="str">
        <f>IFERROR(VLOOKUP(C88,Utilitaires!$A$3:$C$7,3),"")</f>
        <v> </v>
      </c>
      <c r="E88" s="222" t="str">
        <f>IFERROR(VLOOKUP(C88,Utilitaires!$A$3:$C$7,2),"")</f>
        <v>Libellé du critère quand il sera choisi</v>
      </c>
      <c r="F88" s="24"/>
    </row>
    <row r="89" spans="1:6" ht="49" customHeight="1" x14ac:dyDescent="0.2">
      <c r="A89" s="191">
        <f>MAX($A$14:A88)+1</f>
        <v>54</v>
      </c>
      <c r="B89" s="25" t="s">
        <v>182</v>
      </c>
      <c r="C89" s="20" t="s">
        <v>327</v>
      </c>
      <c r="D89" s="21" t="str">
        <f>IFERROR(VLOOKUP(C89,Utilitaires!$A$3:$C$7,3),"")</f>
        <v> </v>
      </c>
      <c r="E89" s="222" t="str">
        <f>IFERROR(VLOOKUP(C89,Utilitaires!$A$3:$C$7,2),"")</f>
        <v>Libellé du critère quand il sera choisi</v>
      </c>
      <c r="F89" s="24"/>
    </row>
    <row r="90" spans="1:6" ht="33" customHeight="1" x14ac:dyDescent="0.2">
      <c r="A90" s="191">
        <f>MAX($A$14:A89)+1</f>
        <v>55</v>
      </c>
      <c r="B90" s="25" t="s">
        <v>183</v>
      </c>
      <c r="C90" s="20" t="s">
        <v>327</v>
      </c>
      <c r="D90" s="21" t="str">
        <f>IFERROR(VLOOKUP(C90,Utilitaires!$A$3:$C$7,3),"")</f>
        <v> </v>
      </c>
      <c r="E90" s="222" t="str">
        <f>IFERROR(VLOOKUP(C90,Utilitaires!$A$3:$C$7,2),"")</f>
        <v>Libellé du critère quand il sera choisi</v>
      </c>
      <c r="F90" s="24"/>
    </row>
    <row r="91" spans="1:6" ht="33" customHeight="1" x14ac:dyDescent="0.2">
      <c r="A91" s="191">
        <f>MAX($A$14:A90)+1</f>
        <v>56</v>
      </c>
      <c r="B91" s="25" t="s">
        <v>184</v>
      </c>
      <c r="C91" s="20" t="s">
        <v>327</v>
      </c>
      <c r="D91" s="21" t="str">
        <f>IFERROR(VLOOKUP(C91,Utilitaires!$A$3:$C$7,3),"")</f>
        <v> </v>
      </c>
      <c r="E91" s="222" t="str">
        <f>IFERROR(VLOOKUP(C91,Utilitaires!$A$3:$C$7,2),"")</f>
        <v>Libellé du critère quand il sera choisi</v>
      </c>
      <c r="F91" s="24"/>
    </row>
    <row r="92" spans="1:6" ht="20" x14ac:dyDescent="0.2">
      <c r="A92" s="192" t="s">
        <v>168</v>
      </c>
      <c r="B92" s="331" t="s">
        <v>169</v>
      </c>
      <c r="C92" s="331"/>
      <c r="D92" s="17" t="str">
        <f>IFERROR(AVERAGE(D93,D98,D100,D102,D107,D109,D112),"")</f>
        <v/>
      </c>
      <c r="E92" s="124" t="str">
        <f>IFERROR(IF(D92="",Utilitaires!$A$11,VLOOKUP(D92,Utilitaires!$A$20:$B$30,2)),"")</f>
        <v>en attente</v>
      </c>
      <c r="F92" s="125" t="str">
        <f>IFERROR(VLOOKUP(E92,Utilitaires!$A$13:$B$16,2),"")</f>
        <v>Conformité de niveau 3 : Il est nécessaire de tracer et d'améliorer les activités.</v>
      </c>
    </row>
    <row r="93" spans="1:6" x14ac:dyDescent="0.2">
      <c r="A93" s="106" t="s">
        <v>191</v>
      </c>
      <c r="B93" s="108" t="s">
        <v>170</v>
      </c>
      <c r="C93" s="18" t="str">
        <f>IFERROR(IF(D93="",Utilitaires!$A$11,VLOOKUP(D93,Utilitaires!$A$20:$B$30,2)),"")</f>
        <v>en attente</v>
      </c>
      <c r="D93" s="23" t="str">
        <f>IF(SUM(D94:D97)&gt;0,AVERAGE(D94:D97),"")</f>
        <v/>
      </c>
      <c r="E93" s="332" t="str">
        <f>IFERROR(IF(D93="","",VLOOKUP(C93,Utilitaires!$A$13:$B$16,2)),"")</f>
        <v/>
      </c>
      <c r="F93" s="333"/>
    </row>
    <row r="94" spans="1:6" ht="35" customHeight="1" x14ac:dyDescent="0.2">
      <c r="A94" s="191">
        <f>MAX($A$14:A93)+1</f>
        <v>57</v>
      </c>
      <c r="B94" s="25" t="s">
        <v>185</v>
      </c>
      <c r="C94" s="20" t="s">
        <v>327</v>
      </c>
      <c r="D94" s="21" t="str">
        <f>IFERROR(VLOOKUP(C94,Utilitaires!$A$3:$C$7,3),"")</f>
        <v> </v>
      </c>
      <c r="E94" s="222" t="str">
        <f>IFERROR(VLOOKUP(C94,Utilitaires!$A$3:$C$7,2),"")</f>
        <v>Libellé du critère quand il sera choisi</v>
      </c>
      <c r="F94" s="24"/>
    </row>
    <row r="95" spans="1:6" ht="35" customHeight="1" x14ac:dyDescent="0.2">
      <c r="A95" s="191">
        <f>MAX($A$14:A94)+1</f>
        <v>58</v>
      </c>
      <c r="B95" s="25" t="s">
        <v>186</v>
      </c>
      <c r="C95" s="20" t="s">
        <v>327</v>
      </c>
      <c r="D95" s="21" t="str">
        <f>IFERROR(VLOOKUP(C95,Utilitaires!$A$3:$C$7,3),"")</f>
        <v> </v>
      </c>
      <c r="E95" s="222" t="str">
        <f>IFERROR(VLOOKUP(C95,Utilitaires!$A$3:$C$7,2),"")</f>
        <v>Libellé du critère quand il sera choisi</v>
      </c>
      <c r="F95" s="24"/>
    </row>
    <row r="96" spans="1:6" ht="35" customHeight="1" x14ac:dyDescent="0.2">
      <c r="A96" s="191">
        <f>MAX($A$14:A95)+1</f>
        <v>59</v>
      </c>
      <c r="B96" s="25" t="s">
        <v>187</v>
      </c>
      <c r="C96" s="20" t="s">
        <v>327</v>
      </c>
      <c r="D96" s="21" t="str">
        <f>IFERROR(VLOOKUP(C96,Utilitaires!$A$3:$C$7,3),"")</f>
        <v> </v>
      </c>
      <c r="E96" s="222" t="str">
        <f>IFERROR(VLOOKUP(C96,Utilitaires!$A$3:$C$7,2),"")</f>
        <v>Libellé du critère quand il sera choisi</v>
      </c>
      <c r="F96" s="24"/>
    </row>
    <row r="97" spans="1:6" ht="35" customHeight="1" x14ac:dyDescent="0.2">
      <c r="A97" s="191">
        <f>MAX($A$14:A96)+1</f>
        <v>60</v>
      </c>
      <c r="B97" s="25" t="s">
        <v>188</v>
      </c>
      <c r="C97" s="20" t="s">
        <v>327</v>
      </c>
      <c r="D97" s="21" t="str">
        <f>IFERROR(VLOOKUP(C97,Utilitaires!$A$3:$C$7,3),"")</f>
        <v> </v>
      </c>
      <c r="E97" s="222" t="str">
        <f>IFERROR(VLOOKUP(C97,Utilitaires!$A$3:$C$7,2),"")</f>
        <v>Libellé du critère quand il sera choisi</v>
      </c>
      <c r="F97" s="24"/>
    </row>
    <row r="98" spans="1:6" x14ac:dyDescent="0.2">
      <c r="A98" s="106" t="s">
        <v>190</v>
      </c>
      <c r="B98" s="108" t="s">
        <v>189</v>
      </c>
      <c r="C98" s="18" t="str">
        <f>IFERROR(IF(D98="",Utilitaires!$A$11,VLOOKUP(D98,Utilitaires!$A$20:$B$30,2)),"")</f>
        <v>en attente</v>
      </c>
      <c r="D98" s="23" t="str">
        <f>IF(SUM(D99)&gt;0,AVERAGE(D99),"")</f>
        <v/>
      </c>
      <c r="E98" s="332" t="str">
        <f>IFERROR(IF(D98="","",VLOOKUP(C98,Utilitaires!$A$13:$B$16,2)),"")</f>
        <v/>
      </c>
      <c r="F98" s="333"/>
    </row>
    <row r="99" spans="1:6" ht="35" customHeight="1" x14ac:dyDescent="0.2">
      <c r="A99" s="191">
        <f>MAX($A$14:A98)+1</f>
        <v>61</v>
      </c>
      <c r="B99" s="25" t="s">
        <v>188</v>
      </c>
      <c r="C99" s="20" t="s">
        <v>327</v>
      </c>
      <c r="D99" s="21" t="str">
        <f>IFERROR(VLOOKUP(C99,Utilitaires!$A$3:$C$7,3),"")</f>
        <v> </v>
      </c>
      <c r="E99" s="222" t="str">
        <f>IFERROR(VLOOKUP(C99,Utilitaires!$A$3:$C$7,2),"")</f>
        <v>Libellé du critère quand il sera choisi</v>
      </c>
      <c r="F99" s="24"/>
    </row>
    <row r="100" spans="1:6" x14ac:dyDescent="0.2">
      <c r="A100" s="106" t="s">
        <v>192</v>
      </c>
      <c r="B100" s="108" t="s">
        <v>193</v>
      </c>
      <c r="C100" s="18" t="str">
        <f>IFERROR(IF(D100="",Utilitaires!$A$11,VLOOKUP(D100,Utilitaires!$A$20:$B$30,2)),"")</f>
        <v>en attente</v>
      </c>
      <c r="D100" s="23" t="str">
        <f>IF(SUM(D101)&gt;0,AVERAGE(D101),"")</f>
        <v/>
      </c>
      <c r="E100" s="332" t="str">
        <f>IFERROR(IF(D100="","",VLOOKUP(C100,Utilitaires!$A$13:$B$16,2)),"")</f>
        <v/>
      </c>
      <c r="F100" s="333"/>
    </row>
    <row r="101" spans="1:6" ht="37" customHeight="1" x14ac:dyDescent="0.2">
      <c r="A101" s="191">
        <f>MAX($A$14:A100)+1</f>
        <v>62</v>
      </c>
      <c r="B101" s="25" t="s">
        <v>194</v>
      </c>
      <c r="C101" s="20" t="s">
        <v>327</v>
      </c>
      <c r="D101" s="21" t="str">
        <f>IFERROR(VLOOKUP(C101,Utilitaires!$A$3:$C$7,3),"")</f>
        <v> </v>
      </c>
      <c r="E101" s="222" t="str">
        <f>IFERROR(VLOOKUP(C101,Utilitaires!$A$3:$C$7,2),"")</f>
        <v>Libellé du critère quand il sera choisi</v>
      </c>
      <c r="F101" s="24"/>
    </row>
    <row r="102" spans="1:6" x14ac:dyDescent="0.2">
      <c r="A102" s="106" t="s">
        <v>195</v>
      </c>
      <c r="B102" s="108" t="s">
        <v>196</v>
      </c>
      <c r="C102" s="18" t="str">
        <f>IFERROR(IF(D102="",Utilitaires!$A$11,VLOOKUP(D102,Utilitaires!$A$20:$B$30,2)),"")</f>
        <v>en attente</v>
      </c>
      <c r="D102" s="23" t="str">
        <f>IF(SUM(D103:D106)&gt;0,AVERAGE(D103:D106),"")</f>
        <v/>
      </c>
      <c r="E102" s="332" t="str">
        <f>IFERROR(IF(D102="","",VLOOKUP(C102,Utilitaires!$A$13:$B$16,2)),"")</f>
        <v/>
      </c>
      <c r="F102" s="333"/>
    </row>
    <row r="103" spans="1:6" ht="36" customHeight="1" x14ac:dyDescent="0.2">
      <c r="A103" s="191">
        <f>MAX($A$14:A102)+1</f>
        <v>63</v>
      </c>
      <c r="B103" s="25" t="s">
        <v>202</v>
      </c>
      <c r="C103" s="20" t="s">
        <v>327</v>
      </c>
      <c r="D103" s="21" t="str">
        <f>IFERROR(VLOOKUP(C103,Utilitaires!$A$3:$C$7,3),"")</f>
        <v> </v>
      </c>
      <c r="E103" s="222" t="str">
        <f>IFERROR(VLOOKUP(C103,Utilitaires!$A$3:$C$7,2),"")</f>
        <v>Libellé du critère quand il sera choisi</v>
      </c>
      <c r="F103" s="24"/>
    </row>
    <row r="104" spans="1:6" ht="36" customHeight="1" x14ac:dyDescent="0.2">
      <c r="A104" s="191">
        <f>MAX($A$14:A103)+1</f>
        <v>64</v>
      </c>
      <c r="B104" s="25" t="s">
        <v>201</v>
      </c>
      <c r="C104" s="20" t="s">
        <v>327</v>
      </c>
      <c r="D104" s="21" t="str">
        <f>IFERROR(VLOOKUP(C104,Utilitaires!$A$3:$C$7,3),"")</f>
        <v> </v>
      </c>
      <c r="E104" s="222" t="str">
        <f>IFERROR(VLOOKUP(C104,Utilitaires!$A$3:$C$7,2),"")</f>
        <v>Libellé du critère quand il sera choisi</v>
      </c>
      <c r="F104" s="24"/>
    </row>
    <row r="105" spans="1:6" ht="36" customHeight="1" x14ac:dyDescent="0.2">
      <c r="A105" s="191">
        <f>MAX($A$14:A104)+1</f>
        <v>65</v>
      </c>
      <c r="B105" s="25" t="s">
        <v>200</v>
      </c>
      <c r="C105" s="20" t="s">
        <v>327</v>
      </c>
      <c r="D105" s="21" t="str">
        <f>IFERROR(VLOOKUP(C105,Utilitaires!$A$3:$C$7,3),"")</f>
        <v> </v>
      </c>
      <c r="E105" s="222" t="str">
        <f>IFERROR(VLOOKUP(C105,Utilitaires!$A$3:$C$7,2),"")</f>
        <v>Libellé du critère quand il sera choisi</v>
      </c>
      <c r="F105" s="24"/>
    </row>
    <row r="106" spans="1:6" ht="36" customHeight="1" x14ac:dyDescent="0.2">
      <c r="A106" s="191">
        <f>MAX($A$14:A105)+1</f>
        <v>66</v>
      </c>
      <c r="B106" s="25" t="s">
        <v>199</v>
      </c>
      <c r="C106" s="20" t="s">
        <v>327</v>
      </c>
      <c r="D106" s="21" t="str">
        <f>IFERROR(VLOOKUP(C106,Utilitaires!$A$3:$C$7,3),"")</f>
        <v> </v>
      </c>
      <c r="E106" s="222" t="str">
        <f>IFERROR(VLOOKUP(C106,Utilitaires!$A$3:$C$7,2),"")</f>
        <v>Libellé du critère quand il sera choisi</v>
      </c>
      <c r="F106" s="24"/>
    </row>
    <row r="107" spans="1:6" x14ac:dyDescent="0.2">
      <c r="A107" s="106" t="s">
        <v>197</v>
      </c>
      <c r="B107" s="108" t="s">
        <v>198</v>
      </c>
      <c r="C107" s="18" t="str">
        <f>IFERROR(IF(D107="",Utilitaires!$A$11,VLOOKUP(D107,Utilitaires!$A$20:$B$30,2)),"")</f>
        <v>en attente</v>
      </c>
      <c r="D107" s="23" t="str">
        <f>IF(SUM(D108)&gt;0,AVERAGE(D108),"")</f>
        <v/>
      </c>
      <c r="E107" s="332" t="str">
        <f>IFERROR(IF(D107="","",VLOOKUP(C107,Utilitaires!$A$13:$B$16,2)),"")</f>
        <v/>
      </c>
      <c r="F107" s="333"/>
    </row>
    <row r="108" spans="1:6" ht="32" customHeight="1" x14ac:dyDescent="0.2">
      <c r="A108" s="191">
        <f>MAX($A$14:A107)+1</f>
        <v>67</v>
      </c>
      <c r="B108" s="25" t="s">
        <v>203</v>
      </c>
      <c r="C108" s="20" t="s">
        <v>327</v>
      </c>
      <c r="D108" s="21" t="str">
        <f>IFERROR(VLOOKUP(C108,Utilitaires!$A$3:$C$7,3),"")</f>
        <v> </v>
      </c>
      <c r="E108" s="222" t="str">
        <f>IFERROR(VLOOKUP(C108,Utilitaires!$A$3:$C$7,2),"")</f>
        <v>Libellé du critère quand il sera choisi</v>
      </c>
      <c r="F108" s="24"/>
    </row>
    <row r="109" spans="1:6" x14ac:dyDescent="0.2">
      <c r="A109" s="106" t="s">
        <v>205</v>
      </c>
      <c r="B109" s="108" t="s">
        <v>204</v>
      </c>
      <c r="C109" s="18" t="str">
        <f>IFERROR(IF(D109="",Utilitaires!$A$11,VLOOKUP(D109,Utilitaires!$A$20:$B$30,2)),"")</f>
        <v>en attente</v>
      </c>
      <c r="D109" s="23" t="str">
        <f>IF(SUM(D110:D111)&gt;0,AVERAGE(D110:D111),"")</f>
        <v/>
      </c>
      <c r="E109" s="332" t="str">
        <f>IFERROR(IF(D109="","",VLOOKUP(C109,Utilitaires!$A$13:$B$16,2)),"")</f>
        <v/>
      </c>
      <c r="F109" s="333"/>
    </row>
    <row r="110" spans="1:6" ht="40" customHeight="1" x14ac:dyDescent="0.2">
      <c r="A110" s="191">
        <f>MAX($A$14:A109)+1</f>
        <v>68</v>
      </c>
      <c r="B110" s="25" t="s">
        <v>206</v>
      </c>
      <c r="C110" s="20" t="s">
        <v>327</v>
      </c>
      <c r="D110" s="21" t="str">
        <f>IFERROR(VLOOKUP(C110,Utilitaires!$A$3:$C$7,3),"")</f>
        <v> </v>
      </c>
      <c r="E110" s="222" t="str">
        <f>IFERROR(VLOOKUP(C110,Utilitaires!$A$3:$C$7,2),"")</f>
        <v>Libellé du critère quand il sera choisi</v>
      </c>
      <c r="F110" s="24"/>
    </row>
    <row r="111" spans="1:6" ht="40" customHeight="1" x14ac:dyDescent="0.2">
      <c r="A111" s="191">
        <f>MAX($A$14:A110)+1</f>
        <v>69</v>
      </c>
      <c r="B111" s="25" t="s">
        <v>207</v>
      </c>
      <c r="C111" s="20" t="s">
        <v>327</v>
      </c>
      <c r="D111" s="21" t="str">
        <f>IFERROR(VLOOKUP(C111,Utilitaires!$A$3:$C$7,3),"")</f>
        <v> </v>
      </c>
      <c r="E111" s="222" t="str">
        <f>IFERROR(VLOOKUP(C111,Utilitaires!$A$3:$C$7,2),"")</f>
        <v>Libellé du critère quand il sera choisi</v>
      </c>
      <c r="F111" s="24"/>
    </row>
    <row r="112" spans="1:6" x14ac:dyDescent="0.2">
      <c r="A112" s="106" t="s">
        <v>217</v>
      </c>
      <c r="B112" s="108" t="s">
        <v>208</v>
      </c>
      <c r="C112" s="18" t="str">
        <f>IFERROR(IF(D112="",Utilitaires!$A$11,VLOOKUP(D112,Utilitaires!$A$20:$B$30,2)),"")</f>
        <v>en attente</v>
      </c>
      <c r="D112" s="23" t="str">
        <f>IF(SUM(D113)&gt;0,AVERAGE(D113),"")</f>
        <v/>
      </c>
      <c r="E112" s="332" t="str">
        <f>IFERROR(IF(D112="","",VLOOKUP(C112,Utilitaires!$A$13:$B$16,2)),"")</f>
        <v/>
      </c>
      <c r="F112" s="333"/>
    </row>
    <row r="113" spans="1:6" ht="32" customHeight="1" x14ac:dyDescent="0.2">
      <c r="A113" s="191">
        <f>MAX($A$14:A112)+1</f>
        <v>70</v>
      </c>
      <c r="B113" s="25" t="s">
        <v>209</v>
      </c>
      <c r="C113" s="20" t="s">
        <v>327</v>
      </c>
      <c r="D113" s="21" t="str">
        <f>IFERROR(VLOOKUP(C113,Utilitaires!$A$3:$C$7,3),"")</f>
        <v> </v>
      </c>
      <c r="E113" s="222" t="str">
        <f>IFERROR(VLOOKUP(C113,Utilitaires!$A$3:$C$7,2),"")</f>
        <v>Libellé du critère quand il sera choisi</v>
      </c>
      <c r="F113" s="24"/>
    </row>
    <row r="114" spans="1:6" ht="20" x14ac:dyDescent="0.2">
      <c r="A114" s="192" t="s">
        <v>282</v>
      </c>
      <c r="B114" s="331" t="s">
        <v>281</v>
      </c>
      <c r="C114" s="331"/>
      <c r="D114" s="17" t="str">
        <f>IFERROR(AVERAGE(D115,D119),"")</f>
        <v/>
      </c>
      <c r="E114" s="124" t="str">
        <f>IFERROR(IF(D114="",Utilitaires!$A$11,VLOOKUP(D114,Utilitaires!$A$20:$B$30,2)),"")</f>
        <v>en attente</v>
      </c>
      <c r="F114" s="125" t="str">
        <f>IFERROR(VLOOKUP(E114,Utilitaires!$A$13:$B$16,2),"")</f>
        <v>Conformité de niveau 3 : Il est nécessaire de tracer et d'améliorer les activités.</v>
      </c>
    </row>
    <row r="115" spans="1:6" x14ac:dyDescent="0.2">
      <c r="A115" s="106" t="s">
        <v>211</v>
      </c>
      <c r="B115" s="108" t="s">
        <v>210</v>
      </c>
      <c r="C115" s="18" t="str">
        <f>IFERROR(IF(D115="",Utilitaires!$A$11,VLOOKUP(D115,Utilitaires!$A$20:$B$30,2)),"")</f>
        <v>en attente</v>
      </c>
      <c r="D115" s="23" t="str">
        <f>IF(SUM(D116:D118)&gt;0,AVERAGE(D116:D118),"")</f>
        <v/>
      </c>
      <c r="E115" s="332" t="str">
        <f>IFERROR(IF(D115="","",VLOOKUP(C115,Utilitaires!$A$13:$B$16,2)),"")</f>
        <v/>
      </c>
      <c r="F115" s="333"/>
    </row>
    <row r="116" spans="1:6" ht="34" customHeight="1" x14ac:dyDescent="0.2">
      <c r="A116" s="191">
        <f>MAX($A$14:A115)+1</f>
        <v>71</v>
      </c>
      <c r="B116" s="25" t="s">
        <v>212</v>
      </c>
      <c r="C116" s="20" t="s">
        <v>327</v>
      </c>
      <c r="D116" s="21" t="str">
        <f>IFERROR(VLOOKUP(C116,Utilitaires!$A$3:$C$7,3),"")</f>
        <v> </v>
      </c>
      <c r="E116" s="222" t="str">
        <f>IFERROR(VLOOKUP(C116,Utilitaires!$A$3:$C$7,2),"")</f>
        <v>Libellé du critère quand il sera choisi</v>
      </c>
      <c r="F116" s="24"/>
    </row>
    <row r="117" spans="1:6" ht="34" customHeight="1" x14ac:dyDescent="0.2">
      <c r="A117" s="191">
        <f>MAX($A$14:A116)+1</f>
        <v>72</v>
      </c>
      <c r="B117" s="25" t="s">
        <v>213</v>
      </c>
      <c r="C117" s="20" t="s">
        <v>327</v>
      </c>
      <c r="D117" s="21" t="str">
        <f>IFERROR(VLOOKUP(C117,Utilitaires!$A$3:$C$7,3),"")</f>
        <v> </v>
      </c>
      <c r="E117" s="222" t="str">
        <f>IFERROR(VLOOKUP(C117,Utilitaires!$A$3:$C$7,2),"")</f>
        <v>Libellé du critère quand il sera choisi</v>
      </c>
      <c r="F117" s="24"/>
    </row>
    <row r="118" spans="1:6" ht="34" customHeight="1" x14ac:dyDescent="0.2">
      <c r="A118" s="191">
        <f>MAX($A$14:A117)+1</f>
        <v>73</v>
      </c>
      <c r="B118" s="25" t="s">
        <v>214</v>
      </c>
      <c r="C118" s="20" t="s">
        <v>327</v>
      </c>
      <c r="D118" s="21" t="str">
        <f>IFERROR(VLOOKUP(C118,Utilitaires!$A$3:$C$7,3),"")</f>
        <v> </v>
      </c>
      <c r="E118" s="222" t="str">
        <f>IFERROR(VLOOKUP(C118,Utilitaires!$A$3:$C$7,2),"")</f>
        <v>Libellé du critère quand il sera choisi</v>
      </c>
      <c r="F118" s="24"/>
    </row>
    <row r="119" spans="1:6" x14ac:dyDescent="0.2">
      <c r="A119" s="106" t="s">
        <v>216</v>
      </c>
      <c r="B119" s="108" t="s">
        <v>215</v>
      </c>
      <c r="C119" s="18" t="str">
        <f>IFERROR(IF(D119="",Utilitaires!$A$11,VLOOKUP(D119,Utilitaires!$A$20:$B$30,2)),"")</f>
        <v>en attente</v>
      </c>
      <c r="D119" s="23" t="str">
        <f>IF(SUM(D120:D123)&gt;0,AVERAGE(D120:D123),"")</f>
        <v/>
      </c>
      <c r="E119" s="332" t="str">
        <f>IFERROR(IF(D119="","",VLOOKUP(C119,Utilitaires!$A$13:$B$16,2)),"")</f>
        <v/>
      </c>
      <c r="F119" s="333"/>
    </row>
    <row r="120" spans="1:6" ht="32" customHeight="1" x14ac:dyDescent="0.2">
      <c r="A120" s="191">
        <f>MAX($A$14:A119)+1</f>
        <v>74</v>
      </c>
      <c r="B120" s="25" t="s">
        <v>218</v>
      </c>
      <c r="C120" s="20" t="s">
        <v>327</v>
      </c>
      <c r="D120" s="21" t="str">
        <f>IFERROR(VLOOKUP(C120,Utilitaires!$A$3:$C$7,3),"")</f>
        <v> </v>
      </c>
      <c r="E120" s="222" t="str">
        <f>IFERROR(VLOOKUP(C120,Utilitaires!$A$3:$C$7,2),"")</f>
        <v>Libellé du critère quand il sera choisi</v>
      </c>
      <c r="F120" s="24"/>
    </row>
    <row r="121" spans="1:6" ht="32" customHeight="1" x14ac:dyDescent="0.2">
      <c r="A121" s="191">
        <f>MAX($A$14:A120)+1</f>
        <v>75</v>
      </c>
      <c r="B121" s="25" t="s">
        <v>219</v>
      </c>
      <c r="C121" s="20" t="s">
        <v>327</v>
      </c>
      <c r="D121" s="21" t="str">
        <f>IFERROR(VLOOKUP(C121,Utilitaires!$A$3:$C$7,3),"")</f>
        <v> </v>
      </c>
      <c r="E121" s="222" t="str">
        <f>IFERROR(VLOOKUP(C121,Utilitaires!$A$3:$C$7,2),"")</f>
        <v>Libellé du critère quand il sera choisi</v>
      </c>
      <c r="F121" s="24"/>
    </row>
    <row r="122" spans="1:6" ht="32" customHeight="1" x14ac:dyDescent="0.2">
      <c r="A122" s="191">
        <f>MAX($A$14:A121)+1</f>
        <v>76</v>
      </c>
      <c r="B122" s="25" t="s">
        <v>353</v>
      </c>
      <c r="C122" s="20" t="s">
        <v>327</v>
      </c>
      <c r="D122" s="21" t="str">
        <f>IFERROR(VLOOKUP(C122,Utilitaires!$A$3:$C$7,3),"")</f>
        <v> </v>
      </c>
      <c r="E122" s="222" t="str">
        <f>IFERROR(VLOOKUP(C122,Utilitaires!$A$3:$C$7,2),"")</f>
        <v>Libellé du critère quand il sera choisi</v>
      </c>
      <c r="F122" s="24"/>
    </row>
    <row r="123" spans="1:6" ht="32" customHeight="1" x14ac:dyDescent="0.2">
      <c r="A123" s="191">
        <f>MAX($A$14:A122)+1</f>
        <v>77</v>
      </c>
      <c r="B123" s="25" t="s">
        <v>220</v>
      </c>
      <c r="C123" s="20" t="s">
        <v>327</v>
      </c>
      <c r="D123" s="21" t="str">
        <f>IFERROR(VLOOKUP(C123,Utilitaires!$A$3:$C$7,3),"")</f>
        <v> </v>
      </c>
      <c r="E123" s="222" t="str">
        <f>IFERROR(VLOOKUP(C123,Utilitaires!$A$3:$C$7,2),"")</f>
        <v>Libellé du critère quand il sera choisi</v>
      </c>
      <c r="F123" s="24"/>
    </row>
    <row r="124" spans="1:6" ht="20" x14ac:dyDescent="0.2">
      <c r="A124" s="192" t="s">
        <v>280</v>
      </c>
      <c r="B124" s="331" t="s">
        <v>279</v>
      </c>
      <c r="C124" s="331"/>
      <c r="D124" s="17" t="str">
        <f>IFERROR(AVERAGE(D125,D129,D139),"")</f>
        <v/>
      </c>
      <c r="E124" s="124" t="str">
        <f>IFERROR(IF(D124="",Utilitaires!$A$11,VLOOKUP(D124,Utilitaires!$A$20:$B$30,2)),"")</f>
        <v>en attente</v>
      </c>
      <c r="F124" s="125" t="str">
        <f>IFERROR(VLOOKUP(E124,Utilitaires!$A$13:$B$16,2),"")</f>
        <v>Conformité de niveau 3 : Il est nécessaire de tracer et d'améliorer les activités.</v>
      </c>
    </row>
    <row r="125" spans="1:6" x14ac:dyDescent="0.2">
      <c r="A125" s="106" t="s">
        <v>222</v>
      </c>
      <c r="B125" s="108" t="s">
        <v>221</v>
      </c>
      <c r="C125" s="18" t="str">
        <f>IFERROR(IF(D125="",Utilitaires!$A$11,VLOOKUP(D125,Utilitaires!$A$20:$B$30,2)),"")</f>
        <v>en attente</v>
      </c>
      <c r="D125" s="23" t="str">
        <f>IF(SUM(D126:D128)&gt;0,AVERAGE(D126:D128),"")</f>
        <v/>
      </c>
      <c r="E125" s="332" t="str">
        <f>IFERROR(IF(D125="","",VLOOKUP(C125,Utilitaires!$A$13:$B$16,2)),"")</f>
        <v/>
      </c>
      <c r="F125" s="333"/>
    </row>
    <row r="126" spans="1:6" ht="38" customHeight="1" x14ac:dyDescent="0.2">
      <c r="A126" s="191">
        <f>MAX($A$14:A125)+1</f>
        <v>78</v>
      </c>
      <c r="B126" s="25" t="s">
        <v>224</v>
      </c>
      <c r="C126" s="20" t="s">
        <v>327</v>
      </c>
      <c r="D126" s="21" t="str">
        <f>IFERROR(VLOOKUP(C126,Utilitaires!$A$3:$C$7,3),"")</f>
        <v> </v>
      </c>
      <c r="E126" s="222" t="str">
        <f>IFERROR(VLOOKUP(C126,Utilitaires!$A$3:$C$7,2),"")</f>
        <v>Libellé du critère quand il sera choisi</v>
      </c>
      <c r="F126" s="24"/>
    </row>
    <row r="127" spans="1:6" ht="38" customHeight="1" x14ac:dyDescent="0.2">
      <c r="A127" s="191">
        <f>MAX($A$14:A126)+1</f>
        <v>79</v>
      </c>
      <c r="B127" s="25" t="s">
        <v>225</v>
      </c>
      <c r="C127" s="20" t="s">
        <v>327</v>
      </c>
      <c r="D127" s="21" t="str">
        <f>IFERROR(VLOOKUP(C127,Utilitaires!$A$3:$C$7,3),"")</f>
        <v> </v>
      </c>
      <c r="E127" s="222" t="str">
        <f>IFERROR(VLOOKUP(C127,Utilitaires!$A$3:$C$7,2),"")</f>
        <v>Libellé du critère quand il sera choisi</v>
      </c>
      <c r="F127" s="24"/>
    </row>
    <row r="128" spans="1:6" ht="53" customHeight="1" x14ac:dyDescent="0.2">
      <c r="A128" s="191">
        <f>MAX($A$14:A127)+1</f>
        <v>80</v>
      </c>
      <c r="B128" s="25" t="s">
        <v>354</v>
      </c>
      <c r="C128" s="20" t="s">
        <v>327</v>
      </c>
      <c r="D128" s="21" t="str">
        <f>IFERROR(VLOOKUP(C128,Utilitaires!$A$3:$C$7,3),"")</f>
        <v> </v>
      </c>
      <c r="E128" s="222" t="str">
        <f>IFERROR(VLOOKUP(C128,Utilitaires!$A$3:$C$7,2),"")</f>
        <v>Libellé du critère quand il sera choisi</v>
      </c>
      <c r="F128" s="24"/>
    </row>
    <row r="129" spans="1:6" x14ac:dyDescent="0.2">
      <c r="A129" s="106" t="s">
        <v>223</v>
      </c>
      <c r="B129" s="108" t="s">
        <v>226</v>
      </c>
      <c r="C129" s="18" t="str">
        <f>IFERROR(IF(D129="",Utilitaires!$A$11,VLOOKUP(D129,Utilitaires!$A$20:$B$30,2)),"")</f>
        <v>en attente</v>
      </c>
      <c r="D129" s="23" t="str">
        <f>IF(SUM(D130:D138)&gt;0,AVERAGE(D130:D138),"")</f>
        <v/>
      </c>
      <c r="E129" s="332" t="str">
        <f>IFERROR(IF(D129="","",VLOOKUP(C129,Utilitaires!$A$13:$B$16,2)),"")</f>
        <v/>
      </c>
      <c r="F129" s="333"/>
    </row>
    <row r="130" spans="1:6" ht="32" customHeight="1" x14ac:dyDescent="0.2">
      <c r="A130" s="191">
        <f>MAX($A$14:A129)+1</f>
        <v>81</v>
      </c>
      <c r="B130" s="25" t="s">
        <v>227</v>
      </c>
      <c r="C130" s="20" t="s">
        <v>327</v>
      </c>
      <c r="D130" s="21" t="str">
        <f>IFERROR(VLOOKUP(C130,Utilitaires!$A$3:$C$7,3),"")</f>
        <v> </v>
      </c>
      <c r="E130" s="222" t="str">
        <f>IFERROR(VLOOKUP(C130,Utilitaires!$A$3:$C$7,2),"")</f>
        <v>Libellé du critère quand il sera choisi</v>
      </c>
      <c r="F130" s="24"/>
    </row>
    <row r="131" spans="1:6" ht="32" customHeight="1" x14ac:dyDescent="0.2">
      <c r="A131" s="191">
        <f>MAX($A$14:A130)+1</f>
        <v>82</v>
      </c>
      <c r="B131" s="25" t="s">
        <v>228</v>
      </c>
      <c r="C131" s="20" t="s">
        <v>327</v>
      </c>
      <c r="D131" s="21" t="str">
        <f>IFERROR(VLOOKUP(C131,Utilitaires!$A$3:$C$7,3),"")</f>
        <v> </v>
      </c>
      <c r="E131" s="222" t="str">
        <f>IFERROR(VLOOKUP(C131,Utilitaires!$A$3:$C$7,2),"")</f>
        <v>Libellé du critère quand il sera choisi</v>
      </c>
      <c r="F131" s="24"/>
    </row>
    <row r="132" spans="1:6" ht="32" customHeight="1" x14ac:dyDescent="0.2">
      <c r="A132" s="191">
        <f>MAX($A$14:A131)+1</f>
        <v>83</v>
      </c>
      <c r="B132" s="25" t="s">
        <v>229</v>
      </c>
      <c r="C132" s="20" t="s">
        <v>327</v>
      </c>
      <c r="D132" s="21" t="str">
        <f>IFERROR(VLOOKUP(C132,Utilitaires!$A$3:$C$7,3),"")</f>
        <v> </v>
      </c>
      <c r="E132" s="222" t="str">
        <f>IFERROR(VLOOKUP(C132,Utilitaires!$A$3:$C$7,2),"")</f>
        <v>Libellé du critère quand il sera choisi</v>
      </c>
      <c r="F132" s="24"/>
    </row>
    <row r="133" spans="1:6" ht="32" customHeight="1" x14ac:dyDescent="0.2">
      <c r="A133" s="191">
        <f>MAX($A$14:A132)+1</f>
        <v>84</v>
      </c>
      <c r="B133" s="25" t="s">
        <v>230</v>
      </c>
      <c r="C133" s="20" t="s">
        <v>327</v>
      </c>
      <c r="D133" s="21" t="str">
        <f>IFERROR(VLOOKUP(C133,Utilitaires!$A$3:$C$7,3),"")</f>
        <v> </v>
      </c>
      <c r="E133" s="222" t="str">
        <f>IFERROR(VLOOKUP(C133,Utilitaires!$A$3:$C$7,2),"")</f>
        <v>Libellé du critère quand il sera choisi</v>
      </c>
      <c r="F133" s="24"/>
    </row>
    <row r="134" spans="1:6" ht="32" customHeight="1" x14ac:dyDescent="0.2">
      <c r="A134" s="191">
        <f>MAX($A$14:A133)+1</f>
        <v>85</v>
      </c>
      <c r="B134" s="25" t="s">
        <v>231</v>
      </c>
      <c r="C134" s="20" t="s">
        <v>327</v>
      </c>
      <c r="D134" s="21" t="str">
        <f>IFERROR(VLOOKUP(C134,Utilitaires!$A$3:$C$7,3),"")</f>
        <v> </v>
      </c>
      <c r="E134" s="222" t="str">
        <f>IFERROR(VLOOKUP(C134,Utilitaires!$A$3:$C$7,2),"")</f>
        <v>Libellé du critère quand il sera choisi</v>
      </c>
      <c r="F134" s="24"/>
    </row>
    <row r="135" spans="1:6" ht="40" customHeight="1" x14ac:dyDescent="0.2">
      <c r="A135" s="191">
        <f>MAX($A$14:A134)+1</f>
        <v>86</v>
      </c>
      <c r="B135" s="25" t="s">
        <v>232</v>
      </c>
      <c r="C135" s="20" t="s">
        <v>327</v>
      </c>
      <c r="D135" s="21" t="str">
        <f>IFERROR(VLOOKUP(C135,Utilitaires!$A$3:$C$7,3),"")</f>
        <v> </v>
      </c>
      <c r="E135" s="222" t="str">
        <f>IFERROR(VLOOKUP(C135,Utilitaires!$A$3:$C$7,2),"")</f>
        <v>Libellé du critère quand il sera choisi</v>
      </c>
      <c r="F135" s="24"/>
    </row>
    <row r="136" spans="1:6" ht="32" customHeight="1" x14ac:dyDescent="0.2">
      <c r="A136" s="191">
        <f>MAX($A$14:A135)+1</f>
        <v>87</v>
      </c>
      <c r="B136" s="223" t="s">
        <v>233</v>
      </c>
      <c r="C136" s="20" t="s">
        <v>327</v>
      </c>
      <c r="D136" s="21" t="str">
        <f>IFERROR(VLOOKUP(C136,Utilitaires!$A$3:$C$7,3),"")</f>
        <v> </v>
      </c>
      <c r="E136" s="222" t="str">
        <f>IFERROR(VLOOKUP(C136,Utilitaires!$A$3:$C$7,2),"")</f>
        <v>Libellé du critère quand il sera choisi</v>
      </c>
      <c r="F136" s="24"/>
    </row>
    <row r="137" spans="1:6" ht="32" customHeight="1" x14ac:dyDescent="0.2">
      <c r="A137" s="191">
        <f>MAX($A$14:A136)+1</f>
        <v>88</v>
      </c>
      <c r="B137" s="225" t="s">
        <v>234</v>
      </c>
      <c r="C137" s="20" t="s">
        <v>327</v>
      </c>
      <c r="D137" s="21" t="str">
        <f>IFERROR(VLOOKUP(C137,Utilitaires!$A$3:$C$7,3),"")</f>
        <v> </v>
      </c>
      <c r="E137" s="222" t="str">
        <f>IFERROR(VLOOKUP(C137,Utilitaires!$A$3:$C$7,2),"")</f>
        <v>Libellé du critère quand il sera choisi</v>
      </c>
      <c r="F137" s="24"/>
    </row>
    <row r="138" spans="1:6" ht="32" customHeight="1" x14ac:dyDescent="0.2">
      <c r="A138" s="191">
        <f>MAX($A$14:A137)+1</f>
        <v>89</v>
      </c>
      <c r="B138" s="224" t="s">
        <v>235</v>
      </c>
      <c r="C138" s="20" t="s">
        <v>327</v>
      </c>
      <c r="D138" s="21" t="str">
        <f>IFERROR(VLOOKUP(C138,Utilitaires!$A$3:$C$7,3),"")</f>
        <v> </v>
      </c>
      <c r="E138" s="222" t="str">
        <f>IFERROR(VLOOKUP(C138,Utilitaires!$A$3:$C$7,2),"")</f>
        <v>Libellé du critère quand il sera choisi</v>
      </c>
      <c r="F138" s="24"/>
    </row>
    <row r="139" spans="1:6" x14ac:dyDescent="0.2">
      <c r="A139" s="106" t="s">
        <v>239</v>
      </c>
      <c r="B139" s="108" t="s">
        <v>236</v>
      </c>
      <c r="C139" s="18" t="str">
        <f>IFERROR(IF(D139="",Utilitaires!$A$11,VLOOKUP(D139,Utilitaires!$A$20:$B$30,2)),"")</f>
        <v>en attente</v>
      </c>
      <c r="D139" s="23" t="str">
        <f>IF(SUM(D140)&gt;0,AVERAGE(D140),"")</f>
        <v/>
      </c>
      <c r="E139" s="332" t="str">
        <f>IFERROR(IF(D139="","",VLOOKUP(C139,Utilitaires!$A$13:$B$16,2)),"")</f>
        <v/>
      </c>
      <c r="F139" s="333"/>
    </row>
    <row r="140" spans="1:6" ht="25" customHeight="1" x14ac:dyDescent="0.2">
      <c r="A140" s="191">
        <f>MAX($A$14:A139)+1</f>
        <v>90</v>
      </c>
      <c r="B140" s="25" t="s">
        <v>237</v>
      </c>
      <c r="C140" s="20" t="s">
        <v>327</v>
      </c>
      <c r="D140" s="21" t="str">
        <f>IFERROR(VLOOKUP(C140,Utilitaires!$A$3:$C$7,3),"")</f>
        <v> </v>
      </c>
      <c r="E140" s="222" t="str">
        <f>IFERROR(VLOOKUP(C140,Utilitaires!$A$3:$C$7,2),"")</f>
        <v>Libellé du critère quand il sera choisi</v>
      </c>
      <c r="F140" s="24"/>
    </row>
    <row r="141" spans="1:6" ht="20" x14ac:dyDescent="0.2">
      <c r="A141" s="192" t="s">
        <v>278</v>
      </c>
      <c r="B141" s="331" t="s">
        <v>169</v>
      </c>
      <c r="C141" s="331"/>
      <c r="D141" s="17" t="str">
        <f>IFERROR(AVERAGE(D142,D146),"")</f>
        <v/>
      </c>
      <c r="E141" s="124" t="str">
        <f>IFERROR(IF(D141="",Utilitaires!$A$11,VLOOKUP(D141,Utilitaires!$A$20:$B$30,2)),"")</f>
        <v>en attente</v>
      </c>
      <c r="F141" s="125" t="str">
        <f>IFERROR(VLOOKUP(E141,Utilitaires!$A$13:$B$16,2),"")</f>
        <v>Conformité de niveau 3 : Il est nécessaire de tracer et d'améliorer les activités.</v>
      </c>
    </row>
    <row r="142" spans="1:6" x14ac:dyDescent="0.2">
      <c r="A142" s="160" t="s">
        <v>240</v>
      </c>
      <c r="B142" s="159" t="s">
        <v>238</v>
      </c>
      <c r="C142" s="18" t="str">
        <f>IFERROR(IF(D142="",Utilitaires!$A$11,VLOOKUP(D142,Utilitaires!$A$20:$B$30,2)),"")</f>
        <v>en attente</v>
      </c>
      <c r="D142" s="23" t="str">
        <f>IF(SUM(D143:D145)&gt;0,AVERAGE(D143:D145),"")</f>
        <v/>
      </c>
      <c r="E142" s="332" t="str">
        <f>IFERROR(IF(D142="","",VLOOKUP(C142,Utilitaires!$A$13:$B$16,2)),"")</f>
        <v/>
      </c>
      <c r="F142" s="333"/>
    </row>
    <row r="143" spans="1:6" ht="45" customHeight="1" x14ac:dyDescent="0.2">
      <c r="A143" s="191">
        <f>MAX($A$14:A142)+1</f>
        <v>91</v>
      </c>
      <c r="B143" s="25" t="s">
        <v>242</v>
      </c>
      <c r="C143" s="20" t="s">
        <v>327</v>
      </c>
      <c r="D143" s="21" t="str">
        <f>IFERROR(VLOOKUP(C143,Utilitaires!$A$3:$C$7,3),"")</f>
        <v> </v>
      </c>
      <c r="E143" s="222" t="str">
        <f>IFERROR(VLOOKUP(C143,Utilitaires!$A$3:$C$7,2),"")</f>
        <v>Libellé du critère quand il sera choisi</v>
      </c>
      <c r="F143" s="24"/>
    </row>
    <row r="144" spans="1:6" ht="45" customHeight="1" x14ac:dyDescent="0.2">
      <c r="A144" s="191">
        <f>MAX($A$14:A143)+1</f>
        <v>92</v>
      </c>
      <c r="B144" s="25" t="s">
        <v>243</v>
      </c>
      <c r="C144" s="20" t="s">
        <v>327</v>
      </c>
      <c r="D144" s="21" t="str">
        <f>IFERROR(VLOOKUP(C144,Utilitaires!$A$3:$C$7,3),"")</f>
        <v> </v>
      </c>
      <c r="E144" s="222" t="str">
        <f>IFERROR(VLOOKUP(C144,Utilitaires!$A$3:$C$7,2),"")</f>
        <v>Libellé du critère quand il sera choisi</v>
      </c>
      <c r="F144" s="24"/>
    </row>
    <row r="145" spans="1:6" ht="45" customHeight="1" x14ac:dyDescent="0.2">
      <c r="A145" s="191">
        <f>MAX($A$14:A144)+1</f>
        <v>93</v>
      </c>
      <c r="B145" s="25" t="s">
        <v>244</v>
      </c>
      <c r="C145" s="20" t="s">
        <v>327</v>
      </c>
      <c r="D145" s="21" t="str">
        <f>IFERROR(VLOOKUP(C145,Utilitaires!$A$3:$C$7,3),"")</f>
        <v> </v>
      </c>
      <c r="E145" s="222" t="str">
        <f>IFERROR(VLOOKUP(C145,Utilitaires!$A$3:$C$7,2),"")</f>
        <v>Libellé du critère quand il sera choisi</v>
      </c>
      <c r="F145" s="24"/>
    </row>
    <row r="146" spans="1:6" x14ac:dyDescent="0.2">
      <c r="A146" s="106" t="s">
        <v>241</v>
      </c>
      <c r="B146" s="108" t="s">
        <v>245</v>
      </c>
      <c r="C146" s="18" t="str">
        <f>IFERROR(IF(D146="",Utilitaires!$A$11,VLOOKUP(D146,Utilitaires!$A$20:$B$30,2)),"")</f>
        <v>en attente</v>
      </c>
      <c r="D146" s="23" t="str">
        <f>IF(SUM(D147:D148)&gt;0,AVERAGE(D147:D148),"")</f>
        <v/>
      </c>
      <c r="E146" s="332" t="str">
        <f>IFERROR(IF(D146="","",VLOOKUP(C146,Utilitaires!$A$13:$B$16,2)),"")</f>
        <v/>
      </c>
      <c r="F146" s="333"/>
    </row>
    <row r="147" spans="1:6" ht="25" customHeight="1" x14ac:dyDescent="0.2">
      <c r="A147" s="191">
        <f>MAX($A$14:A146)+1</f>
        <v>94</v>
      </c>
      <c r="B147" s="25" t="s">
        <v>246</v>
      </c>
      <c r="C147" s="20" t="s">
        <v>327</v>
      </c>
      <c r="D147" s="21" t="str">
        <f>IFERROR(VLOOKUP(C147,Utilitaires!$A$3:$C$7,3),"")</f>
        <v> </v>
      </c>
      <c r="E147" s="222" t="str">
        <f>IFERROR(VLOOKUP(C147,Utilitaires!$A$3:$C$7,2),"")</f>
        <v>Libellé du critère quand il sera choisi</v>
      </c>
      <c r="F147" s="24"/>
    </row>
    <row r="148" spans="1:6" ht="60" customHeight="1" x14ac:dyDescent="0.2">
      <c r="A148" s="191">
        <f>MAX($A$14:A147)+1</f>
        <v>95</v>
      </c>
      <c r="B148" s="25" t="s">
        <v>251</v>
      </c>
      <c r="C148" s="20" t="s">
        <v>327</v>
      </c>
      <c r="D148" s="21" t="str">
        <f>IFERROR(VLOOKUP(C148,Utilitaires!$A$3:$C$7,3),"")</f>
        <v> </v>
      </c>
      <c r="E148" s="222" t="str">
        <f>IFERROR(VLOOKUP(C148,Utilitaires!$A$3:$C$7,2),"")</f>
        <v>Libellé du critère quand il sera choisi</v>
      </c>
      <c r="F148" s="24"/>
    </row>
    <row r="149" spans="1:6" ht="20" x14ac:dyDescent="0.2">
      <c r="A149" s="192" t="s">
        <v>277</v>
      </c>
      <c r="B149" s="331" t="s">
        <v>276</v>
      </c>
      <c r="C149" s="331"/>
      <c r="D149" s="17" t="str">
        <f>IFERROR(AVERAGE(D150),"")</f>
        <v/>
      </c>
      <c r="E149" s="124" t="str">
        <f>IFERROR(IF(D149="",Utilitaires!$A$11,VLOOKUP(D149,Utilitaires!$A$20:$B$30,2)),"")</f>
        <v>en attente</v>
      </c>
      <c r="F149" s="125" t="str">
        <f>IFERROR(VLOOKUP(E149,Utilitaires!$A$13:$B$16,2),"")</f>
        <v>Conformité de niveau 3 : Il est nécessaire de tracer et d'améliorer les activités.</v>
      </c>
    </row>
    <row r="150" spans="1:6" x14ac:dyDescent="0.2">
      <c r="A150" s="106" t="s">
        <v>247</v>
      </c>
      <c r="B150" s="108" t="s">
        <v>252</v>
      </c>
      <c r="C150" s="18" t="str">
        <f>IFERROR(IF(D150="",Utilitaires!$A$11,VLOOKUP(D150,Utilitaires!$A$20:$B$30,2)),"")</f>
        <v>en attente</v>
      </c>
      <c r="D150" s="23" t="str">
        <f>IF(SUM(D151:D157)&gt;0,AVERAGE(D151:D157),"")</f>
        <v/>
      </c>
      <c r="E150" s="332" t="str">
        <f>IFERROR(IF(D150="","",VLOOKUP(C150,Utilitaires!$A$13:$B$16,2)),"")</f>
        <v/>
      </c>
      <c r="F150" s="333"/>
    </row>
    <row r="151" spans="1:6" ht="33" customHeight="1" x14ac:dyDescent="0.2">
      <c r="A151" s="191">
        <f>MAX($A$14:A150)+1</f>
        <v>96</v>
      </c>
      <c r="B151" s="25" t="s">
        <v>253</v>
      </c>
      <c r="C151" s="20" t="s">
        <v>327</v>
      </c>
      <c r="D151" s="21" t="str">
        <f>IFERROR(VLOOKUP(C151,Utilitaires!$A$3:$C$7,3),"")</f>
        <v> </v>
      </c>
      <c r="E151" s="222" t="str">
        <f>IFERROR(VLOOKUP(C151,Utilitaires!$A$3:$C$7,2),"")</f>
        <v>Libellé du critère quand il sera choisi</v>
      </c>
      <c r="F151" s="24"/>
    </row>
    <row r="152" spans="1:6" ht="33" customHeight="1" x14ac:dyDescent="0.2">
      <c r="A152" s="191">
        <f>MAX($A$14:A151)+1</f>
        <v>97</v>
      </c>
      <c r="B152" s="25" t="s">
        <v>254</v>
      </c>
      <c r="C152" s="20" t="s">
        <v>327</v>
      </c>
      <c r="D152" s="21" t="str">
        <f>IFERROR(VLOOKUP(C152,Utilitaires!$A$3:$C$7,3),"")</f>
        <v> </v>
      </c>
      <c r="E152" s="222" t="str">
        <f>IFERROR(VLOOKUP(C152,Utilitaires!$A$3:$C$7,2),"")</f>
        <v>Libellé du critère quand il sera choisi</v>
      </c>
      <c r="F152" s="24"/>
    </row>
    <row r="153" spans="1:6" ht="33" customHeight="1" x14ac:dyDescent="0.2">
      <c r="A153" s="191">
        <f>MAX($A$14:A152)+1</f>
        <v>98</v>
      </c>
      <c r="B153" s="25" t="s">
        <v>255</v>
      </c>
      <c r="C153" s="20" t="s">
        <v>327</v>
      </c>
      <c r="D153" s="21" t="str">
        <f>IFERROR(VLOOKUP(C153,Utilitaires!$A$3:$C$7,3),"")</f>
        <v> </v>
      </c>
      <c r="E153" s="222" t="str">
        <f>IFERROR(VLOOKUP(C153,Utilitaires!$A$3:$C$7,2),"")</f>
        <v>Libellé du critère quand il sera choisi</v>
      </c>
      <c r="F153" s="24"/>
    </row>
    <row r="154" spans="1:6" ht="33" customHeight="1" x14ac:dyDescent="0.2">
      <c r="A154" s="191">
        <f>MAX($A$14:A153)+1</f>
        <v>99</v>
      </c>
      <c r="B154" s="25" t="s">
        <v>256</v>
      </c>
      <c r="C154" s="20" t="s">
        <v>327</v>
      </c>
      <c r="D154" s="21" t="str">
        <f>IFERROR(VLOOKUP(C154,Utilitaires!$A$3:$C$7,3),"")</f>
        <v> </v>
      </c>
      <c r="E154" s="222" t="str">
        <f>IFERROR(VLOOKUP(C154,Utilitaires!$A$3:$C$7,2),"")</f>
        <v>Libellé du critère quand il sera choisi</v>
      </c>
      <c r="F154" s="24"/>
    </row>
    <row r="155" spans="1:6" ht="33" customHeight="1" x14ac:dyDescent="0.2">
      <c r="A155" s="191">
        <f>MAX($A$14:A154)+1</f>
        <v>100</v>
      </c>
      <c r="B155" s="25" t="s">
        <v>257</v>
      </c>
      <c r="C155" s="20" t="s">
        <v>327</v>
      </c>
      <c r="D155" s="21" t="str">
        <f>IFERROR(VLOOKUP(C155,Utilitaires!$A$3:$C$7,3),"")</f>
        <v> </v>
      </c>
      <c r="E155" s="222" t="str">
        <f>IFERROR(VLOOKUP(C155,Utilitaires!$A$3:$C$7,2),"")</f>
        <v>Libellé du critère quand il sera choisi</v>
      </c>
      <c r="F155" s="24"/>
    </row>
    <row r="156" spans="1:6" ht="33" customHeight="1" x14ac:dyDescent="0.2">
      <c r="A156" s="191">
        <f>MAX($A$14:A155)+1</f>
        <v>101</v>
      </c>
      <c r="B156" s="25" t="s">
        <v>258</v>
      </c>
      <c r="C156" s="20" t="s">
        <v>327</v>
      </c>
      <c r="D156" s="21" t="str">
        <f>IFERROR(VLOOKUP(C156,Utilitaires!$A$3:$C$7,3),"")</f>
        <v> </v>
      </c>
      <c r="E156" s="222" t="str">
        <f>IFERROR(VLOOKUP(C156,Utilitaires!$A$3:$C$7,2),"")</f>
        <v>Libellé du critère quand il sera choisi</v>
      </c>
      <c r="F156" s="24"/>
    </row>
    <row r="157" spans="1:6" ht="33" customHeight="1" x14ac:dyDescent="0.2">
      <c r="A157" s="191">
        <f>MAX($A$14:A156)+1</f>
        <v>102</v>
      </c>
      <c r="B157" s="25" t="s">
        <v>259</v>
      </c>
      <c r="C157" s="20" t="s">
        <v>327</v>
      </c>
      <c r="D157" s="21" t="str">
        <f>IFERROR(VLOOKUP(C157,Utilitaires!$A$3:$C$7,3),"")</f>
        <v> </v>
      </c>
      <c r="E157" s="222" t="str">
        <f>IFERROR(VLOOKUP(C157,Utilitaires!$A$3:$C$7,2),"")</f>
        <v>Libellé du critère quand il sera choisi</v>
      </c>
      <c r="F157" s="24"/>
    </row>
    <row r="158" spans="1:6" ht="20" x14ac:dyDescent="0.2">
      <c r="A158" s="192" t="s">
        <v>275</v>
      </c>
      <c r="B158" s="331" t="s">
        <v>340</v>
      </c>
      <c r="C158" s="331"/>
      <c r="D158" s="17" t="str">
        <f>IFERROR(AVERAGE(D159,D163),"")</f>
        <v/>
      </c>
      <c r="E158" s="124" t="str">
        <f>IFERROR(IF(D158="",Utilitaires!$A$11,VLOOKUP(D158,Utilitaires!$A$20:$B$30,2)),"")</f>
        <v>en attente</v>
      </c>
      <c r="F158" s="125" t="str">
        <f>IFERROR(VLOOKUP(E158,Utilitaires!$A$13:$B$16,2),"")</f>
        <v>Conformité de niveau 3 : Il est nécessaire de tracer et d'améliorer les activités.</v>
      </c>
    </row>
    <row r="159" spans="1:6" x14ac:dyDescent="0.2">
      <c r="A159" s="106" t="s">
        <v>250</v>
      </c>
      <c r="B159" s="108" t="s">
        <v>273</v>
      </c>
      <c r="C159" s="18" t="str">
        <f>IFERROR(IF(D159="",Utilitaires!$A$11,VLOOKUP(D159,Utilitaires!$A$20:$B$30,2)),"")</f>
        <v>en attente</v>
      </c>
      <c r="D159" s="23" t="str">
        <f>IF(SUM(D160:D162)&gt;0,AVERAGE(D160:D162),"")</f>
        <v/>
      </c>
      <c r="E159" s="332" t="str">
        <f>IFERROR(IF(D159="","",VLOOKUP(C159,Utilitaires!$A$13:$B$16,2)),"")</f>
        <v/>
      </c>
      <c r="F159" s="333"/>
    </row>
    <row r="160" spans="1:6" ht="39" customHeight="1" x14ac:dyDescent="0.2">
      <c r="A160" s="191">
        <f>MAX($A$14:A159)+1</f>
        <v>103</v>
      </c>
      <c r="B160" s="25" t="s">
        <v>272</v>
      </c>
      <c r="C160" s="20" t="s">
        <v>327</v>
      </c>
      <c r="D160" s="21" t="str">
        <f>IFERROR(VLOOKUP(C160,Utilitaires!$A$3:$C$7,3),"")</f>
        <v> </v>
      </c>
      <c r="E160" s="222" t="str">
        <f>IFERROR(VLOOKUP(C160,Utilitaires!$A$3:$C$7,2),"")</f>
        <v>Libellé du critère quand il sera choisi</v>
      </c>
      <c r="F160" s="24"/>
    </row>
    <row r="161" spans="1:6" ht="39" customHeight="1" x14ac:dyDescent="0.2">
      <c r="A161" s="191">
        <f>MAX($A$14:A160)+1</f>
        <v>104</v>
      </c>
      <c r="B161" s="25" t="s">
        <v>271</v>
      </c>
      <c r="C161" s="20" t="s">
        <v>327</v>
      </c>
      <c r="D161" s="21" t="str">
        <f>IFERROR(VLOOKUP(C161,Utilitaires!$A$3:$C$7,3),"")</f>
        <v> </v>
      </c>
      <c r="E161" s="222" t="str">
        <f>IFERROR(VLOOKUP(C161,Utilitaires!$A$3:$C$7,2),"")</f>
        <v>Libellé du critère quand il sera choisi</v>
      </c>
      <c r="F161" s="24"/>
    </row>
    <row r="162" spans="1:6" ht="39" customHeight="1" x14ac:dyDescent="0.2">
      <c r="A162" s="191">
        <f>MAX($A$14:A161)+1</f>
        <v>105</v>
      </c>
      <c r="B162" s="25" t="s">
        <v>270</v>
      </c>
      <c r="C162" s="20" t="s">
        <v>327</v>
      </c>
      <c r="D162" s="21" t="str">
        <f>IFERROR(VLOOKUP(C162,Utilitaires!$A$3:$C$7,3),"")</f>
        <v> </v>
      </c>
      <c r="E162" s="222" t="str">
        <f>IFERROR(VLOOKUP(C162,Utilitaires!$A$3:$C$7,2),"")</f>
        <v>Libellé du critère quand il sera choisi</v>
      </c>
      <c r="F162" s="24"/>
    </row>
    <row r="163" spans="1:6" x14ac:dyDescent="0.2">
      <c r="A163" s="106" t="s">
        <v>249</v>
      </c>
      <c r="B163" s="108" t="s">
        <v>269</v>
      </c>
      <c r="C163" s="18" t="str">
        <f>IFERROR(IF(D163="",Utilitaires!$A$11,VLOOKUP(D163,Utilitaires!$A$20:$B$30,2)),"")</f>
        <v>en attente</v>
      </c>
      <c r="D163" s="23" t="str">
        <f>IF(SUM(D164)&gt;0,AVERAGE(D164),"")</f>
        <v/>
      </c>
      <c r="E163" s="332" t="str">
        <f>IFERROR(IF(D163="","",VLOOKUP(C163,Utilitaires!$A$13:$B$16,2)),"")</f>
        <v/>
      </c>
      <c r="F163" s="333"/>
    </row>
    <row r="164" spans="1:6" ht="33" customHeight="1" x14ac:dyDescent="0.2">
      <c r="A164" s="191">
        <f>MAX($A$14:A163)+1</f>
        <v>106</v>
      </c>
      <c r="B164" s="25" t="s">
        <v>268</v>
      </c>
      <c r="C164" s="20" t="s">
        <v>327</v>
      </c>
      <c r="D164" s="21" t="str">
        <f>IFERROR(VLOOKUP(C164,Utilitaires!$A$3:$C$7,3),"")</f>
        <v> </v>
      </c>
      <c r="E164" s="222" t="str">
        <f>IFERROR(VLOOKUP(C164,Utilitaires!$A$3:$C$7,2),"")</f>
        <v>Libellé du critère quand il sera choisi</v>
      </c>
      <c r="F164" s="24"/>
    </row>
    <row r="165" spans="1:6" ht="20" x14ac:dyDescent="0.2">
      <c r="A165" s="192" t="s">
        <v>291</v>
      </c>
      <c r="B165" s="331" t="s">
        <v>274</v>
      </c>
      <c r="C165" s="331"/>
      <c r="D165" s="17" t="str">
        <f>IFERROR(AVERAGE(D166,D172),"")</f>
        <v/>
      </c>
      <c r="E165" s="124" t="str">
        <f>IFERROR(IF(D165="",Utilitaires!$A$11,VLOOKUP(D165,Utilitaires!$A$20:$B$30,2)),"")</f>
        <v>en attente</v>
      </c>
      <c r="F165" s="125" t="str">
        <f>IFERROR(VLOOKUP(E165,Utilitaires!$A$13:$B$16,2),"")</f>
        <v>Conformité de niveau 3 : Il est nécessaire de tracer et d'améliorer les activités.</v>
      </c>
    </row>
    <row r="166" spans="1:6" x14ac:dyDescent="0.2">
      <c r="A166" s="106" t="s">
        <v>248</v>
      </c>
      <c r="B166" s="108" t="s">
        <v>267</v>
      </c>
      <c r="C166" s="18" t="str">
        <f>IFERROR(IF(D166="",Utilitaires!$A$11,VLOOKUP(D166,Utilitaires!$A$20:$B$30,2)),"")</f>
        <v>en attente</v>
      </c>
      <c r="D166" s="23" t="str">
        <f>IF(SUM(D167:D171)&gt;0,AVERAGE(D167:D171),"")</f>
        <v/>
      </c>
      <c r="E166" s="332" t="str">
        <f>IFERROR(IF(D166="","",VLOOKUP(C166,Utilitaires!$A$13:$B$16,2)),"")</f>
        <v/>
      </c>
      <c r="F166" s="333"/>
    </row>
    <row r="167" spans="1:6" ht="52" customHeight="1" x14ac:dyDescent="0.2">
      <c r="A167" s="191">
        <f>MAX($A$14:A166)+1</f>
        <v>107</v>
      </c>
      <c r="B167" s="25" t="s">
        <v>314</v>
      </c>
      <c r="C167" s="20" t="s">
        <v>327</v>
      </c>
      <c r="D167" s="21" t="str">
        <f>IFERROR(VLOOKUP(C167,Utilitaires!$A$3:$C$7,3),"")</f>
        <v> </v>
      </c>
      <c r="E167" s="222" t="str">
        <f>IFERROR(VLOOKUP(C167,Utilitaires!$A$3:$C$7,2),"")</f>
        <v>Libellé du critère quand il sera choisi</v>
      </c>
      <c r="F167" s="24"/>
    </row>
    <row r="168" spans="1:6" ht="52" customHeight="1" x14ac:dyDescent="0.2">
      <c r="A168" s="191">
        <f>MAX($A$14:A167)+1</f>
        <v>108</v>
      </c>
      <c r="B168" s="25" t="s">
        <v>266</v>
      </c>
      <c r="C168" s="20" t="s">
        <v>327</v>
      </c>
      <c r="D168" s="21" t="str">
        <f>IFERROR(VLOOKUP(C168,Utilitaires!$A$3:$C$7,3),"")</f>
        <v> </v>
      </c>
      <c r="E168" s="222" t="str">
        <f>IFERROR(VLOOKUP(C168,Utilitaires!$A$3:$C$7,2),"")</f>
        <v>Libellé du critère quand il sera choisi</v>
      </c>
      <c r="F168" s="24"/>
    </row>
    <row r="169" spans="1:6" ht="52" customHeight="1" x14ac:dyDescent="0.2">
      <c r="A169" s="191">
        <f>MAX($A$14:A168)+1</f>
        <v>109</v>
      </c>
      <c r="B169" s="25" t="s">
        <v>265</v>
      </c>
      <c r="C169" s="20" t="s">
        <v>327</v>
      </c>
      <c r="D169" s="21" t="str">
        <f>IFERROR(VLOOKUP(C169,Utilitaires!$A$3:$C$7,3),"")</f>
        <v> </v>
      </c>
      <c r="E169" s="222" t="str">
        <f>IFERROR(VLOOKUP(C169,Utilitaires!$A$3:$C$7,2),"")</f>
        <v>Libellé du critère quand il sera choisi</v>
      </c>
      <c r="F169" s="24"/>
    </row>
    <row r="170" spans="1:6" ht="52" customHeight="1" x14ac:dyDescent="0.2">
      <c r="A170" s="191">
        <f>MAX($A$14:A169)+1</f>
        <v>110</v>
      </c>
      <c r="B170" s="25" t="s">
        <v>355</v>
      </c>
      <c r="C170" s="20" t="s">
        <v>327</v>
      </c>
      <c r="D170" s="21" t="str">
        <f>IFERROR(VLOOKUP(C170,Utilitaires!$A$3:$C$7,3),"")</f>
        <v> </v>
      </c>
      <c r="E170" s="222" t="str">
        <f>IFERROR(VLOOKUP(C170,Utilitaires!$A$3:$C$7,2),"")</f>
        <v>Libellé du critère quand il sera choisi</v>
      </c>
      <c r="F170" s="24"/>
    </row>
    <row r="171" spans="1:6" ht="52" customHeight="1" x14ac:dyDescent="0.2">
      <c r="A171" s="191">
        <f>MAX($A$14:A170)+1</f>
        <v>111</v>
      </c>
      <c r="B171" s="25" t="s">
        <v>263</v>
      </c>
      <c r="C171" s="20" t="s">
        <v>327</v>
      </c>
      <c r="D171" s="21" t="str">
        <f>IFERROR(VLOOKUP(C171,Utilitaires!$A$3:$C$7,3),"")</f>
        <v> </v>
      </c>
      <c r="E171" s="222" t="str">
        <f>IFERROR(VLOOKUP(C171,Utilitaires!$A$3:$C$7,2),"")</f>
        <v>Libellé du critère quand il sera choisi</v>
      </c>
      <c r="F171" s="24"/>
    </row>
    <row r="172" spans="1:6" x14ac:dyDescent="0.2">
      <c r="A172" s="161" t="s">
        <v>292</v>
      </c>
      <c r="B172" s="108" t="s">
        <v>264</v>
      </c>
      <c r="C172" s="18" t="str">
        <f>IFERROR(IF(D172="",Utilitaires!$A$11,VLOOKUP(D172,Utilitaires!$A$20:$B$30,2)),"")</f>
        <v>en attente</v>
      </c>
      <c r="D172" s="23" t="str">
        <f>IF(SUM(D173:D175)&gt;0,AVERAGE(D173:D175),"")</f>
        <v/>
      </c>
      <c r="E172" s="332" t="str">
        <f>IFERROR(IF(D172="","",VLOOKUP(C172,Utilitaires!$A$13:$B$16,2)),"")</f>
        <v/>
      </c>
      <c r="F172" s="333"/>
    </row>
    <row r="173" spans="1:6" ht="63" customHeight="1" x14ac:dyDescent="0.2">
      <c r="A173" s="191">
        <f>MAX($A$14:A172)+1</f>
        <v>112</v>
      </c>
      <c r="B173" s="25" t="s">
        <v>262</v>
      </c>
      <c r="C173" s="20" t="s">
        <v>327</v>
      </c>
      <c r="D173" s="21" t="str">
        <f>IFERROR(VLOOKUP(C173,Utilitaires!$A$3:$C$7,3),"")</f>
        <v> </v>
      </c>
      <c r="E173" s="222" t="str">
        <f>IFERROR(VLOOKUP(C173,Utilitaires!$A$3:$C$7,2),"")</f>
        <v>Libellé du critère quand il sera choisi</v>
      </c>
      <c r="F173" s="24"/>
    </row>
    <row r="174" spans="1:6" ht="42" customHeight="1" x14ac:dyDescent="0.2">
      <c r="A174" s="191">
        <f>MAX($A$14:A173)+1</f>
        <v>113</v>
      </c>
      <c r="B174" s="25" t="s">
        <v>261</v>
      </c>
      <c r="C174" s="20" t="s">
        <v>327</v>
      </c>
      <c r="D174" s="21" t="str">
        <f>IFERROR(VLOOKUP(C174,Utilitaires!$A$3:$C$7,3),"")</f>
        <v> </v>
      </c>
      <c r="E174" s="222" t="str">
        <f>IFERROR(VLOOKUP(C174,Utilitaires!$A$3:$C$7,2),"")</f>
        <v>Libellé du critère quand il sera choisi</v>
      </c>
      <c r="F174" s="24"/>
    </row>
    <row r="175" spans="1:6" ht="42" customHeight="1" x14ac:dyDescent="0.2">
      <c r="A175" s="191">
        <f>MAX($A$14:A174)+1</f>
        <v>114</v>
      </c>
      <c r="B175" s="25" t="s">
        <v>260</v>
      </c>
      <c r="C175" s="20" t="s">
        <v>327</v>
      </c>
      <c r="D175" s="21" t="str">
        <f>IFERROR(VLOOKUP(C175,Utilitaires!$A$3:$C$7,3),"")</f>
        <v> </v>
      </c>
      <c r="E175" s="222" t="str">
        <f>IFERROR(VLOOKUP(C175,Utilitaires!$A$3:$C$7,2),"")</f>
        <v>Libellé du critère quand il sera choisi</v>
      </c>
      <c r="F175" s="24"/>
    </row>
  </sheetData>
  <sheetProtection sheet="1" objects="1" scenarios="1" formatCells="0" formatColumns="0" formatRows="0" selectLockedCells="1"/>
  <mergeCells count="66">
    <mergeCell ref="A6:B6"/>
    <mergeCell ref="A3:B3"/>
    <mergeCell ref="C3:F3"/>
    <mergeCell ref="A4:B4"/>
    <mergeCell ref="C4:E4"/>
    <mergeCell ref="C5:E5"/>
    <mergeCell ref="C6:D6"/>
    <mergeCell ref="A7:B8"/>
    <mergeCell ref="C7:E8"/>
    <mergeCell ref="N34:O34"/>
    <mergeCell ref="M36:N36"/>
    <mergeCell ref="E35:F35"/>
    <mergeCell ref="B13:C13"/>
    <mergeCell ref="E14:F14"/>
    <mergeCell ref="E31:F31"/>
    <mergeCell ref="B27:C27"/>
    <mergeCell ref="E28:F28"/>
    <mergeCell ref="B17:C17"/>
    <mergeCell ref="E18:F18"/>
    <mergeCell ref="E24:F24"/>
    <mergeCell ref="A12:C12"/>
    <mergeCell ref="F5:F8"/>
    <mergeCell ref="A5:B5"/>
    <mergeCell ref="B37:C37"/>
    <mergeCell ref="E38:F38"/>
    <mergeCell ref="E75:F75"/>
    <mergeCell ref="B74:C74"/>
    <mergeCell ref="E47:F47"/>
    <mergeCell ref="E82:F82"/>
    <mergeCell ref="E43:F43"/>
    <mergeCell ref="E55:F55"/>
    <mergeCell ref="E62:F62"/>
    <mergeCell ref="B70:C70"/>
    <mergeCell ref="E71:F71"/>
    <mergeCell ref="B51:C51"/>
    <mergeCell ref="E52:F52"/>
    <mergeCell ref="E64:F64"/>
    <mergeCell ref="E119:F119"/>
    <mergeCell ref="B92:C92"/>
    <mergeCell ref="E93:F93"/>
    <mergeCell ref="E98:F98"/>
    <mergeCell ref="E100:F100"/>
    <mergeCell ref="E102:F102"/>
    <mergeCell ref="E166:F166"/>
    <mergeCell ref="E172:F172"/>
    <mergeCell ref="E125:F125"/>
    <mergeCell ref="E129:F129"/>
    <mergeCell ref="E139:F139"/>
    <mergeCell ref="E142:F142"/>
    <mergeCell ref="E146:F146"/>
    <mergeCell ref="C2:F2"/>
    <mergeCell ref="A11:B11"/>
    <mergeCell ref="C11:E11"/>
    <mergeCell ref="B165:C165"/>
    <mergeCell ref="B114:C114"/>
    <mergeCell ref="B124:C124"/>
    <mergeCell ref="B141:C141"/>
    <mergeCell ref="B149:C149"/>
    <mergeCell ref="B158:C158"/>
    <mergeCell ref="E150:F150"/>
    <mergeCell ref="E159:F159"/>
    <mergeCell ref="E163:F163"/>
    <mergeCell ref="E107:F107"/>
    <mergeCell ref="E109:F109"/>
    <mergeCell ref="E112:F112"/>
    <mergeCell ref="E115:F115"/>
  </mergeCells>
  <phoneticPr fontId="43" type="noConversion"/>
  <dataValidations count="5">
    <dataValidation allowBlank="1" showInputMessage="1" showErrorMessage="1" prompt="Indiquez le téléphone du responsable de l'autodiagnostic" sqref="C6:D6"/>
    <dataValidation allowBlank="1" showInputMessage="1" showErrorMessage="1" prompt="Indiquez l'email du responsable de l'autodiagnostic" sqref="E6"/>
    <dataValidation allowBlank="1" showInputMessage="1" showErrorMessage="1" prompt="Indiquez le nom du responsable de l'autodiagnostic" sqref="C5:E5"/>
    <dataValidation type="date" operator="greaterThan" allowBlank="1" showInputMessage="1" showErrorMessage="1" prompt="Indiquez une date (jj/mm/aaaa)" sqref="C4:E4">
      <formula1>42005</formula1>
    </dataValidation>
    <dataValidation allowBlank="1" showInputMessage="1" showErrorMessage="1" prompt="Indiquez les noms des personnes ayant été associées à l'autodiagnostic (être plusieurs évite les subjectivités individuelles)" sqref="C7:E7"/>
  </dataValidations>
  <pageMargins left="0.31" right="0.31" top="0.55000000000000004" bottom="0.55000000000000004" header="0.30000000000000004" footer="0.30000000000000004"/>
  <pageSetup paperSize="9" orientation="landscape" r:id="rId1"/>
  <headerFooter>
    <oddHeader>&amp;L&amp;"Arial Italique,Italique"&amp;6&amp;K000000 © UTC  www.utc.fr/master-qualite, puis "Travaux" "Qualité-Management", réf n°403, juin 2017&amp;R&amp;"Arial Italique,Italique"&amp;6&amp;K000000Fichier : &amp;F - Onglet : &amp;A</oddHeader>
    <oddFooter>&amp;L&amp;"Arial Italique,Italique"&amp;6&amp;K000000© NAIT OUSLIMANE Sara - saramedjdoub@hotmail.fr et FARGES Gilbert - gilbert.farges@utc.fr&amp;R&amp;"Arial Italique,Italique"&amp;6&amp;K000000page n° &amp;P/&amp;N</oddFooter>
  </headerFooter>
  <rowBreaks count="1" manualBreakCount="1">
    <brk id="22"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'Mode d''emploi'!$C$15:$C$19</xm:f>
          </x14:formula1>
          <xm:sqref>C25:C26 C167:C171 C15:C16 C19:C23 C29:C30 C32:C34 C36 C39:C42 C44:C46 C48:C50 C53:C54 C56:C61 C63 C65:C69 C72:C73 C76:C81 C83:C91 C94:C97 C99 C101 C103:C106 C108 C110:C111 C113 C116:C118 C120:C123 C126:C128 C130:C138 C140 C143:C145 C147:C148 C151:C157 C160:C162 C164 C173:C175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tint="-0.249977111117893"/>
  </sheetPr>
  <dimension ref="A1:M74"/>
  <sheetViews>
    <sheetView topLeftCell="A59" zoomScale="150" zoomScaleNormal="150" zoomScalePageLayoutView="150" workbookViewId="0">
      <selection activeCell="G65" sqref="G65:H65"/>
    </sheetView>
  </sheetViews>
  <sheetFormatPr baseColWidth="10" defaultRowHeight="16" x14ac:dyDescent="0.2"/>
  <cols>
    <col min="1" max="1" width="3.85546875" customWidth="1"/>
    <col min="2" max="2" width="4.42578125" customWidth="1"/>
    <col min="3" max="3" width="6.85546875" customWidth="1"/>
    <col min="4" max="4" width="14.7109375" customWidth="1"/>
    <col min="5" max="5" width="7" customWidth="1"/>
    <col min="6" max="6" width="9.85546875" customWidth="1"/>
    <col min="7" max="7" width="8.140625" customWidth="1"/>
    <col min="8" max="8" width="22.42578125" customWidth="1"/>
    <col min="9" max="9" width="13.140625" customWidth="1"/>
    <col min="10" max="11" width="7.28515625" customWidth="1"/>
  </cols>
  <sheetData>
    <row r="1" spans="1:11" x14ac:dyDescent="0.2">
      <c r="A1" s="130" t="str">
        <f>'Mode d''emploi'!A1</f>
        <v xml:space="preserve">Document d'appui à la mise en œuvre des exigences de l'Annexe A de la norme ISO 27001-2013 relative à la sécurité des systemes d'information </v>
      </c>
      <c r="B1" s="130"/>
      <c r="C1" s="80"/>
      <c r="D1" s="81"/>
      <c r="E1" s="81"/>
      <c r="F1" s="81"/>
      <c r="G1" s="81"/>
      <c r="H1" s="81"/>
      <c r="I1" s="82"/>
      <c r="J1" s="82"/>
      <c r="K1" s="131" t="s">
        <v>0</v>
      </c>
    </row>
    <row r="2" spans="1:11" ht="34" customHeight="1" x14ac:dyDescent="0.2">
      <c r="A2" s="122" t="str">
        <f>'Mode d''emploi'!A2</f>
        <v xml:space="preserve">          </v>
      </c>
      <c r="B2" s="199"/>
      <c r="C2" s="382" t="str">
        <f>'Mode d''emploi'!B2</f>
        <v>Outil d'autodiagnostic</v>
      </c>
      <c r="D2" s="382"/>
      <c r="E2" s="193"/>
      <c r="F2" s="392" t="str">
        <f>'Mode d''emploi'!B3</f>
        <v>Annexe A de la norme ISO 27001 de 2013 _x000D_"Techniques de sécurité Systèmes de management de la sécurité de l’information"</v>
      </c>
      <c r="G2" s="392"/>
      <c r="H2" s="392"/>
      <c r="I2" s="392"/>
      <c r="J2" s="392"/>
      <c r="K2" s="392"/>
    </row>
    <row r="3" spans="1:11" ht="4" customHeight="1" x14ac:dyDescent="0.2">
      <c r="A3" s="4"/>
      <c r="B3" s="4"/>
      <c r="C3" s="5"/>
      <c r="D3" s="6"/>
      <c r="E3" s="6"/>
      <c r="F3" s="7"/>
      <c r="G3" s="7"/>
      <c r="H3" s="7"/>
      <c r="I3" s="7"/>
      <c r="J3" s="7"/>
      <c r="K3" s="8"/>
    </row>
    <row r="4" spans="1:11" ht="13" customHeight="1" x14ac:dyDescent="0.2">
      <c r="A4" s="429" t="s">
        <v>84</v>
      </c>
      <c r="B4" s="430"/>
      <c r="C4" s="430"/>
      <c r="D4" s="430"/>
      <c r="E4" s="430"/>
      <c r="F4" s="430"/>
      <c r="G4" s="74"/>
      <c r="H4" s="74"/>
      <c r="I4" s="75" t="s">
        <v>1</v>
      </c>
      <c r="J4" s="75"/>
      <c r="K4" s="76"/>
    </row>
    <row r="5" spans="1:11" ht="13" customHeight="1" x14ac:dyDescent="0.2">
      <c r="A5" s="373" t="str">
        <f>'Mode d''emploi'!A6</f>
        <v>Entreprise:</v>
      </c>
      <c r="B5" s="374"/>
      <c r="C5" s="374"/>
      <c r="D5" s="375" t="str">
        <f>'Mode d''emploi'!D6</f>
        <v>Nom de l'établissement / entreprise / organisation…</v>
      </c>
      <c r="E5" s="375"/>
      <c r="F5" s="375"/>
      <c r="G5" s="99" t="s">
        <v>64</v>
      </c>
      <c r="H5" s="274" t="str">
        <f>IF(Exigences!C4="","",Exigences!C4)</f>
        <v/>
      </c>
      <c r="I5" s="416" t="str">
        <f>Exigences!A7</f>
        <v>L'équipe d'autodiagnostic :</v>
      </c>
      <c r="J5" s="416"/>
      <c r="K5" s="417"/>
    </row>
    <row r="6" spans="1:11" ht="13" customHeight="1" x14ac:dyDescent="0.2">
      <c r="A6" s="373" t="str">
        <f>'Mode d''emploi'!A7</f>
        <v xml:space="preserve">Responsable du Service : </v>
      </c>
      <c r="B6" s="374"/>
      <c r="C6" s="374"/>
      <c r="D6" s="375" t="str">
        <f>'Mode d''emploi'!D7</f>
        <v>NOM et Prénom du Responsable</v>
      </c>
      <c r="E6" s="375"/>
      <c r="F6" s="375"/>
      <c r="G6" s="99" t="s">
        <v>2</v>
      </c>
      <c r="H6" s="9" t="str">
        <f>IF(Exigences!C5="","",Exigences!C5)</f>
        <v>NOM et Prénom</v>
      </c>
      <c r="I6" s="418" t="str">
        <f>Exigences!C7</f>
        <v>Noms et Prénoms des participants</v>
      </c>
      <c r="J6" s="419"/>
      <c r="K6" s="420"/>
    </row>
    <row r="7" spans="1:11" ht="13" customHeight="1" x14ac:dyDescent="0.2">
      <c r="A7" s="424" t="str">
        <f>Exigences!A6</f>
        <v>Contact (Tél et Email) :</v>
      </c>
      <c r="B7" s="425"/>
      <c r="C7" s="425"/>
      <c r="D7" s="98" t="str">
        <f>'Mode d''emploi'!H8</f>
        <v>Tél :</v>
      </c>
      <c r="E7" s="383" t="str">
        <f>'Mode d''emploi'!D8</f>
        <v>email :</v>
      </c>
      <c r="F7" s="383"/>
      <c r="G7" s="101" t="str">
        <f>Exigences!C6</f>
        <v>Tél :</v>
      </c>
      <c r="H7" s="102" t="str">
        <f>Exigences!E6</f>
        <v>Email :</v>
      </c>
      <c r="I7" s="421"/>
      <c r="J7" s="422"/>
      <c r="K7" s="423"/>
    </row>
    <row r="8" spans="1:11" ht="4" customHeight="1" x14ac:dyDescent="0.2">
      <c r="A8" s="4"/>
      <c r="B8" s="4"/>
      <c r="C8" s="10"/>
      <c r="D8" s="10"/>
      <c r="E8" s="10"/>
      <c r="F8" s="10"/>
      <c r="G8" s="4"/>
      <c r="H8" s="4"/>
      <c r="I8" s="10"/>
      <c r="J8" s="10"/>
      <c r="K8" s="11"/>
    </row>
    <row r="9" spans="1:11" x14ac:dyDescent="0.2">
      <c r="A9" s="384" t="s">
        <v>85</v>
      </c>
      <c r="B9" s="385"/>
      <c r="C9" s="385"/>
      <c r="D9" s="385"/>
      <c r="E9" s="385"/>
      <c r="F9" s="385"/>
      <c r="G9" s="385"/>
      <c r="H9" s="385"/>
      <c r="I9" s="385"/>
      <c r="J9" s="385"/>
      <c r="K9" s="386"/>
    </row>
    <row r="10" spans="1:11" ht="17" customHeight="1" x14ac:dyDescent="0.2">
      <c r="A10" s="387" t="str">
        <f>CONCATENATE(" Niveaux de VÉRACITÉ des ",Utilitaires!E8," MESURES de SÉCURITÉ évaluées")</f>
        <v xml:space="preserve"> Niveaux de VÉRACITÉ des 0 MESURES de SÉCURITÉ évaluées</v>
      </c>
      <c r="B10" s="388"/>
      <c r="C10" s="388"/>
      <c r="D10" s="388"/>
      <c r="E10" s="388"/>
      <c r="F10" s="389"/>
      <c r="G10" s="390" t="str">
        <f>CONCATENATE("Niveaux de CONFORMITÉ des ",Utilitaires!G17," AXES de SÉCURITÉ évalués")</f>
        <v>Niveaux de CONFORMITÉ des 0 AXES de SÉCURITÉ évalués</v>
      </c>
      <c r="H10" s="390"/>
      <c r="I10" s="390"/>
      <c r="J10" s="390"/>
      <c r="K10" s="391"/>
    </row>
    <row r="11" spans="1:11" ht="17" customHeight="1" x14ac:dyDescent="0.2">
      <c r="A11" s="85"/>
      <c r="B11" s="12"/>
      <c r="C11" s="12"/>
      <c r="D11" s="12"/>
      <c r="E11" s="12"/>
      <c r="F11" s="86"/>
      <c r="G11" s="254"/>
      <c r="H11" s="255" t="s">
        <v>3</v>
      </c>
      <c r="I11" s="256" t="str">
        <f>E23</f>
        <v/>
      </c>
      <c r="J11" s="256" t="str">
        <f>F23</f>
        <v/>
      </c>
      <c r="K11" s="257"/>
    </row>
    <row r="12" spans="1:11" ht="59" customHeight="1" x14ac:dyDescent="0.2">
      <c r="A12" s="85"/>
      <c r="B12" s="12"/>
      <c r="C12" s="12"/>
      <c r="D12" s="12"/>
      <c r="E12" s="12"/>
      <c r="F12" s="86"/>
      <c r="G12" s="393" t="s">
        <v>4</v>
      </c>
      <c r="H12" s="393"/>
      <c r="I12" s="393"/>
      <c r="J12" s="393"/>
      <c r="K12" s="394"/>
    </row>
    <row r="13" spans="1:11" ht="59" customHeight="1" x14ac:dyDescent="0.2">
      <c r="A13" s="85"/>
      <c r="B13" s="12"/>
      <c r="C13" s="12"/>
      <c r="D13" s="12"/>
      <c r="E13" s="12"/>
      <c r="F13" s="86"/>
      <c r="G13" s="12"/>
      <c r="H13" s="12"/>
      <c r="I13" s="12"/>
      <c r="J13" s="12"/>
      <c r="K13" s="86"/>
    </row>
    <row r="14" spans="1:11" s="73" customFormat="1" ht="23" customHeight="1" x14ac:dyDescent="0.2">
      <c r="A14" s="376" t="str">
        <f>Exigences!A11</f>
        <v>Attention : 114 mesures ne sont pas encore évaluées</v>
      </c>
      <c r="B14" s="377"/>
      <c r="C14" s="377"/>
      <c r="D14" s="377"/>
      <c r="E14" s="377"/>
      <c r="F14" s="378"/>
      <c r="G14" s="72"/>
      <c r="H14" s="72"/>
      <c r="I14" s="72"/>
      <c r="J14" s="72"/>
      <c r="K14" s="221"/>
    </row>
    <row r="15" spans="1:11" ht="17" customHeight="1" x14ac:dyDescent="0.2">
      <c r="A15" s="379" t="str">
        <f>CONCATENATE("Niveaux de CONFORMITÉ des ",Utilitaires!E17," OBJECTIFS de SÉCURITÉ  évalués")</f>
        <v>Niveaux de CONFORMITÉ des 0 OBJECTIFS de SÉCURITÉ  évalués</v>
      </c>
      <c r="B15" s="380"/>
      <c r="C15" s="380"/>
      <c r="D15" s="380"/>
      <c r="E15" s="380"/>
      <c r="F15" s="381"/>
      <c r="G15" s="12"/>
      <c r="H15" s="12"/>
      <c r="I15" s="12"/>
      <c r="J15" s="12"/>
      <c r="K15" s="86"/>
    </row>
    <row r="16" spans="1:11" ht="17" customHeight="1" x14ac:dyDescent="0.2">
      <c r="A16" s="426"/>
      <c r="B16" s="427"/>
      <c r="C16" s="427"/>
      <c r="D16" s="427"/>
      <c r="E16" s="427"/>
      <c r="F16" s="428"/>
      <c r="G16" s="12"/>
      <c r="H16" s="12"/>
      <c r="I16" s="12"/>
      <c r="J16" s="12"/>
      <c r="K16" s="86"/>
    </row>
    <row r="17" spans="1:11" ht="59" customHeight="1" x14ac:dyDescent="0.2">
      <c r="A17" s="85"/>
      <c r="B17" s="12"/>
      <c r="C17" s="12"/>
      <c r="D17" s="12"/>
      <c r="E17" s="12"/>
      <c r="F17" s="86"/>
      <c r="G17" s="12"/>
      <c r="H17" s="12"/>
      <c r="I17" s="12"/>
      <c r="J17" s="12"/>
      <c r="K17" s="86"/>
    </row>
    <row r="18" spans="1:11" ht="59" customHeight="1" x14ac:dyDescent="0.2">
      <c r="A18" s="85"/>
      <c r="B18" s="12"/>
      <c r="C18" s="12"/>
      <c r="D18" s="12"/>
      <c r="E18" s="12"/>
      <c r="F18" s="86"/>
      <c r="G18" s="12"/>
      <c r="H18" s="12"/>
      <c r="I18" s="12"/>
      <c r="J18" s="12"/>
      <c r="K18" s="86"/>
    </row>
    <row r="19" spans="1:11" ht="23" customHeight="1" x14ac:dyDescent="0.2">
      <c r="A19" s="408" t="str">
        <f>Exigences!C11</f>
        <v>Attention : 35 objectifs ne sont pas encore traités</v>
      </c>
      <c r="B19" s="409"/>
      <c r="C19" s="409"/>
      <c r="D19" s="409"/>
      <c r="E19" s="409"/>
      <c r="F19" s="410"/>
      <c r="G19" s="414" t="str">
        <f>Exigences!F11</f>
        <v>Attention : 14 axes ne sont pas encore traités</v>
      </c>
      <c r="H19" s="414"/>
      <c r="I19" s="414"/>
      <c r="J19" s="414"/>
      <c r="K19" s="415"/>
    </row>
    <row r="20" spans="1:11" ht="5" customHeight="1" x14ac:dyDescent="0.2">
      <c r="A20" s="4"/>
      <c r="B20" s="4"/>
      <c r="C20" s="10"/>
      <c r="D20" s="10"/>
      <c r="E20" s="10"/>
      <c r="F20" s="10"/>
      <c r="G20" s="4"/>
      <c r="H20" s="4"/>
      <c r="I20" s="10"/>
      <c r="J20" s="10"/>
      <c r="K20" s="11"/>
    </row>
    <row r="21" spans="1:11" x14ac:dyDescent="0.2">
      <c r="A21" s="411" t="s">
        <v>60</v>
      </c>
      <c r="B21" s="412"/>
      <c r="C21" s="412"/>
      <c r="D21" s="412"/>
      <c r="E21" s="412"/>
      <c r="F21" s="412"/>
      <c r="G21" s="412"/>
      <c r="H21" s="412"/>
      <c r="I21" s="412"/>
      <c r="J21" s="412"/>
      <c r="K21" s="413"/>
    </row>
    <row r="22" spans="1:11" x14ac:dyDescent="0.2">
      <c r="A22" s="395" t="str">
        <f>Exigences!A12</f>
        <v>Taux et niveaux de respect des exigences</v>
      </c>
      <c r="B22" s="396"/>
      <c r="C22" s="396"/>
      <c r="D22" s="396"/>
      <c r="E22" s="203" t="s">
        <v>5</v>
      </c>
      <c r="F22" s="204" t="s">
        <v>301</v>
      </c>
      <c r="G22" s="401" t="s">
        <v>302</v>
      </c>
      <c r="H22" s="402"/>
      <c r="I22" s="402"/>
      <c r="J22" s="402"/>
      <c r="K22" s="403"/>
    </row>
    <row r="23" spans="1:11" ht="16" customHeight="1" x14ac:dyDescent="0.2">
      <c r="A23" s="397"/>
      <c r="B23" s="398"/>
      <c r="C23" s="398"/>
      <c r="D23" s="398"/>
      <c r="E23" s="202" t="str">
        <f>Exigences!D12</f>
        <v/>
      </c>
      <c r="F23" s="205" t="str">
        <f>Exigences!E12</f>
        <v/>
      </c>
      <c r="G23" s="404" t="s">
        <v>303</v>
      </c>
      <c r="H23" s="405"/>
      <c r="I23" s="194" t="s">
        <v>304</v>
      </c>
      <c r="J23" s="195" t="s">
        <v>305</v>
      </c>
      <c r="K23" s="196" t="s">
        <v>305</v>
      </c>
    </row>
    <row r="24" spans="1:11" x14ac:dyDescent="0.2">
      <c r="A24" s="399"/>
      <c r="B24" s="400"/>
      <c r="C24" s="400"/>
      <c r="D24" s="400"/>
      <c r="E24" s="200"/>
      <c r="F24" s="201"/>
      <c r="G24" s="406" t="s">
        <v>306</v>
      </c>
      <c r="H24" s="407"/>
      <c r="I24" s="197" t="s">
        <v>307</v>
      </c>
      <c r="J24" s="198" t="s">
        <v>308</v>
      </c>
      <c r="K24" s="217" t="s">
        <v>309</v>
      </c>
    </row>
    <row r="25" spans="1:11" ht="3" customHeight="1" x14ac:dyDescent="0.2">
      <c r="A25" s="185"/>
      <c r="B25" s="185"/>
      <c r="C25" s="214"/>
      <c r="D25" s="214"/>
      <c r="E25" s="214"/>
      <c r="F25" s="215"/>
      <c r="G25" s="216"/>
      <c r="H25" s="216"/>
      <c r="I25" s="216"/>
      <c r="J25" s="216"/>
      <c r="K25" s="216"/>
    </row>
    <row r="26" spans="1:11" ht="17" customHeight="1" x14ac:dyDescent="0.2">
      <c r="A26" s="186" t="str">
        <f>Exigences!A13</f>
        <v>A.5</v>
      </c>
      <c r="B26" s="363" t="str">
        <f>Exigences!B13</f>
        <v>Politiques de sécurité de l’information</v>
      </c>
      <c r="C26" s="363"/>
      <c r="D26" s="363"/>
      <c r="E26" s="218" t="str">
        <f>Exigences!D13</f>
        <v/>
      </c>
      <c r="F26" s="275" t="str">
        <f>Exigences!E13</f>
        <v>en attente</v>
      </c>
      <c r="G26" s="371" t="s">
        <v>312</v>
      </c>
      <c r="H26" s="372"/>
      <c r="I26" s="206" t="s">
        <v>313</v>
      </c>
      <c r="J26" s="206" t="s">
        <v>308</v>
      </c>
      <c r="K26" s="207" t="s">
        <v>309</v>
      </c>
    </row>
    <row r="27" spans="1:11" s="109" customFormat="1" ht="22" customHeight="1" x14ac:dyDescent="0.2">
      <c r="A27" s="190"/>
      <c r="B27" s="134" t="str">
        <f>Exigences!A14</f>
        <v>A.5.1</v>
      </c>
      <c r="C27" s="362" t="str">
        <f>Exigences!B14</f>
        <v>Orientations de la direction en matière de sécurité de l’information</v>
      </c>
      <c r="D27" s="362"/>
      <c r="E27" s="135" t="str">
        <f>Exigences!D14</f>
        <v/>
      </c>
      <c r="F27" s="276" t="str">
        <f>Exigences!C14</f>
        <v>en attente</v>
      </c>
      <c r="G27" s="369"/>
      <c r="H27" s="370"/>
      <c r="I27" s="219"/>
      <c r="J27" s="219"/>
      <c r="K27" s="220"/>
    </row>
    <row r="28" spans="1:11" ht="17" customHeight="1" x14ac:dyDescent="0.2">
      <c r="A28" s="186" t="str">
        <f>Exigences!A17</f>
        <v>A.6</v>
      </c>
      <c r="B28" s="364" t="str">
        <f>Exigences!B17</f>
        <v>Organisation de la sécurité de l’information</v>
      </c>
      <c r="C28" s="364"/>
      <c r="D28" s="364"/>
      <c r="E28" s="13" t="str">
        <f>Exigences!D17</f>
        <v/>
      </c>
      <c r="F28" s="275" t="str">
        <f>Exigences!E17</f>
        <v>en attente</v>
      </c>
      <c r="G28" s="371" t="s">
        <v>312</v>
      </c>
      <c r="H28" s="372"/>
      <c r="I28" s="206" t="s">
        <v>313</v>
      </c>
      <c r="J28" s="206" t="s">
        <v>308</v>
      </c>
      <c r="K28" s="207" t="s">
        <v>309</v>
      </c>
    </row>
    <row r="29" spans="1:11" s="109" customFormat="1" ht="22" customHeight="1" x14ac:dyDescent="0.2">
      <c r="A29" s="187"/>
      <c r="B29" s="132" t="str">
        <f>Exigences!A18</f>
        <v>A.6.1</v>
      </c>
      <c r="C29" s="361" t="str">
        <f>Exigences!B18</f>
        <v>Organisation interne</v>
      </c>
      <c r="D29" s="361"/>
      <c r="E29" s="133" t="str">
        <f>Exigences!D18</f>
        <v/>
      </c>
      <c r="F29" s="277" t="str">
        <f>Exigences!C18</f>
        <v>en attente</v>
      </c>
      <c r="G29" s="367"/>
      <c r="H29" s="368"/>
      <c r="I29" s="208"/>
      <c r="J29" s="208"/>
      <c r="K29" s="209"/>
    </row>
    <row r="30" spans="1:11" ht="22" customHeight="1" x14ac:dyDescent="0.2">
      <c r="A30" s="189"/>
      <c r="B30" s="134" t="str">
        <f>Exigences!A24</f>
        <v>A.6.2</v>
      </c>
      <c r="C30" s="362" t="str">
        <f>Exigences!B24</f>
        <v xml:space="preserve">Appareils mobiles et télétravail </v>
      </c>
      <c r="D30" s="362"/>
      <c r="E30" s="135" t="str">
        <f>Exigences!D24</f>
        <v/>
      </c>
      <c r="F30" s="276" t="str">
        <f>Exigences!C24</f>
        <v>en attente</v>
      </c>
      <c r="G30" s="369"/>
      <c r="H30" s="370"/>
      <c r="I30" s="219"/>
      <c r="J30" s="219"/>
      <c r="K30" s="220"/>
    </row>
    <row r="31" spans="1:11" s="109" customFormat="1" ht="17" customHeight="1" x14ac:dyDescent="0.2">
      <c r="A31" s="186" t="str">
        <f>Exigences!A27</f>
        <v>A.7</v>
      </c>
      <c r="B31" s="364" t="str">
        <f>Exigences!B27</f>
        <v>Sécurité des ressources humaines</v>
      </c>
      <c r="C31" s="364"/>
      <c r="D31" s="364"/>
      <c r="E31" s="13" t="str">
        <f>Exigences!D27</f>
        <v/>
      </c>
      <c r="F31" s="275" t="str">
        <f>Exigences!E27</f>
        <v>en attente</v>
      </c>
      <c r="G31" s="371" t="s">
        <v>312</v>
      </c>
      <c r="H31" s="372"/>
      <c r="I31" s="206" t="s">
        <v>313</v>
      </c>
      <c r="J31" s="206" t="s">
        <v>308</v>
      </c>
      <c r="K31" s="207" t="s">
        <v>309</v>
      </c>
    </row>
    <row r="32" spans="1:11" s="109" customFormat="1" ht="22" customHeight="1" x14ac:dyDescent="0.2">
      <c r="A32" s="188"/>
      <c r="B32" s="132" t="str">
        <f>Exigences!A28</f>
        <v>A.7.1</v>
      </c>
      <c r="C32" s="365" t="str">
        <f>Exigences!B28</f>
        <v xml:space="preserve">Avant l'mbauche </v>
      </c>
      <c r="D32" s="365"/>
      <c r="E32" s="133" t="str">
        <f>Exigences!D24</f>
        <v/>
      </c>
      <c r="F32" s="277" t="str">
        <f>Exigences!C28</f>
        <v>en attente</v>
      </c>
      <c r="G32" s="367"/>
      <c r="H32" s="368"/>
      <c r="I32" s="210"/>
      <c r="J32" s="210"/>
      <c r="K32" s="211"/>
    </row>
    <row r="33" spans="1:13" ht="22" customHeight="1" x14ac:dyDescent="0.2">
      <c r="A33" s="188"/>
      <c r="B33" s="132" t="str">
        <f>Exigences!A31</f>
        <v>A.7.2</v>
      </c>
      <c r="C33" s="365" t="str">
        <f>Exigences!B31</f>
        <v xml:space="preserve">Pendant la durée du contrat </v>
      </c>
      <c r="D33" s="365"/>
      <c r="E33" s="133" t="str">
        <f>Exigences!D31</f>
        <v/>
      </c>
      <c r="F33" s="277" t="str">
        <f>Exigences!C31</f>
        <v>en attente</v>
      </c>
      <c r="G33" s="367"/>
      <c r="H33" s="368"/>
      <c r="I33" s="210"/>
      <c r="J33" s="210"/>
      <c r="K33" s="211"/>
    </row>
    <row r="34" spans="1:13" s="109" customFormat="1" ht="22" customHeight="1" x14ac:dyDescent="0.2">
      <c r="A34" s="189"/>
      <c r="B34" s="134" t="str">
        <f>Exigences!A35</f>
        <v>A.7.3</v>
      </c>
      <c r="C34" s="366" t="str">
        <f>Exigences!B35</f>
        <v>Rupture, terme ou modification du contrat de travail</v>
      </c>
      <c r="D34" s="366"/>
      <c r="E34" s="135" t="str">
        <f>Exigences!D35</f>
        <v/>
      </c>
      <c r="F34" s="276" t="str">
        <f>Exigences!C35</f>
        <v>en attente</v>
      </c>
      <c r="G34" s="369"/>
      <c r="H34" s="370"/>
      <c r="I34" s="212"/>
      <c r="J34" s="212"/>
      <c r="K34" s="213"/>
    </row>
    <row r="35" spans="1:13" s="109" customFormat="1" ht="17" customHeight="1" x14ac:dyDescent="0.2">
      <c r="A35" s="186" t="str">
        <f>Exigences!A37</f>
        <v>A.8</v>
      </c>
      <c r="B35" s="363" t="str">
        <f>Exigences!B37</f>
        <v xml:space="preserve">Gestion des actifs </v>
      </c>
      <c r="C35" s="363"/>
      <c r="D35" s="363"/>
      <c r="E35" s="13" t="str">
        <f>Exigences!D37</f>
        <v/>
      </c>
      <c r="F35" s="275" t="str">
        <f>Exigences!E37</f>
        <v>en attente</v>
      </c>
      <c r="G35" s="371" t="s">
        <v>312</v>
      </c>
      <c r="H35" s="372"/>
      <c r="I35" s="206" t="s">
        <v>313</v>
      </c>
      <c r="J35" s="206" t="s">
        <v>308</v>
      </c>
      <c r="K35" s="207" t="s">
        <v>309</v>
      </c>
    </row>
    <row r="36" spans="1:13" ht="22" customHeight="1" x14ac:dyDescent="0.2">
      <c r="A36" s="188"/>
      <c r="B36" s="132" t="str">
        <f>Exigences!A38</f>
        <v>A.8.1</v>
      </c>
      <c r="C36" s="361" t="str">
        <f>Exigences!B38</f>
        <v>Responsabilités relatives aux actifs</v>
      </c>
      <c r="D36" s="361"/>
      <c r="E36" s="133" t="str">
        <f>Exigences!D38</f>
        <v/>
      </c>
      <c r="F36" s="277" t="str">
        <f>Exigences!C38</f>
        <v>en attente</v>
      </c>
      <c r="G36" s="367"/>
      <c r="H36" s="368"/>
      <c r="I36" s="210"/>
      <c r="J36" s="210"/>
      <c r="K36" s="211"/>
    </row>
    <row r="37" spans="1:13" s="109" customFormat="1" ht="22" customHeight="1" x14ac:dyDescent="0.2">
      <c r="A37" s="188"/>
      <c r="B37" s="132" t="str">
        <f>Exigences!A43</f>
        <v>A.8.2</v>
      </c>
      <c r="C37" s="361" t="str">
        <f>Exigences!B43</f>
        <v xml:space="preserve">Classification de l'information </v>
      </c>
      <c r="D37" s="361"/>
      <c r="E37" s="133" t="str">
        <f>Exigences!D43</f>
        <v/>
      </c>
      <c r="F37" s="277" t="str">
        <f>Exigences!C43</f>
        <v>en attente</v>
      </c>
      <c r="G37" s="367"/>
      <c r="H37" s="368"/>
      <c r="I37" s="210"/>
      <c r="J37" s="210"/>
      <c r="K37" s="211"/>
    </row>
    <row r="38" spans="1:13" ht="22" customHeight="1" x14ac:dyDescent="0.2">
      <c r="A38" s="189"/>
      <c r="B38" s="134" t="str">
        <f>Exigences!A47</f>
        <v>A.8.3</v>
      </c>
      <c r="C38" s="362" t="str">
        <f>Exigences!B47</f>
        <v xml:space="preserve">Manipulation des supports  </v>
      </c>
      <c r="D38" s="362"/>
      <c r="E38" s="135" t="str">
        <f>Exigences!D47</f>
        <v/>
      </c>
      <c r="F38" s="276" t="str">
        <f>Exigences!C47</f>
        <v>en attente</v>
      </c>
      <c r="G38" s="369"/>
      <c r="H38" s="370"/>
      <c r="I38" s="212"/>
      <c r="J38" s="212"/>
      <c r="K38" s="213"/>
    </row>
    <row r="39" spans="1:13" s="109" customFormat="1" ht="17" customHeight="1" x14ac:dyDescent="0.2">
      <c r="A39" s="186" t="str">
        <f>Exigences!A51</f>
        <v>A.9</v>
      </c>
      <c r="B39" s="363" t="str">
        <f>Exigences!B51</f>
        <v>Contrôle d’accès</v>
      </c>
      <c r="C39" s="363"/>
      <c r="D39" s="363"/>
      <c r="E39" s="13" t="str">
        <f>Exigences!D51</f>
        <v/>
      </c>
      <c r="F39" s="275" t="str">
        <f>Exigences!E51</f>
        <v>en attente</v>
      </c>
      <c r="G39" s="371" t="s">
        <v>312</v>
      </c>
      <c r="H39" s="372"/>
      <c r="I39" s="206" t="s">
        <v>313</v>
      </c>
      <c r="J39" s="206" t="s">
        <v>308</v>
      </c>
      <c r="K39" s="207" t="s">
        <v>309</v>
      </c>
      <c r="L39"/>
      <c r="M39"/>
    </row>
    <row r="40" spans="1:13" s="109" customFormat="1" ht="29" customHeight="1" x14ac:dyDescent="0.2">
      <c r="A40" s="188"/>
      <c r="B40" s="132" t="str">
        <f>Exigences!A52</f>
        <v>A.9.1</v>
      </c>
      <c r="C40" s="361" t="str">
        <f>Exigences!B52</f>
        <v>Exigences métier en matière de contrôle d’accès</v>
      </c>
      <c r="D40" s="361"/>
      <c r="E40" s="133" t="str">
        <f>Exigences!D52</f>
        <v/>
      </c>
      <c r="F40" s="277" t="str">
        <f>Exigences!C52</f>
        <v>en attente</v>
      </c>
      <c r="G40" s="367"/>
      <c r="H40" s="368"/>
      <c r="I40" s="210"/>
      <c r="J40" s="210"/>
      <c r="K40" s="211"/>
      <c r="L40"/>
      <c r="M40"/>
    </row>
    <row r="41" spans="1:13" x14ac:dyDescent="0.2">
      <c r="A41" s="188"/>
      <c r="B41" s="132" t="str">
        <f>Exigences!A55</f>
        <v>A.9.2</v>
      </c>
      <c r="C41" s="361" t="str">
        <f>Exigences!B55</f>
        <v>Gestion d'accès utilisateur</v>
      </c>
      <c r="D41" s="361"/>
      <c r="E41" s="133" t="str">
        <f>Exigences!D55</f>
        <v/>
      </c>
      <c r="F41" s="277" t="str">
        <f>Exigences!C55</f>
        <v>en attente</v>
      </c>
      <c r="G41" s="367"/>
      <c r="H41" s="368"/>
      <c r="I41" s="210"/>
      <c r="J41" s="210"/>
      <c r="K41" s="211"/>
    </row>
    <row r="42" spans="1:13" x14ac:dyDescent="0.2">
      <c r="A42" s="188"/>
      <c r="B42" s="132" t="str">
        <f>Exigences!A62</f>
        <v>A.9.3</v>
      </c>
      <c r="C42" s="361" t="str">
        <f>Exigences!B62</f>
        <v>Responsabilités des utilisateurs</v>
      </c>
      <c r="D42" s="361"/>
      <c r="E42" s="133" t="str">
        <f>Exigences!D62</f>
        <v/>
      </c>
      <c r="F42" s="277" t="str">
        <f>Exigences!C62</f>
        <v>en attente</v>
      </c>
      <c r="G42" s="367"/>
      <c r="H42" s="368"/>
      <c r="I42" s="210"/>
      <c r="J42" s="210"/>
      <c r="K42" s="211"/>
    </row>
    <row r="43" spans="1:13" ht="24" customHeight="1" x14ac:dyDescent="0.2">
      <c r="A43" s="189"/>
      <c r="B43" s="134" t="str">
        <f>Exigences!A64</f>
        <v>A.9.4</v>
      </c>
      <c r="C43" s="362" t="str">
        <f>Exigences!B64</f>
        <v>Contrôle de l’accès au système et à l’information</v>
      </c>
      <c r="D43" s="362"/>
      <c r="E43" s="135" t="str">
        <f>Exigences!D64</f>
        <v/>
      </c>
      <c r="F43" s="276" t="str">
        <f>Exigences!C64</f>
        <v>en attente</v>
      </c>
      <c r="G43" s="369"/>
      <c r="H43" s="370"/>
      <c r="I43" s="212"/>
      <c r="J43" s="212"/>
      <c r="K43" s="213"/>
    </row>
    <row r="44" spans="1:13" ht="13" customHeight="1" x14ac:dyDescent="0.2">
      <c r="A44" s="186" t="str">
        <f>Exigences!A70</f>
        <v>A.10</v>
      </c>
      <c r="B44" s="363" t="str">
        <f>Exigences!B70</f>
        <v>Cryptographie</v>
      </c>
      <c r="C44" s="363"/>
      <c r="D44" s="363"/>
      <c r="E44" s="13" t="str">
        <f>Exigences!D70</f>
        <v/>
      </c>
      <c r="F44" s="275" t="str">
        <f>Exigences!E70</f>
        <v>en attente</v>
      </c>
      <c r="G44" s="371" t="s">
        <v>312</v>
      </c>
      <c r="H44" s="372"/>
      <c r="I44" s="206" t="s">
        <v>313</v>
      </c>
      <c r="J44" s="206" t="s">
        <v>308</v>
      </c>
      <c r="K44" s="207" t="s">
        <v>309</v>
      </c>
    </row>
    <row r="45" spans="1:13" ht="39" customHeight="1" x14ac:dyDescent="0.2">
      <c r="A45" s="189"/>
      <c r="B45" s="134" t="str">
        <f>Exigences!A71</f>
        <v>A.10.1</v>
      </c>
      <c r="C45" s="362" t="str">
        <f>Exigences!B71</f>
        <v>Mesures cryptographiques</v>
      </c>
      <c r="D45" s="362"/>
      <c r="E45" s="135" t="str">
        <f>Exigences!D71</f>
        <v/>
      </c>
      <c r="F45" s="276" t="str">
        <f>Exigences!C71</f>
        <v>en attente</v>
      </c>
      <c r="G45" s="369"/>
      <c r="H45" s="370"/>
      <c r="I45" s="212"/>
      <c r="J45" s="212"/>
      <c r="K45" s="213"/>
    </row>
    <row r="46" spans="1:13" x14ac:dyDescent="0.2">
      <c r="A46" s="186" t="str">
        <f>Exigences!A74</f>
        <v>A.11</v>
      </c>
      <c r="B46" s="363" t="str">
        <f>Exigences!B74</f>
        <v>Sécurité physique et environnementale</v>
      </c>
      <c r="C46" s="363"/>
      <c r="D46" s="363"/>
      <c r="E46" s="13" t="str">
        <f>Exigences!D74</f>
        <v/>
      </c>
      <c r="F46" s="275" t="str">
        <f>Exigences!E74</f>
        <v>en attente</v>
      </c>
      <c r="G46" s="371" t="s">
        <v>312</v>
      </c>
      <c r="H46" s="372"/>
      <c r="I46" s="206" t="s">
        <v>313</v>
      </c>
      <c r="J46" s="206" t="s">
        <v>308</v>
      </c>
      <c r="K46" s="207" t="s">
        <v>309</v>
      </c>
    </row>
    <row r="47" spans="1:13" ht="25" customHeight="1" x14ac:dyDescent="0.2">
      <c r="A47" s="188"/>
      <c r="B47" s="132" t="str">
        <f>Exigences!A75</f>
        <v>A.11.1</v>
      </c>
      <c r="C47" s="361" t="str">
        <f>Exigences!B75</f>
        <v>Zones sécurisées</v>
      </c>
      <c r="D47" s="361"/>
      <c r="E47" s="133" t="str">
        <f>Exigences!D75</f>
        <v/>
      </c>
      <c r="F47" s="277" t="str">
        <f>Exigences!C75</f>
        <v>en attente</v>
      </c>
      <c r="G47" s="367"/>
      <c r="H47" s="368"/>
      <c r="I47" s="210"/>
      <c r="J47" s="210"/>
      <c r="K47" s="211"/>
    </row>
    <row r="48" spans="1:13" ht="25" customHeight="1" x14ac:dyDescent="0.2">
      <c r="A48" s="189"/>
      <c r="B48" s="134" t="str">
        <f>Exigences!A82</f>
        <v>A.11.2</v>
      </c>
      <c r="C48" s="362" t="str">
        <f>Exigences!B82</f>
        <v>Matériels</v>
      </c>
      <c r="D48" s="362"/>
      <c r="E48" s="135" t="str">
        <f>Exigences!D82</f>
        <v/>
      </c>
      <c r="F48" s="276" t="str">
        <f>Exigences!C82</f>
        <v>en attente</v>
      </c>
      <c r="G48" s="369"/>
      <c r="H48" s="370"/>
      <c r="I48" s="212"/>
      <c r="J48" s="212"/>
      <c r="K48" s="213"/>
    </row>
    <row r="49" spans="1:11" x14ac:dyDescent="0.2">
      <c r="A49" s="186" t="str">
        <f>Exigences!A92</f>
        <v>A.12</v>
      </c>
      <c r="B49" s="363" t="str">
        <f>Exigences!B92</f>
        <v>Sécurité liée à l’exploitation</v>
      </c>
      <c r="C49" s="363"/>
      <c r="D49" s="363"/>
      <c r="E49" s="13" t="str">
        <f>Exigences!D92</f>
        <v/>
      </c>
      <c r="F49" s="275" t="str">
        <f>Exigences!E92</f>
        <v>en attente</v>
      </c>
      <c r="G49" s="371" t="s">
        <v>312</v>
      </c>
      <c r="H49" s="372"/>
      <c r="I49" s="206" t="s">
        <v>313</v>
      </c>
      <c r="J49" s="206" t="s">
        <v>308</v>
      </c>
      <c r="K49" s="207" t="s">
        <v>309</v>
      </c>
    </row>
    <row r="50" spans="1:11" ht="25" customHeight="1" x14ac:dyDescent="0.2">
      <c r="A50" s="188"/>
      <c r="B50" s="132" t="str">
        <f>Exigences!A93</f>
        <v>A.12.1</v>
      </c>
      <c r="C50" s="361" t="str">
        <f>Exigences!B93</f>
        <v>Procédures et responsabilités liées à l’exploitation</v>
      </c>
      <c r="D50" s="361"/>
      <c r="E50" s="133" t="str">
        <f>Exigences!D93</f>
        <v/>
      </c>
      <c r="F50" s="277" t="str">
        <f>Exigences!C93</f>
        <v>en attente</v>
      </c>
      <c r="G50" s="367"/>
      <c r="H50" s="368"/>
      <c r="I50" s="210"/>
      <c r="J50" s="210"/>
      <c r="K50" s="211"/>
    </row>
    <row r="51" spans="1:11" ht="17" customHeight="1" x14ac:dyDescent="0.2">
      <c r="A51" s="188"/>
      <c r="B51" s="132" t="str">
        <f>Exigences!A98</f>
        <v>A.12.2</v>
      </c>
      <c r="C51" s="361" t="str">
        <f>Exigences!B98</f>
        <v>Protection contre les logiciels malveillants</v>
      </c>
      <c r="D51" s="361"/>
      <c r="E51" s="133" t="str">
        <f>Exigences!D98</f>
        <v/>
      </c>
      <c r="F51" s="277" t="str">
        <f>Exigences!C98</f>
        <v>en attente</v>
      </c>
      <c r="G51" s="367"/>
      <c r="H51" s="368"/>
      <c r="I51" s="210"/>
      <c r="J51" s="210"/>
      <c r="K51" s="211"/>
    </row>
    <row r="52" spans="1:11" x14ac:dyDescent="0.2">
      <c r="A52" s="188"/>
      <c r="B52" s="132" t="str">
        <f>Exigences!A100</f>
        <v>A.12.3</v>
      </c>
      <c r="C52" s="361" t="str">
        <f>Exigences!B100</f>
        <v>Sauvegarde</v>
      </c>
      <c r="D52" s="361"/>
      <c r="E52" s="133" t="str">
        <f>Exigences!D100</f>
        <v/>
      </c>
      <c r="F52" s="277" t="str">
        <f>Exigences!C100</f>
        <v>en attente</v>
      </c>
      <c r="G52" s="367"/>
      <c r="H52" s="368"/>
      <c r="I52" s="210"/>
      <c r="J52" s="210"/>
      <c r="K52" s="211"/>
    </row>
    <row r="53" spans="1:11" x14ac:dyDescent="0.2">
      <c r="A53" s="188"/>
      <c r="B53" s="132" t="str">
        <f>Exigences!A102</f>
        <v>A.12.4</v>
      </c>
      <c r="C53" s="361" t="str">
        <f>Exigences!B102</f>
        <v>Journalisation et surveillance</v>
      </c>
      <c r="D53" s="361"/>
      <c r="E53" s="133" t="str">
        <f>Exigences!D102</f>
        <v/>
      </c>
      <c r="F53" s="277" t="str">
        <f>Exigences!C102</f>
        <v>en attente</v>
      </c>
      <c r="G53" s="367"/>
      <c r="H53" s="368"/>
      <c r="I53" s="210"/>
      <c r="J53" s="210"/>
      <c r="K53" s="211"/>
    </row>
    <row r="54" spans="1:11" x14ac:dyDescent="0.2">
      <c r="A54" s="188"/>
      <c r="B54" s="132" t="str">
        <f>Exigences!A107</f>
        <v>A.12.5</v>
      </c>
      <c r="C54" s="361" t="str">
        <f>Exigences!B107</f>
        <v>Maîtrise des logiciels en exploitation</v>
      </c>
      <c r="D54" s="361"/>
      <c r="E54" s="133" t="str">
        <f>Exigences!D107</f>
        <v/>
      </c>
      <c r="F54" s="277" t="str">
        <f>Exigences!C107</f>
        <v>en attente</v>
      </c>
      <c r="G54" s="367"/>
      <c r="H54" s="368"/>
      <c r="I54" s="210"/>
      <c r="J54" s="210"/>
      <c r="K54" s="211"/>
    </row>
    <row r="55" spans="1:11" x14ac:dyDescent="0.2">
      <c r="A55" s="188"/>
      <c r="B55" s="132" t="str">
        <f>Exigences!A109</f>
        <v>A.12.6</v>
      </c>
      <c r="C55" s="361" t="str">
        <f>Exigences!B109</f>
        <v>Gestion des vulnérabilités techniques</v>
      </c>
      <c r="D55" s="361"/>
      <c r="E55" s="133" t="str">
        <f>Exigences!D109</f>
        <v/>
      </c>
      <c r="F55" s="277" t="str">
        <f>Exigences!C109</f>
        <v>en attente</v>
      </c>
      <c r="G55" s="367"/>
      <c r="H55" s="368"/>
      <c r="I55" s="210"/>
      <c r="J55" s="210"/>
      <c r="K55" s="211"/>
    </row>
    <row r="56" spans="1:11" ht="27" customHeight="1" x14ac:dyDescent="0.2">
      <c r="A56" s="189"/>
      <c r="B56" s="134" t="str">
        <f>Exigences!A112</f>
        <v>A.12.7</v>
      </c>
      <c r="C56" s="362" t="str">
        <f>Exigences!B112</f>
        <v>Considérations sur l’audit des systèmes d’information</v>
      </c>
      <c r="D56" s="362"/>
      <c r="E56" s="135" t="str">
        <f>Exigences!D112</f>
        <v/>
      </c>
      <c r="F56" s="276" t="str">
        <f>Exigences!C112</f>
        <v>en attente</v>
      </c>
      <c r="G56" s="369"/>
      <c r="H56" s="370"/>
      <c r="I56" s="212"/>
      <c r="J56" s="212"/>
      <c r="K56" s="213"/>
    </row>
    <row r="57" spans="1:11" x14ac:dyDescent="0.2">
      <c r="A57" s="186" t="str">
        <f>Exigences!A114</f>
        <v>A.13</v>
      </c>
      <c r="B57" s="363" t="str">
        <f>Exigences!B114</f>
        <v>Sécurité des communications</v>
      </c>
      <c r="C57" s="363"/>
      <c r="D57" s="363"/>
      <c r="E57" s="13" t="str">
        <f>Exigences!D114</f>
        <v/>
      </c>
      <c r="F57" s="275" t="str">
        <f>Exigences!E114</f>
        <v>en attente</v>
      </c>
      <c r="G57" s="371" t="s">
        <v>312</v>
      </c>
      <c r="H57" s="372"/>
      <c r="I57" s="206" t="s">
        <v>313</v>
      </c>
      <c r="J57" s="206" t="s">
        <v>308</v>
      </c>
      <c r="K57" s="207" t="s">
        <v>309</v>
      </c>
    </row>
    <row r="58" spans="1:11" ht="19" customHeight="1" x14ac:dyDescent="0.2">
      <c r="A58" s="188"/>
      <c r="B58" s="132" t="str">
        <f>Exigences!A115</f>
        <v>A.13.1</v>
      </c>
      <c r="C58" s="361" t="str">
        <f>Exigences!B115</f>
        <v>Gestion de la sécurité des réseaux</v>
      </c>
      <c r="D58" s="361"/>
      <c r="E58" s="133" t="str">
        <f>Exigences!D115</f>
        <v/>
      </c>
      <c r="F58" s="277" t="str">
        <f>Exigences!C115</f>
        <v>en attente</v>
      </c>
      <c r="G58" s="367"/>
      <c r="H58" s="368"/>
      <c r="I58" s="210"/>
      <c r="J58" s="210"/>
      <c r="K58" s="211"/>
    </row>
    <row r="59" spans="1:11" ht="19" customHeight="1" x14ac:dyDescent="0.2">
      <c r="A59" s="189"/>
      <c r="B59" s="134" t="str">
        <f>Exigences!A119</f>
        <v>A.13.2</v>
      </c>
      <c r="C59" s="362" t="str">
        <f>Exigences!B119</f>
        <v>Transfert de l’information</v>
      </c>
      <c r="D59" s="362"/>
      <c r="E59" s="135" t="str">
        <f>Exigences!D119</f>
        <v/>
      </c>
      <c r="F59" s="276" t="str">
        <f>Exigences!C119</f>
        <v>en attente</v>
      </c>
      <c r="G59" s="369"/>
      <c r="H59" s="370"/>
      <c r="I59" s="212"/>
      <c r="J59" s="212"/>
      <c r="K59" s="213"/>
    </row>
    <row r="60" spans="1:11" ht="26" customHeight="1" x14ac:dyDescent="0.2">
      <c r="A60" s="186" t="str">
        <f>Exigences!A124</f>
        <v>A.14</v>
      </c>
      <c r="B60" s="363" t="str">
        <f>Exigences!B124</f>
        <v>Acquisition, développement et maintenance des systèmes d’information</v>
      </c>
      <c r="C60" s="363"/>
      <c r="D60" s="363"/>
      <c r="E60" s="13" t="str">
        <f>Exigences!D124</f>
        <v/>
      </c>
      <c r="F60" s="275" t="str">
        <f>Exigences!E124</f>
        <v>en attente</v>
      </c>
      <c r="G60" s="371" t="s">
        <v>312</v>
      </c>
      <c r="H60" s="372"/>
      <c r="I60" s="206" t="s">
        <v>313</v>
      </c>
      <c r="J60" s="206" t="s">
        <v>308</v>
      </c>
      <c r="K60" s="207" t="s">
        <v>309</v>
      </c>
    </row>
    <row r="61" spans="1:11" ht="25" customHeight="1" x14ac:dyDescent="0.2">
      <c r="A61" s="188"/>
      <c r="B61" s="132" t="str">
        <f>Exigences!A125</f>
        <v xml:space="preserve">A.14.1 </v>
      </c>
      <c r="C61" s="361" t="str">
        <f>Exigences!B125</f>
        <v>Exigences de sécurité applicables aux systèmes d’information</v>
      </c>
      <c r="D61" s="361"/>
      <c r="E61" s="133" t="str">
        <f>Exigences!D125</f>
        <v/>
      </c>
      <c r="F61" s="277" t="str">
        <f>Exigences!C125</f>
        <v>en attente</v>
      </c>
      <c r="G61" s="367"/>
      <c r="H61" s="368"/>
      <c r="I61" s="210"/>
      <c r="J61" s="210"/>
      <c r="K61" s="211"/>
    </row>
    <row r="62" spans="1:11" ht="25" customHeight="1" x14ac:dyDescent="0.2">
      <c r="A62" s="188"/>
      <c r="B62" s="132" t="str">
        <f>Exigences!A129</f>
        <v>A.14.2</v>
      </c>
      <c r="C62" s="361" t="str">
        <f>Exigences!B129</f>
        <v>Sécurité des processus de développement et d’assistance technique</v>
      </c>
      <c r="D62" s="361"/>
      <c r="E62" s="133" t="str">
        <f>Exigences!D129</f>
        <v/>
      </c>
      <c r="F62" s="277" t="str">
        <f>Exigences!C129</f>
        <v>en attente</v>
      </c>
      <c r="G62" s="367"/>
      <c r="H62" s="368"/>
      <c r="I62" s="210"/>
      <c r="J62" s="210"/>
      <c r="K62" s="211"/>
    </row>
    <row r="63" spans="1:11" x14ac:dyDescent="0.2">
      <c r="A63" s="189"/>
      <c r="B63" s="134" t="str">
        <f>Exigences!A139</f>
        <v>A.14.3</v>
      </c>
      <c r="C63" s="362" t="str">
        <f>Exigences!B139</f>
        <v>Données de test</v>
      </c>
      <c r="D63" s="362"/>
      <c r="E63" s="135" t="str">
        <f>Exigences!D139</f>
        <v/>
      </c>
      <c r="F63" s="276" t="str">
        <f>Exigences!C139</f>
        <v>en attente</v>
      </c>
      <c r="G63" s="369"/>
      <c r="H63" s="370"/>
      <c r="I63" s="212"/>
      <c r="J63" s="212"/>
      <c r="K63" s="213"/>
    </row>
    <row r="64" spans="1:11" x14ac:dyDescent="0.2">
      <c r="A64" s="186" t="str">
        <f>Exigences!A141</f>
        <v>A.15</v>
      </c>
      <c r="B64" s="363" t="str">
        <f>Exigences!B141</f>
        <v>Sécurité liée à l’exploitation</v>
      </c>
      <c r="C64" s="363"/>
      <c r="D64" s="363"/>
      <c r="E64" s="13" t="str">
        <f>Exigences!D141</f>
        <v/>
      </c>
      <c r="F64" s="275" t="str">
        <f>Exigences!E141</f>
        <v>en attente</v>
      </c>
      <c r="G64" s="371" t="s">
        <v>312</v>
      </c>
      <c r="H64" s="372"/>
      <c r="I64" s="206" t="s">
        <v>313</v>
      </c>
      <c r="J64" s="206" t="s">
        <v>308</v>
      </c>
      <c r="K64" s="207" t="s">
        <v>309</v>
      </c>
    </row>
    <row r="65" spans="1:11" ht="27" customHeight="1" x14ac:dyDescent="0.2">
      <c r="A65" s="188"/>
      <c r="B65" s="132" t="str">
        <f>Exigences!A142</f>
        <v>A.15.1</v>
      </c>
      <c r="C65" s="361" t="str">
        <f>Exigences!B142</f>
        <v>Sécurité dans les relations avec les fournisseurs</v>
      </c>
      <c r="D65" s="361"/>
      <c r="E65" s="133" t="str">
        <f>Exigences!D142</f>
        <v/>
      </c>
      <c r="F65" s="277" t="str">
        <f>Exigences!C142</f>
        <v>en attente</v>
      </c>
      <c r="G65" s="367"/>
      <c r="H65" s="368"/>
      <c r="I65" s="210"/>
      <c r="J65" s="210"/>
      <c r="K65" s="211"/>
    </row>
    <row r="66" spans="1:11" x14ac:dyDescent="0.2">
      <c r="A66" s="189"/>
      <c r="B66" s="134" t="str">
        <f>Exigences!A146</f>
        <v>A.15.2</v>
      </c>
      <c r="C66" s="362" t="str">
        <f>Exigences!B146</f>
        <v>Gestion de la prestation du service</v>
      </c>
      <c r="D66" s="362"/>
      <c r="E66" s="135" t="str">
        <f>Exigences!D146</f>
        <v/>
      </c>
      <c r="F66" s="276" t="str">
        <f>Exigences!C146</f>
        <v>en attente</v>
      </c>
      <c r="G66" s="369"/>
      <c r="H66" s="370"/>
      <c r="I66" s="212"/>
      <c r="J66" s="212"/>
      <c r="K66" s="213"/>
    </row>
    <row r="67" spans="1:11" ht="16" customHeight="1" x14ac:dyDescent="0.2">
      <c r="A67" s="186" t="str">
        <f>Exigences!A149</f>
        <v>A.16</v>
      </c>
      <c r="B67" s="363" t="str">
        <f>Exigences!B149</f>
        <v xml:space="preserve"> Relations avec les fournisseurs</v>
      </c>
      <c r="C67" s="363"/>
      <c r="D67" s="363"/>
      <c r="E67" s="13" t="str">
        <f>Exigences!D149</f>
        <v/>
      </c>
      <c r="F67" s="275" t="str">
        <f>Exigences!E149</f>
        <v>en attente</v>
      </c>
      <c r="G67" s="371" t="s">
        <v>312</v>
      </c>
      <c r="H67" s="372"/>
      <c r="I67" s="206" t="s">
        <v>313</v>
      </c>
      <c r="J67" s="206" t="s">
        <v>308</v>
      </c>
      <c r="K67" s="207" t="s">
        <v>309</v>
      </c>
    </row>
    <row r="68" spans="1:11" ht="27" customHeight="1" x14ac:dyDescent="0.2">
      <c r="A68" s="189"/>
      <c r="B68" s="134" t="str">
        <f>Exigences!A150</f>
        <v>A.16.1</v>
      </c>
      <c r="C68" s="362" t="str">
        <f>Exigences!B150</f>
        <v>Gestion des incidents liés à la sécurité de l’information et améliorations</v>
      </c>
      <c r="D68" s="362"/>
      <c r="E68" s="135" t="str">
        <f>Exigences!D150</f>
        <v/>
      </c>
      <c r="F68" s="276" t="str">
        <f>Exigences!C150</f>
        <v>en attente</v>
      </c>
      <c r="G68" s="369"/>
      <c r="H68" s="370"/>
      <c r="I68" s="212"/>
      <c r="J68" s="212"/>
      <c r="K68" s="213"/>
    </row>
    <row r="69" spans="1:11" ht="26" customHeight="1" x14ac:dyDescent="0.2">
      <c r="A69" s="186" t="str">
        <f>Exigences!A158</f>
        <v>A.17</v>
      </c>
      <c r="B69" s="363" t="str">
        <f>Exigences!B158</f>
        <v>Sécurité de l’information dans la gestion de la continuité de l’activité</v>
      </c>
      <c r="C69" s="363"/>
      <c r="D69" s="363"/>
      <c r="E69" s="13" t="str">
        <f>Exigences!D158</f>
        <v/>
      </c>
      <c r="F69" s="275" t="str">
        <f>Exigences!E158</f>
        <v>en attente</v>
      </c>
      <c r="G69" s="371" t="s">
        <v>312</v>
      </c>
      <c r="H69" s="372"/>
      <c r="I69" s="206" t="s">
        <v>313</v>
      </c>
      <c r="J69" s="206" t="s">
        <v>308</v>
      </c>
      <c r="K69" s="207" t="s">
        <v>309</v>
      </c>
    </row>
    <row r="70" spans="1:11" ht="18" customHeight="1" x14ac:dyDescent="0.2">
      <c r="A70" s="188"/>
      <c r="B70" s="132" t="str">
        <f>Exigences!A159</f>
        <v>A.17.1</v>
      </c>
      <c r="C70" s="361" t="str">
        <f>Exigences!B159</f>
        <v>Continuité de la sécurité de l’information</v>
      </c>
      <c r="D70" s="361"/>
      <c r="E70" s="133" t="str">
        <f>Exigences!D159</f>
        <v/>
      </c>
      <c r="F70" s="277" t="str">
        <f>Exigences!C159</f>
        <v>en attente</v>
      </c>
      <c r="G70" s="367"/>
      <c r="H70" s="368"/>
      <c r="I70" s="210"/>
      <c r="J70" s="210"/>
      <c r="K70" s="211"/>
    </row>
    <row r="71" spans="1:11" ht="18" customHeight="1" x14ac:dyDescent="0.2">
      <c r="A71" s="189"/>
      <c r="B71" s="134" t="str">
        <f>Exigences!A163</f>
        <v>A.17.2</v>
      </c>
      <c r="C71" s="362" t="str">
        <f>Exigences!B163</f>
        <v>Redondances</v>
      </c>
      <c r="D71" s="362"/>
      <c r="E71" s="135" t="str">
        <f>Exigences!D163</f>
        <v/>
      </c>
      <c r="F71" s="276" t="str">
        <f>Exigences!C163</f>
        <v>en attente</v>
      </c>
      <c r="G71" s="369"/>
      <c r="H71" s="370"/>
      <c r="I71" s="212"/>
      <c r="J71" s="212"/>
      <c r="K71" s="213"/>
    </row>
    <row r="72" spans="1:11" x14ac:dyDescent="0.2">
      <c r="A72" s="186" t="str">
        <f>Exigences!A165</f>
        <v>A.18</v>
      </c>
      <c r="B72" s="363" t="str">
        <f>Exigences!B165</f>
        <v>Conformité</v>
      </c>
      <c r="C72" s="363"/>
      <c r="D72" s="363"/>
      <c r="E72" s="13" t="str">
        <f>Exigences!D165</f>
        <v/>
      </c>
      <c r="F72" s="275" t="str">
        <f>Exigences!E165</f>
        <v>en attente</v>
      </c>
      <c r="G72" s="371" t="s">
        <v>312</v>
      </c>
      <c r="H72" s="372"/>
      <c r="I72" s="206" t="s">
        <v>313</v>
      </c>
      <c r="J72" s="206" t="s">
        <v>308</v>
      </c>
      <c r="K72" s="207" t="s">
        <v>309</v>
      </c>
    </row>
    <row r="73" spans="1:11" ht="26" customHeight="1" x14ac:dyDescent="0.2">
      <c r="A73" s="188"/>
      <c r="B73" s="132" t="str">
        <f>Exigences!A166</f>
        <v>A.18.1</v>
      </c>
      <c r="C73" s="361" t="str">
        <f>Exigences!B166</f>
        <v>Conformité aux obligations légales et réglementaires</v>
      </c>
      <c r="D73" s="361"/>
      <c r="E73" s="133" t="str">
        <f>Exigences!D166</f>
        <v/>
      </c>
      <c r="F73" s="277" t="str">
        <f>Exigences!C166</f>
        <v>en attente</v>
      </c>
      <c r="G73" s="367"/>
      <c r="H73" s="368"/>
      <c r="I73" s="210"/>
      <c r="J73" s="210"/>
      <c r="K73" s="211"/>
    </row>
    <row r="74" spans="1:11" x14ac:dyDescent="0.2">
      <c r="A74" s="189"/>
      <c r="B74" s="134" t="str">
        <f>Exigences!A172</f>
        <v>A.18.2</v>
      </c>
      <c r="C74" s="362" t="str">
        <f>Exigences!B172</f>
        <v>Revue de la sécurité de l’information</v>
      </c>
      <c r="D74" s="362"/>
      <c r="E74" s="135" t="str">
        <f>Exigences!D172</f>
        <v/>
      </c>
      <c r="F74" s="276" t="str">
        <f>Exigences!C172</f>
        <v>en attente</v>
      </c>
      <c r="G74" s="369"/>
      <c r="H74" s="370"/>
      <c r="I74" s="212"/>
      <c r="J74" s="212"/>
      <c r="K74" s="213"/>
    </row>
  </sheetData>
  <sheetProtection sheet="1" objects="1" scenarios="1" formatCells="0" formatColumns="0" formatRows="0" selectLockedCells="1"/>
  <mergeCells count="123">
    <mergeCell ref="G74:H74"/>
    <mergeCell ref="G66:H66"/>
    <mergeCell ref="G68:H68"/>
    <mergeCell ref="G70:H70"/>
    <mergeCell ref="G71:H71"/>
    <mergeCell ref="G73:H73"/>
    <mergeCell ref="G47:H47"/>
    <mergeCell ref="G48:H48"/>
    <mergeCell ref="G45:H45"/>
    <mergeCell ref="G50:H50"/>
    <mergeCell ref="G51:H51"/>
    <mergeCell ref="G49:H49"/>
    <mergeCell ref="G57:H57"/>
    <mergeCell ref="G60:H60"/>
    <mergeCell ref="G64:H64"/>
    <mergeCell ref="G67:H67"/>
    <mergeCell ref="G52:H52"/>
    <mergeCell ref="G53:H53"/>
    <mergeCell ref="G54:H54"/>
    <mergeCell ref="G55:H55"/>
    <mergeCell ref="G56:H56"/>
    <mergeCell ref="G58:H58"/>
    <mergeCell ref="G59:H59"/>
    <mergeCell ref="G61:H61"/>
    <mergeCell ref="C2:D2"/>
    <mergeCell ref="E7:F7"/>
    <mergeCell ref="G32:H32"/>
    <mergeCell ref="A6:C6"/>
    <mergeCell ref="D6:F6"/>
    <mergeCell ref="A9:K9"/>
    <mergeCell ref="A10:F10"/>
    <mergeCell ref="G10:K10"/>
    <mergeCell ref="F2:K2"/>
    <mergeCell ref="G12:K12"/>
    <mergeCell ref="A22:D24"/>
    <mergeCell ref="G22:K22"/>
    <mergeCell ref="G23:H23"/>
    <mergeCell ref="G24:H24"/>
    <mergeCell ref="A19:F19"/>
    <mergeCell ref="A21:K21"/>
    <mergeCell ref="G19:K19"/>
    <mergeCell ref="I5:K5"/>
    <mergeCell ref="I6:K7"/>
    <mergeCell ref="A7:C7"/>
    <mergeCell ref="A16:F16"/>
    <mergeCell ref="A4:F4"/>
    <mergeCell ref="A5:C5"/>
    <mergeCell ref="D5:F5"/>
    <mergeCell ref="G26:H26"/>
    <mergeCell ref="G27:H27"/>
    <mergeCell ref="G28:H28"/>
    <mergeCell ref="G29:H29"/>
    <mergeCell ref="G30:H30"/>
    <mergeCell ref="G31:H31"/>
    <mergeCell ref="G35:H35"/>
    <mergeCell ref="B28:D28"/>
    <mergeCell ref="C29:D29"/>
    <mergeCell ref="C30:D30"/>
    <mergeCell ref="C27:D27"/>
    <mergeCell ref="B26:D26"/>
    <mergeCell ref="A14:F14"/>
    <mergeCell ref="A15:F15"/>
    <mergeCell ref="G39:H39"/>
    <mergeCell ref="G44:H44"/>
    <mergeCell ref="G46:H46"/>
    <mergeCell ref="G33:H33"/>
    <mergeCell ref="G34:H34"/>
    <mergeCell ref="G36:H36"/>
    <mergeCell ref="G37:H37"/>
    <mergeCell ref="G38:H38"/>
    <mergeCell ref="G40:H40"/>
    <mergeCell ref="G41:H41"/>
    <mergeCell ref="G42:H42"/>
    <mergeCell ref="G43:H43"/>
    <mergeCell ref="G62:H62"/>
    <mergeCell ref="G63:H63"/>
    <mergeCell ref="G65:H65"/>
    <mergeCell ref="G69:H69"/>
    <mergeCell ref="G72:H72"/>
    <mergeCell ref="B69:D69"/>
    <mergeCell ref="B72:D72"/>
    <mergeCell ref="B67:D67"/>
    <mergeCell ref="B64:D64"/>
    <mergeCell ref="C45:D45"/>
    <mergeCell ref="C47:D47"/>
    <mergeCell ref="C48:D48"/>
    <mergeCell ref="C50:D50"/>
    <mergeCell ref="C51:D51"/>
    <mergeCell ref="B60:D60"/>
    <mergeCell ref="B57:D57"/>
    <mergeCell ref="B49:D49"/>
    <mergeCell ref="B46:D46"/>
    <mergeCell ref="C52:D52"/>
    <mergeCell ref="C53:D53"/>
    <mergeCell ref="C54:D54"/>
    <mergeCell ref="C55:D55"/>
    <mergeCell ref="C56:D56"/>
    <mergeCell ref="C58:D58"/>
    <mergeCell ref="C59:D59"/>
    <mergeCell ref="B44:D44"/>
    <mergeCell ref="B39:D39"/>
    <mergeCell ref="B35:D35"/>
    <mergeCell ref="B31:D31"/>
    <mergeCell ref="C32:D32"/>
    <mergeCell ref="C33:D33"/>
    <mergeCell ref="C34:D34"/>
    <mergeCell ref="C36:D36"/>
    <mergeCell ref="C37:D37"/>
    <mergeCell ref="C38:D38"/>
    <mergeCell ref="C40:D40"/>
    <mergeCell ref="C41:D41"/>
    <mergeCell ref="C42:D42"/>
    <mergeCell ref="C43:D43"/>
    <mergeCell ref="C73:D73"/>
    <mergeCell ref="C74:D74"/>
    <mergeCell ref="C65:D65"/>
    <mergeCell ref="C66:D66"/>
    <mergeCell ref="C68:D68"/>
    <mergeCell ref="C70:D70"/>
    <mergeCell ref="C71:D71"/>
    <mergeCell ref="C61:D61"/>
    <mergeCell ref="C62:D62"/>
    <mergeCell ref="C63:D63"/>
  </mergeCells>
  <phoneticPr fontId="43" type="noConversion"/>
  <dataValidations count="1">
    <dataValidation allowBlank="1" showInputMessage="1" showErrorMessage="1" prompt="Indiquez brièvement le plan d'action prioritaire : objectifs, pilotage et planning" sqref="G26:G74"/>
  </dataValidations>
  <pageMargins left="0.70000000000000007" right="0.70000000000000007" top="0.75000000000000011" bottom="0.75000000000000011" header="0.30000000000000004" footer="0.30000000000000004"/>
  <pageSetup paperSize="9" orientation="landscape" r:id="rId1"/>
  <headerFooter>
    <oddHeader>&amp;L&amp;"Arial Italique,Italique"&amp;6&amp;K000000 © UTC  www.utc.fr/master-qualite, puis "Travaux" "Qualité-Management", réf n°403, juin 2017&amp;R&amp;"Arial Italique,Italique"&amp;6&amp;K000000Fichier : &amp;F - Onglet : &amp;A</oddHeader>
    <oddFooter>&amp;L&amp;"Arial Italique,Italique"&amp;6&amp;K000000© NAIT OUSLIMANE Sara - saramedjdoub@hotmail.fr et FARGES Gilbert - gilbert.farges@utc.fr&amp;R&amp;"Arial Italique,Italique"&amp;6&amp;K000000page n° &amp;P/&amp;N</oddFooter>
  </headerFooter>
  <rowBreaks count="3" manualBreakCount="3">
    <brk id="20" max="16383" man="1"/>
    <brk id="38" max="16383" man="1"/>
    <brk id="5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F47"/>
  <sheetViews>
    <sheetView showWhiteSpace="0" view="pageLayout" topLeftCell="A33" zoomScale="130" zoomScaleNormal="116" zoomScalePageLayoutView="116" workbookViewId="0">
      <selection activeCell="A42" sqref="A42:C42"/>
    </sheetView>
  </sheetViews>
  <sheetFormatPr baseColWidth="10" defaultRowHeight="16" x14ac:dyDescent="0.2"/>
  <cols>
    <col min="1" max="1" width="8.7109375" customWidth="1"/>
    <col min="2" max="2" width="12" customWidth="1"/>
    <col min="3" max="3" width="16.28515625" customWidth="1"/>
    <col min="4" max="4" width="10" customWidth="1"/>
    <col min="5" max="5" width="11" customWidth="1"/>
    <col min="6" max="6" width="15.42578125" customWidth="1"/>
    <col min="7" max="7" width="10.7109375" customWidth="1"/>
    <col min="11" max="11" width="12" customWidth="1"/>
  </cols>
  <sheetData>
    <row r="1" spans="1:6" s="262" customFormat="1" ht="10" x14ac:dyDescent="0.15">
      <c r="A1" s="431" t="s">
        <v>341</v>
      </c>
      <c r="B1" s="431"/>
      <c r="C1" s="431"/>
      <c r="D1" s="26"/>
      <c r="E1" s="26"/>
      <c r="F1" s="261" t="s">
        <v>33</v>
      </c>
    </row>
    <row r="2" spans="1:6" s="176" customFormat="1" ht="10" customHeight="1" x14ac:dyDescent="0.15">
      <c r="A2" s="486" t="s">
        <v>72</v>
      </c>
      <c r="B2" s="487"/>
      <c r="C2" s="488"/>
      <c r="D2" s="488"/>
      <c r="E2" s="488"/>
      <c r="F2" s="489"/>
    </row>
    <row r="3" spans="1:6" s="266" customFormat="1" ht="10" customHeight="1" x14ac:dyDescent="0.2">
      <c r="A3" s="490" t="s">
        <v>73</v>
      </c>
      <c r="B3" s="491"/>
      <c r="C3" s="492"/>
      <c r="D3" s="492"/>
      <c r="E3" s="492"/>
      <c r="F3" s="493"/>
    </row>
    <row r="4" spans="1:6" s="176" customFormat="1" ht="10" customHeight="1" x14ac:dyDescent="0.15">
      <c r="A4" s="494" t="s">
        <v>34</v>
      </c>
      <c r="B4" s="494"/>
      <c r="C4" s="494"/>
      <c r="D4" s="494" t="s">
        <v>290</v>
      </c>
      <c r="E4" s="494"/>
      <c r="F4" s="494"/>
    </row>
    <row r="5" spans="1:6" s="176" customFormat="1" ht="10" customHeight="1" x14ac:dyDescent="0.15">
      <c r="A5" s="495" t="str">
        <f>IFERROR(A45+364,"Date de la déclaration + 1 an")</f>
        <v>Date de la déclaration + 1 an</v>
      </c>
      <c r="B5" s="496"/>
      <c r="C5" s="496"/>
      <c r="D5" s="497" t="str">
        <f>IF(A45="","remplir la cellule de date de la déclaration (onglet ISO 17050)",IF(ISERROR(YEAR(A45)),"date de la déclaration invalide",CONCATENATE("Autodeclaration_ISO_17050_sur_la_NF_S99-170_en_",YEAR(A45),"_",MONTH(A45),"_",DAY(A45))))</f>
        <v>date de la déclaration invalide</v>
      </c>
      <c r="E5" s="497"/>
      <c r="F5" s="497"/>
    </row>
    <row r="6" spans="1:6" ht="3" customHeight="1" x14ac:dyDescent="0.2">
      <c r="A6" s="27"/>
      <c r="B6" s="27"/>
      <c r="C6" s="28"/>
      <c r="D6" s="28"/>
      <c r="E6" s="28"/>
      <c r="F6" s="28"/>
    </row>
    <row r="7" spans="1:6" ht="3" customHeight="1" x14ac:dyDescent="0.2">
      <c r="A7" s="27"/>
      <c r="B7" s="27"/>
      <c r="C7" s="28"/>
      <c r="D7" s="28"/>
      <c r="E7" s="28"/>
      <c r="F7" s="28"/>
    </row>
    <row r="8" spans="1:6" s="267" customFormat="1" ht="12" customHeight="1" x14ac:dyDescent="0.15">
      <c r="A8" s="498" t="s">
        <v>295</v>
      </c>
      <c r="B8" s="499"/>
      <c r="C8" s="500"/>
      <c r="D8" s="500"/>
      <c r="E8" s="500"/>
      <c r="F8" s="500"/>
    </row>
    <row r="9" spans="1:6" s="265" customFormat="1" ht="31" customHeight="1" x14ac:dyDescent="0.15">
      <c r="A9" s="509" t="str">
        <f>'Mode d''emploi'!B3</f>
        <v>Annexe A de la norme ISO 27001 de 2013 _x000D_"Techniques de sécurité Systèmes de management de la sécurité de l’information"</v>
      </c>
      <c r="B9" s="509"/>
      <c r="C9" s="510"/>
      <c r="D9" s="510"/>
      <c r="E9" s="510"/>
      <c r="F9" s="510"/>
    </row>
    <row r="10" spans="1:6" s="266" customFormat="1" ht="12" customHeight="1" x14ac:dyDescent="0.2">
      <c r="A10" s="511" t="str">
        <f>'Mode d''emploi'!A4:I4</f>
        <v>Editions Afnor, www.afnor.org,  décembre 2013</v>
      </c>
      <c r="B10" s="511"/>
      <c r="C10" s="511"/>
      <c r="D10" s="511"/>
      <c r="E10" s="511"/>
      <c r="F10" s="511"/>
    </row>
    <row r="11" spans="1:6" s="268" customFormat="1" ht="16" customHeight="1" x14ac:dyDescent="0.15">
      <c r="A11" s="501" t="str">
        <f>'Mode d''emploi'!D6</f>
        <v>Nom de l'établissement / entreprise / organisation…</v>
      </c>
      <c r="B11" s="501"/>
      <c r="C11" s="502"/>
      <c r="D11" s="502"/>
      <c r="E11" s="502"/>
      <c r="F11" s="502"/>
    </row>
    <row r="12" spans="1:6" s="176" customFormat="1" ht="24" customHeight="1" x14ac:dyDescent="0.15">
      <c r="A12" s="503" t="s">
        <v>337</v>
      </c>
      <c r="B12" s="503"/>
      <c r="C12" s="504"/>
      <c r="D12" s="504"/>
      <c r="E12" s="504"/>
      <c r="F12" s="504"/>
    </row>
    <row r="13" spans="1:6" s="176" customFormat="1" ht="34" customHeight="1" x14ac:dyDescent="0.15">
      <c r="A13" s="505" t="s">
        <v>338</v>
      </c>
      <c r="B13" s="505"/>
      <c r="C13" s="506"/>
      <c r="D13" s="506"/>
      <c r="E13" s="506"/>
      <c r="F13" s="506"/>
    </row>
    <row r="14" spans="1:6" s="262" customFormat="1" ht="12" customHeight="1" thickBot="1" x14ac:dyDescent="0.2">
      <c r="A14" s="507" t="s">
        <v>339</v>
      </c>
      <c r="B14" s="508"/>
      <c r="C14" s="508"/>
      <c r="D14" s="508"/>
      <c r="E14" s="263" t="s">
        <v>35</v>
      </c>
      <c r="F14" s="264" t="s">
        <v>36</v>
      </c>
    </row>
    <row r="15" spans="1:6" s="152" customFormat="1" ht="20" customHeight="1" thickBot="1" x14ac:dyDescent="0.2">
      <c r="A15" s="484" t="str">
        <f>'Résultats globaux'!A22</f>
        <v>Taux et niveaux de respect des exigences</v>
      </c>
      <c r="B15" s="485"/>
      <c r="C15" s="485"/>
      <c r="D15" s="485"/>
      <c r="E15" s="269" t="str">
        <f>'Résultats globaux'!E23</f>
        <v/>
      </c>
      <c r="F15" s="270" t="str">
        <f>IF(MIN(E16:E29)&gt;='Mode d''emploi'!$E$18,'Résultats globaux'!$F$23,"Non déclarable")</f>
        <v>Non déclarable</v>
      </c>
    </row>
    <row r="16" spans="1:6" s="176" customFormat="1" ht="13" customHeight="1" x14ac:dyDescent="0.15">
      <c r="A16" s="271" t="str">
        <f>'Résultats globaux'!A26</f>
        <v>A.5</v>
      </c>
      <c r="B16" s="172" t="str">
        <f>Exigences!B13</f>
        <v>Politiques de sécurité de l’information</v>
      </c>
      <c r="C16" s="173"/>
      <c r="D16" s="173"/>
      <c r="E16" s="174" t="str">
        <f>'Résultats globaux'!E26</f>
        <v/>
      </c>
      <c r="F16" s="175" t="str">
        <f>IF(E16&gt;='Mode d''emploi'!$E$18,'Résultats globaux'!F26,"Non déclarable")</f>
        <v>en attente</v>
      </c>
    </row>
    <row r="17" spans="1:6" s="176" customFormat="1" ht="13" customHeight="1" x14ac:dyDescent="0.15">
      <c r="A17" s="272" t="str">
        <f>'Résultats globaux'!A28</f>
        <v>A.6</v>
      </c>
      <c r="B17" s="177" t="str">
        <f>Exigences!B17</f>
        <v>Organisation de la sécurité de l’information</v>
      </c>
      <c r="C17" s="178"/>
      <c r="D17" s="178"/>
      <c r="E17" s="179" t="str">
        <f>'Résultats globaux'!E28</f>
        <v/>
      </c>
      <c r="F17" s="180" t="str">
        <f>IF(E17&gt;='Mode d''emploi'!$E$18,'Résultats globaux'!F28,"Non déclarable")</f>
        <v>en attente</v>
      </c>
    </row>
    <row r="18" spans="1:6" s="176" customFormat="1" ht="13" customHeight="1" x14ac:dyDescent="0.15">
      <c r="A18" s="271" t="str">
        <f>'Résultats globaux'!A31</f>
        <v>A.7</v>
      </c>
      <c r="B18" s="172" t="str">
        <f>Exigences!B27</f>
        <v>Sécurité des ressources humaines</v>
      </c>
      <c r="C18" s="181"/>
      <c r="D18" s="181"/>
      <c r="E18" s="174" t="str">
        <f>'Résultats globaux'!E31</f>
        <v/>
      </c>
      <c r="F18" s="175" t="str">
        <f>IF(E18&gt;='Mode d''emploi'!$E$18,'Résultats globaux'!F31,"Non déclarable")</f>
        <v>en attente</v>
      </c>
    </row>
    <row r="19" spans="1:6" s="176" customFormat="1" ht="13" customHeight="1" x14ac:dyDescent="0.15">
      <c r="A19" s="272" t="str">
        <f>'Résultats globaux'!A35</f>
        <v>A.8</v>
      </c>
      <c r="B19" s="177" t="str">
        <f>Exigences!B37</f>
        <v xml:space="preserve">Gestion des actifs </v>
      </c>
      <c r="C19" s="178"/>
      <c r="D19" s="178"/>
      <c r="E19" s="179" t="str">
        <f>'Résultats globaux'!E35</f>
        <v/>
      </c>
      <c r="F19" s="180" t="str">
        <f>IF(E19&gt;='Mode d''emploi'!$E$18,'Résultats globaux'!F35,"Non déclarable")</f>
        <v>en attente</v>
      </c>
    </row>
    <row r="20" spans="1:6" s="176" customFormat="1" ht="13" customHeight="1" x14ac:dyDescent="0.15">
      <c r="A20" s="271" t="str">
        <f>'Résultats globaux'!A39</f>
        <v>A.9</v>
      </c>
      <c r="B20" s="172" t="str">
        <f>Exigences!B51</f>
        <v>Contrôle d’accès</v>
      </c>
      <c r="C20" s="181"/>
      <c r="D20" s="181"/>
      <c r="E20" s="174" t="str">
        <f>'Résultats globaux'!E39</f>
        <v/>
      </c>
      <c r="F20" s="175" t="str">
        <f>IF(E19&gt;='Mode d''emploi'!$E$18,'Résultats globaux'!F39,"Non déclarable")</f>
        <v>en attente</v>
      </c>
    </row>
    <row r="21" spans="1:6" s="176" customFormat="1" ht="13" customHeight="1" x14ac:dyDescent="0.15">
      <c r="A21" s="273" t="str">
        <f>'Résultats globaux'!A44</f>
        <v>A.10</v>
      </c>
      <c r="B21" s="182" t="str">
        <f>Exigences!B70</f>
        <v>Cryptographie</v>
      </c>
      <c r="C21" s="183"/>
      <c r="D21" s="183"/>
      <c r="E21" s="184" t="str">
        <f>'Résultats globaux'!E44</f>
        <v/>
      </c>
      <c r="F21" s="180" t="str">
        <f>IF(E21&gt;='Mode d''emploi'!$E$18,'Résultats globaux'!F44,"Non déclarable")</f>
        <v>en attente</v>
      </c>
    </row>
    <row r="22" spans="1:6" s="176" customFormat="1" ht="13" customHeight="1" x14ac:dyDescent="0.15">
      <c r="A22" s="271" t="str">
        <f>'Résultats globaux'!A46</f>
        <v>A.11</v>
      </c>
      <c r="B22" s="172" t="str">
        <f>Exigences!B74</f>
        <v>Sécurité physique et environnementale</v>
      </c>
      <c r="C22" s="181"/>
      <c r="D22" s="181"/>
      <c r="E22" s="174" t="str">
        <f>'Résultats globaux'!E46</f>
        <v/>
      </c>
      <c r="F22" s="175" t="str">
        <f>IF(E22&gt;='Mode d''emploi'!$E$18,'Résultats globaux'!F46,"Non déclarable")</f>
        <v>en attente</v>
      </c>
    </row>
    <row r="23" spans="1:6" s="176" customFormat="1" ht="13" customHeight="1" x14ac:dyDescent="0.15">
      <c r="A23" s="273" t="str">
        <f>'Résultats globaux'!A49</f>
        <v>A.12</v>
      </c>
      <c r="B23" s="182" t="str">
        <f>Exigences!B92</f>
        <v>Sécurité liée à l’exploitation</v>
      </c>
      <c r="C23" s="183"/>
      <c r="D23" s="183"/>
      <c r="E23" s="184" t="str">
        <f>'Résultats globaux'!E49</f>
        <v/>
      </c>
      <c r="F23" s="180" t="str">
        <f>IF(E23&gt;='Mode d''emploi'!$E$18,'Résultats globaux'!F49,"Non déclarable")</f>
        <v>en attente</v>
      </c>
    </row>
    <row r="24" spans="1:6" s="176" customFormat="1" ht="13" customHeight="1" x14ac:dyDescent="0.15">
      <c r="A24" s="271" t="str">
        <f>'Résultats globaux'!A57</f>
        <v>A.13</v>
      </c>
      <c r="B24" s="172" t="str">
        <f>Exigences!B114</f>
        <v>Sécurité des communications</v>
      </c>
      <c r="C24" s="181"/>
      <c r="D24" s="181"/>
      <c r="E24" s="174" t="str">
        <f>'Résultats globaux'!E57</f>
        <v/>
      </c>
      <c r="F24" s="175" t="str">
        <f>IF(E24&gt;='Mode d''emploi'!$E$18,'Résultats globaux'!F57,"Non déclarable")</f>
        <v>en attente</v>
      </c>
    </row>
    <row r="25" spans="1:6" s="176" customFormat="1" ht="13" customHeight="1" x14ac:dyDescent="0.15">
      <c r="A25" s="273" t="str">
        <f>'Résultats globaux'!A60</f>
        <v>A.14</v>
      </c>
      <c r="B25" s="182" t="str">
        <f>Exigences!B124</f>
        <v>Acquisition, développement et maintenance des systèmes d’information</v>
      </c>
      <c r="C25" s="183"/>
      <c r="D25" s="183"/>
      <c r="E25" s="184" t="str">
        <f>'Résultats globaux'!E60</f>
        <v/>
      </c>
      <c r="F25" s="180" t="str">
        <f>IF(E24&gt;='Mode d''emploi'!$E$18,'Résultats globaux'!G60,"Non déclarable")</f>
        <v>Plan d'amélioration…</v>
      </c>
    </row>
    <row r="26" spans="1:6" s="176" customFormat="1" ht="13" customHeight="1" x14ac:dyDescent="0.15">
      <c r="A26" s="271" t="str">
        <f>'Résultats globaux'!A64</f>
        <v>A.15</v>
      </c>
      <c r="B26" s="172" t="str">
        <f>Exigences!B141</f>
        <v>Sécurité liée à l’exploitation</v>
      </c>
      <c r="C26" s="181"/>
      <c r="D26" s="181"/>
      <c r="E26" s="174" t="str">
        <f>'Résultats globaux'!E64</f>
        <v/>
      </c>
      <c r="F26" s="175" t="str">
        <f>IF(E26&gt;='Mode d''emploi'!$E$18,'Résultats globaux'!F64,"Non déclarable")</f>
        <v>en attente</v>
      </c>
    </row>
    <row r="27" spans="1:6" s="176" customFormat="1" ht="13" customHeight="1" x14ac:dyDescent="0.15">
      <c r="A27" s="273" t="str">
        <f>'Résultats globaux'!A67</f>
        <v>A.16</v>
      </c>
      <c r="B27" s="182" t="str">
        <f>Exigences!B149</f>
        <v xml:space="preserve"> Relations avec les fournisseurs</v>
      </c>
      <c r="C27" s="183"/>
      <c r="D27" s="183"/>
      <c r="E27" s="184" t="str">
        <f>'Résultats globaux'!E67</f>
        <v/>
      </c>
      <c r="F27" s="180" t="str">
        <f>IF(E27&gt;='Mode d''emploi'!$E$18,'Résultats globaux'!F67,"Non déclarable")</f>
        <v>en attente</v>
      </c>
    </row>
    <row r="28" spans="1:6" s="176" customFormat="1" ht="13" customHeight="1" x14ac:dyDescent="0.15">
      <c r="A28" s="271" t="str">
        <f>'Résultats globaux'!A69</f>
        <v>A.17</v>
      </c>
      <c r="B28" s="172" t="str">
        <f>Exigences!B158</f>
        <v>Sécurité de l’information dans la gestion de la continuité de l’activité</v>
      </c>
      <c r="C28" s="181"/>
      <c r="D28" s="181"/>
      <c r="E28" s="174" t="str">
        <f>'Résultats globaux'!E69</f>
        <v/>
      </c>
      <c r="F28" s="175" t="str">
        <f>IF(E28&gt;='Mode d''emploi'!$E$18,'Résultats globaux'!F69,"Non déclarable")</f>
        <v>en attente</v>
      </c>
    </row>
    <row r="29" spans="1:6" s="176" customFormat="1" ht="13" customHeight="1" x14ac:dyDescent="0.15">
      <c r="A29" s="273" t="str">
        <f>'Résultats globaux'!A72</f>
        <v>A.18</v>
      </c>
      <c r="B29" s="182" t="str">
        <f>Exigences!B165</f>
        <v>Conformité</v>
      </c>
      <c r="C29" s="183"/>
      <c r="D29" s="183"/>
      <c r="E29" s="184" t="str">
        <f>'Résultats globaux'!E72</f>
        <v/>
      </c>
      <c r="F29" s="180" t="str">
        <f>IF(E29&gt;='Mode d''emploi'!$E$18,'Résultats globaux'!F72,"Non déclarable")</f>
        <v>en attente</v>
      </c>
    </row>
    <row r="30" spans="1:6" ht="12" customHeight="1" x14ac:dyDescent="0.2">
      <c r="A30" s="452" t="s">
        <v>74</v>
      </c>
      <c r="B30" s="453"/>
      <c r="C30" s="454"/>
      <c r="D30" s="454"/>
      <c r="E30" s="454"/>
      <c r="F30" s="455"/>
    </row>
    <row r="31" spans="1:6" ht="12" customHeight="1" x14ac:dyDescent="0.2">
      <c r="A31" s="456" t="s">
        <v>75</v>
      </c>
      <c r="B31" s="457"/>
      <c r="C31" s="458"/>
      <c r="D31" s="458"/>
      <c r="E31" s="458"/>
      <c r="F31" s="459"/>
    </row>
    <row r="32" spans="1:6" ht="12" customHeight="1" x14ac:dyDescent="0.2">
      <c r="A32" s="460" t="s">
        <v>37</v>
      </c>
      <c r="B32" s="461"/>
      <c r="C32" s="461"/>
      <c r="D32" s="462" t="s">
        <v>38</v>
      </c>
      <c r="E32" s="463"/>
      <c r="F32" s="464"/>
    </row>
    <row r="33" spans="1:6" ht="38" customHeight="1" x14ac:dyDescent="0.2">
      <c r="A33" s="465" t="s">
        <v>342</v>
      </c>
      <c r="B33" s="466"/>
      <c r="C33" s="466"/>
      <c r="D33" s="467" t="s">
        <v>336</v>
      </c>
      <c r="E33" s="468"/>
      <c r="F33" s="469"/>
    </row>
    <row r="34" spans="1:6" ht="33" customHeight="1" x14ac:dyDescent="0.2">
      <c r="A34" s="470" t="s">
        <v>335</v>
      </c>
      <c r="B34" s="471"/>
      <c r="C34" s="471"/>
      <c r="D34" s="472" t="s">
        <v>39</v>
      </c>
      <c r="E34" s="472"/>
      <c r="F34" s="473"/>
    </row>
    <row r="35" spans="1:6" ht="3" customHeight="1" x14ac:dyDescent="0.2">
      <c r="A35" s="27"/>
      <c r="B35" s="27"/>
      <c r="C35" s="28"/>
      <c r="D35" s="28"/>
      <c r="E35" s="28"/>
      <c r="F35" s="28"/>
    </row>
    <row r="36" spans="1:6" ht="15" customHeight="1" x14ac:dyDescent="0.2">
      <c r="A36" s="474" t="s">
        <v>40</v>
      </c>
      <c r="B36" s="475"/>
      <c r="C36" s="475"/>
      <c r="D36" s="476"/>
      <c r="E36" s="476"/>
      <c r="F36" s="477"/>
    </row>
    <row r="37" spans="1:6" ht="15" customHeight="1" x14ac:dyDescent="0.2">
      <c r="A37" s="29" t="s">
        <v>41</v>
      </c>
      <c r="B37" s="30"/>
      <c r="C37" s="31"/>
      <c r="D37" s="29" t="s">
        <v>42</v>
      </c>
      <c r="E37" s="31"/>
      <c r="F37" s="32"/>
    </row>
    <row r="38" spans="1:6" ht="15" customHeight="1" x14ac:dyDescent="0.2">
      <c r="A38" s="478" t="s">
        <v>43</v>
      </c>
      <c r="B38" s="479"/>
      <c r="C38" s="480"/>
      <c r="D38" s="481" t="str">
        <f>'Mode d''emploi'!D6</f>
        <v>Nom de l'établissement / entreprise / organisation…</v>
      </c>
      <c r="E38" s="482"/>
      <c r="F38" s="483"/>
    </row>
    <row r="39" spans="1:6" ht="15" customHeight="1" x14ac:dyDescent="0.2">
      <c r="A39" s="29" t="s">
        <v>44</v>
      </c>
      <c r="B39" s="30"/>
      <c r="C39" s="31"/>
      <c r="D39" s="29" t="s">
        <v>44</v>
      </c>
      <c r="E39" s="31"/>
      <c r="F39" s="32"/>
    </row>
    <row r="40" spans="1:6" ht="15" customHeight="1" x14ac:dyDescent="0.2">
      <c r="A40" s="444" t="s">
        <v>45</v>
      </c>
      <c r="B40" s="446"/>
      <c r="C40" s="446"/>
      <c r="D40" s="449" t="str">
        <f>'Mode d''emploi'!D7</f>
        <v>NOM et Prénom du Responsable</v>
      </c>
      <c r="E40" s="450"/>
      <c r="F40" s="451"/>
    </row>
    <row r="41" spans="1:6" ht="15" customHeight="1" x14ac:dyDescent="0.2">
      <c r="A41" s="434" t="s">
        <v>46</v>
      </c>
      <c r="B41" s="435"/>
      <c r="C41" s="435"/>
      <c r="D41" s="436" t="s">
        <v>47</v>
      </c>
      <c r="E41" s="437"/>
      <c r="F41" s="438"/>
    </row>
    <row r="42" spans="1:6" ht="15" customHeight="1" x14ac:dyDescent="0.2">
      <c r="A42" s="439" t="s">
        <v>333</v>
      </c>
      <c r="B42" s="440"/>
      <c r="C42" s="440"/>
      <c r="D42" s="441" t="s">
        <v>334</v>
      </c>
      <c r="E42" s="442"/>
      <c r="F42" s="443"/>
    </row>
    <row r="43" spans="1:6" ht="15" customHeight="1" x14ac:dyDescent="0.2">
      <c r="A43" s="444" t="s">
        <v>48</v>
      </c>
      <c r="B43" s="445"/>
      <c r="C43" s="446"/>
      <c r="D43" s="447" t="str">
        <f>'Mode d''emploi'!D8</f>
        <v>email :</v>
      </c>
      <c r="E43" s="448"/>
      <c r="F43" s="33" t="str">
        <f>'Mode d''emploi'!H8</f>
        <v>Tél :</v>
      </c>
    </row>
    <row r="44" spans="1:6" ht="15" customHeight="1" x14ac:dyDescent="0.2">
      <c r="A44" s="34" t="s">
        <v>49</v>
      </c>
      <c r="B44" s="35"/>
      <c r="C44" s="36"/>
      <c r="D44" s="34" t="s">
        <v>50</v>
      </c>
      <c r="E44" s="35"/>
      <c r="F44" s="37"/>
    </row>
    <row r="45" spans="1:6" ht="15" customHeight="1" x14ac:dyDescent="0.2">
      <c r="A45" s="432" t="s">
        <v>51</v>
      </c>
      <c r="B45" s="433"/>
      <c r="C45" s="433"/>
      <c r="D45" s="38" t="str">
        <f>IF(Exigences!C4="","pas de date d'évaluation pour l'instant",Exigences!C4)</f>
        <v>pas de date d'évaluation pour l'instant</v>
      </c>
      <c r="E45" s="39"/>
      <c r="F45" s="40"/>
    </row>
    <row r="46" spans="1:6" ht="15" customHeight="1" x14ac:dyDescent="0.2">
      <c r="A46" s="41" t="s">
        <v>52</v>
      </c>
      <c r="B46" s="42"/>
      <c r="C46" s="39"/>
      <c r="D46" s="41" t="s">
        <v>52</v>
      </c>
      <c r="E46" s="43"/>
      <c r="F46" s="44"/>
    </row>
    <row r="47" spans="1:6" ht="80" customHeight="1" x14ac:dyDescent="0.2">
      <c r="A47" s="45"/>
      <c r="B47" s="46"/>
      <c r="C47" s="46"/>
      <c r="D47" s="47"/>
      <c r="E47" s="48"/>
      <c r="F47" s="49"/>
    </row>
  </sheetData>
  <sheetProtection sheet="1" objects="1" scenarios="1" formatCells="0" formatColumns="0" formatRows="0" selectLockedCells="1"/>
  <mergeCells count="35">
    <mergeCell ref="A15:D15"/>
    <mergeCell ref="A2:F2"/>
    <mergeCell ref="A3:F3"/>
    <mergeCell ref="A4:C4"/>
    <mergeCell ref="D4:F4"/>
    <mergeCell ref="A5:C5"/>
    <mergeCell ref="D5:F5"/>
    <mergeCell ref="A8:F8"/>
    <mergeCell ref="A11:F11"/>
    <mergeCell ref="A12:F12"/>
    <mergeCell ref="A13:F13"/>
    <mergeCell ref="A14:D14"/>
    <mergeCell ref="A9:F9"/>
    <mergeCell ref="A10:F10"/>
    <mergeCell ref="A34:C34"/>
    <mergeCell ref="D34:F34"/>
    <mergeCell ref="A36:F36"/>
    <mergeCell ref="A38:C38"/>
    <mergeCell ref="D38:F38"/>
    <mergeCell ref="A1:C1"/>
    <mergeCell ref="A45:C45"/>
    <mergeCell ref="A41:C41"/>
    <mergeCell ref="D41:F41"/>
    <mergeCell ref="A42:C42"/>
    <mergeCell ref="D42:F42"/>
    <mergeCell ref="A43:C43"/>
    <mergeCell ref="D43:E43"/>
    <mergeCell ref="A40:C40"/>
    <mergeCell ref="D40:F40"/>
    <mergeCell ref="A30:F30"/>
    <mergeCell ref="A31:F31"/>
    <mergeCell ref="A32:C32"/>
    <mergeCell ref="D32:F32"/>
    <mergeCell ref="A33:C33"/>
    <mergeCell ref="D33:F33"/>
  </mergeCells>
  <phoneticPr fontId="43" type="noConversion"/>
  <dataValidations count="10">
    <dataValidation allowBlank="1" showInputMessage="1" showErrorMessage="1" prompt="Modifier les contenus bleus et mettre ensuite en noir : _x000a_Enregistrements qualité : indiquez ceux que vous mettrez à disposition d'un auditeur. Il peut s'agir des onglets imprimés et signés de ce fichier d'autodiagnostic" sqref="D33:F33"/>
    <dataValidation allowBlank="1" showInputMessage="1" showErrorMessage="1" prompt="Autre document d'appui : Mettre ici, et en noir, tout autre document d'appui éventuel pour cette déclaration" sqref="D34:F34"/>
    <dataValidation allowBlank="1" showInputMessage="1" showErrorMessage="1" prompt="Indiquer les NOM et Prénom de la personne indépendante" sqref="A38:C38"/>
    <dataValidation allowBlank="1" showInputMessage="1" showErrorMessage="1" prompt="Organisme de la personne indépendante" sqref="A40:C40"/>
    <dataValidation allowBlank="1" showInputMessage="1" showErrorMessage="1" prompt="Adresse complète de l'organisme de la personne indépendante" sqref="A41:C41"/>
    <dataValidation allowBlank="1" showInputMessage="1" showErrorMessage="1" prompt="Code postal - Ville - Pays de l'organisme de la personne indépendante" sqref="A42:C42"/>
    <dataValidation allowBlank="1" showInputMessage="1" showErrorMessage="1" prompt="Tél et email de la personne indépendante" sqref="A43:C43"/>
    <dataValidation allowBlank="1" showInputMessage="1" showErrorMessage="1" prompt="Mettre la date de signature par la personne compétente" sqref="A45"/>
    <dataValidation allowBlank="1" showInputMessage="1" showErrorMessage="1" prompt="Adresse complète de l'Exploitant des dispositifs médicaux" sqref="D41:F41"/>
    <dataValidation allowBlank="1" showInputMessage="1" showErrorMessage="1" prompt="Code postal - Ville - Pays de l'Exploitant" sqref="D42:F42"/>
  </dataValidations>
  <pageMargins left="0.5" right="0.5" top="0.55000000000000004" bottom="0.55000000000000004" header="0.30000000000000004" footer="0.30000000000000004"/>
  <pageSetup paperSize="9" orientation="portrait" r:id="rId1"/>
  <headerFooter>
    <oddHeader xml:space="preserve">&amp;C&amp;"Arial Narrow,Normal"&amp;K000000 </oddHeader>
    <oddFooter>&amp;L&amp;"Arial Italique,Italique"&amp;6&amp;K000000Fichier : &amp;F&amp;C&amp;"Arial Italique,Italique"&amp;6&amp;K000000Onglet : &amp;A&amp;R&amp;"Arial Italique,Italique"&amp;6&amp;K000000page n° &amp;P/&amp;N</oddFooter>
  </headerFooter>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T51"/>
  <sheetViews>
    <sheetView zoomScale="131" zoomScaleNormal="110" zoomScalePageLayoutView="110" workbookViewId="0">
      <selection activeCell="D6" sqref="D6"/>
    </sheetView>
  </sheetViews>
  <sheetFormatPr baseColWidth="10" defaultRowHeight="16" x14ac:dyDescent="0.2"/>
  <cols>
    <col min="1" max="1" width="17.5703125" customWidth="1"/>
    <col min="2" max="2" width="31" customWidth="1"/>
    <col min="3" max="3" width="12.85546875" style="91" customWidth="1"/>
    <col min="4" max="4" width="16.28515625" style="91" customWidth="1"/>
    <col min="5" max="5" width="12.85546875" style="91" customWidth="1"/>
    <col min="6" max="6" width="11.85546875" customWidth="1"/>
    <col min="7" max="7" width="13.42578125" style="91" customWidth="1"/>
    <col min="8" max="8" width="14" style="91" customWidth="1"/>
    <col min="9" max="9" width="16.28515625" style="91" customWidth="1"/>
    <col min="10" max="10" width="14.85546875" style="91" customWidth="1"/>
    <col min="11" max="12" width="10.7109375" style="91"/>
    <col min="20" max="20" width="10.7109375" style="171"/>
  </cols>
  <sheetData>
    <row r="1" spans="1:20" s="152" customFormat="1" ht="19" customHeight="1" x14ac:dyDescent="0.15">
      <c r="A1" s="151" t="s">
        <v>88</v>
      </c>
      <c r="C1" s="153"/>
      <c r="D1" s="153"/>
      <c r="E1" s="153"/>
      <c r="G1" s="153"/>
      <c r="H1" s="153"/>
      <c r="I1" s="153"/>
      <c r="J1" s="153"/>
      <c r="K1" s="153"/>
      <c r="L1" s="153"/>
      <c r="T1" s="171"/>
    </row>
    <row r="2" spans="1:20" ht="23" thickBot="1" x14ac:dyDescent="0.25">
      <c r="A2" s="50" t="s">
        <v>81</v>
      </c>
      <c r="B2" s="51"/>
      <c r="C2" s="90"/>
      <c r="D2" s="90"/>
      <c r="E2" s="228" t="s">
        <v>318</v>
      </c>
      <c r="F2" s="96" t="str">
        <f>'Résultats globaux'!A26</f>
        <v>A.5</v>
      </c>
      <c r="G2" s="96" t="str">
        <f>'Résultats globaux'!A28</f>
        <v>A.6</v>
      </c>
      <c r="H2" s="96" t="str">
        <f>'Résultats globaux'!A31</f>
        <v>A.7</v>
      </c>
      <c r="I2" s="96" t="str">
        <f>'Résultats globaux'!A35</f>
        <v>A.8</v>
      </c>
      <c r="J2" s="96" t="str">
        <f>'Résultats globaux'!A39</f>
        <v>A.9</v>
      </c>
      <c r="K2" s="96" t="str">
        <f>'Résultats globaux'!A44</f>
        <v>A.10</v>
      </c>
      <c r="L2" s="96" t="str">
        <f>'Résultats globaux'!A46</f>
        <v>A.11</v>
      </c>
      <c r="M2" s="96" t="str">
        <f>'Résultats globaux'!A49</f>
        <v>A.12</v>
      </c>
      <c r="N2" s="96" t="str">
        <f>'Résultats globaux'!A57</f>
        <v>A.13</v>
      </c>
      <c r="O2" s="96" t="str">
        <f>'Résultats globaux'!A60</f>
        <v>A.14</v>
      </c>
      <c r="P2" s="96" t="str">
        <f>'Résultats globaux'!A64</f>
        <v>A.15</v>
      </c>
      <c r="Q2" s="96" t="str">
        <f>'Résultats globaux'!A67</f>
        <v>A.16</v>
      </c>
      <c r="R2" s="96" t="str">
        <f>'Résultats globaux'!A69</f>
        <v>A.17</v>
      </c>
      <c r="S2" s="96" t="str">
        <f>'Résultats globaux'!A72</f>
        <v>A.18</v>
      </c>
    </row>
    <row r="3" spans="1:20" ht="17" thickBot="1" x14ac:dyDescent="0.25">
      <c r="A3" s="89" t="str">
        <f>'Mode d''emploi'!C15</f>
        <v>Choix de _x000D_VÉRACITÉ</v>
      </c>
      <c r="B3" s="278" t="s">
        <v>53</v>
      </c>
      <c r="C3" s="280" t="s">
        <v>344</v>
      </c>
      <c r="D3" s="229" t="s">
        <v>345</v>
      </c>
      <c r="E3" s="141">
        <f>IFERROR(COUNTIFS(Exigences!$C$14:$C$175,$A3),0)</f>
        <v>114</v>
      </c>
      <c r="F3" s="95">
        <f>IFERROR(COUNTIFS(Exigences!$C$14:$C$16,$A3),0)</f>
        <v>2</v>
      </c>
      <c r="G3" s="95">
        <f>IFERROR(COUNTIFS(Exigences!$C$18:$C$26,$A3),0)</f>
        <v>7</v>
      </c>
      <c r="H3" s="95">
        <f>IFERROR(COUNTIFS(Exigences!$C$28:$C$36,$A3),0)</f>
        <v>6</v>
      </c>
      <c r="I3" s="95">
        <f>IFERROR(COUNTIFS(Exigences!$C$38:$C$50,$A3),0)</f>
        <v>10</v>
      </c>
      <c r="J3" s="95">
        <f>IFERROR(COUNTIFS(Exigences!$C$52:$C$69,$A3),0)</f>
        <v>14</v>
      </c>
      <c r="K3" s="95">
        <f>IFERROR(COUNTIFS(Exigences!$C$71:$C$73,$A3),0)</f>
        <v>2</v>
      </c>
      <c r="L3" s="95">
        <f>IFERROR(COUNTIFS(Exigences!$C$75:$C$91,$A3),0)</f>
        <v>15</v>
      </c>
      <c r="M3" s="95">
        <f>IFERROR(COUNTIFS(Exigences!$C$93:$C$113,$A3),0)</f>
        <v>14</v>
      </c>
      <c r="N3" s="95">
        <f>IFERROR(COUNTIFS(Exigences!$C$115:$C$123,$A3),0)</f>
        <v>7</v>
      </c>
      <c r="O3" s="95">
        <f>IFERROR(COUNTIFS(Exigences!$C$125:$C$140,$A3),0)</f>
        <v>13</v>
      </c>
      <c r="P3" s="95">
        <f>IFERROR(COUNTIFS(Exigences!$C$142:$C$148,$A3),0)</f>
        <v>5</v>
      </c>
      <c r="Q3" s="95">
        <f>IFERROR(COUNTIFS(Exigences!$C$150:$C$157,$A3),0)</f>
        <v>7</v>
      </c>
      <c r="R3" s="95">
        <f>IFERROR(COUNTIFS(Exigences!$C$159:$C$164,$A3),0)</f>
        <v>4</v>
      </c>
      <c r="S3" s="95">
        <f>IFERROR(COUNTIFS(Exigences!$C$166:$C$175,$A3),0)</f>
        <v>8</v>
      </c>
      <c r="T3" s="226" t="s">
        <v>315</v>
      </c>
    </row>
    <row r="4" spans="1:20" ht="22" x14ac:dyDescent="0.2">
      <c r="A4" s="88" t="str">
        <f>'Mode d''emploi'!C16</f>
        <v>Faux </v>
      </c>
      <c r="B4" s="55" t="str">
        <f>'Mode d''emploi'!A16</f>
        <v>Niveau 1 : L'action n'est pas réalisée ou alors de manière très aléatoire.</v>
      </c>
      <c r="C4" s="279">
        <f>'Mode d''emploi'!D16</f>
        <v>1.0000000000000001E-5</v>
      </c>
      <c r="D4" s="279"/>
      <c r="E4" s="54">
        <f>IFERROR(COUNTIFS(Exigences!$C$14:$C$175,$A4),0)</f>
        <v>0</v>
      </c>
      <c r="F4" s="95">
        <f>IFERROR(COUNTIFS(Exigences!$C$14:$C$16,$A4),0)</f>
        <v>0</v>
      </c>
      <c r="G4" s="95">
        <f>IFERROR(COUNTIFS(Exigences!$C$18:$C$26,$A4),0)</f>
        <v>0</v>
      </c>
      <c r="H4" s="95">
        <f>IFERROR(COUNTIFS(Exigences!$C$28:$C$36,$A4),0)</f>
        <v>0</v>
      </c>
      <c r="I4" s="95">
        <f>IFERROR(COUNTIFS(Exigences!$C$38:$C$50,$A4),0)</f>
        <v>0</v>
      </c>
      <c r="J4" s="95">
        <f>IFERROR(COUNTIFS(Exigences!$C$52:$C$69,$A4),0)</f>
        <v>0</v>
      </c>
      <c r="K4" s="95">
        <f>IFERROR(COUNTIFS(Exigences!$C$71:$C$73,$A4),0)</f>
        <v>0</v>
      </c>
      <c r="L4" s="95">
        <f>IFERROR(COUNTIFS(Exigences!$C$75:$C$91,$A4),0)</f>
        <v>0</v>
      </c>
      <c r="M4" s="95">
        <f>IFERROR(COUNTIFS(Exigences!$C$93:$C$113,$A4),0)</f>
        <v>0</v>
      </c>
      <c r="N4" s="95">
        <f>IFERROR(COUNTIFS(Exigences!$C$115:$C$123,$A4),0)</f>
        <v>0</v>
      </c>
      <c r="O4" s="95">
        <f>IFERROR(COUNTIFS(Exigences!$C$125:$C$140,$A4),0)</f>
        <v>0</v>
      </c>
      <c r="P4" s="95">
        <f>IFERROR(COUNTIFS(Exigences!$C$142:$C$148,$A4),0)</f>
        <v>0</v>
      </c>
      <c r="Q4" s="95">
        <f>IFERROR(COUNTIFS(Exigences!$C$150:$C$157,$A4),0)</f>
        <v>0</v>
      </c>
      <c r="R4" s="95">
        <f>IFERROR(COUNTIFS(Exigences!$C$159:$C$164,$A4),0)</f>
        <v>0</v>
      </c>
      <c r="S4" s="95">
        <f>IFERROR(COUNTIFS(Exigences!$C$166:$C$175,$A4),0)</f>
        <v>0</v>
      </c>
      <c r="T4" s="226"/>
    </row>
    <row r="5" spans="1:20" ht="22" x14ac:dyDescent="0.2">
      <c r="A5" s="88" t="str">
        <f>'Mode d''emploi'!C17</f>
        <v>Plutôt Faux</v>
      </c>
      <c r="B5" s="52" t="str">
        <f>'Mode d''emploi'!A17</f>
        <v>Niveau 2 : L'action est réalisée quelques fois de manière informelle.</v>
      </c>
      <c r="C5" s="53">
        <f>'Mode d''emploi'!D17</f>
        <v>0.44499999999999995</v>
      </c>
      <c r="D5" s="53"/>
      <c r="E5" s="54">
        <f>IFERROR(COUNTIFS(Exigences!$C$14:$C$175,$A5),0)</f>
        <v>0</v>
      </c>
      <c r="F5" s="95">
        <f>IFERROR(COUNTIFS(Exigences!$C$14:$C$16,$A5),0)</f>
        <v>0</v>
      </c>
      <c r="G5" s="95">
        <f>IFERROR(COUNTIFS(Exigences!$C$18:$C$26,$A5),0)</f>
        <v>0</v>
      </c>
      <c r="H5" s="95">
        <f>IFERROR(COUNTIFS(Exigences!$C$28:$C$36,$A5),0)</f>
        <v>0</v>
      </c>
      <c r="I5" s="95">
        <f>IFERROR(COUNTIFS(Exigences!$C$38:$C$50,$A5),0)</f>
        <v>0</v>
      </c>
      <c r="J5" s="95">
        <f>IFERROR(COUNTIFS(Exigences!$C$52:$C$69,$A5),0)</f>
        <v>0</v>
      </c>
      <c r="K5" s="95">
        <f>IFERROR(COUNTIFS(Exigences!$C$71:$C$73,$A5),0)</f>
        <v>0</v>
      </c>
      <c r="L5" s="95">
        <f>IFERROR(COUNTIFS(Exigences!$C$75:$C$91,$A5),0)</f>
        <v>0</v>
      </c>
      <c r="M5" s="95">
        <f>IFERROR(COUNTIFS(Exigences!$C$93:$C$113,$A5),0)</f>
        <v>0</v>
      </c>
      <c r="N5" s="95">
        <f>IFERROR(COUNTIFS(Exigences!$C$115:$C$123,$A5),0)</f>
        <v>0</v>
      </c>
      <c r="O5" s="95">
        <f>IFERROR(COUNTIFS(Exigences!$C$125:$C$140,$A5),0)</f>
        <v>0</v>
      </c>
      <c r="P5" s="95">
        <f>IFERROR(COUNTIFS(Exigences!$C$142:$C$148,$A5),0)</f>
        <v>0</v>
      </c>
      <c r="Q5" s="95">
        <f>IFERROR(COUNTIFS(Exigences!$C$150:$C$157,$A5),0)</f>
        <v>0</v>
      </c>
      <c r="R5" s="95">
        <f>IFERROR(COUNTIFS(Exigences!$C$159:$C$164,$A5),0)</f>
        <v>0</v>
      </c>
      <c r="S5" s="95">
        <f>IFERROR(COUNTIFS(Exigences!$C$166:$C$175,$A5),0)</f>
        <v>0</v>
      </c>
      <c r="T5" s="226"/>
    </row>
    <row r="6" spans="1:20" x14ac:dyDescent="0.2">
      <c r="A6" s="88" t="str">
        <f>'Mode d''emploi'!C18</f>
        <v>Plutôt Vrai</v>
      </c>
      <c r="B6" s="55" t="str">
        <f>'Mode d''emploi'!A18</f>
        <v xml:space="preserve">Niveau 3 : L'action est formalisée et réalisée. </v>
      </c>
      <c r="C6" s="53">
        <f>'Mode d''emploi'!D18</f>
        <v>0.745</v>
      </c>
      <c r="D6" s="53"/>
      <c r="E6" s="54">
        <f>IFERROR(COUNTIFS(Exigences!$C$14:$C$175,$A6),0)</f>
        <v>0</v>
      </c>
      <c r="F6" s="95">
        <f>IFERROR(COUNTIFS(Exigences!$C$14:$C$16,$A6),0)</f>
        <v>0</v>
      </c>
      <c r="G6" s="95">
        <f>IFERROR(COUNTIFS(Exigences!$C$18:$C$26,$A6),0)</f>
        <v>0</v>
      </c>
      <c r="H6" s="95">
        <f>IFERROR(COUNTIFS(Exigences!$C$28:$C$36,$A6),0)</f>
        <v>0</v>
      </c>
      <c r="I6" s="95">
        <f>IFERROR(COUNTIFS(Exigences!$C$38:$C$50,$A6),0)</f>
        <v>0</v>
      </c>
      <c r="J6" s="95">
        <f>IFERROR(COUNTIFS(Exigences!$C$52:$C$69,$A6),0)</f>
        <v>0</v>
      </c>
      <c r="K6" s="95">
        <f>IFERROR(COUNTIFS(Exigences!$C$71:$C$73,$A6),0)</f>
        <v>0</v>
      </c>
      <c r="L6" s="95">
        <f>IFERROR(COUNTIFS(Exigences!$C$75:$C$91,$A6),0)</f>
        <v>0</v>
      </c>
      <c r="M6" s="95">
        <f>IFERROR(COUNTIFS(Exigences!$C$93:$C$113,$A6),0)</f>
        <v>0</v>
      </c>
      <c r="N6" s="95">
        <f>IFERROR(COUNTIFS(Exigences!$C$115:$C$123,$A6),0)</f>
        <v>0</v>
      </c>
      <c r="O6" s="95">
        <f>IFERROR(COUNTIFS(Exigences!$C$125:$C$140,$A6),0)</f>
        <v>0</v>
      </c>
      <c r="P6" s="95">
        <f>IFERROR(COUNTIFS(Exigences!$C$142:$C$148,$A6),0)</f>
        <v>0</v>
      </c>
      <c r="Q6" s="95">
        <f>IFERROR(COUNTIFS(Exigences!$C$150:$C$157,$A6),0)</f>
        <v>0</v>
      </c>
      <c r="R6" s="95">
        <f>IFERROR(COUNTIFS(Exigences!$C$159:$C$164,$A6),0)</f>
        <v>0</v>
      </c>
      <c r="S6" s="95">
        <f>IFERROR(COUNTIFS(Exigences!$C$166:$C$175,$A6),0)</f>
        <v>0</v>
      </c>
      <c r="T6" s="226"/>
    </row>
    <row r="7" spans="1:20" ht="22" x14ac:dyDescent="0.2">
      <c r="A7" s="88" t="str">
        <f>'Mode d''emploi'!C19</f>
        <v>Vrai </v>
      </c>
      <c r="B7" s="52" t="str">
        <f>'Mode d''emploi'!A19</f>
        <v>Niveau 4 : L'action est formalisée, réalisée, tracée et améliorée.</v>
      </c>
      <c r="C7" s="53">
        <f>'Mode d''emploi'!D19</f>
        <v>1</v>
      </c>
      <c r="D7" s="53"/>
      <c r="E7" s="54">
        <f>IFERROR(COUNTIFS(Exigences!$C$14:$C$175,$A7),0)</f>
        <v>0</v>
      </c>
      <c r="F7" s="95">
        <f>IFERROR(COUNTIFS(Exigences!$C$14:$C$16,$A7),0)</f>
        <v>0</v>
      </c>
      <c r="G7" s="95">
        <f>IFERROR(COUNTIFS(Exigences!$C$18:$C$26,$A7),0)</f>
        <v>0</v>
      </c>
      <c r="H7" s="95">
        <f>IFERROR(COUNTIFS(Exigences!$C$28:$C$36,$A7),0)</f>
        <v>0</v>
      </c>
      <c r="I7" s="95">
        <f>IFERROR(COUNTIFS(Exigences!$C$38:$C$50,$A7),0)</f>
        <v>0</v>
      </c>
      <c r="J7" s="95">
        <f>IFERROR(COUNTIFS(Exigences!$C$52:$C$69,$A7),0)</f>
        <v>0</v>
      </c>
      <c r="K7" s="95">
        <f>IFERROR(COUNTIFS(Exigences!$C$71:$C$73,$A7),0)</f>
        <v>0</v>
      </c>
      <c r="L7" s="95">
        <f>IFERROR(COUNTIFS(Exigences!$C$75:$C$91,$A7),0)</f>
        <v>0</v>
      </c>
      <c r="M7" s="95">
        <f>IFERROR(COUNTIFS(Exigences!$C$93:$C$113,$A7),0)</f>
        <v>0</v>
      </c>
      <c r="N7" s="95">
        <f>IFERROR(COUNTIFS(Exigences!$C$115:$C$123,$A7),0)</f>
        <v>0</v>
      </c>
      <c r="O7" s="95">
        <f>IFERROR(COUNTIFS(Exigences!$C$125:$C$140,$A7),0)</f>
        <v>0</v>
      </c>
      <c r="P7" s="95">
        <f>IFERROR(COUNTIFS(Exigences!$C$142:$C$148,$A7),0)</f>
        <v>0</v>
      </c>
      <c r="Q7" s="95">
        <f>IFERROR(COUNTIFS(Exigences!$C$150:$C$157,$A7),0)</f>
        <v>0</v>
      </c>
      <c r="R7" s="95">
        <f>IFERROR(COUNTIFS(Exigences!$C$159:$C$164,$A7),0)</f>
        <v>0</v>
      </c>
      <c r="S7" s="95">
        <f>IFERROR(COUNTIFS(Exigences!$C$166:$C$175,$A7),0)</f>
        <v>0</v>
      </c>
      <c r="T7" s="226"/>
    </row>
    <row r="8" spans="1:20" s="170" customFormat="1" x14ac:dyDescent="0.2">
      <c r="A8" s="167"/>
      <c r="B8" s="168"/>
      <c r="D8" s="229" t="s">
        <v>346</v>
      </c>
      <c r="E8" s="169">
        <f>SUM(E4:E7)</f>
        <v>0</v>
      </c>
      <c r="F8" s="169">
        <f t="shared" ref="F8:K8" si="0">SUM(F4:F7)</f>
        <v>0</v>
      </c>
      <c r="G8" s="169">
        <f t="shared" si="0"/>
        <v>0</v>
      </c>
      <c r="H8" s="169">
        <f t="shared" si="0"/>
        <v>0</v>
      </c>
      <c r="I8" s="169">
        <f t="shared" si="0"/>
        <v>0</v>
      </c>
      <c r="J8" s="169">
        <f t="shared" si="0"/>
        <v>0</v>
      </c>
      <c r="K8" s="169">
        <f t="shared" si="0"/>
        <v>0</v>
      </c>
      <c r="L8" s="169">
        <f>SUM(L4:L7)</f>
        <v>0</v>
      </c>
      <c r="M8" s="169">
        <f t="shared" ref="M8" si="1">SUM(M4:M7)</f>
        <v>0</v>
      </c>
      <c r="N8" s="169">
        <f t="shared" ref="N8:S8" si="2">SUM(N4:N7)</f>
        <v>0</v>
      </c>
      <c r="O8" s="169">
        <f t="shared" si="2"/>
        <v>0</v>
      </c>
      <c r="P8" s="169">
        <f t="shared" si="2"/>
        <v>0</v>
      </c>
      <c r="Q8" s="169">
        <f t="shared" si="2"/>
        <v>0</v>
      </c>
      <c r="R8" s="169">
        <f t="shared" si="2"/>
        <v>0</v>
      </c>
      <c r="S8" s="169">
        <f t="shared" si="2"/>
        <v>0</v>
      </c>
      <c r="T8" s="226" t="s">
        <v>316</v>
      </c>
    </row>
    <row r="9" spans="1:20" x14ac:dyDescent="0.2">
      <c r="F9" s="56"/>
      <c r="T9" s="226"/>
    </row>
    <row r="10" spans="1:20" x14ac:dyDescent="0.2">
      <c r="A10" s="138" t="s">
        <v>59</v>
      </c>
      <c r="B10" s="139"/>
      <c r="C10" s="149"/>
      <c r="D10" s="150"/>
      <c r="E10" s="231" t="s">
        <v>323</v>
      </c>
      <c r="F10" s="140"/>
      <c r="G10" s="247" t="s">
        <v>324</v>
      </c>
      <c r="H10"/>
      <c r="I10"/>
      <c r="K10"/>
      <c r="L10"/>
      <c r="R10" s="171"/>
      <c r="T10"/>
    </row>
    <row r="11" spans="1:20" ht="25" customHeight="1" x14ac:dyDescent="0.2">
      <c r="A11" s="146" t="s">
        <v>56</v>
      </c>
      <c r="B11" s="147" t="str">
        <f>'Mode d''emploi'!H15</f>
        <v>Libellés explicites _x000D_des niveaux de CONFORMITÉ</v>
      </c>
      <c r="C11" s="162" t="s">
        <v>89</v>
      </c>
      <c r="D11" s="163"/>
      <c r="E11" s="148">
        <f>IFERROR(COUNTIFS(Exigences!$C$14:$C$175,$A$11),0)</f>
        <v>35</v>
      </c>
      <c r="F11" s="232" t="s">
        <v>298</v>
      </c>
      <c r="G11" s="248">
        <f>IFERROR(COUNTIFS(Exigences!$E$13:$E$175,$A$11),0)</f>
        <v>14</v>
      </c>
      <c r="H11"/>
      <c r="I11"/>
      <c r="K11"/>
      <c r="L11"/>
      <c r="R11" s="171"/>
      <c r="T11"/>
    </row>
    <row r="12" spans="1:20" ht="39" customHeight="1" x14ac:dyDescent="0.2">
      <c r="A12" s="50" t="s">
        <v>80</v>
      </c>
      <c r="B12" s="51"/>
      <c r="C12" s="144" t="s">
        <v>90</v>
      </c>
      <c r="D12" s="144" t="s">
        <v>91</v>
      </c>
      <c r="E12" s="143"/>
      <c r="F12" s="97" t="s">
        <v>300</v>
      </c>
      <c r="G12" s="249"/>
      <c r="H12" s="251" t="s">
        <v>325</v>
      </c>
      <c r="I12" s="253" t="s">
        <v>326</v>
      </c>
      <c r="K12"/>
      <c r="L12"/>
      <c r="R12" s="171"/>
      <c r="T12"/>
    </row>
    <row r="13" spans="1:20" ht="28" customHeight="1" x14ac:dyDescent="0.2">
      <c r="A13" s="88" t="str">
        <f>'Mode d''emploi'!G19</f>
        <v>Conforme</v>
      </c>
      <c r="B13" s="142" t="str">
        <f>'Mode d''emploi'!H19</f>
        <v>Conformité de niveau 4 : BRAVO ! Maintenez et communiquez vos résultats.</v>
      </c>
      <c r="C13" s="145">
        <f>'Mode d''emploi'!E19</f>
        <v>0.9</v>
      </c>
      <c r="D13" s="145">
        <f>'Mode d''emploi'!F19</f>
        <v>1</v>
      </c>
      <c r="E13" s="141">
        <f>IFERROR(COUNTIFS(Exigences!$C$14:$C$175,$A13),0)</f>
        <v>0</v>
      </c>
      <c r="F13" s="57">
        <f>IF(Exigences!$E$12=A13,$E$17,0)</f>
        <v>0</v>
      </c>
      <c r="G13" s="250">
        <f>IFERROR(COUNTIFS(Exigences!$E$13:$E$175,$A13),0)</f>
        <v>0</v>
      </c>
      <c r="H13" s="252" t="str">
        <f>A16</f>
        <v>Insuffisant</v>
      </c>
      <c r="I13" s="251">
        <f>E16</f>
        <v>0</v>
      </c>
      <c r="K13"/>
      <c r="L13"/>
      <c r="R13" s="171"/>
      <c r="T13"/>
    </row>
    <row r="14" spans="1:20" ht="28" customHeight="1" x14ac:dyDescent="0.2">
      <c r="A14" s="88" t="str">
        <f>'Mode d''emploi'!G18</f>
        <v>Convaincant</v>
      </c>
      <c r="B14" s="142" t="str">
        <f>'Mode d''emploi'!H18</f>
        <v>Conformité de niveau 3 : Il est nécessaire de tracer et d'améliorer les activités.</v>
      </c>
      <c r="C14" s="145">
        <f>'Mode d''emploi'!E18</f>
        <v>0.6</v>
      </c>
      <c r="D14" s="145">
        <f>'Mode d''emploi'!F18</f>
        <v>0.89</v>
      </c>
      <c r="E14" s="141">
        <f>IFERROR(COUNTIFS(Exigences!$C$14:$C$175,$A14),0)</f>
        <v>0</v>
      </c>
      <c r="F14" s="57">
        <f>IF(Exigences!$E$12=A14,$E$17,0)</f>
        <v>0</v>
      </c>
      <c r="G14" s="250">
        <f>IFERROR(COUNTIFS(Exigences!$E$13:$E$175,$A14),0)</f>
        <v>0</v>
      </c>
      <c r="H14" s="252" t="str">
        <f>A15</f>
        <v>Informel</v>
      </c>
      <c r="I14" s="251">
        <f>E15</f>
        <v>0</v>
      </c>
      <c r="K14"/>
      <c r="L14"/>
      <c r="R14" s="171"/>
      <c r="T14"/>
    </row>
    <row r="15" spans="1:20" ht="28" customHeight="1" x14ac:dyDescent="0.2">
      <c r="A15" s="88" t="str">
        <f>'Mode d''emploi'!G17</f>
        <v>Informel</v>
      </c>
      <c r="B15" s="142" t="str">
        <f>'Mode d''emploi'!H17</f>
        <v>Conformité de niveau 2 : Il est nécessaire de pérenniser la bonne exécution des activités.</v>
      </c>
      <c r="C15" s="145">
        <f>'Mode d''emploi'!E17</f>
        <v>0.3</v>
      </c>
      <c r="D15" s="145">
        <f>'Mode d''emploi'!F17</f>
        <v>0.59</v>
      </c>
      <c r="E15" s="141">
        <f>IFERROR(COUNTIFS(Exigences!$C$14:$C$175,$A15),0)</f>
        <v>0</v>
      </c>
      <c r="F15" s="57">
        <f>IF(Exigences!$E$12=A15,$E$17,0)</f>
        <v>0</v>
      </c>
      <c r="G15" s="250">
        <f>IFERROR(COUNTIFS(Exigences!$E$13:$E$175,$A15),0)</f>
        <v>0</v>
      </c>
      <c r="H15" s="252" t="str">
        <f>A14</f>
        <v>Convaincant</v>
      </c>
      <c r="I15" s="251">
        <f>E14</f>
        <v>0</v>
      </c>
      <c r="K15"/>
      <c r="L15"/>
      <c r="R15" s="171"/>
      <c r="T15"/>
    </row>
    <row r="16" spans="1:20" ht="28" customHeight="1" x14ac:dyDescent="0.2">
      <c r="A16" s="88" t="str">
        <f>'Mode d''emploi'!G16</f>
        <v>Insuffisant</v>
      </c>
      <c r="B16" s="142" t="str">
        <f>'Mode d''emploi'!H16</f>
        <v>Conformité de niveau 1 : Il est nécessaire de formaliser les activités réalisées.</v>
      </c>
      <c r="C16" s="145">
        <f>'Mode d''emploi'!E16</f>
        <v>0</v>
      </c>
      <c r="D16" s="145">
        <f>'Mode d''emploi'!F16</f>
        <v>0.28999999999999998</v>
      </c>
      <c r="E16" s="141">
        <f>IFERROR(COUNTIFS(Exigences!$C$14:$C$175,$A16),0)</f>
        <v>0</v>
      </c>
      <c r="F16" s="57">
        <f>IF(Exigences!$E$12=A16,$E$17,0)</f>
        <v>0</v>
      </c>
      <c r="G16" s="250">
        <f>IFERROR(COUNTIFS(Exigences!$E$13:$E$175,$A16),0)</f>
        <v>0</v>
      </c>
      <c r="H16" s="252" t="str">
        <f>A13</f>
        <v>Conforme</v>
      </c>
      <c r="I16" s="251">
        <f>E13</f>
        <v>0</v>
      </c>
      <c r="K16"/>
      <c r="L16"/>
      <c r="R16" s="171"/>
      <c r="T16"/>
    </row>
    <row r="17" spans="1:20" ht="17" customHeight="1" x14ac:dyDescent="0.2">
      <c r="D17"/>
      <c r="E17" s="84">
        <f>SUM(E13:E16)</f>
        <v>0</v>
      </c>
      <c r="F17" s="233" t="s">
        <v>299</v>
      </c>
      <c r="G17" s="84">
        <f>SUM(G13:G16)</f>
        <v>0</v>
      </c>
      <c r="K17"/>
      <c r="L17"/>
      <c r="R17" s="171"/>
      <c r="T17"/>
    </row>
    <row r="18" spans="1:20" ht="17" customHeight="1" x14ac:dyDescent="0.2">
      <c r="C18" s="84"/>
      <c r="D18" s="84"/>
      <c r="E18" s="84"/>
      <c r="F18" s="83"/>
      <c r="I18" s="92"/>
    </row>
    <row r="19" spans="1:20" x14ac:dyDescent="0.2">
      <c r="A19" s="138" t="s">
        <v>86</v>
      </c>
      <c r="B19" s="139"/>
      <c r="C19" s="140"/>
      <c r="D19" s="227"/>
      <c r="E19"/>
      <c r="F19" s="87"/>
      <c r="I19" s="92"/>
    </row>
    <row r="20" spans="1:20" x14ac:dyDescent="0.2">
      <c r="A20" s="137">
        <v>0</v>
      </c>
      <c r="B20" s="154" t="str">
        <f>IF(A20&lt;='Mode d''emploi'!$F$16,'Mode d''emploi'!$G$16,IF(A20&lt;='Mode d''emploi'!$F$17,'Mode d''emploi'!$G$17,IF(A20&lt;='Mode d''emploi'!$F$18,'Mode d''emploi'!$G$18,IF(A20&lt;='Mode d''emploi'!$F$19,'Mode d''emploi'!$G$19,"Pb de calcul"))))</f>
        <v>Insuffisant</v>
      </c>
    </row>
    <row r="21" spans="1:20" x14ac:dyDescent="0.2">
      <c r="A21" s="136">
        <v>0.1</v>
      </c>
      <c r="B21" s="155" t="str">
        <f>IF(A21&lt;='Mode d''emploi'!$F$16,'Mode d''emploi'!$G$16,IF(A21&lt;='Mode d''emploi'!$F$17,'Mode d''emploi'!$G$17,IF(A21&lt;='Mode d''emploi'!$F$18,'Mode d''emploi'!$G$18,IF(A21&lt;='Mode d''emploi'!$F$19,'Mode d''emploi'!$G$19,"OK"))))</f>
        <v>Insuffisant</v>
      </c>
    </row>
    <row r="22" spans="1:20" x14ac:dyDescent="0.2">
      <c r="A22" s="136">
        <v>0.2</v>
      </c>
      <c r="B22" s="155" t="str">
        <f>IF(A22&lt;='Mode d''emploi'!$F$16,'Mode d''emploi'!$G$16,IF(A22&lt;='Mode d''emploi'!$F$17,'Mode d''emploi'!$G$17,IF(A22&lt;='Mode d''emploi'!$F$18,'Mode d''emploi'!$G$18,IF(A22&lt;='Mode d''emploi'!$F$19,'Mode d''emploi'!$G$19,"OK"))))</f>
        <v>Insuffisant</v>
      </c>
    </row>
    <row r="23" spans="1:20" x14ac:dyDescent="0.2">
      <c r="A23" s="136">
        <v>0.3</v>
      </c>
      <c r="B23" s="155" t="str">
        <f>IF(A23&lt;='Mode d''emploi'!$F$16,'Mode d''emploi'!$G$16,IF(A23&lt;='Mode d''emploi'!$F$17,'Mode d''emploi'!$G$17,IF(A23&lt;='Mode d''emploi'!$F$18,'Mode d''emploi'!$G$18,IF(A23&lt;='Mode d''emploi'!$F$19,'Mode d''emploi'!$G$19,"OK"))))</f>
        <v>Informel</v>
      </c>
    </row>
    <row r="24" spans="1:20" x14ac:dyDescent="0.2">
      <c r="A24" s="136">
        <v>0.4</v>
      </c>
      <c r="B24" s="155" t="str">
        <f>IF(A24&lt;='Mode d''emploi'!$F$16,'Mode d''emploi'!$G$16,IF(A24&lt;='Mode d''emploi'!$F$17,'Mode d''emploi'!$G$17,IF(A24&lt;='Mode d''emploi'!$F$18,'Mode d''emploi'!$G$18,IF(A24&lt;='Mode d''emploi'!$F$19,'Mode d''emploi'!$G$19,"OK"))))</f>
        <v>Informel</v>
      </c>
    </row>
    <row r="25" spans="1:20" x14ac:dyDescent="0.2">
      <c r="A25" s="136">
        <v>0.5</v>
      </c>
      <c r="B25" s="155" t="str">
        <f>IF(A25&lt;='Mode d''emploi'!$F$16,'Mode d''emploi'!$G$16,IF(A25&lt;='Mode d''emploi'!$F$17,'Mode d''emploi'!$G$17,IF(A25&lt;='Mode d''emploi'!$F$18,'Mode d''emploi'!$G$18,IF(A25&lt;='Mode d''emploi'!$F$19,'Mode d''emploi'!$G$19,"OK"))))</f>
        <v>Informel</v>
      </c>
    </row>
    <row r="26" spans="1:20" x14ac:dyDescent="0.2">
      <c r="A26" s="136">
        <v>0.6</v>
      </c>
      <c r="B26" s="155" t="str">
        <f>IF(A26&lt;='Mode d''emploi'!$F$16,'Mode d''emploi'!$G$16,IF(A26&lt;='Mode d''emploi'!$F$17,'Mode d''emploi'!$G$17,IF(A26&lt;='Mode d''emploi'!$F$18,'Mode d''emploi'!$G$18,IF(A26&lt;='Mode d''emploi'!$F$19,'Mode d''emploi'!$G$19,"OK"))))</f>
        <v>Convaincant</v>
      </c>
    </row>
    <row r="27" spans="1:20" x14ac:dyDescent="0.2">
      <c r="A27" s="136">
        <v>0.7</v>
      </c>
      <c r="B27" s="155" t="str">
        <f>IF(A27&lt;='Mode d''emploi'!$F$16,'Mode d''emploi'!$G$16,IF(A27&lt;='Mode d''emploi'!$F$17,'Mode d''emploi'!$G$17,IF(A27&lt;='Mode d''emploi'!$F$18,'Mode d''emploi'!$G$18,IF(A27&lt;='Mode d''emploi'!$F$19,'Mode d''emploi'!$G$19,"OK"))))</f>
        <v>Convaincant</v>
      </c>
    </row>
    <row r="28" spans="1:20" x14ac:dyDescent="0.2">
      <c r="A28" s="136">
        <v>0.8</v>
      </c>
      <c r="B28" s="155" t="str">
        <f>IF(A28&lt;='Mode d''emploi'!$F$16,'Mode d''emploi'!$G$16,IF(A28&lt;='Mode d''emploi'!$F$17,'Mode d''emploi'!$G$17,IF(A28&lt;='Mode d''emploi'!$F$18,'Mode d''emploi'!$G$18,IF(A28&lt;='Mode d''emploi'!$F$19,'Mode d''emploi'!$G$19,"OK"))))</f>
        <v>Convaincant</v>
      </c>
    </row>
    <row r="29" spans="1:20" x14ac:dyDescent="0.2">
      <c r="A29" s="136">
        <v>0.9</v>
      </c>
      <c r="B29" s="155" t="str">
        <f>IF(A29&lt;='Mode d''emploi'!$F$16,'Mode d''emploi'!$G$16,IF(A29&lt;='Mode d''emploi'!$F$17,'Mode d''emploi'!$G$17,IF(A29&lt;='Mode d''emploi'!$F$18,'Mode d''emploi'!$G$18,IF(A29&lt;='Mode d''emploi'!$F$19,'Mode d''emploi'!$G$19,"OK"))))</f>
        <v>Conforme</v>
      </c>
    </row>
    <row r="30" spans="1:20" x14ac:dyDescent="0.2">
      <c r="A30" s="136">
        <v>1</v>
      </c>
      <c r="B30" s="155" t="str">
        <f>IF(A30&lt;='Mode d''emploi'!$F$16,'Mode d''emploi'!$G$16,IF(A30&lt;='Mode d''emploi'!$F$17,'Mode d''emploi'!$G$17,IF(A30&lt;='Mode d''emploi'!$F$18,'Mode d''emploi'!$G$18,IF(A30&lt;='Mode d''emploi'!$F$19,'Mode d''emploi'!$G$19,"OK"))))</f>
        <v>Conforme</v>
      </c>
    </row>
    <row r="31" spans="1:20" x14ac:dyDescent="0.2">
      <c r="F31" s="56"/>
    </row>
    <row r="32" spans="1:20" s="93" customFormat="1" x14ac:dyDescent="0.15">
      <c r="A32" s="244"/>
      <c r="B32" s="245" t="s">
        <v>322</v>
      </c>
      <c r="C32" s="246"/>
      <c r="D32" s="281"/>
      <c r="E32" s="176"/>
      <c r="F32" s="176"/>
      <c r="G32" s="94"/>
      <c r="H32" s="94"/>
      <c r="I32" s="94"/>
      <c r="J32" s="94"/>
      <c r="K32" s="94"/>
      <c r="L32" s="94"/>
      <c r="T32" s="171"/>
    </row>
    <row r="33" spans="1:20" s="93" customFormat="1" x14ac:dyDescent="0.15">
      <c r="A33" s="234" t="s">
        <v>320</v>
      </c>
      <c r="B33" s="235" t="s">
        <v>319</v>
      </c>
      <c r="C33" s="236" t="s">
        <v>321</v>
      </c>
      <c r="D33" s="282"/>
      <c r="E33" s="176"/>
      <c r="F33" s="176"/>
      <c r="G33" s="94"/>
      <c r="H33" s="94"/>
      <c r="I33" s="94"/>
      <c r="J33" s="94"/>
      <c r="K33" s="94"/>
      <c r="L33" s="94"/>
      <c r="T33" s="171"/>
    </row>
    <row r="34" spans="1:20" s="93" customFormat="1" x14ac:dyDescent="0.15">
      <c r="A34" s="241">
        <f>'Mode d''emploi'!E19</f>
        <v>0.9</v>
      </c>
      <c r="B34" s="238" t="str">
        <f>CONCATENATE('Résultats globaux'!A26," ",'Résultats globaux'!B26)</f>
        <v>A.5 Politiques de sécurité de l’information</v>
      </c>
      <c r="C34" s="242" t="str">
        <f>'Résultats globaux'!E26</f>
        <v/>
      </c>
      <c r="D34" s="283"/>
      <c r="E34" s="176"/>
      <c r="F34" s="176"/>
      <c r="G34" s="94"/>
      <c r="H34" s="94"/>
      <c r="I34" s="94"/>
      <c r="J34" s="94"/>
      <c r="K34" s="94"/>
      <c r="L34" s="94"/>
      <c r="T34" s="171"/>
    </row>
    <row r="35" spans="1:20" s="93" customFormat="1" x14ac:dyDescent="0.15">
      <c r="A35" s="237">
        <f t="shared" ref="A35:A47" si="3">$A$34</f>
        <v>0.9</v>
      </c>
      <c r="B35" s="238" t="str">
        <f>CONCATENATE('Résultats globaux'!A28," ",'Résultats globaux'!B28)</f>
        <v>A.6 Organisation de la sécurité de l’information</v>
      </c>
      <c r="C35" s="242" t="str">
        <f>'Résultats globaux'!E28</f>
        <v/>
      </c>
      <c r="D35" s="283"/>
      <c r="E35" s="176"/>
      <c r="F35" s="176"/>
      <c r="G35" s="94"/>
      <c r="H35" s="94"/>
      <c r="I35" s="94"/>
      <c r="J35" s="94"/>
      <c r="K35" s="94"/>
      <c r="L35" s="94"/>
      <c r="T35" s="171"/>
    </row>
    <row r="36" spans="1:20" s="93" customFormat="1" x14ac:dyDescent="0.15">
      <c r="A36" s="237">
        <f t="shared" si="3"/>
        <v>0.9</v>
      </c>
      <c r="B36" s="238" t="str">
        <f>CONCATENATE('Résultats globaux'!A31," ",'Résultats globaux'!B31)</f>
        <v>A.7 Sécurité des ressources humaines</v>
      </c>
      <c r="C36" s="242" t="str">
        <f>'Résultats globaux'!E31</f>
        <v/>
      </c>
      <c r="D36" s="283"/>
      <c r="E36" s="176"/>
      <c r="F36" s="176"/>
      <c r="G36" s="94"/>
      <c r="H36" s="94"/>
      <c r="I36" s="94"/>
      <c r="J36" s="94"/>
      <c r="K36" s="94"/>
      <c r="L36" s="94"/>
      <c r="T36" s="171"/>
    </row>
    <row r="37" spans="1:20" x14ac:dyDescent="0.2">
      <c r="A37" s="237">
        <f t="shared" si="3"/>
        <v>0.9</v>
      </c>
      <c r="B37" s="238" t="str">
        <f>CONCATENATE('Résultats globaux'!A35," ",'Résultats globaux'!B35)</f>
        <v xml:space="preserve">A.8 Gestion des actifs </v>
      </c>
      <c r="C37" s="242" t="str">
        <f>'Résultats globaux'!E35</f>
        <v/>
      </c>
      <c r="D37" s="283"/>
      <c r="E37" s="176"/>
      <c r="F37" s="176"/>
    </row>
    <row r="38" spans="1:20" x14ac:dyDescent="0.2">
      <c r="A38" s="237">
        <f t="shared" si="3"/>
        <v>0.9</v>
      </c>
      <c r="B38" s="238" t="str">
        <f>CONCATENATE('Résultats globaux'!A39," ",'Résultats globaux'!B39)</f>
        <v>A.9 Contrôle d’accès</v>
      </c>
      <c r="C38" s="242" t="str">
        <f>'Résultats globaux'!E39</f>
        <v/>
      </c>
      <c r="D38" s="283"/>
      <c r="E38" s="176"/>
      <c r="F38" s="176"/>
    </row>
    <row r="39" spans="1:20" x14ac:dyDescent="0.2">
      <c r="A39" s="237">
        <f t="shared" si="3"/>
        <v>0.9</v>
      </c>
      <c r="B39" s="238" t="str">
        <f>CONCATENATE('Résultats globaux'!A44," ",'Résultats globaux'!B44)</f>
        <v>A.10 Cryptographie</v>
      </c>
      <c r="C39" s="242" t="str">
        <f>'Résultats globaux'!E44</f>
        <v/>
      </c>
      <c r="D39" s="283"/>
      <c r="E39" s="176"/>
      <c r="F39" s="176"/>
    </row>
    <row r="40" spans="1:20" x14ac:dyDescent="0.2">
      <c r="A40" s="237">
        <f t="shared" si="3"/>
        <v>0.9</v>
      </c>
      <c r="B40" s="238" t="str">
        <f>CONCATENATE('Résultats globaux'!A46," ",'Résultats globaux'!B46)</f>
        <v>A.11 Sécurité physique et environnementale</v>
      </c>
      <c r="C40" s="242" t="str">
        <f>'Résultats globaux'!E46</f>
        <v/>
      </c>
      <c r="D40" s="283"/>
      <c r="E40" s="176"/>
      <c r="F40" s="176"/>
    </row>
    <row r="41" spans="1:20" x14ac:dyDescent="0.2">
      <c r="A41" s="237">
        <f t="shared" si="3"/>
        <v>0.9</v>
      </c>
      <c r="B41" s="238" t="str">
        <f>CONCATENATE('Résultats globaux'!A49," ",'Résultats globaux'!B49)</f>
        <v>A.12 Sécurité liée à l’exploitation</v>
      </c>
      <c r="C41" s="242" t="str">
        <f>'Résultats globaux'!E49</f>
        <v/>
      </c>
      <c r="D41" s="283"/>
      <c r="E41" s="176"/>
      <c r="F41" s="176"/>
    </row>
    <row r="42" spans="1:20" x14ac:dyDescent="0.2">
      <c r="A42" s="237">
        <f t="shared" si="3"/>
        <v>0.9</v>
      </c>
      <c r="B42" s="238" t="str">
        <f>CONCATENATE('Résultats globaux'!A57," ",'Résultats globaux'!B57)</f>
        <v>A.13 Sécurité des communications</v>
      </c>
      <c r="C42" s="242" t="str">
        <f>'Résultats globaux'!E57</f>
        <v/>
      </c>
      <c r="D42" s="283"/>
      <c r="E42" s="176"/>
      <c r="F42" s="176"/>
    </row>
    <row r="43" spans="1:20" ht="23" x14ac:dyDescent="0.2">
      <c r="A43" s="237">
        <f t="shared" si="3"/>
        <v>0.9</v>
      </c>
      <c r="B43" s="238" t="str">
        <f>CONCATENATE('Résultats globaux'!A60," ",'Résultats globaux'!B60)</f>
        <v>A.14 Acquisition, développement et maintenance des systèmes d’information</v>
      </c>
      <c r="C43" s="242" t="str">
        <f>'Résultats globaux'!E60</f>
        <v/>
      </c>
      <c r="D43" s="283"/>
      <c r="E43" s="176"/>
      <c r="F43" s="176"/>
    </row>
    <row r="44" spans="1:20" x14ac:dyDescent="0.2">
      <c r="A44" s="237">
        <f t="shared" si="3"/>
        <v>0.9</v>
      </c>
      <c r="B44" s="238" t="str">
        <f>CONCATENATE('Résultats globaux'!A64," ",'Résultats globaux'!B64)</f>
        <v>A.15 Sécurité liée à l’exploitation</v>
      </c>
      <c r="C44" s="242" t="str">
        <f>'Résultats globaux'!E64</f>
        <v/>
      </c>
      <c r="D44" s="283"/>
      <c r="E44" s="176"/>
      <c r="F44" s="176"/>
    </row>
    <row r="45" spans="1:20" x14ac:dyDescent="0.2">
      <c r="A45" s="237">
        <f t="shared" si="3"/>
        <v>0.9</v>
      </c>
      <c r="B45" s="238" t="str">
        <f>CONCATENATE('Résultats globaux'!A67," ",'Résultats globaux'!B67)</f>
        <v>A.16  Relations avec les fournisseurs</v>
      </c>
      <c r="C45" s="242" t="str">
        <f>'Résultats globaux'!E67</f>
        <v/>
      </c>
      <c r="D45" s="283"/>
      <c r="E45" s="176"/>
      <c r="F45" s="176"/>
    </row>
    <row r="46" spans="1:20" ht="23" x14ac:dyDescent="0.2">
      <c r="A46" s="237">
        <f t="shared" si="3"/>
        <v>0.9</v>
      </c>
      <c r="B46" s="238" t="str">
        <f>CONCATENATE('Résultats globaux'!A69," ",'Résultats globaux'!B69)</f>
        <v>A.17 Sécurité de l’information dans la gestion de la continuité de l’activité</v>
      </c>
      <c r="C46" s="242" t="str">
        <f>'Résultats globaux'!E69</f>
        <v/>
      </c>
      <c r="D46" s="283"/>
      <c r="E46" s="176"/>
      <c r="F46" s="176"/>
    </row>
    <row r="47" spans="1:20" x14ac:dyDescent="0.2">
      <c r="A47" s="239">
        <f t="shared" si="3"/>
        <v>0.9</v>
      </c>
      <c r="B47" s="240" t="str">
        <f>CONCATENATE('Résultats globaux'!A72," ",'Résultats globaux'!B72)</f>
        <v>A.18 Conformité</v>
      </c>
      <c r="C47" s="243" t="str">
        <f>'Résultats globaux'!E72</f>
        <v/>
      </c>
      <c r="D47" s="283"/>
      <c r="E47" s="176"/>
      <c r="F47" s="176"/>
    </row>
    <row r="48" spans="1:20" x14ac:dyDescent="0.2">
      <c r="A48" s="176"/>
      <c r="B48" s="176"/>
      <c r="C48" s="176"/>
      <c r="D48" s="176"/>
      <c r="E48" s="176"/>
      <c r="F48" s="176"/>
    </row>
    <row r="49" spans="1:6" x14ac:dyDescent="0.2">
      <c r="A49" s="176"/>
      <c r="B49" s="176"/>
      <c r="C49" s="176"/>
      <c r="D49" s="176"/>
      <c r="E49" s="176"/>
      <c r="F49" s="176"/>
    </row>
    <row r="50" spans="1:6" x14ac:dyDescent="0.2">
      <c r="A50" s="176"/>
      <c r="B50" s="176"/>
      <c r="C50" s="176"/>
      <c r="D50" s="176"/>
      <c r="E50" s="176"/>
      <c r="F50" s="176"/>
    </row>
    <row r="51" spans="1:6" x14ac:dyDescent="0.2">
      <c r="A51" s="176"/>
      <c r="B51" s="176"/>
      <c r="C51" s="176"/>
      <c r="D51" s="176"/>
      <c r="E51" s="176"/>
      <c r="F51" s="176"/>
    </row>
  </sheetData>
  <sheetProtection sheet="1" objects="1" scenarios="1" formatCells="0" formatColumns="0" formatRows="0" selectLockedCells="1"/>
  <phoneticPr fontId="43" type="noConversion"/>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Mode d'emploi</vt:lpstr>
      <vt:lpstr>Exigences</vt:lpstr>
      <vt:lpstr>Résultats globaux</vt:lpstr>
      <vt:lpstr>Auto-déclaration ISO 17050 </vt:lpstr>
      <vt:lpstr>Utilitaires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Utilisateur de Microsoft Office</cp:lastModifiedBy>
  <cp:lastPrinted>2017-06-05T20:05:19Z</cp:lastPrinted>
  <dcterms:created xsi:type="dcterms:W3CDTF">2017-02-08T20:21:22Z</dcterms:created>
  <dcterms:modified xsi:type="dcterms:W3CDTF">2017-07-05T21:41:58Z</dcterms:modified>
</cp:coreProperties>
</file>