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harts/chart29.xml" ContentType="application/vnd.openxmlformats-officedocument.drawingml.chart+xml"/>
  <Override PartName="/xl/worksheets/sheet3.xml" ContentType="application/vnd.openxmlformats-officedocument.spreadsheetml.worksheet+xml"/>
  <Override PartName="/xl/charts/chart18.xml" ContentType="application/vnd.openxmlformats-officedocument.drawingml.chart+xml"/>
  <Override PartName="/xl/charts/chart27.xml" ContentType="application/vnd.openxmlformats-officedocument.drawingml.chart+xml"/>
  <Override PartName="/xl/charts/chart36.xml" ContentType="application/vnd.openxmlformats-officedocument.drawingml.chart+xml"/>
  <Override PartName="/xl/charts/chart38.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Default Extension="bin" ContentType="application/vnd.openxmlformats-officedocument.spreadsheetml.printerSettings"/>
  <Default Extension="png" ContentType="image/png"/>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charts/chart3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19200" windowHeight="11490" tabRatio="787"/>
  </bookViews>
  <sheets>
    <sheet name="Menu" sheetId="18" r:id="rId1"/>
    <sheet name="Page d'accueil" sheetId="1" r:id="rId2"/>
    <sheet name="Evaluation des exigences" sheetId="2" r:id="rId3"/>
    <sheet name="Source de valeurs" sheetId="21" state="hidden" r:id="rId4"/>
    <sheet name="Résultats ISO 9001" sheetId="13" r:id="rId5"/>
    <sheet name="Résultats ISO 13485" sheetId="12" r:id="rId6"/>
    <sheet name="Résultats ISO 14971" sheetId="15" r:id="rId7"/>
    <sheet name="Résultats communs" sheetId="11" r:id="rId8"/>
    <sheet name="Auto-déclaration ISO 13485" sheetId="6" r:id="rId9"/>
    <sheet name="Auto-déclaration ISO 9001" sheetId="8" r:id="rId10"/>
    <sheet name="Auto-déclaration ISO 14971" sheetId="16" r:id="rId11"/>
    <sheet name="Calculs et Décisions" sheetId="19" state="hidden" r:id="rId12"/>
    <sheet name="Utilitaire ISO 9001" sheetId="10" state="hidden" r:id="rId13"/>
    <sheet name="Utilitaire ISO 14971" sheetId="14" state="hidden" r:id="rId14"/>
  </sheets>
  <definedNames>
    <definedName name="_xlnm._FilterDatabase" localSheetId="11" hidden="1">'Calculs et Décisions'!$A$1:$P$1</definedName>
    <definedName name="_xlnm._FilterDatabase" localSheetId="2" hidden="1">'Evaluation des exigences'!$A$18:$AM$564</definedName>
    <definedName name="_xlnm._FilterDatabase" localSheetId="13" hidden="1">'Utilitaire ISO 14971'!$A$2:$H$94</definedName>
    <definedName name="_xlnm._FilterDatabase" localSheetId="12" hidden="1">'Utilitaire ISO 9001'!$A$2:$G$393</definedName>
    <definedName name="_xlnm.Print_Titles" localSheetId="7">'Résultats communs'!$1:$3</definedName>
    <definedName name="_xlnm.Print_Titles" localSheetId="5">'Résultats ISO 13485'!$1:$3</definedName>
    <definedName name="_xlnm.Print_Titles" localSheetId="6">'Résultats ISO 14971'!$1:$3</definedName>
    <definedName name="_xlnm.Print_Titles" localSheetId="4">'Résultats ISO 9001'!$1:$3</definedName>
    <definedName name="_xlnm.Print_Area" localSheetId="8">'Auto-déclaration ISO 13485'!$A$1:$F$38</definedName>
    <definedName name="_xlnm.Print_Area" localSheetId="10">'Auto-déclaration ISO 14971'!$A$1:$F$44</definedName>
    <definedName name="_xlnm.Print_Area" localSheetId="9">'Auto-déclaration ISO 9001'!$A$1:$F$44</definedName>
    <definedName name="_xlnm.Print_Area" localSheetId="2">'Evaluation des exigences'!$A$1:$M$564</definedName>
    <definedName name="_xlnm.Print_Area" localSheetId="0">Menu!$A$1:$J$18</definedName>
    <definedName name="_xlnm.Print_Area" localSheetId="1">'Page d''accueil'!$A$1:$G$43</definedName>
    <definedName name="_xlnm.Print_Area" localSheetId="7">'Résultats communs'!$A$1:$J$162</definedName>
    <definedName name="_xlnm.Print_Area" localSheetId="5">'Résultats ISO 13485'!$A$1:$J$143</definedName>
    <definedName name="_xlnm.Print_Area" localSheetId="6">'Résultats ISO 14971'!$A$1:$J$108</definedName>
    <definedName name="_xlnm.Print_Area" localSheetId="4">'Résultats ISO 9001'!$A$1:$J$172</definedName>
  </definedNames>
  <calcPr calcId="124519" concurrentCalc="0"/>
</workbook>
</file>

<file path=xl/calcChain.xml><?xml version="1.0" encoding="utf-8"?>
<calcChain xmlns="http://schemas.openxmlformats.org/spreadsheetml/2006/main">
  <c r="A66" i="13"/>
  <c r="E19" i="2"/>
  <c r="E20"/>
  <c r="E4"/>
  <c r="E258" i="19" l="1"/>
  <c r="F258"/>
  <c r="G258"/>
  <c r="H258"/>
  <c r="G275" i="2"/>
  <c r="E259" i="19"/>
  <c r="F259"/>
  <c r="G259"/>
  <c r="H259"/>
  <c r="G276" i="2"/>
  <c r="E260" i="19"/>
  <c r="F260"/>
  <c r="G260"/>
  <c r="H260"/>
  <c r="G277" i="2"/>
  <c r="E262" i="19"/>
  <c r="F262"/>
  <c r="G262"/>
  <c r="H262"/>
  <c r="G279" i="2"/>
  <c r="E263" i="19"/>
  <c r="F263"/>
  <c r="G263"/>
  <c r="H263"/>
  <c r="G280" i="2"/>
  <c r="E264" i="19"/>
  <c r="F264"/>
  <c r="G264"/>
  <c r="H264"/>
  <c r="G281" i="2"/>
  <c r="E265" i="19"/>
  <c r="F265"/>
  <c r="G265"/>
  <c r="H265"/>
  <c r="G282" i="2"/>
  <c r="E266" i="19"/>
  <c r="F266"/>
  <c r="G266"/>
  <c r="H266"/>
  <c r="G283" i="2"/>
  <c r="E267" i="19"/>
  <c r="F267"/>
  <c r="G267"/>
  <c r="H267"/>
  <c r="G284" i="2"/>
  <c r="E268" i="19"/>
  <c r="F268"/>
  <c r="G268"/>
  <c r="H268"/>
  <c r="G285" i="2"/>
  <c r="E269" i="19"/>
  <c r="F269"/>
  <c r="G269"/>
  <c r="H269"/>
  <c r="G286" i="2"/>
  <c r="E270" i="19"/>
  <c r="F270"/>
  <c r="G270"/>
  <c r="H270"/>
  <c r="G287" i="2"/>
  <c r="E272" i="19"/>
  <c r="F272"/>
  <c r="G272"/>
  <c r="H272"/>
  <c r="G289" i="2"/>
  <c r="E273" i="19"/>
  <c r="F273"/>
  <c r="G273"/>
  <c r="H273"/>
  <c r="G290" i="2"/>
  <c r="E274" i="19"/>
  <c r="F274"/>
  <c r="G274"/>
  <c r="H274"/>
  <c r="G291" i="2"/>
  <c r="E275" i="19"/>
  <c r="F275"/>
  <c r="G275"/>
  <c r="H275"/>
  <c r="G292" i="2"/>
  <c r="E276" i="19"/>
  <c r="F276"/>
  <c r="G276"/>
  <c r="H276"/>
  <c r="G293" i="2"/>
  <c r="E277" i="19"/>
  <c r="F277"/>
  <c r="G277"/>
  <c r="H277"/>
  <c r="G294" i="2"/>
  <c r="E278" i="19"/>
  <c r="F278"/>
  <c r="G278"/>
  <c r="H278"/>
  <c r="G295" i="2"/>
  <c r="E279" i="19"/>
  <c r="F279"/>
  <c r="G279"/>
  <c r="H279"/>
  <c r="G296" i="2"/>
  <c r="E280" i="19"/>
  <c r="F280"/>
  <c r="G280"/>
  <c r="H280"/>
  <c r="G297" i="2"/>
  <c r="E281" i="19"/>
  <c r="F281"/>
  <c r="G281"/>
  <c r="H281"/>
  <c r="G298" i="2"/>
  <c r="E282" i="19"/>
  <c r="F282"/>
  <c r="G282"/>
  <c r="H282"/>
  <c r="G299" i="2"/>
  <c r="E283" i="19"/>
  <c r="F283"/>
  <c r="G283"/>
  <c r="H283"/>
  <c r="G300" i="2"/>
  <c r="E284" i="19"/>
  <c r="F284"/>
  <c r="G284"/>
  <c r="H284"/>
  <c r="G301" i="2"/>
  <c r="E285" i="19"/>
  <c r="F285"/>
  <c r="G285"/>
  <c r="H285"/>
  <c r="G302" i="2"/>
  <c r="E287" i="19"/>
  <c r="F287"/>
  <c r="G287"/>
  <c r="H287"/>
  <c r="G304" i="2"/>
  <c r="E288" i="19"/>
  <c r="F288"/>
  <c r="G288"/>
  <c r="H288"/>
  <c r="G305" i="2"/>
  <c r="E289" i="19"/>
  <c r="F289"/>
  <c r="G289"/>
  <c r="H289"/>
  <c r="G306" i="2"/>
  <c r="E290" i="19"/>
  <c r="F290"/>
  <c r="G290"/>
  <c r="H290"/>
  <c r="G307" i="2"/>
  <c r="G273"/>
  <c r="H275"/>
  <c r="H276"/>
  <c r="H277"/>
  <c r="H279"/>
  <c r="H280"/>
  <c r="H281"/>
  <c r="H282"/>
  <c r="H283"/>
  <c r="H284"/>
  <c r="H285"/>
  <c r="H286"/>
  <c r="H287"/>
  <c r="H289"/>
  <c r="H290"/>
  <c r="H291"/>
  <c r="H292"/>
  <c r="H293"/>
  <c r="H294"/>
  <c r="H295"/>
  <c r="H296"/>
  <c r="H297"/>
  <c r="H298"/>
  <c r="H299"/>
  <c r="H300"/>
  <c r="H301"/>
  <c r="H302"/>
  <c r="H304"/>
  <c r="H305"/>
  <c r="H306"/>
  <c r="H307"/>
  <c r="H273"/>
  <c r="I275"/>
  <c r="I276"/>
  <c r="I277"/>
  <c r="I279"/>
  <c r="I280"/>
  <c r="I281"/>
  <c r="I282"/>
  <c r="I283"/>
  <c r="I284"/>
  <c r="I285"/>
  <c r="I286"/>
  <c r="I287"/>
  <c r="I289"/>
  <c r="I290"/>
  <c r="I291"/>
  <c r="I292"/>
  <c r="I293"/>
  <c r="I294"/>
  <c r="I295"/>
  <c r="I296"/>
  <c r="I297"/>
  <c r="I298"/>
  <c r="I299"/>
  <c r="I300"/>
  <c r="I301"/>
  <c r="I302"/>
  <c r="I304"/>
  <c r="I305"/>
  <c r="I306"/>
  <c r="I307"/>
  <c r="I273"/>
  <c r="J275"/>
  <c r="J276"/>
  <c r="J277"/>
  <c r="J279"/>
  <c r="J280"/>
  <c r="J281"/>
  <c r="J282"/>
  <c r="J283"/>
  <c r="J284"/>
  <c r="J285"/>
  <c r="J286"/>
  <c r="J287"/>
  <c r="J289"/>
  <c r="J290"/>
  <c r="J291"/>
  <c r="J292"/>
  <c r="J293"/>
  <c r="J294"/>
  <c r="J295"/>
  <c r="J296"/>
  <c r="J297"/>
  <c r="J298"/>
  <c r="J299"/>
  <c r="J300"/>
  <c r="J301"/>
  <c r="J302"/>
  <c r="J304"/>
  <c r="J305"/>
  <c r="J306"/>
  <c r="J307"/>
  <c r="J273"/>
  <c r="E273"/>
  <c r="J563"/>
  <c r="J564"/>
  <c r="J562"/>
  <c r="F562"/>
  <c r="E546" i="19"/>
  <c r="F546"/>
  <c r="G546"/>
  <c r="H546"/>
  <c r="G563" i="2"/>
  <c r="E547" i="19"/>
  <c r="F547"/>
  <c r="G547"/>
  <c r="H547"/>
  <c r="G564" i="2"/>
  <c r="G562"/>
  <c r="H563"/>
  <c r="H564"/>
  <c r="H562"/>
  <c r="I563"/>
  <c r="I564"/>
  <c r="I562"/>
  <c r="E562"/>
  <c r="J558"/>
  <c r="J559"/>
  <c r="J560"/>
  <c r="J561"/>
  <c r="J557"/>
  <c r="F557"/>
  <c r="E541" i="19"/>
  <c r="F541"/>
  <c r="G541"/>
  <c r="H541"/>
  <c r="G558" i="2"/>
  <c r="E542" i="19"/>
  <c r="F542"/>
  <c r="G542"/>
  <c r="H542"/>
  <c r="G559" i="2"/>
  <c r="E543" i="19"/>
  <c r="F543"/>
  <c r="G543"/>
  <c r="H543"/>
  <c r="G560" i="2"/>
  <c r="E544" i="19"/>
  <c r="F544"/>
  <c r="G544"/>
  <c r="H544"/>
  <c r="G561" i="2"/>
  <c r="G557"/>
  <c r="H558"/>
  <c r="H559"/>
  <c r="H560"/>
  <c r="H561"/>
  <c r="H557"/>
  <c r="I558"/>
  <c r="I559"/>
  <c r="I560"/>
  <c r="I561"/>
  <c r="I557"/>
  <c r="E557"/>
  <c r="J554"/>
  <c r="J555"/>
  <c r="J556"/>
  <c r="J553"/>
  <c r="F553"/>
  <c r="E537" i="19"/>
  <c r="F537"/>
  <c r="G537"/>
  <c r="H537"/>
  <c r="G554" i="2"/>
  <c r="E538" i="19"/>
  <c r="F538"/>
  <c r="G538"/>
  <c r="H538"/>
  <c r="G555" i="2"/>
  <c r="E539" i="19"/>
  <c r="F539"/>
  <c r="G539"/>
  <c r="H539"/>
  <c r="G556" i="2"/>
  <c r="G553"/>
  <c r="H554"/>
  <c r="H555"/>
  <c r="H556"/>
  <c r="H553"/>
  <c r="I554"/>
  <c r="I555"/>
  <c r="I556"/>
  <c r="I553"/>
  <c r="E553"/>
  <c r="J551"/>
  <c r="J552"/>
  <c r="J550"/>
  <c r="F550"/>
  <c r="E534" i="19"/>
  <c r="F534"/>
  <c r="G534"/>
  <c r="H534"/>
  <c r="G551" i="2"/>
  <c r="E535" i="19"/>
  <c r="F535"/>
  <c r="G535"/>
  <c r="H535"/>
  <c r="G552" i="2"/>
  <c r="G550"/>
  <c r="H551"/>
  <c r="H552"/>
  <c r="H550"/>
  <c r="I551"/>
  <c r="I552"/>
  <c r="I550"/>
  <c r="E550"/>
  <c r="J548"/>
  <c r="J549"/>
  <c r="J547"/>
  <c r="F547"/>
  <c r="E531" i="19"/>
  <c r="F531"/>
  <c r="G531"/>
  <c r="H531"/>
  <c r="G548" i="2"/>
  <c r="E532" i="19"/>
  <c r="F532"/>
  <c r="G532"/>
  <c r="H532"/>
  <c r="G549" i="2"/>
  <c r="G547"/>
  <c r="H548"/>
  <c r="H549"/>
  <c r="H547"/>
  <c r="I548"/>
  <c r="I549"/>
  <c r="I547"/>
  <c r="E547"/>
  <c r="J542"/>
  <c r="J543"/>
  <c r="J544"/>
  <c r="J545"/>
  <c r="J546"/>
  <c r="J541"/>
  <c r="F541"/>
  <c r="E525" i="19"/>
  <c r="F525"/>
  <c r="G525"/>
  <c r="H525"/>
  <c r="G542" i="2"/>
  <c r="E526" i="19"/>
  <c r="F526"/>
  <c r="G526"/>
  <c r="H526"/>
  <c r="G543" i="2"/>
  <c r="E527" i="19"/>
  <c r="F527"/>
  <c r="G527"/>
  <c r="H527"/>
  <c r="G544" i="2"/>
  <c r="E528" i="19"/>
  <c r="F528"/>
  <c r="G528"/>
  <c r="H528"/>
  <c r="G545" i="2"/>
  <c r="E529" i="19"/>
  <c r="F529"/>
  <c r="G529"/>
  <c r="H529"/>
  <c r="G546" i="2"/>
  <c r="G541"/>
  <c r="H542"/>
  <c r="H543"/>
  <c r="H544"/>
  <c r="H545"/>
  <c r="H546"/>
  <c r="H541"/>
  <c r="I542"/>
  <c r="I543"/>
  <c r="I544"/>
  <c r="I545"/>
  <c r="I546"/>
  <c r="I541"/>
  <c r="E541"/>
  <c r="J537"/>
  <c r="J538"/>
  <c r="J539"/>
  <c r="J540"/>
  <c r="J536"/>
  <c r="F536"/>
  <c r="E520" i="19"/>
  <c r="F520"/>
  <c r="G520"/>
  <c r="H520"/>
  <c r="G537" i="2"/>
  <c r="E521" i="19"/>
  <c r="F521"/>
  <c r="G521"/>
  <c r="H521"/>
  <c r="G538" i="2"/>
  <c r="E522" i="19"/>
  <c r="F522"/>
  <c r="G522"/>
  <c r="H522"/>
  <c r="G539" i="2"/>
  <c r="E523" i="19"/>
  <c r="F523"/>
  <c r="G523"/>
  <c r="H523"/>
  <c r="G540" i="2"/>
  <c r="G536"/>
  <c r="H537"/>
  <c r="H538"/>
  <c r="H539"/>
  <c r="H540"/>
  <c r="H536"/>
  <c r="I537"/>
  <c r="I538"/>
  <c r="I539"/>
  <c r="I540"/>
  <c r="I536"/>
  <c r="E536"/>
  <c r="J534"/>
  <c r="J535"/>
  <c r="J533"/>
  <c r="F533"/>
  <c r="E517" i="19"/>
  <c r="F517"/>
  <c r="G517"/>
  <c r="H517"/>
  <c r="G534" i="2"/>
  <c r="E518" i="19"/>
  <c r="F518"/>
  <c r="G518"/>
  <c r="H518"/>
  <c r="G535" i="2"/>
  <c r="G533"/>
  <c r="H534"/>
  <c r="H535"/>
  <c r="H533"/>
  <c r="I534"/>
  <c r="I535"/>
  <c r="I533"/>
  <c r="E533"/>
  <c r="J527"/>
  <c r="J528"/>
  <c r="J529"/>
  <c r="J530"/>
  <c r="J531"/>
  <c r="J532"/>
  <c r="J526"/>
  <c r="F526"/>
  <c r="E510" i="19"/>
  <c r="F510"/>
  <c r="G510"/>
  <c r="H510"/>
  <c r="G527" i="2"/>
  <c r="E511" i="19"/>
  <c r="F511"/>
  <c r="G511"/>
  <c r="H511"/>
  <c r="G528" i="2"/>
  <c r="E512" i="19"/>
  <c r="F512"/>
  <c r="G512"/>
  <c r="H512"/>
  <c r="G529" i="2"/>
  <c r="E513" i="19"/>
  <c r="F513"/>
  <c r="G513"/>
  <c r="H513"/>
  <c r="G530" i="2"/>
  <c r="E514" i="19"/>
  <c r="F514"/>
  <c r="G514"/>
  <c r="H514"/>
  <c r="G531" i="2"/>
  <c r="E515" i="19"/>
  <c r="F515"/>
  <c r="G515"/>
  <c r="H515"/>
  <c r="G532" i="2"/>
  <c r="G526"/>
  <c r="H527"/>
  <c r="H528"/>
  <c r="H529"/>
  <c r="H530"/>
  <c r="H531"/>
  <c r="H532"/>
  <c r="H526"/>
  <c r="I527"/>
  <c r="I528"/>
  <c r="I529"/>
  <c r="I530"/>
  <c r="I531"/>
  <c r="I532"/>
  <c r="I526"/>
  <c r="E526"/>
  <c r="J525"/>
  <c r="J524"/>
  <c r="F524"/>
  <c r="E508" i="19"/>
  <c r="F508"/>
  <c r="G508"/>
  <c r="H508"/>
  <c r="G525" i="2"/>
  <c r="G524"/>
  <c r="H525"/>
  <c r="H524"/>
  <c r="I525"/>
  <c r="I524"/>
  <c r="E524"/>
  <c r="J523"/>
  <c r="F523"/>
  <c r="G523"/>
  <c r="H523"/>
  <c r="I523"/>
  <c r="E523"/>
  <c r="J521"/>
  <c r="J522"/>
  <c r="J520"/>
  <c r="F520"/>
  <c r="E504" i="19"/>
  <c r="F504"/>
  <c r="G504"/>
  <c r="H504"/>
  <c r="G521" i="2"/>
  <c r="E505" i="19"/>
  <c r="F505"/>
  <c r="G505"/>
  <c r="H505"/>
  <c r="G522" i="2"/>
  <c r="G520"/>
  <c r="H521"/>
  <c r="H522"/>
  <c r="H520"/>
  <c r="I521"/>
  <c r="I522"/>
  <c r="I520"/>
  <c r="E520"/>
  <c r="J517"/>
  <c r="J518"/>
  <c r="J519"/>
  <c r="J516"/>
  <c r="F516"/>
  <c r="E500" i="19"/>
  <c r="F500"/>
  <c r="G500"/>
  <c r="H500"/>
  <c r="G517" i="2"/>
  <c r="E501" i="19"/>
  <c r="F501"/>
  <c r="G501"/>
  <c r="H501"/>
  <c r="G518" i="2"/>
  <c r="E502" i="19"/>
  <c r="F502"/>
  <c r="G502"/>
  <c r="H502"/>
  <c r="G519" i="2"/>
  <c r="G516"/>
  <c r="H517"/>
  <c r="H518"/>
  <c r="H519"/>
  <c r="H516"/>
  <c r="I517"/>
  <c r="I518"/>
  <c r="I519"/>
  <c r="I516"/>
  <c r="E516"/>
  <c r="J515"/>
  <c r="J514"/>
  <c r="F514"/>
  <c r="E498" i="19"/>
  <c r="F498"/>
  <c r="G498"/>
  <c r="H498"/>
  <c r="G515" i="2"/>
  <c r="G514"/>
  <c r="H515"/>
  <c r="H514"/>
  <c r="I515"/>
  <c r="I514"/>
  <c r="E514"/>
  <c r="J512"/>
  <c r="J513"/>
  <c r="J511"/>
  <c r="F511"/>
  <c r="E495" i="19"/>
  <c r="F495"/>
  <c r="G495"/>
  <c r="H495"/>
  <c r="G512" i="2"/>
  <c r="E496" i="19"/>
  <c r="F496"/>
  <c r="G496"/>
  <c r="H496"/>
  <c r="G513" i="2"/>
  <c r="G511"/>
  <c r="H512"/>
  <c r="H513"/>
  <c r="H511"/>
  <c r="I512"/>
  <c r="I513"/>
  <c r="I511"/>
  <c r="E511"/>
  <c r="J510"/>
  <c r="J509"/>
  <c r="F509"/>
  <c r="J508"/>
  <c r="F508"/>
  <c r="E493" i="19"/>
  <c r="F493"/>
  <c r="G493"/>
  <c r="H493"/>
  <c r="G510" i="2"/>
  <c r="G509"/>
  <c r="H510"/>
  <c r="H509"/>
  <c r="I510"/>
  <c r="I509"/>
  <c r="E509"/>
  <c r="G508"/>
  <c r="H508"/>
  <c r="I508"/>
  <c r="E508"/>
  <c r="J507"/>
  <c r="J506"/>
  <c r="F506"/>
  <c r="E490" i="19"/>
  <c r="F490"/>
  <c r="G490"/>
  <c r="H490"/>
  <c r="G507" i="2"/>
  <c r="G506"/>
  <c r="H507"/>
  <c r="H506"/>
  <c r="I507"/>
  <c r="I506"/>
  <c r="E506"/>
  <c r="J496"/>
  <c r="J497"/>
  <c r="J498"/>
  <c r="J499"/>
  <c r="J500"/>
  <c r="J501"/>
  <c r="J502"/>
  <c r="J503"/>
  <c r="J504"/>
  <c r="J505"/>
  <c r="J495"/>
  <c r="F495"/>
  <c r="E479" i="19"/>
  <c r="F479"/>
  <c r="G479"/>
  <c r="H479"/>
  <c r="G496" i="2"/>
  <c r="E480" i="19"/>
  <c r="F480"/>
  <c r="G480"/>
  <c r="H480"/>
  <c r="G497" i="2"/>
  <c r="E481" i="19"/>
  <c r="F481"/>
  <c r="G481"/>
  <c r="H481"/>
  <c r="G498" i="2"/>
  <c r="E482" i="19"/>
  <c r="F482"/>
  <c r="G482"/>
  <c r="H482"/>
  <c r="G499" i="2"/>
  <c r="E483" i="19"/>
  <c r="F483"/>
  <c r="G483"/>
  <c r="H483"/>
  <c r="G500" i="2"/>
  <c r="E484" i="19"/>
  <c r="F484"/>
  <c r="G484"/>
  <c r="H484"/>
  <c r="G501" i="2"/>
  <c r="E485" i="19"/>
  <c r="F485"/>
  <c r="G485"/>
  <c r="H485"/>
  <c r="G502" i="2"/>
  <c r="E486" i="19"/>
  <c r="F486"/>
  <c r="G486"/>
  <c r="H486"/>
  <c r="G503" i="2"/>
  <c r="E487" i="19"/>
  <c r="F487"/>
  <c r="G487"/>
  <c r="H487"/>
  <c r="G504" i="2"/>
  <c r="E488" i="19"/>
  <c r="F488"/>
  <c r="G488"/>
  <c r="H488"/>
  <c r="G505" i="2"/>
  <c r="G495"/>
  <c r="H496"/>
  <c r="H497"/>
  <c r="H498"/>
  <c r="H499"/>
  <c r="H500"/>
  <c r="H501"/>
  <c r="H502"/>
  <c r="H503"/>
  <c r="H504"/>
  <c r="H505"/>
  <c r="H495"/>
  <c r="I496"/>
  <c r="I497"/>
  <c r="I498"/>
  <c r="I499"/>
  <c r="I500"/>
  <c r="I501"/>
  <c r="I502"/>
  <c r="I503"/>
  <c r="I504"/>
  <c r="I505"/>
  <c r="I495"/>
  <c r="E495"/>
  <c r="J494"/>
  <c r="J493"/>
  <c r="F493"/>
  <c r="E477" i="19"/>
  <c r="F477"/>
  <c r="G477"/>
  <c r="H477"/>
  <c r="G494" i="2"/>
  <c r="G493"/>
  <c r="H494"/>
  <c r="H493"/>
  <c r="I494"/>
  <c r="I493"/>
  <c r="E493"/>
  <c r="J492"/>
  <c r="J491"/>
  <c r="F491"/>
  <c r="J490"/>
  <c r="J489"/>
  <c r="F489"/>
  <c r="J488"/>
  <c r="F488"/>
  <c r="E475" i="19"/>
  <c r="F475"/>
  <c r="G475"/>
  <c r="H475"/>
  <c r="G492" i="2"/>
  <c r="G491"/>
  <c r="H492"/>
  <c r="H491"/>
  <c r="I492"/>
  <c r="I491"/>
  <c r="E491"/>
  <c r="E473" i="19"/>
  <c r="F473"/>
  <c r="G473"/>
  <c r="H473"/>
  <c r="G490" i="2"/>
  <c r="G489"/>
  <c r="H490"/>
  <c r="H489"/>
  <c r="I490"/>
  <c r="I489"/>
  <c r="E489"/>
  <c r="G488"/>
  <c r="H488"/>
  <c r="I488"/>
  <c r="E488"/>
  <c r="E470" i="19"/>
  <c r="F470"/>
  <c r="G470"/>
  <c r="H470"/>
  <c r="G487" i="2"/>
  <c r="G486"/>
  <c r="H487"/>
  <c r="H486"/>
  <c r="I487"/>
  <c r="I486"/>
  <c r="J487"/>
  <c r="J486"/>
  <c r="E486"/>
  <c r="E447" i="19"/>
  <c r="F447"/>
  <c r="G447"/>
  <c r="H447"/>
  <c r="G464" i="2"/>
  <c r="E448" i="19"/>
  <c r="F448"/>
  <c r="G448"/>
  <c r="H448"/>
  <c r="G465" i="2"/>
  <c r="E449" i="19"/>
  <c r="F449"/>
  <c r="G449"/>
  <c r="H449"/>
  <c r="G466" i="2"/>
  <c r="E450" i="19"/>
  <c r="F450"/>
  <c r="G450"/>
  <c r="H450"/>
  <c r="G467" i="2"/>
  <c r="E451" i="19"/>
  <c r="F451"/>
  <c r="G451"/>
  <c r="H451"/>
  <c r="G468" i="2"/>
  <c r="E452" i="19"/>
  <c r="F452"/>
  <c r="G452"/>
  <c r="H452"/>
  <c r="G469" i="2"/>
  <c r="E453" i="19"/>
  <c r="F453"/>
  <c r="G453"/>
  <c r="H453"/>
  <c r="G470" i="2"/>
  <c r="E454" i="19"/>
  <c r="F454"/>
  <c r="G454"/>
  <c r="H454"/>
  <c r="G471" i="2"/>
  <c r="E455" i="19"/>
  <c r="F455"/>
  <c r="G455"/>
  <c r="H455"/>
  <c r="G472" i="2"/>
  <c r="E456" i="19"/>
  <c r="F456"/>
  <c r="G456"/>
  <c r="H456"/>
  <c r="G473" i="2"/>
  <c r="E457" i="19"/>
  <c r="F457"/>
  <c r="G457"/>
  <c r="H457"/>
  <c r="G474" i="2"/>
  <c r="E458" i="19"/>
  <c r="F458"/>
  <c r="G458"/>
  <c r="H458"/>
  <c r="G475" i="2"/>
  <c r="E459" i="19"/>
  <c r="F459"/>
  <c r="G459"/>
  <c r="H459"/>
  <c r="G476" i="2"/>
  <c r="E461" i="19"/>
  <c r="F461"/>
  <c r="G461"/>
  <c r="H461"/>
  <c r="G478" i="2"/>
  <c r="E462" i="19"/>
  <c r="F462"/>
  <c r="G462"/>
  <c r="H462"/>
  <c r="G479" i="2"/>
  <c r="E463" i="19"/>
  <c r="F463"/>
  <c r="G463"/>
  <c r="H463"/>
  <c r="G480" i="2"/>
  <c r="E464" i="19"/>
  <c r="F464"/>
  <c r="G464"/>
  <c r="H464"/>
  <c r="G481" i="2"/>
  <c r="E465" i="19"/>
  <c r="F465"/>
  <c r="G465"/>
  <c r="H465"/>
  <c r="G482" i="2"/>
  <c r="E466" i="19"/>
  <c r="F466"/>
  <c r="G466"/>
  <c r="H466"/>
  <c r="G483" i="2"/>
  <c r="E467" i="19"/>
  <c r="F467"/>
  <c r="G467"/>
  <c r="H467"/>
  <c r="G484" i="2"/>
  <c r="E468" i="19"/>
  <c r="F468"/>
  <c r="G468"/>
  <c r="H468"/>
  <c r="G485" i="2"/>
  <c r="G463"/>
  <c r="H464"/>
  <c r="H465"/>
  <c r="H466"/>
  <c r="H467"/>
  <c r="H468"/>
  <c r="H469"/>
  <c r="H470"/>
  <c r="H471"/>
  <c r="H472"/>
  <c r="H473"/>
  <c r="H474"/>
  <c r="H475"/>
  <c r="H476"/>
  <c r="H478"/>
  <c r="H479"/>
  <c r="H480"/>
  <c r="H481"/>
  <c r="H482"/>
  <c r="H483"/>
  <c r="H484"/>
  <c r="H485"/>
  <c r="H463"/>
  <c r="I464"/>
  <c r="I465"/>
  <c r="I466"/>
  <c r="I467"/>
  <c r="I468"/>
  <c r="I469"/>
  <c r="I470"/>
  <c r="I471"/>
  <c r="I472"/>
  <c r="I473"/>
  <c r="I474"/>
  <c r="I475"/>
  <c r="I476"/>
  <c r="I478"/>
  <c r="I479"/>
  <c r="I480"/>
  <c r="I481"/>
  <c r="I482"/>
  <c r="I483"/>
  <c r="I484"/>
  <c r="I485"/>
  <c r="I463"/>
  <c r="J464"/>
  <c r="J465"/>
  <c r="J466"/>
  <c r="J467"/>
  <c r="J468"/>
  <c r="J469"/>
  <c r="J470"/>
  <c r="J471"/>
  <c r="J472"/>
  <c r="J473"/>
  <c r="J474"/>
  <c r="J475"/>
  <c r="J476"/>
  <c r="J478"/>
  <c r="J479"/>
  <c r="J480"/>
  <c r="J481"/>
  <c r="J482"/>
  <c r="J483"/>
  <c r="J484"/>
  <c r="J485"/>
  <c r="J463"/>
  <c r="E463"/>
  <c r="E442" i="19"/>
  <c r="F442"/>
  <c r="G442"/>
  <c r="H442"/>
  <c r="G459" i="2"/>
  <c r="E443" i="19"/>
  <c r="F443"/>
  <c r="G443"/>
  <c r="H443"/>
  <c r="G460" i="2"/>
  <c r="E444" i="19"/>
  <c r="F444"/>
  <c r="G444"/>
  <c r="H444"/>
  <c r="G461" i="2"/>
  <c r="E445" i="19"/>
  <c r="F445"/>
  <c r="G445"/>
  <c r="H445"/>
  <c r="G462" i="2"/>
  <c r="G458"/>
  <c r="H459"/>
  <c r="H460"/>
  <c r="H461"/>
  <c r="H462"/>
  <c r="H458"/>
  <c r="I459"/>
  <c r="I460"/>
  <c r="I461"/>
  <c r="I462"/>
  <c r="I458"/>
  <c r="J459"/>
  <c r="J460"/>
  <c r="J461"/>
  <c r="J462"/>
  <c r="J458"/>
  <c r="E458"/>
  <c r="G457"/>
  <c r="H457"/>
  <c r="I457"/>
  <c r="J457"/>
  <c r="E457"/>
  <c r="E410" i="19"/>
  <c r="F410"/>
  <c r="G410"/>
  <c r="H410"/>
  <c r="G427" i="2"/>
  <c r="E411" i="19"/>
  <c r="F411"/>
  <c r="G411"/>
  <c r="H411"/>
  <c r="G428" i="2"/>
  <c r="E413" i="19"/>
  <c r="F413"/>
  <c r="G413"/>
  <c r="H413"/>
  <c r="G430" i="2"/>
  <c r="E414" i="19"/>
  <c r="F414"/>
  <c r="G414"/>
  <c r="H414"/>
  <c r="G431" i="2"/>
  <c r="E415" i="19"/>
  <c r="F415"/>
  <c r="G415"/>
  <c r="H415"/>
  <c r="G432" i="2"/>
  <c r="E416" i="19"/>
  <c r="F416"/>
  <c r="G416"/>
  <c r="H416"/>
  <c r="G433" i="2"/>
  <c r="E417" i="19"/>
  <c r="F417"/>
  <c r="G417"/>
  <c r="H417"/>
  <c r="G434" i="2"/>
  <c r="E418" i="19"/>
  <c r="F418"/>
  <c r="G418"/>
  <c r="H418"/>
  <c r="G435" i="2"/>
  <c r="E419" i="19"/>
  <c r="F419"/>
  <c r="G419"/>
  <c r="H419"/>
  <c r="G436" i="2"/>
  <c r="E420" i="19"/>
  <c r="F420"/>
  <c r="G420"/>
  <c r="H420"/>
  <c r="G437" i="2"/>
  <c r="E421" i="19"/>
  <c r="F421"/>
  <c r="G421"/>
  <c r="H421"/>
  <c r="G438" i="2"/>
  <c r="E422" i="19"/>
  <c r="F422"/>
  <c r="G422"/>
  <c r="H422"/>
  <c r="G439" i="2"/>
  <c r="E423" i="19"/>
  <c r="F423"/>
  <c r="G423"/>
  <c r="H423"/>
  <c r="G440" i="2"/>
  <c r="E424" i="19"/>
  <c r="F424"/>
  <c r="G424"/>
  <c r="H424"/>
  <c r="G441" i="2"/>
  <c r="E425" i="19"/>
  <c r="F425"/>
  <c r="G425"/>
  <c r="H425"/>
  <c r="G442" i="2"/>
  <c r="E426" i="19"/>
  <c r="F426"/>
  <c r="G426"/>
  <c r="H426"/>
  <c r="G443" i="2"/>
  <c r="E427" i="19"/>
  <c r="F427"/>
  <c r="G427"/>
  <c r="H427"/>
  <c r="G444" i="2"/>
  <c r="E428" i="19"/>
  <c r="F428"/>
  <c r="G428"/>
  <c r="H428"/>
  <c r="G445" i="2"/>
  <c r="E429" i="19"/>
  <c r="F429"/>
  <c r="G429"/>
  <c r="H429"/>
  <c r="G446" i="2"/>
  <c r="E430" i="19"/>
  <c r="F430"/>
  <c r="G430"/>
  <c r="H430"/>
  <c r="G447" i="2"/>
  <c r="E431" i="19"/>
  <c r="F431"/>
  <c r="G431"/>
  <c r="H431"/>
  <c r="G448" i="2"/>
  <c r="E432" i="19"/>
  <c r="F432"/>
  <c r="G432"/>
  <c r="H432"/>
  <c r="G449" i="2"/>
  <c r="E433" i="19"/>
  <c r="F433"/>
  <c r="G433"/>
  <c r="H433"/>
  <c r="G450" i="2"/>
  <c r="E434" i="19"/>
  <c r="F434"/>
  <c r="G434"/>
  <c r="H434"/>
  <c r="G451" i="2"/>
  <c r="E435" i="19"/>
  <c r="F435"/>
  <c r="G435"/>
  <c r="H435"/>
  <c r="G452" i="2"/>
  <c r="E436" i="19"/>
  <c r="F436"/>
  <c r="G436"/>
  <c r="H436"/>
  <c r="G453" i="2"/>
  <c r="E437" i="19"/>
  <c r="F437"/>
  <c r="G437"/>
  <c r="H437"/>
  <c r="G454" i="2"/>
  <c r="E438" i="19"/>
  <c r="F438"/>
  <c r="G438"/>
  <c r="H438"/>
  <c r="G455" i="2"/>
  <c r="E439" i="19"/>
  <c r="F439"/>
  <c r="G439"/>
  <c r="H439"/>
  <c r="G456" i="2"/>
  <c r="G425"/>
  <c r="H427"/>
  <c r="H428"/>
  <c r="H430"/>
  <c r="H431"/>
  <c r="H432"/>
  <c r="H433"/>
  <c r="H434"/>
  <c r="H435"/>
  <c r="H436"/>
  <c r="H437"/>
  <c r="H438"/>
  <c r="H439"/>
  <c r="H440"/>
  <c r="H441"/>
  <c r="H442"/>
  <c r="H443"/>
  <c r="H444"/>
  <c r="H445"/>
  <c r="H446"/>
  <c r="H447"/>
  <c r="H448"/>
  <c r="H449"/>
  <c r="H450"/>
  <c r="H451"/>
  <c r="H452"/>
  <c r="H453"/>
  <c r="H454"/>
  <c r="H455"/>
  <c r="H456"/>
  <c r="H425"/>
  <c r="I427"/>
  <c r="I428"/>
  <c r="I430"/>
  <c r="I431"/>
  <c r="I432"/>
  <c r="I433"/>
  <c r="I434"/>
  <c r="I435"/>
  <c r="I436"/>
  <c r="I437"/>
  <c r="I438"/>
  <c r="I439"/>
  <c r="I440"/>
  <c r="I441"/>
  <c r="I442"/>
  <c r="I443"/>
  <c r="I444"/>
  <c r="I445"/>
  <c r="I446"/>
  <c r="I447"/>
  <c r="I448"/>
  <c r="I449"/>
  <c r="I450"/>
  <c r="I451"/>
  <c r="I452"/>
  <c r="I453"/>
  <c r="I454"/>
  <c r="I455"/>
  <c r="I456"/>
  <c r="I425"/>
  <c r="J427"/>
  <c r="J428"/>
  <c r="J430"/>
  <c r="J431"/>
  <c r="J432"/>
  <c r="J433"/>
  <c r="J434"/>
  <c r="J435"/>
  <c r="J436"/>
  <c r="J437"/>
  <c r="J438"/>
  <c r="J439"/>
  <c r="J440"/>
  <c r="J441"/>
  <c r="J442"/>
  <c r="J443"/>
  <c r="J444"/>
  <c r="J445"/>
  <c r="J446"/>
  <c r="J447"/>
  <c r="J448"/>
  <c r="J449"/>
  <c r="J450"/>
  <c r="J451"/>
  <c r="J452"/>
  <c r="J453"/>
  <c r="J454"/>
  <c r="J455"/>
  <c r="J456"/>
  <c r="J425"/>
  <c r="E425"/>
  <c r="E385" i="19"/>
  <c r="F385"/>
  <c r="G385"/>
  <c r="H385"/>
  <c r="G402" i="2"/>
  <c r="E386" i="19"/>
  <c r="F386"/>
  <c r="G386"/>
  <c r="H386"/>
  <c r="G403" i="2"/>
  <c r="E387" i="19"/>
  <c r="F387"/>
  <c r="G387"/>
  <c r="H387"/>
  <c r="G404" i="2"/>
  <c r="E388" i="19"/>
  <c r="F388"/>
  <c r="G388"/>
  <c r="H388"/>
  <c r="G405" i="2"/>
  <c r="E389" i="19"/>
  <c r="F389"/>
  <c r="G389"/>
  <c r="H389"/>
  <c r="G406" i="2"/>
  <c r="E390" i="19"/>
  <c r="F390"/>
  <c r="G390"/>
  <c r="H390"/>
  <c r="G407" i="2"/>
  <c r="E391" i="19"/>
  <c r="F391"/>
  <c r="G391"/>
  <c r="H391"/>
  <c r="G408" i="2"/>
  <c r="E392" i="19"/>
  <c r="F392"/>
  <c r="G392"/>
  <c r="H392"/>
  <c r="G409" i="2"/>
  <c r="E393" i="19"/>
  <c r="F393"/>
  <c r="G393"/>
  <c r="H393"/>
  <c r="G410" i="2"/>
  <c r="E394" i="19"/>
  <c r="F394"/>
  <c r="G394"/>
  <c r="H394"/>
  <c r="G411" i="2"/>
  <c r="E395" i="19"/>
  <c r="F395"/>
  <c r="G395"/>
  <c r="H395"/>
  <c r="G412" i="2"/>
  <c r="E397" i="19"/>
  <c r="F397"/>
  <c r="G397"/>
  <c r="H397"/>
  <c r="G414" i="2"/>
  <c r="E398" i="19"/>
  <c r="F398"/>
  <c r="G398"/>
  <c r="H398"/>
  <c r="G415" i="2"/>
  <c r="E399" i="19"/>
  <c r="F399"/>
  <c r="G399"/>
  <c r="H399"/>
  <c r="G416" i="2"/>
  <c r="E400" i="19"/>
  <c r="F400"/>
  <c r="G400"/>
  <c r="H400"/>
  <c r="G417" i="2"/>
  <c r="E402" i="19"/>
  <c r="F402"/>
  <c r="G402"/>
  <c r="H402"/>
  <c r="G419" i="2"/>
  <c r="E403" i="19"/>
  <c r="F403"/>
  <c r="G403"/>
  <c r="H403"/>
  <c r="G420" i="2"/>
  <c r="E404" i="19"/>
  <c r="F404"/>
  <c r="G404"/>
  <c r="H404"/>
  <c r="G421" i="2"/>
  <c r="E405" i="19"/>
  <c r="F405"/>
  <c r="G405"/>
  <c r="H405"/>
  <c r="G422" i="2"/>
  <c r="E406" i="19"/>
  <c r="F406"/>
  <c r="G406"/>
  <c r="H406"/>
  <c r="G423" i="2"/>
  <c r="E407" i="19"/>
  <c r="F407"/>
  <c r="G407"/>
  <c r="H407"/>
  <c r="G424" i="2"/>
  <c r="G401"/>
  <c r="H402"/>
  <c r="H403"/>
  <c r="H404"/>
  <c r="H405"/>
  <c r="H406"/>
  <c r="H407"/>
  <c r="H408"/>
  <c r="H409"/>
  <c r="H410"/>
  <c r="H411"/>
  <c r="H412"/>
  <c r="H414"/>
  <c r="H415"/>
  <c r="H416"/>
  <c r="H417"/>
  <c r="H419"/>
  <c r="H420"/>
  <c r="H421"/>
  <c r="H422"/>
  <c r="H423"/>
  <c r="H424"/>
  <c r="H401"/>
  <c r="I402"/>
  <c r="I403"/>
  <c r="I404"/>
  <c r="I405"/>
  <c r="I406"/>
  <c r="I407"/>
  <c r="I408"/>
  <c r="I409"/>
  <c r="I410"/>
  <c r="I411"/>
  <c r="I412"/>
  <c r="I414"/>
  <c r="I415"/>
  <c r="I416"/>
  <c r="I417"/>
  <c r="I419"/>
  <c r="I420"/>
  <c r="I421"/>
  <c r="I422"/>
  <c r="I423"/>
  <c r="I424"/>
  <c r="I401"/>
  <c r="J402"/>
  <c r="J403"/>
  <c r="J404"/>
  <c r="J405"/>
  <c r="J406"/>
  <c r="J407"/>
  <c r="J408"/>
  <c r="J409"/>
  <c r="J410"/>
  <c r="J411"/>
  <c r="J412"/>
  <c r="J414"/>
  <c r="J415"/>
  <c r="J416"/>
  <c r="J417"/>
  <c r="J419"/>
  <c r="J420"/>
  <c r="J421"/>
  <c r="J422"/>
  <c r="J423"/>
  <c r="J424"/>
  <c r="J401"/>
  <c r="E401"/>
  <c r="E355" i="19"/>
  <c r="F355"/>
  <c r="G355"/>
  <c r="H355"/>
  <c r="G372" i="2"/>
  <c r="E356" i="19"/>
  <c r="F356"/>
  <c r="G356"/>
  <c r="H356"/>
  <c r="G373" i="2"/>
  <c r="E357" i="19"/>
  <c r="F357"/>
  <c r="G357"/>
  <c r="H357"/>
  <c r="G374" i="2"/>
  <c r="E358" i="19"/>
  <c r="F358"/>
  <c r="G358"/>
  <c r="H358"/>
  <c r="G375" i="2"/>
  <c r="E359" i="19"/>
  <c r="F359"/>
  <c r="G359"/>
  <c r="H359"/>
  <c r="G376" i="2"/>
  <c r="E360" i="19"/>
  <c r="F360"/>
  <c r="G360"/>
  <c r="H360"/>
  <c r="G377" i="2"/>
  <c r="E361" i="19"/>
  <c r="F361"/>
  <c r="G361"/>
  <c r="H361"/>
  <c r="G378" i="2"/>
  <c r="E363" i="19"/>
  <c r="F363"/>
  <c r="G363"/>
  <c r="H363"/>
  <c r="G380" i="2"/>
  <c r="E364" i="19"/>
  <c r="F364"/>
  <c r="G364"/>
  <c r="H364"/>
  <c r="G381" i="2"/>
  <c r="E365" i="19"/>
  <c r="F365"/>
  <c r="G365"/>
  <c r="H365"/>
  <c r="G382" i="2"/>
  <c r="E366" i="19"/>
  <c r="F366"/>
  <c r="G366"/>
  <c r="H366"/>
  <c r="G383" i="2"/>
  <c r="E367" i="19"/>
  <c r="F367"/>
  <c r="G367"/>
  <c r="H367"/>
  <c r="G384" i="2"/>
  <c r="E368" i="19"/>
  <c r="F368"/>
  <c r="G368"/>
  <c r="H368"/>
  <c r="G385" i="2"/>
  <c r="E369" i="19"/>
  <c r="F369"/>
  <c r="G369"/>
  <c r="H369"/>
  <c r="G386" i="2"/>
  <c r="E370" i="19"/>
  <c r="F370"/>
  <c r="G370"/>
  <c r="H370"/>
  <c r="G387" i="2"/>
  <c r="E371" i="19"/>
  <c r="F371"/>
  <c r="G371"/>
  <c r="H371"/>
  <c r="G388" i="2"/>
  <c r="E372" i="19"/>
  <c r="F372"/>
  <c r="G372"/>
  <c r="H372"/>
  <c r="G389" i="2"/>
  <c r="E373" i="19"/>
  <c r="F373"/>
  <c r="G373"/>
  <c r="H373"/>
  <c r="G390" i="2"/>
  <c r="E374" i="19"/>
  <c r="F374"/>
  <c r="G374"/>
  <c r="H374"/>
  <c r="G391" i="2"/>
  <c r="E375" i="19"/>
  <c r="F375"/>
  <c r="G375"/>
  <c r="H375"/>
  <c r="G392" i="2"/>
  <c r="E376" i="19"/>
  <c r="F376"/>
  <c r="G376"/>
  <c r="H376"/>
  <c r="G393" i="2"/>
  <c r="E377" i="19"/>
  <c r="F377"/>
  <c r="G377"/>
  <c r="H377"/>
  <c r="G394" i="2"/>
  <c r="E378" i="19"/>
  <c r="F378"/>
  <c r="G378"/>
  <c r="H378"/>
  <c r="G395" i="2"/>
  <c r="E379" i="19"/>
  <c r="F379"/>
  <c r="G379"/>
  <c r="H379"/>
  <c r="G396" i="2"/>
  <c r="E380" i="19"/>
  <c r="F380"/>
  <c r="G380"/>
  <c r="H380"/>
  <c r="G397" i="2"/>
  <c r="E382" i="19"/>
  <c r="F382"/>
  <c r="G382"/>
  <c r="H382"/>
  <c r="G399" i="2"/>
  <c r="E383" i="19"/>
  <c r="F383"/>
  <c r="G383"/>
  <c r="H383"/>
  <c r="G400" i="2"/>
  <c r="G371"/>
  <c r="H372"/>
  <c r="H373"/>
  <c r="H374"/>
  <c r="H375"/>
  <c r="H376"/>
  <c r="H377"/>
  <c r="H378"/>
  <c r="H380"/>
  <c r="H381"/>
  <c r="H382"/>
  <c r="H383"/>
  <c r="H384"/>
  <c r="H385"/>
  <c r="H386"/>
  <c r="H387"/>
  <c r="H388"/>
  <c r="H389"/>
  <c r="H390"/>
  <c r="H391"/>
  <c r="H392"/>
  <c r="H393"/>
  <c r="H394"/>
  <c r="H395"/>
  <c r="H396"/>
  <c r="H397"/>
  <c r="H399"/>
  <c r="H400"/>
  <c r="H371"/>
  <c r="I372"/>
  <c r="I373"/>
  <c r="I374"/>
  <c r="I375"/>
  <c r="I376"/>
  <c r="I377"/>
  <c r="I378"/>
  <c r="I380"/>
  <c r="I381"/>
  <c r="I382"/>
  <c r="I383"/>
  <c r="I384"/>
  <c r="I385"/>
  <c r="I386"/>
  <c r="I387"/>
  <c r="I388"/>
  <c r="I389"/>
  <c r="I390"/>
  <c r="I391"/>
  <c r="I392"/>
  <c r="I393"/>
  <c r="I394"/>
  <c r="I395"/>
  <c r="I396"/>
  <c r="I397"/>
  <c r="I399"/>
  <c r="I400"/>
  <c r="I371"/>
  <c r="J372"/>
  <c r="J373"/>
  <c r="J374"/>
  <c r="J375"/>
  <c r="J376"/>
  <c r="J377"/>
  <c r="J378"/>
  <c r="J380"/>
  <c r="J381"/>
  <c r="J382"/>
  <c r="J383"/>
  <c r="J384"/>
  <c r="J385"/>
  <c r="J386"/>
  <c r="J387"/>
  <c r="J388"/>
  <c r="J389"/>
  <c r="J390"/>
  <c r="J391"/>
  <c r="J392"/>
  <c r="J393"/>
  <c r="J394"/>
  <c r="J395"/>
  <c r="J396"/>
  <c r="J397"/>
  <c r="J399"/>
  <c r="J400"/>
  <c r="J371"/>
  <c r="E371"/>
  <c r="G370"/>
  <c r="H370"/>
  <c r="I370"/>
  <c r="J370"/>
  <c r="E370"/>
  <c r="E338" i="19"/>
  <c r="F338"/>
  <c r="G338"/>
  <c r="H338"/>
  <c r="G355" i="2"/>
  <c r="E339" i="19"/>
  <c r="F339"/>
  <c r="G339"/>
  <c r="H339"/>
  <c r="G356" i="2"/>
  <c r="E340" i="19"/>
  <c r="F340"/>
  <c r="G340"/>
  <c r="H340"/>
  <c r="G357" i="2"/>
  <c r="E341" i="19"/>
  <c r="F341"/>
  <c r="G341"/>
  <c r="H341"/>
  <c r="G358" i="2"/>
  <c r="E342" i="19"/>
  <c r="F342"/>
  <c r="G342"/>
  <c r="H342"/>
  <c r="G359" i="2"/>
  <c r="E343" i="19"/>
  <c r="F343"/>
  <c r="G343"/>
  <c r="H343"/>
  <c r="G360" i="2"/>
  <c r="E344" i="19"/>
  <c r="F344"/>
  <c r="G344"/>
  <c r="H344"/>
  <c r="G361" i="2"/>
  <c r="E345" i="19"/>
  <c r="F345"/>
  <c r="G345"/>
  <c r="H345"/>
  <c r="G362" i="2"/>
  <c r="E346" i="19"/>
  <c r="F346"/>
  <c r="G346"/>
  <c r="H346"/>
  <c r="G363" i="2"/>
  <c r="E347" i="19"/>
  <c r="F347"/>
  <c r="G347"/>
  <c r="H347"/>
  <c r="G364" i="2"/>
  <c r="E348" i="19"/>
  <c r="F348"/>
  <c r="G348"/>
  <c r="H348"/>
  <c r="G365" i="2"/>
  <c r="E349" i="19"/>
  <c r="F349"/>
  <c r="G349"/>
  <c r="H349"/>
  <c r="G366" i="2"/>
  <c r="E350" i="19"/>
  <c r="F350"/>
  <c r="G350"/>
  <c r="H350"/>
  <c r="G367" i="2"/>
  <c r="E351" i="19"/>
  <c r="F351"/>
  <c r="G351"/>
  <c r="H351"/>
  <c r="G368" i="2"/>
  <c r="E352" i="19"/>
  <c r="F352"/>
  <c r="G352"/>
  <c r="H352"/>
  <c r="G369" i="2"/>
  <c r="G354"/>
  <c r="H355"/>
  <c r="H356"/>
  <c r="H357"/>
  <c r="H358"/>
  <c r="H359"/>
  <c r="H360"/>
  <c r="H361"/>
  <c r="H362"/>
  <c r="H363"/>
  <c r="H364"/>
  <c r="H365"/>
  <c r="H366"/>
  <c r="H367"/>
  <c r="H368"/>
  <c r="H369"/>
  <c r="H354"/>
  <c r="I355"/>
  <c r="I356"/>
  <c r="I357"/>
  <c r="I358"/>
  <c r="I359"/>
  <c r="I360"/>
  <c r="I361"/>
  <c r="I362"/>
  <c r="I363"/>
  <c r="I364"/>
  <c r="I365"/>
  <c r="I366"/>
  <c r="I367"/>
  <c r="I368"/>
  <c r="I369"/>
  <c r="I354"/>
  <c r="J355"/>
  <c r="J356"/>
  <c r="J357"/>
  <c r="J358"/>
  <c r="J359"/>
  <c r="J360"/>
  <c r="J361"/>
  <c r="J362"/>
  <c r="J363"/>
  <c r="J364"/>
  <c r="J365"/>
  <c r="J366"/>
  <c r="J367"/>
  <c r="J368"/>
  <c r="J369"/>
  <c r="J354"/>
  <c r="E354"/>
  <c r="E330" i="19"/>
  <c r="F330"/>
  <c r="G330"/>
  <c r="H330"/>
  <c r="G347" i="2"/>
  <c r="E331" i="19"/>
  <c r="F331"/>
  <c r="G331"/>
  <c r="H331"/>
  <c r="G348" i="2"/>
  <c r="E332" i="19"/>
  <c r="F332"/>
  <c r="G332"/>
  <c r="H332"/>
  <c r="G349" i="2"/>
  <c r="E333" i="19"/>
  <c r="F333"/>
  <c r="G333"/>
  <c r="H333"/>
  <c r="G350" i="2"/>
  <c r="E334" i="19"/>
  <c r="F334"/>
  <c r="G334"/>
  <c r="H334"/>
  <c r="G351" i="2"/>
  <c r="E335" i="19"/>
  <c r="F335"/>
  <c r="G335"/>
  <c r="H335"/>
  <c r="G352" i="2"/>
  <c r="E336" i="19"/>
  <c r="F336"/>
  <c r="G336"/>
  <c r="H336"/>
  <c r="G353" i="2"/>
  <c r="G346"/>
  <c r="H347"/>
  <c r="H348"/>
  <c r="H349"/>
  <c r="H350"/>
  <c r="H351"/>
  <c r="H352"/>
  <c r="H353"/>
  <c r="H346"/>
  <c r="I347"/>
  <c r="I348"/>
  <c r="I349"/>
  <c r="I350"/>
  <c r="I351"/>
  <c r="I352"/>
  <c r="I353"/>
  <c r="I346"/>
  <c r="J347"/>
  <c r="J348"/>
  <c r="J349"/>
  <c r="J350"/>
  <c r="J351"/>
  <c r="J352"/>
  <c r="J353"/>
  <c r="J346"/>
  <c r="E346"/>
  <c r="E292" i="19"/>
  <c r="F292"/>
  <c r="G292"/>
  <c r="H292"/>
  <c r="G309" i="2"/>
  <c r="E293" i="19"/>
  <c r="F293"/>
  <c r="G293"/>
  <c r="H293"/>
  <c r="G310" i="2"/>
  <c r="E294" i="19"/>
  <c r="F294"/>
  <c r="G294"/>
  <c r="H294"/>
  <c r="G311" i="2"/>
  <c r="E295" i="19"/>
  <c r="F295"/>
  <c r="G295"/>
  <c r="H295"/>
  <c r="G312" i="2"/>
  <c r="E296" i="19"/>
  <c r="F296"/>
  <c r="G296"/>
  <c r="H296"/>
  <c r="G313" i="2"/>
  <c r="E297" i="19"/>
  <c r="F297"/>
  <c r="G297"/>
  <c r="H297"/>
  <c r="G314" i="2"/>
  <c r="E298" i="19"/>
  <c r="F298"/>
  <c r="G298"/>
  <c r="H298"/>
  <c r="G315" i="2"/>
  <c r="E299" i="19"/>
  <c r="F299"/>
  <c r="G299"/>
  <c r="H299"/>
  <c r="G316" i="2"/>
  <c r="E300" i="19"/>
  <c r="F300"/>
  <c r="G300"/>
  <c r="H300"/>
  <c r="G317" i="2"/>
  <c r="E301" i="19"/>
  <c r="F301"/>
  <c r="G301"/>
  <c r="H301"/>
  <c r="G318" i="2"/>
  <c r="E302" i="19"/>
  <c r="F302"/>
  <c r="G302"/>
  <c r="H302"/>
  <c r="G319" i="2"/>
  <c r="E303" i="19"/>
  <c r="F303"/>
  <c r="G303"/>
  <c r="H303"/>
  <c r="G320" i="2"/>
  <c r="E304" i="19"/>
  <c r="F304"/>
  <c r="G304"/>
  <c r="H304"/>
  <c r="G321" i="2"/>
  <c r="E305" i="19"/>
  <c r="F305"/>
  <c r="G305"/>
  <c r="H305"/>
  <c r="G322" i="2"/>
  <c r="E306" i="19"/>
  <c r="F306"/>
  <c r="G306"/>
  <c r="H306"/>
  <c r="G323" i="2"/>
  <c r="E307" i="19"/>
  <c r="F307"/>
  <c r="G307"/>
  <c r="H307"/>
  <c r="G324" i="2"/>
  <c r="E308" i="19"/>
  <c r="F308"/>
  <c r="G308"/>
  <c r="H308"/>
  <c r="G325" i="2"/>
  <c r="E309" i="19"/>
  <c r="F309"/>
  <c r="G309"/>
  <c r="H309"/>
  <c r="G326" i="2"/>
  <c r="E310" i="19"/>
  <c r="F310"/>
  <c r="G310"/>
  <c r="H310"/>
  <c r="G327" i="2"/>
  <c r="E311" i="19"/>
  <c r="F311"/>
  <c r="G311"/>
  <c r="H311"/>
  <c r="G328" i="2"/>
  <c r="E312" i="19"/>
  <c r="F312"/>
  <c r="G312"/>
  <c r="H312"/>
  <c r="G329" i="2"/>
  <c r="E313" i="19"/>
  <c r="F313"/>
  <c r="G313"/>
  <c r="H313"/>
  <c r="G330" i="2"/>
  <c r="E314" i="19"/>
  <c r="F314"/>
  <c r="G314"/>
  <c r="H314"/>
  <c r="G331" i="2"/>
  <c r="E315" i="19"/>
  <c r="F315"/>
  <c r="G315"/>
  <c r="H315"/>
  <c r="G332" i="2"/>
  <c r="E316" i="19"/>
  <c r="F316"/>
  <c r="G316"/>
  <c r="H316"/>
  <c r="G333" i="2"/>
  <c r="E317" i="19"/>
  <c r="F317"/>
  <c r="G317"/>
  <c r="H317"/>
  <c r="G334" i="2"/>
  <c r="E318" i="19"/>
  <c r="F318"/>
  <c r="G318"/>
  <c r="H318"/>
  <c r="G335" i="2"/>
  <c r="E319" i="19"/>
  <c r="F319"/>
  <c r="G319"/>
  <c r="H319"/>
  <c r="G336" i="2"/>
  <c r="E320" i="19"/>
  <c r="F320"/>
  <c r="G320"/>
  <c r="H320"/>
  <c r="G337" i="2"/>
  <c r="E321" i="19"/>
  <c r="F321"/>
  <c r="G321"/>
  <c r="H321"/>
  <c r="G338" i="2"/>
  <c r="E322" i="19"/>
  <c r="F322"/>
  <c r="G322"/>
  <c r="H322"/>
  <c r="G339" i="2"/>
  <c r="E323" i="19"/>
  <c r="F323"/>
  <c r="G323"/>
  <c r="H323"/>
  <c r="G340" i="2"/>
  <c r="E324" i="19"/>
  <c r="F324"/>
  <c r="G324"/>
  <c r="H324"/>
  <c r="G341" i="2"/>
  <c r="E325" i="19"/>
  <c r="F325"/>
  <c r="G325"/>
  <c r="H325"/>
  <c r="G342" i="2"/>
  <c r="E326" i="19"/>
  <c r="F326"/>
  <c r="G326"/>
  <c r="H326"/>
  <c r="G343" i="2"/>
  <c r="E327" i="19"/>
  <c r="F327"/>
  <c r="G327"/>
  <c r="H327"/>
  <c r="G344" i="2"/>
  <c r="E328" i="19"/>
  <c r="F328"/>
  <c r="G328"/>
  <c r="H328"/>
  <c r="G345" i="2"/>
  <c r="G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08"/>
  <c r="E308"/>
  <c r="E216" i="19"/>
  <c r="F216"/>
  <c r="G216"/>
  <c r="H216"/>
  <c r="G233" i="2"/>
  <c r="E217" i="19"/>
  <c r="F217"/>
  <c r="G217"/>
  <c r="H217"/>
  <c r="G234" i="2"/>
  <c r="E218" i="19"/>
  <c r="F218"/>
  <c r="G218"/>
  <c r="H218"/>
  <c r="G235" i="2"/>
  <c r="E219" i="19"/>
  <c r="F219"/>
  <c r="G219"/>
  <c r="H219"/>
  <c r="G236" i="2"/>
  <c r="E220" i="19"/>
  <c r="F220"/>
  <c r="G220"/>
  <c r="H220"/>
  <c r="G237" i="2"/>
  <c r="E221" i="19"/>
  <c r="F221"/>
  <c r="G221"/>
  <c r="H221"/>
  <c r="G238" i="2"/>
  <c r="E222" i="19"/>
  <c r="F222"/>
  <c r="G222"/>
  <c r="H222"/>
  <c r="G239" i="2"/>
  <c r="E223" i="19"/>
  <c r="F223"/>
  <c r="G223"/>
  <c r="H223"/>
  <c r="G240" i="2"/>
  <c r="E224" i="19"/>
  <c r="F224"/>
  <c r="G224"/>
  <c r="H224"/>
  <c r="G241" i="2"/>
  <c r="E225" i="19"/>
  <c r="F225"/>
  <c r="G225"/>
  <c r="H225"/>
  <c r="G242" i="2"/>
  <c r="E226" i="19"/>
  <c r="F226"/>
  <c r="G226"/>
  <c r="H226"/>
  <c r="G243" i="2"/>
  <c r="E227" i="19"/>
  <c r="F227"/>
  <c r="G227"/>
  <c r="H227"/>
  <c r="G244" i="2"/>
  <c r="E228" i="19"/>
  <c r="F228"/>
  <c r="G228"/>
  <c r="H228"/>
  <c r="G245" i="2"/>
  <c r="E229" i="19"/>
  <c r="F229"/>
  <c r="G229"/>
  <c r="H229"/>
  <c r="G246" i="2"/>
  <c r="E230" i="19"/>
  <c r="F230"/>
  <c r="G230"/>
  <c r="H230"/>
  <c r="G247" i="2"/>
  <c r="E231" i="19"/>
  <c r="F231"/>
  <c r="G231"/>
  <c r="H231"/>
  <c r="G248" i="2"/>
  <c r="E232" i="19"/>
  <c r="F232"/>
  <c r="G232"/>
  <c r="H232"/>
  <c r="G249" i="2"/>
  <c r="E233" i="19"/>
  <c r="F233"/>
  <c r="G233"/>
  <c r="H233"/>
  <c r="G250" i="2"/>
  <c r="E234" i="19"/>
  <c r="F234"/>
  <c r="G234"/>
  <c r="H234"/>
  <c r="G251" i="2"/>
  <c r="E235" i="19"/>
  <c r="F235"/>
  <c r="G235"/>
  <c r="H235"/>
  <c r="G252" i="2"/>
  <c r="E236" i="19"/>
  <c r="F236"/>
  <c r="G236"/>
  <c r="H236"/>
  <c r="G253" i="2"/>
  <c r="E237" i="19"/>
  <c r="F237"/>
  <c r="G237"/>
  <c r="H237"/>
  <c r="G254" i="2"/>
  <c r="E238" i="19"/>
  <c r="F238"/>
  <c r="G238"/>
  <c r="H238"/>
  <c r="G255" i="2"/>
  <c r="E239" i="19"/>
  <c r="F239"/>
  <c r="G239"/>
  <c r="H239"/>
  <c r="G256" i="2"/>
  <c r="E240" i="19"/>
  <c r="F240"/>
  <c r="G240"/>
  <c r="H240"/>
  <c r="G257" i="2"/>
  <c r="E241" i="19"/>
  <c r="F241"/>
  <c r="G241"/>
  <c r="H241"/>
  <c r="G258" i="2"/>
  <c r="E242" i="19"/>
  <c r="F242"/>
  <c r="G242"/>
  <c r="H242"/>
  <c r="G259" i="2"/>
  <c r="E243" i="19"/>
  <c r="F243"/>
  <c r="G243"/>
  <c r="H243"/>
  <c r="G260" i="2"/>
  <c r="E244" i="19"/>
  <c r="F244"/>
  <c r="G244"/>
  <c r="H244"/>
  <c r="G261" i="2"/>
  <c r="E245" i="19"/>
  <c r="F245"/>
  <c r="G245"/>
  <c r="H245"/>
  <c r="G262" i="2"/>
  <c r="E246" i="19"/>
  <c r="F246"/>
  <c r="G246"/>
  <c r="H246"/>
  <c r="G263" i="2"/>
  <c r="E247" i="19"/>
  <c r="F247"/>
  <c r="G247"/>
  <c r="H247"/>
  <c r="G264" i="2"/>
  <c r="E248" i="19"/>
  <c r="F248"/>
  <c r="G248"/>
  <c r="H248"/>
  <c r="G265" i="2"/>
  <c r="E249" i="19"/>
  <c r="F249"/>
  <c r="G249"/>
  <c r="H249"/>
  <c r="G266" i="2"/>
  <c r="E250" i="19"/>
  <c r="F250"/>
  <c r="G250"/>
  <c r="H250"/>
  <c r="G267" i="2"/>
  <c r="E251" i="19"/>
  <c r="F251"/>
  <c r="G251"/>
  <c r="H251"/>
  <c r="G268" i="2"/>
  <c r="E252" i="19"/>
  <c r="F252"/>
  <c r="G252"/>
  <c r="H252"/>
  <c r="G269" i="2"/>
  <c r="E253" i="19"/>
  <c r="F253"/>
  <c r="G253"/>
  <c r="H253"/>
  <c r="G270" i="2"/>
  <c r="E254" i="19"/>
  <c r="F254"/>
  <c r="G254"/>
  <c r="H254"/>
  <c r="G271" i="2"/>
  <c r="E255" i="19"/>
  <c r="F255"/>
  <c r="G255"/>
  <c r="H255"/>
  <c r="G272" i="2"/>
  <c r="G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32"/>
  <c r="E232"/>
  <c r="E196" i="19"/>
  <c r="F196"/>
  <c r="G196"/>
  <c r="H196"/>
  <c r="G213" i="2"/>
  <c r="E197" i="19"/>
  <c r="F197"/>
  <c r="G197"/>
  <c r="H197"/>
  <c r="G214" i="2"/>
  <c r="E198" i="19"/>
  <c r="F198"/>
  <c r="G198"/>
  <c r="H198"/>
  <c r="G215" i="2"/>
  <c r="E199" i="19"/>
  <c r="F199"/>
  <c r="G199"/>
  <c r="H199"/>
  <c r="G216" i="2"/>
  <c r="E200" i="19"/>
  <c r="F200"/>
  <c r="G200"/>
  <c r="H200"/>
  <c r="G217" i="2"/>
  <c r="E201" i="19"/>
  <c r="F201"/>
  <c r="G201"/>
  <c r="H201"/>
  <c r="G218" i="2"/>
  <c r="E202" i="19"/>
  <c r="F202"/>
  <c r="G202"/>
  <c r="H202"/>
  <c r="G219" i="2"/>
  <c r="E203" i="19"/>
  <c r="F203"/>
  <c r="G203"/>
  <c r="H203"/>
  <c r="G220" i="2"/>
  <c r="E204" i="19"/>
  <c r="F204"/>
  <c r="G204"/>
  <c r="H204"/>
  <c r="G221" i="2"/>
  <c r="E205" i="19"/>
  <c r="F205"/>
  <c r="G205"/>
  <c r="H205"/>
  <c r="G222" i="2"/>
  <c r="E206" i="19"/>
  <c r="F206"/>
  <c r="G206"/>
  <c r="H206"/>
  <c r="G223" i="2"/>
  <c r="E207" i="19"/>
  <c r="F207"/>
  <c r="G207"/>
  <c r="H207"/>
  <c r="G224" i="2"/>
  <c r="E208" i="19"/>
  <c r="F208"/>
  <c r="G208"/>
  <c r="H208"/>
  <c r="G225" i="2"/>
  <c r="E209" i="19"/>
  <c r="F209"/>
  <c r="G209"/>
  <c r="H209"/>
  <c r="G226" i="2"/>
  <c r="E210" i="19"/>
  <c r="F210"/>
  <c r="G210"/>
  <c r="H210"/>
  <c r="G227" i="2"/>
  <c r="E211" i="19"/>
  <c r="F211"/>
  <c r="G211"/>
  <c r="H211"/>
  <c r="G228" i="2"/>
  <c r="E212" i="19"/>
  <c r="F212"/>
  <c r="G212"/>
  <c r="H212"/>
  <c r="G229" i="2"/>
  <c r="E213" i="19"/>
  <c r="F213"/>
  <c r="G213"/>
  <c r="H213"/>
  <c r="G230" i="2"/>
  <c r="E214" i="19"/>
  <c r="F214"/>
  <c r="G214"/>
  <c r="H214"/>
  <c r="G231" i="2"/>
  <c r="G212"/>
  <c r="H213"/>
  <c r="H214"/>
  <c r="H215"/>
  <c r="H216"/>
  <c r="H217"/>
  <c r="H218"/>
  <c r="H219"/>
  <c r="H220"/>
  <c r="H221"/>
  <c r="H222"/>
  <c r="H223"/>
  <c r="H224"/>
  <c r="H225"/>
  <c r="H226"/>
  <c r="H227"/>
  <c r="H228"/>
  <c r="H229"/>
  <c r="H230"/>
  <c r="H231"/>
  <c r="H212"/>
  <c r="I213"/>
  <c r="I214"/>
  <c r="I215"/>
  <c r="I216"/>
  <c r="I217"/>
  <c r="I218"/>
  <c r="I219"/>
  <c r="I220"/>
  <c r="I221"/>
  <c r="I222"/>
  <c r="I223"/>
  <c r="I224"/>
  <c r="I225"/>
  <c r="I226"/>
  <c r="I227"/>
  <c r="I228"/>
  <c r="I229"/>
  <c r="I230"/>
  <c r="I231"/>
  <c r="I212"/>
  <c r="J213"/>
  <c r="J214"/>
  <c r="J215"/>
  <c r="J216"/>
  <c r="J217"/>
  <c r="J218"/>
  <c r="J219"/>
  <c r="J220"/>
  <c r="J221"/>
  <c r="J222"/>
  <c r="J223"/>
  <c r="J224"/>
  <c r="J225"/>
  <c r="J226"/>
  <c r="J227"/>
  <c r="J228"/>
  <c r="J229"/>
  <c r="J230"/>
  <c r="J231"/>
  <c r="J212"/>
  <c r="E212"/>
  <c r="E186" i="19"/>
  <c r="F186"/>
  <c r="G186"/>
  <c r="H186"/>
  <c r="G203" i="2"/>
  <c r="E187" i="19"/>
  <c r="F187"/>
  <c r="G187"/>
  <c r="H187"/>
  <c r="G204" i="2"/>
  <c r="E188" i="19"/>
  <c r="F188"/>
  <c r="G188"/>
  <c r="H188"/>
  <c r="G205" i="2"/>
  <c r="E189" i="19"/>
  <c r="F189"/>
  <c r="G189"/>
  <c r="H189"/>
  <c r="G206" i="2"/>
  <c r="E190" i="19"/>
  <c r="F190"/>
  <c r="G190"/>
  <c r="H190"/>
  <c r="G207" i="2"/>
  <c r="E191" i="19"/>
  <c r="F191"/>
  <c r="G191"/>
  <c r="H191"/>
  <c r="G208" i="2"/>
  <c r="E192" i="19"/>
  <c r="F192"/>
  <c r="G192"/>
  <c r="H192"/>
  <c r="G209" i="2"/>
  <c r="E193" i="19"/>
  <c r="F193"/>
  <c r="G193"/>
  <c r="H193"/>
  <c r="G210" i="2"/>
  <c r="E194" i="19"/>
  <c r="F194"/>
  <c r="G194"/>
  <c r="H194"/>
  <c r="G211" i="2"/>
  <c r="G202"/>
  <c r="H203"/>
  <c r="H204"/>
  <c r="H205"/>
  <c r="H206"/>
  <c r="H207"/>
  <c r="H208"/>
  <c r="H209"/>
  <c r="H210"/>
  <c r="H211"/>
  <c r="H202"/>
  <c r="I203"/>
  <c r="I204"/>
  <c r="I205"/>
  <c r="I206"/>
  <c r="I207"/>
  <c r="I208"/>
  <c r="I209"/>
  <c r="I210"/>
  <c r="I211"/>
  <c r="I202"/>
  <c r="J203"/>
  <c r="J204"/>
  <c r="J205"/>
  <c r="J206"/>
  <c r="J207"/>
  <c r="J208"/>
  <c r="J209"/>
  <c r="J210"/>
  <c r="J211"/>
  <c r="J202"/>
  <c r="E202"/>
  <c r="G201"/>
  <c r="H201"/>
  <c r="I201"/>
  <c r="J201"/>
  <c r="E201"/>
  <c r="E152" i="19"/>
  <c r="F152"/>
  <c r="G152"/>
  <c r="H152"/>
  <c r="G169" i="2"/>
  <c r="E153" i="19"/>
  <c r="F153"/>
  <c r="G153"/>
  <c r="H153"/>
  <c r="G170" i="2"/>
  <c r="E154" i="19"/>
  <c r="F154"/>
  <c r="G154"/>
  <c r="H154"/>
  <c r="G171" i="2"/>
  <c r="E155" i="19"/>
  <c r="F155"/>
  <c r="G155"/>
  <c r="H155"/>
  <c r="G172" i="2"/>
  <c r="E156" i="19"/>
  <c r="F156"/>
  <c r="G156"/>
  <c r="H156"/>
  <c r="G173" i="2"/>
  <c r="E157" i="19"/>
  <c r="F157"/>
  <c r="G157"/>
  <c r="H157"/>
  <c r="G174" i="2"/>
  <c r="E159" i="19"/>
  <c r="F159"/>
  <c r="G159"/>
  <c r="H159"/>
  <c r="G176" i="2"/>
  <c r="E160" i="19"/>
  <c r="F160"/>
  <c r="G160"/>
  <c r="H160"/>
  <c r="G177" i="2"/>
  <c r="E161" i="19"/>
  <c r="F161"/>
  <c r="G161"/>
  <c r="H161"/>
  <c r="G178" i="2"/>
  <c r="E162" i="19"/>
  <c r="F162"/>
  <c r="G162"/>
  <c r="H162"/>
  <c r="G179" i="2"/>
  <c r="E163" i="19"/>
  <c r="F163"/>
  <c r="G163"/>
  <c r="H163"/>
  <c r="G180" i="2"/>
  <c r="E165" i="19"/>
  <c r="F165"/>
  <c r="G165"/>
  <c r="H165"/>
  <c r="G182" i="2"/>
  <c r="E166" i="19"/>
  <c r="F166"/>
  <c r="G166"/>
  <c r="H166"/>
  <c r="G183" i="2"/>
  <c r="E167" i="19"/>
  <c r="F167"/>
  <c r="G167"/>
  <c r="H167"/>
  <c r="G184" i="2"/>
  <c r="E168" i="19"/>
  <c r="F168"/>
  <c r="G168"/>
  <c r="H168"/>
  <c r="G185" i="2"/>
  <c r="E169" i="19"/>
  <c r="F169"/>
  <c r="G169"/>
  <c r="H169"/>
  <c r="G186" i="2"/>
  <c r="E170" i="19"/>
  <c r="F170"/>
  <c r="G170"/>
  <c r="H170"/>
  <c r="G187" i="2"/>
  <c r="E171" i="19"/>
  <c r="F171"/>
  <c r="G171"/>
  <c r="H171"/>
  <c r="G188" i="2"/>
  <c r="E172" i="19"/>
  <c r="F172"/>
  <c r="G172"/>
  <c r="H172"/>
  <c r="G189" i="2"/>
  <c r="E173" i="19"/>
  <c r="F173"/>
  <c r="G173"/>
  <c r="H173"/>
  <c r="G190" i="2"/>
  <c r="E174" i="19"/>
  <c r="F174"/>
  <c r="G174"/>
  <c r="H174"/>
  <c r="G191" i="2"/>
  <c r="E175" i="19"/>
  <c r="F175"/>
  <c r="G175"/>
  <c r="H175"/>
  <c r="G192" i="2"/>
  <c r="E176" i="19"/>
  <c r="F176"/>
  <c r="G176"/>
  <c r="H176"/>
  <c r="G193" i="2"/>
  <c r="E177" i="19"/>
  <c r="F177"/>
  <c r="G177"/>
  <c r="H177"/>
  <c r="G194" i="2"/>
  <c r="E178" i="19"/>
  <c r="F178"/>
  <c r="G178"/>
  <c r="H178"/>
  <c r="G195" i="2"/>
  <c r="E179" i="19"/>
  <c r="F179"/>
  <c r="G179"/>
  <c r="H179"/>
  <c r="G196" i="2"/>
  <c r="E180" i="19"/>
  <c r="F180"/>
  <c r="G180"/>
  <c r="H180"/>
  <c r="G197" i="2"/>
  <c r="E181" i="19"/>
  <c r="F181"/>
  <c r="G181"/>
  <c r="H181"/>
  <c r="G198" i="2"/>
  <c r="E182" i="19"/>
  <c r="F182"/>
  <c r="G182"/>
  <c r="H182"/>
  <c r="G199" i="2"/>
  <c r="E183" i="19"/>
  <c r="F183"/>
  <c r="G183"/>
  <c r="H183"/>
  <c r="G200" i="2"/>
  <c r="G168"/>
  <c r="H169"/>
  <c r="H170"/>
  <c r="H171"/>
  <c r="H172"/>
  <c r="H173"/>
  <c r="H174"/>
  <c r="H176"/>
  <c r="H177"/>
  <c r="H178"/>
  <c r="H179"/>
  <c r="H180"/>
  <c r="H182"/>
  <c r="H183"/>
  <c r="H184"/>
  <c r="H185"/>
  <c r="H186"/>
  <c r="H187"/>
  <c r="H188"/>
  <c r="H189"/>
  <c r="H190"/>
  <c r="H191"/>
  <c r="H192"/>
  <c r="H193"/>
  <c r="H194"/>
  <c r="H195"/>
  <c r="H196"/>
  <c r="H197"/>
  <c r="H198"/>
  <c r="H199"/>
  <c r="H200"/>
  <c r="H168"/>
  <c r="I169"/>
  <c r="I170"/>
  <c r="I171"/>
  <c r="I172"/>
  <c r="I173"/>
  <c r="I174"/>
  <c r="I176"/>
  <c r="I177"/>
  <c r="I178"/>
  <c r="I179"/>
  <c r="I180"/>
  <c r="I182"/>
  <c r="I183"/>
  <c r="I184"/>
  <c r="I185"/>
  <c r="I186"/>
  <c r="I187"/>
  <c r="I188"/>
  <c r="I189"/>
  <c r="I190"/>
  <c r="I191"/>
  <c r="I192"/>
  <c r="I193"/>
  <c r="I194"/>
  <c r="I195"/>
  <c r="I196"/>
  <c r="I197"/>
  <c r="I198"/>
  <c r="I199"/>
  <c r="I200"/>
  <c r="I168"/>
  <c r="J169"/>
  <c r="J170"/>
  <c r="J171"/>
  <c r="J172"/>
  <c r="J173"/>
  <c r="J174"/>
  <c r="J176"/>
  <c r="J177"/>
  <c r="J178"/>
  <c r="J179"/>
  <c r="J180"/>
  <c r="J182"/>
  <c r="J183"/>
  <c r="J184"/>
  <c r="J185"/>
  <c r="J186"/>
  <c r="J187"/>
  <c r="J188"/>
  <c r="J189"/>
  <c r="J190"/>
  <c r="J191"/>
  <c r="J192"/>
  <c r="J193"/>
  <c r="J194"/>
  <c r="J195"/>
  <c r="J196"/>
  <c r="J197"/>
  <c r="J198"/>
  <c r="J199"/>
  <c r="J200"/>
  <c r="J168"/>
  <c r="E168"/>
  <c r="E146" i="19"/>
  <c r="F146"/>
  <c r="G146"/>
  <c r="H146"/>
  <c r="G163" i="2"/>
  <c r="E147" i="19"/>
  <c r="F147"/>
  <c r="G147"/>
  <c r="H147"/>
  <c r="G164" i="2"/>
  <c r="E148" i="19"/>
  <c r="F148"/>
  <c r="G148"/>
  <c r="H148"/>
  <c r="G165" i="2"/>
  <c r="E149" i="19"/>
  <c r="F149"/>
  <c r="G149"/>
  <c r="H149"/>
  <c r="G166" i="2"/>
  <c r="E150" i="19"/>
  <c r="F150"/>
  <c r="G150"/>
  <c r="H150"/>
  <c r="G167" i="2"/>
  <c r="G162"/>
  <c r="H163"/>
  <c r="H164"/>
  <c r="H165"/>
  <c r="H166"/>
  <c r="H167"/>
  <c r="H162"/>
  <c r="I163"/>
  <c r="I164"/>
  <c r="I165"/>
  <c r="I166"/>
  <c r="I167"/>
  <c r="I162"/>
  <c r="J163"/>
  <c r="J164"/>
  <c r="J165"/>
  <c r="J166"/>
  <c r="J167"/>
  <c r="J162"/>
  <c r="E162"/>
  <c r="E142" i="19"/>
  <c r="F142"/>
  <c r="G142"/>
  <c r="H142"/>
  <c r="G159" i="2"/>
  <c r="E143" i="19"/>
  <c r="F143"/>
  <c r="G143"/>
  <c r="H143"/>
  <c r="G160" i="2"/>
  <c r="E144" i="19"/>
  <c r="F144"/>
  <c r="G144"/>
  <c r="H144"/>
  <c r="G161" i="2"/>
  <c r="G158"/>
  <c r="H159"/>
  <c r="H160"/>
  <c r="H161"/>
  <c r="H158"/>
  <c r="I159"/>
  <c r="I160"/>
  <c r="I161"/>
  <c r="I158"/>
  <c r="J159"/>
  <c r="J160"/>
  <c r="J161"/>
  <c r="J158"/>
  <c r="E158"/>
  <c r="E137" i="19"/>
  <c r="F137"/>
  <c r="G137"/>
  <c r="H137"/>
  <c r="G154" i="2"/>
  <c r="E138" i="19"/>
  <c r="F138"/>
  <c r="G138"/>
  <c r="H138"/>
  <c r="G155" i="2"/>
  <c r="E139" i="19"/>
  <c r="F139"/>
  <c r="G139"/>
  <c r="H139"/>
  <c r="G156" i="2"/>
  <c r="E140" i="19"/>
  <c r="F140"/>
  <c r="G140"/>
  <c r="H140"/>
  <c r="G157" i="2"/>
  <c r="G153"/>
  <c r="H154"/>
  <c r="H155"/>
  <c r="H156"/>
  <c r="H157"/>
  <c r="H153"/>
  <c r="I154"/>
  <c r="I157"/>
  <c r="I153"/>
  <c r="J154"/>
  <c r="J157"/>
  <c r="J153"/>
  <c r="E153"/>
  <c r="E117" i="19"/>
  <c r="F117"/>
  <c r="G117"/>
  <c r="H117"/>
  <c r="G134" i="2"/>
  <c r="E118" i="19"/>
  <c r="F118"/>
  <c r="G118"/>
  <c r="H118"/>
  <c r="G135" i="2"/>
  <c r="E119" i="19"/>
  <c r="F119"/>
  <c r="G119"/>
  <c r="H119"/>
  <c r="G136" i="2"/>
  <c r="E120" i="19"/>
  <c r="F120"/>
  <c r="G120"/>
  <c r="H120"/>
  <c r="G137" i="2"/>
  <c r="E121" i="19"/>
  <c r="F121"/>
  <c r="G121"/>
  <c r="H121"/>
  <c r="G138" i="2"/>
  <c r="E122" i="19"/>
  <c r="F122"/>
  <c r="G122"/>
  <c r="H122"/>
  <c r="G139" i="2"/>
  <c r="E123" i="19"/>
  <c r="F123"/>
  <c r="G123"/>
  <c r="H123"/>
  <c r="G140" i="2"/>
  <c r="E124" i="19"/>
  <c r="F124"/>
  <c r="G124"/>
  <c r="H124"/>
  <c r="G141" i="2"/>
  <c r="E125" i="19"/>
  <c r="F125"/>
  <c r="G125"/>
  <c r="H125"/>
  <c r="G142" i="2"/>
  <c r="E126" i="19"/>
  <c r="F126"/>
  <c r="G126"/>
  <c r="H126"/>
  <c r="G143" i="2"/>
  <c r="E127" i="19"/>
  <c r="F127"/>
  <c r="G127"/>
  <c r="H127"/>
  <c r="G144" i="2"/>
  <c r="E128" i="19"/>
  <c r="F128"/>
  <c r="G128"/>
  <c r="H128"/>
  <c r="G145" i="2"/>
  <c r="E129" i="19"/>
  <c r="F129"/>
  <c r="G129"/>
  <c r="H129"/>
  <c r="G146" i="2"/>
  <c r="E130" i="19"/>
  <c r="F130"/>
  <c r="G130"/>
  <c r="H130"/>
  <c r="G147" i="2"/>
  <c r="E132" i="19"/>
  <c r="F132"/>
  <c r="G132"/>
  <c r="H132"/>
  <c r="G149" i="2"/>
  <c r="E133" i="19"/>
  <c r="F133"/>
  <c r="G133"/>
  <c r="H133"/>
  <c r="G150" i="2"/>
  <c r="E134" i="19"/>
  <c r="F134"/>
  <c r="G134"/>
  <c r="H134"/>
  <c r="G151" i="2"/>
  <c r="E135" i="19"/>
  <c r="F135"/>
  <c r="G135"/>
  <c r="H135"/>
  <c r="G152" i="2"/>
  <c r="G133"/>
  <c r="H134"/>
  <c r="H135"/>
  <c r="H136"/>
  <c r="H137"/>
  <c r="H138"/>
  <c r="H139"/>
  <c r="H140"/>
  <c r="H141"/>
  <c r="H142"/>
  <c r="H143"/>
  <c r="H144"/>
  <c r="H145"/>
  <c r="H146"/>
  <c r="H147"/>
  <c r="H149"/>
  <c r="H150"/>
  <c r="H151"/>
  <c r="H152"/>
  <c r="H133"/>
  <c r="I134"/>
  <c r="I135"/>
  <c r="I136"/>
  <c r="I137"/>
  <c r="I138"/>
  <c r="I139"/>
  <c r="I140"/>
  <c r="I141"/>
  <c r="I142"/>
  <c r="I143"/>
  <c r="I144"/>
  <c r="I145"/>
  <c r="I146"/>
  <c r="I147"/>
  <c r="I149"/>
  <c r="I150"/>
  <c r="I151"/>
  <c r="I152"/>
  <c r="I133"/>
  <c r="J134"/>
  <c r="J135"/>
  <c r="J136"/>
  <c r="J137"/>
  <c r="J138"/>
  <c r="J139"/>
  <c r="J140"/>
  <c r="J141"/>
  <c r="J142"/>
  <c r="J143"/>
  <c r="J144"/>
  <c r="J145"/>
  <c r="J146"/>
  <c r="J147"/>
  <c r="J149"/>
  <c r="J150"/>
  <c r="J151"/>
  <c r="J152"/>
  <c r="J133"/>
  <c r="E133"/>
  <c r="G132"/>
  <c r="H132"/>
  <c r="I132"/>
  <c r="J132"/>
  <c r="E132"/>
  <c r="E111" i="19"/>
  <c r="F111"/>
  <c r="G111"/>
  <c r="H111"/>
  <c r="G128" i="2"/>
  <c r="E112" i="19"/>
  <c r="F112"/>
  <c r="G112"/>
  <c r="H112"/>
  <c r="G129" i="2"/>
  <c r="E113" i="19"/>
  <c r="F113"/>
  <c r="G113"/>
  <c r="H113"/>
  <c r="G130" i="2"/>
  <c r="E114" i="19"/>
  <c r="F114"/>
  <c r="G114"/>
  <c r="H114"/>
  <c r="G131" i="2"/>
  <c r="G127"/>
  <c r="H128"/>
  <c r="H129"/>
  <c r="H130"/>
  <c r="H131"/>
  <c r="H127"/>
  <c r="I128"/>
  <c r="I129"/>
  <c r="I130"/>
  <c r="I131"/>
  <c r="I127"/>
  <c r="J128"/>
  <c r="J129"/>
  <c r="J130"/>
  <c r="J131"/>
  <c r="J127"/>
  <c r="E127"/>
  <c r="E99" i="19"/>
  <c r="F99"/>
  <c r="G99"/>
  <c r="H99"/>
  <c r="G116" i="2"/>
  <c r="E100" i="19"/>
  <c r="F100"/>
  <c r="G100"/>
  <c r="H100"/>
  <c r="G117" i="2"/>
  <c r="E101" i="19"/>
  <c r="F101"/>
  <c r="G101"/>
  <c r="H101"/>
  <c r="G118" i="2"/>
  <c r="E102" i="19"/>
  <c r="F102"/>
  <c r="G102"/>
  <c r="H102"/>
  <c r="G119" i="2"/>
  <c r="E103" i="19"/>
  <c r="F103"/>
  <c r="G103"/>
  <c r="H103"/>
  <c r="G120" i="2"/>
  <c r="E104" i="19"/>
  <c r="F104"/>
  <c r="G104"/>
  <c r="H104"/>
  <c r="G121" i="2"/>
  <c r="E105" i="19"/>
  <c r="F105"/>
  <c r="G105"/>
  <c r="H105"/>
  <c r="G122" i="2"/>
  <c r="E106" i="19"/>
  <c r="F106"/>
  <c r="G106"/>
  <c r="H106"/>
  <c r="G123" i="2"/>
  <c r="E107" i="19"/>
  <c r="F107"/>
  <c r="G107"/>
  <c r="H107"/>
  <c r="G124" i="2"/>
  <c r="E108" i="19"/>
  <c r="F108"/>
  <c r="G108"/>
  <c r="H108"/>
  <c r="G125" i="2"/>
  <c r="E109" i="19"/>
  <c r="F109"/>
  <c r="G109"/>
  <c r="H109"/>
  <c r="G126" i="2"/>
  <c r="G115"/>
  <c r="H116"/>
  <c r="H117"/>
  <c r="H118"/>
  <c r="H119"/>
  <c r="H120"/>
  <c r="H121"/>
  <c r="H122"/>
  <c r="H123"/>
  <c r="H124"/>
  <c r="H125"/>
  <c r="H126"/>
  <c r="H115"/>
  <c r="I116"/>
  <c r="I117"/>
  <c r="I118"/>
  <c r="I119"/>
  <c r="I120"/>
  <c r="I121"/>
  <c r="I122"/>
  <c r="I123"/>
  <c r="I124"/>
  <c r="I125"/>
  <c r="I126"/>
  <c r="I115"/>
  <c r="J116"/>
  <c r="J117"/>
  <c r="J118"/>
  <c r="J119"/>
  <c r="J120"/>
  <c r="J121"/>
  <c r="J122"/>
  <c r="J123"/>
  <c r="J124"/>
  <c r="J125"/>
  <c r="J126"/>
  <c r="J115"/>
  <c r="E115"/>
  <c r="E91" i="19"/>
  <c r="F91"/>
  <c r="G91"/>
  <c r="H91"/>
  <c r="G108" i="2"/>
  <c r="E92" i="19"/>
  <c r="F92"/>
  <c r="G92"/>
  <c r="H92"/>
  <c r="G109" i="2"/>
  <c r="E93" i="19"/>
  <c r="F93"/>
  <c r="G93"/>
  <c r="H93"/>
  <c r="G110" i="2"/>
  <c r="E94" i="19"/>
  <c r="F94"/>
  <c r="G94"/>
  <c r="H94"/>
  <c r="G111" i="2"/>
  <c r="E95" i="19"/>
  <c r="F95"/>
  <c r="G95"/>
  <c r="H95"/>
  <c r="G112" i="2"/>
  <c r="E96" i="19"/>
  <c r="F96"/>
  <c r="G96"/>
  <c r="H96"/>
  <c r="G113" i="2"/>
  <c r="E97" i="19"/>
  <c r="F97"/>
  <c r="G97"/>
  <c r="H97"/>
  <c r="G114" i="2"/>
  <c r="G107"/>
  <c r="H108"/>
  <c r="H109"/>
  <c r="H110"/>
  <c r="H111"/>
  <c r="H112"/>
  <c r="H113"/>
  <c r="H114"/>
  <c r="H107"/>
  <c r="I108"/>
  <c r="I109"/>
  <c r="I110"/>
  <c r="I111"/>
  <c r="I112"/>
  <c r="I113"/>
  <c r="I114"/>
  <c r="I107"/>
  <c r="J108"/>
  <c r="J109"/>
  <c r="J110"/>
  <c r="J111"/>
  <c r="J112"/>
  <c r="J113"/>
  <c r="J114"/>
  <c r="J107"/>
  <c r="E107"/>
  <c r="G106"/>
  <c r="H106"/>
  <c r="I106"/>
  <c r="J106"/>
  <c r="E106"/>
  <c r="E78" i="19"/>
  <c r="F78"/>
  <c r="G78"/>
  <c r="H78"/>
  <c r="G95" i="2"/>
  <c r="E79" i="19"/>
  <c r="F79"/>
  <c r="G79"/>
  <c r="H79"/>
  <c r="G96" i="2"/>
  <c r="E80" i="19"/>
  <c r="F80"/>
  <c r="G80"/>
  <c r="H80"/>
  <c r="G97" i="2"/>
  <c r="G94"/>
  <c r="H95"/>
  <c r="H96"/>
  <c r="H97"/>
  <c r="H98"/>
  <c r="H99"/>
  <c r="H100"/>
  <c r="H101"/>
  <c r="H102"/>
  <c r="H103"/>
  <c r="H104"/>
  <c r="H105"/>
  <c r="H94"/>
  <c r="I95"/>
  <c r="I96"/>
  <c r="I97"/>
  <c r="I98"/>
  <c r="I99"/>
  <c r="I100"/>
  <c r="I101"/>
  <c r="I102"/>
  <c r="I103"/>
  <c r="I104"/>
  <c r="I105"/>
  <c r="I94"/>
  <c r="J95"/>
  <c r="J96"/>
  <c r="J97"/>
  <c r="J98"/>
  <c r="J99"/>
  <c r="J100"/>
  <c r="J101"/>
  <c r="J102"/>
  <c r="J103"/>
  <c r="J104"/>
  <c r="J105"/>
  <c r="J94"/>
  <c r="E94"/>
  <c r="E70" i="19"/>
  <c r="F70"/>
  <c r="G70"/>
  <c r="H70"/>
  <c r="G87" i="2"/>
  <c r="E71" i="19"/>
  <c r="F71"/>
  <c r="G71"/>
  <c r="H71"/>
  <c r="G88" i="2"/>
  <c r="E72" i="19"/>
  <c r="F72"/>
  <c r="G72"/>
  <c r="H72"/>
  <c r="G89" i="2"/>
  <c r="E73" i="19"/>
  <c r="F73"/>
  <c r="G73"/>
  <c r="H73"/>
  <c r="G90" i="2"/>
  <c r="E74" i="19"/>
  <c r="F74"/>
  <c r="G74"/>
  <c r="H74"/>
  <c r="G91" i="2"/>
  <c r="E75" i="19"/>
  <c r="F75"/>
  <c r="G75"/>
  <c r="H75"/>
  <c r="G92" i="2"/>
  <c r="E76" i="19"/>
  <c r="F76"/>
  <c r="G76"/>
  <c r="H76"/>
  <c r="G93" i="2"/>
  <c r="G86"/>
  <c r="H87"/>
  <c r="H88"/>
  <c r="H89"/>
  <c r="H90"/>
  <c r="H91"/>
  <c r="H92"/>
  <c r="H93"/>
  <c r="H86"/>
  <c r="I87"/>
  <c r="I93"/>
  <c r="I86"/>
  <c r="J87"/>
  <c r="J93"/>
  <c r="J86"/>
  <c r="E86"/>
  <c r="E66" i="19"/>
  <c r="F66"/>
  <c r="G66"/>
  <c r="H66"/>
  <c r="G83" i="2"/>
  <c r="E67" i="19"/>
  <c r="F67"/>
  <c r="G67"/>
  <c r="H67"/>
  <c r="G84" i="2"/>
  <c r="E68" i="19"/>
  <c r="F68"/>
  <c r="G68"/>
  <c r="H68"/>
  <c r="G85" i="2"/>
  <c r="G82"/>
  <c r="H83"/>
  <c r="H84"/>
  <c r="H85"/>
  <c r="H82"/>
  <c r="I83"/>
  <c r="I84"/>
  <c r="I85"/>
  <c r="I82"/>
  <c r="J83"/>
  <c r="J84"/>
  <c r="J85"/>
  <c r="J82"/>
  <c r="E82"/>
  <c r="E53" i="19"/>
  <c r="F53"/>
  <c r="G53"/>
  <c r="H53"/>
  <c r="G70" i="2"/>
  <c r="E54" i="19"/>
  <c r="F54"/>
  <c r="G54"/>
  <c r="H54"/>
  <c r="G71" i="2"/>
  <c r="E55" i="19"/>
  <c r="F55"/>
  <c r="G55"/>
  <c r="H55"/>
  <c r="G72" i="2"/>
  <c r="E56" i="19"/>
  <c r="F56"/>
  <c r="G56"/>
  <c r="H56"/>
  <c r="G73" i="2"/>
  <c r="E57" i="19"/>
  <c r="F57"/>
  <c r="G57"/>
  <c r="H57"/>
  <c r="G74" i="2"/>
  <c r="E58" i="19"/>
  <c r="F58"/>
  <c r="G58"/>
  <c r="H58"/>
  <c r="G75" i="2"/>
  <c r="E59" i="19"/>
  <c r="F59"/>
  <c r="G59"/>
  <c r="H59"/>
  <c r="G76" i="2"/>
  <c r="E60" i="19"/>
  <c r="F60"/>
  <c r="G60"/>
  <c r="H60"/>
  <c r="G77" i="2"/>
  <c r="E61" i="19"/>
  <c r="F61"/>
  <c r="G61"/>
  <c r="H61"/>
  <c r="G78" i="2"/>
  <c r="E62" i="19"/>
  <c r="F62"/>
  <c r="G62"/>
  <c r="H62"/>
  <c r="G79" i="2"/>
  <c r="E63" i="19"/>
  <c r="F63"/>
  <c r="G63"/>
  <c r="H63"/>
  <c r="G80" i="2"/>
  <c r="E64" i="19"/>
  <c r="F64"/>
  <c r="G64"/>
  <c r="H64"/>
  <c r="G81" i="2"/>
  <c r="G69"/>
  <c r="H70"/>
  <c r="H71"/>
  <c r="H72"/>
  <c r="H69"/>
  <c r="I70"/>
  <c r="I71"/>
  <c r="I72"/>
  <c r="I73"/>
  <c r="I74"/>
  <c r="I75"/>
  <c r="I76"/>
  <c r="I77"/>
  <c r="I78"/>
  <c r="I79"/>
  <c r="I80"/>
  <c r="I81"/>
  <c r="I69"/>
  <c r="J70"/>
  <c r="J71"/>
  <c r="J72"/>
  <c r="J73"/>
  <c r="J74"/>
  <c r="J75"/>
  <c r="J76"/>
  <c r="J77"/>
  <c r="J78"/>
  <c r="J79"/>
  <c r="J80"/>
  <c r="J81"/>
  <c r="J69"/>
  <c r="E69"/>
  <c r="G68"/>
  <c r="H68"/>
  <c r="I68"/>
  <c r="J68"/>
  <c r="E68"/>
  <c r="E19" i="19"/>
  <c r="F19"/>
  <c r="G19"/>
  <c r="H19"/>
  <c r="G36" i="2"/>
  <c r="E20" i="19"/>
  <c r="F20"/>
  <c r="G20"/>
  <c r="H20"/>
  <c r="G37" i="2"/>
  <c r="E21" i="19"/>
  <c r="F21"/>
  <c r="G21"/>
  <c r="H21"/>
  <c r="G38" i="2"/>
  <c r="E22" i="19"/>
  <c r="F22"/>
  <c r="G22"/>
  <c r="H22"/>
  <c r="G39" i="2"/>
  <c r="E23" i="19"/>
  <c r="F23"/>
  <c r="G23"/>
  <c r="H23"/>
  <c r="G40" i="2"/>
  <c r="E24" i="19"/>
  <c r="F24"/>
  <c r="G24"/>
  <c r="H24"/>
  <c r="G41" i="2"/>
  <c r="E25" i="19"/>
  <c r="F25"/>
  <c r="G25"/>
  <c r="H25"/>
  <c r="G42" i="2"/>
  <c r="E26" i="19"/>
  <c r="F26"/>
  <c r="G26"/>
  <c r="H26"/>
  <c r="G43" i="2"/>
  <c r="E27" i="19"/>
  <c r="F27"/>
  <c r="G27"/>
  <c r="H27"/>
  <c r="G44" i="2"/>
  <c r="E28" i="19"/>
  <c r="F28"/>
  <c r="G28"/>
  <c r="H28"/>
  <c r="G45" i="2"/>
  <c r="E29" i="19"/>
  <c r="F29"/>
  <c r="G29"/>
  <c r="H29"/>
  <c r="G46" i="2"/>
  <c r="E30" i="19"/>
  <c r="F30"/>
  <c r="G30"/>
  <c r="H30"/>
  <c r="G47" i="2"/>
  <c r="E31" i="19"/>
  <c r="F31"/>
  <c r="G31"/>
  <c r="H31"/>
  <c r="G48" i="2"/>
  <c r="E32" i="19"/>
  <c r="F32"/>
  <c r="G32"/>
  <c r="H32"/>
  <c r="G49" i="2"/>
  <c r="E33" i="19"/>
  <c r="F33"/>
  <c r="G33"/>
  <c r="H33"/>
  <c r="G50" i="2"/>
  <c r="E34" i="19"/>
  <c r="F34"/>
  <c r="G34"/>
  <c r="H34"/>
  <c r="G51" i="2"/>
  <c r="E35" i="19"/>
  <c r="F35"/>
  <c r="G35"/>
  <c r="H35"/>
  <c r="G52" i="2"/>
  <c r="E36" i="19"/>
  <c r="F36"/>
  <c r="G36"/>
  <c r="H36"/>
  <c r="G53" i="2"/>
  <c r="E37" i="19"/>
  <c r="F37"/>
  <c r="G37"/>
  <c r="H37"/>
  <c r="G54" i="2"/>
  <c r="E38" i="19"/>
  <c r="F38"/>
  <c r="G38"/>
  <c r="H38"/>
  <c r="G55" i="2"/>
  <c r="E40" i="19"/>
  <c r="F40"/>
  <c r="G40"/>
  <c r="H40"/>
  <c r="G57" i="2"/>
  <c r="E41" i="19"/>
  <c r="F41"/>
  <c r="G41"/>
  <c r="H41"/>
  <c r="G58" i="2"/>
  <c r="E43" i="19"/>
  <c r="F43"/>
  <c r="G43"/>
  <c r="H43"/>
  <c r="G60" i="2"/>
  <c r="E44" i="19"/>
  <c r="F44"/>
  <c r="G44"/>
  <c r="H44"/>
  <c r="G61" i="2"/>
  <c r="E45" i="19"/>
  <c r="F45"/>
  <c r="G45"/>
  <c r="H45"/>
  <c r="G62" i="2"/>
  <c r="E46" i="19"/>
  <c r="F46"/>
  <c r="G46"/>
  <c r="H46"/>
  <c r="G63" i="2"/>
  <c r="E47" i="19"/>
  <c r="F47"/>
  <c r="G47"/>
  <c r="H47"/>
  <c r="G64" i="2"/>
  <c r="E48" i="19"/>
  <c r="F48"/>
  <c r="G48"/>
  <c r="H48"/>
  <c r="G65" i="2"/>
  <c r="E49" i="19"/>
  <c r="F49"/>
  <c r="G49"/>
  <c r="H49"/>
  <c r="G66" i="2"/>
  <c r="E50" i="19"/>
  <c r="F50"/>
  <c r="G50"/>
  <c r="H50"/>
  <c r="G67" i="2"/>
  <c r="G35"/>
  <c r="H36"/>
  <c r="H37"/>
  <c r="H38"/>
  <c r="H39"/>
  <c r="H40"/>
  <c r="H41"/>
  <c r="H42"/>
  <c r="H43"/>
  <c r="H44"/>
  <c r="H45"/>
  <c r="H46"/>
  <c r="H47"/>
  <c r="H48"/>
  <c r="H49"/>
  <c r="H50"/>
  <c r="H51"/>
  <c r="H52"/>
  <c r="H53"/>
  <c r="H54"/>
  <c r="H55"/>
  <c r="H57"/>
  <c r="H58"/>
  <c r="H60"/>
  <c r="H61"/>
  <c r="H62"/>
  <c r="H63"/>
  <c r="H64"/>
  <c r="H65"/>
  <c r="H66"/>
  <c r="H67"/>
  <c r="H35"/>
  <c r="I36"/>
  <c r="I37"/>
  <c r="I38"/>
  <c r="I39"/>
  <c r="I40"/>
  <c r="I41"/>
  <c r="I42"/>
  <c r="I43"/>
  <c r="I44"/>
  <c r="I45"/>
  <c r="I46"/>
  <c r="I47"/>
  <c r="I48"/>
  <c r="I49"/>
  <c r="I50"/>
  <c r="I51"/>
  <c r="I52"/>
  <c r="I53"/>
  <c r="I54"/>
  <c r="I55"/>
  <c r="I57"/>
  <c r="I58"/>
  <c r="I60"/>
  <c r="I61"/>
  <c r="I62"/>
  <c r="I63"/>
  <c r="I64"/>
  <c r="I65"/>
  <c r="I66"/>
  <c r="I67"/>
  <c r="I35"/>
  <c r="J36"/>
  <c r="J37"/>
  <c r="J38"/>
  <c r="J39"/>
  <c r="J40"/>
  <c r="J41"/>
  <c r="J42"/>
  <c r="J43"/>
  <c r="J44"/>
  <c r="J45"/>
  <c r="J46"/>
  <c r="J47"/>
  <c r="J48"/>
  <c r="J49"/>
  <c r="J50"/>
  <c r="J51"/>
  <c r="J52"/>
  <c r="J53"/>
  <c r="J54"/>
  <c r="J55"/>
  <c r="J57"/>
  <c r="J58"/>
  <c r="J59"/>
  <c r="J60"/>
  <c r="J61"/>
  <c r="J62"/>
  <c r="J63"/>
  <c r="J64"/>
  <c r="J65"/>
  <c r="J66"/>
  <c r="J67"/>
  <c r="J35"/>
  <c r="E35"/>
  <c r="H29"/>
  <c r="H30"/>
  <c r="H31"/>
  <c r="H32"/>
  <c r="H33"/>
  <c r="H34"/>
  <c r="H28"/>
  <c r="F28"/>
  <c r="E12" i="19"/>
  <c r="F12"/>
  <c r="G12"/>
  <c r="H12"/>
  <c r="G29" i="2"/>
  <c r="E13" i="19"/>
  <c r="F13"/>
  <c r="G13"/>
  <c r="H13"/>
  <c r="G30" i="2"/>
  <c r="E14" i="19"/>
  <c r="F14"/>
  <c r="G14"/>
  <c r="H14"/>
  <c r="G31" i="2"/>
  <c r="E15" i="19"/>
  <c r="F15"/>
  <c r="G15"/>
  <c r="H15"/>
  <c r="G32" i="2"/>
  <c r="E16" i="19"/>
  <c r="F16"/>
  <c r="G16"/>
  <c r="H16"/>
  <c r="G33" i="2"/>
  <c r="E17" i="19"/>
  <c r="F17"/>
  <c r="G17"/>
  <c r="H17"/>
  <c r="G34" i="2"/>
  <c r="G28"/>
  <c r="I29"/>
  <c r="I30"/>
  <c r="I31"/>
  <c r="I32"/>
  <c r="I33"/>
  <c r="I34"/>
  <c r="I28"/>
  <c r="J29"/>
  <c r="J30"/>
  <c r="J31"/>
  <c r="J32"/>
  <c r="J33"/>
  <c r="J34"/>
  <c r="J28"/>
  <c r="E28"/>
  <c r="H25"/>
  <c r="H26"/>
  <c r="H27"/>
  <c r="H24"/>
  <c r="F24"/>
  <c r="E8" i="19"/>
  <c r="F8"/>
  <c r="G8"/>
  <c r="H8"/>
  <c r="G25" i="2"/>
  <c r="E9" i="19"/>
  <c r="F9"/>
  <c r="G9"/>
  <c r="H9"/>
  <c r="G26" i="2"/>
  <c r="E10" i="19"/>
  <c r="F10"/>
  <c r="G10"/>
  <c r="H10"/>
  <c r="G27" i="2"/>
  <c r="G24"/>
  <c r="I25"/>
  <c r="I26"/>
  <c r="I27"/>
  <c r="I24"/>
  <c r="J25"/>
  <c r="J26"/>
  <c r="J27"/>
  <c r="J24"/>
  <c r="E24"/>
  <c r="H21"/>
  <c r="H22"/>
  <c r="H23"/>
  <c r="H20"/>
  <c r="F20"/>
  <c r="H19"/>
  <c r="I14"/>
  <c r="E4" i="19"/>
  <c r="F4"/>
  <c r="G4"/>
  <c r="H4"/>
  <c r="G21" i="2"/>
  <c r="E5" i="19"/>
  <c r="F5"/>
  <c r="G5"/>
  <c r="H5"/>
  <c r="G22" i="2"/>
  <c r="E6" i="19"/>
  <c r="F6"/>
  <c r="G6"/>
  <c r="H6"/>
  <c r="G23" i="2"/>
  <c r="G20"/>
  <c r="G19"/>
  <c r="I21"/>
  <c r="I22"/>
  <c r="I23"/>
  <c r="I20"/>
  <c r="I19"/>
  <c r="J21"/>
  <c r="J22"/>
  <c r="J23"/>
  <c r="J20"/>
  <c r="J19"/>
  <c r="G6" i="11"/>
  <c r="F127" i="2"/>
  <c r="F19"/>
  <c r="O2" i="19"/>
  <c r="O4"/>
  <c r="O5"/>
  <c r="O6"/>
  <c r="O8"/>
  <c r="O9"/>
  <c r="O10"/>
  <c r="O12"/>
  <c r="O13"/>
  <c r="O14"/>
  <c r="O15"/>
  <c r="O16"/>
  <c r="O17"/>
  <c r="O19"/>
  <c r="O20"/>
  <c r="O21"/>
  <c r="O22"/>
  <c r="O23"/>
  <c r="O24"/>
  <c r="O25"/>
  <c r="O26"/>
  <c r="O27"/>
  <c r="O28"/>
  <c r="O29"/>
  <c r="O30"/>
  <c r="O31"/>
  <c r="O32"/>
  <c r="O33"/>
  <c r="O34"/>
  <c r="O35"/>
  <c r="O36"/>
  <c r="O37"/>
  <c r="O38"/>
  <c r="E39"/>
  <c r="F39"/>
  <c r="G39"/>
  <c r="H39"/>
  <c r="O39"/>
  <c r="O40"/>
  <c r="O41"/>
  <c r="E42"/>
  <c r="F42"/>
  <c r="G42"/>
  <c r="H42"/>
  <c r="O42"/>
  <c r="O43"/>
  <c r="O44"/>
  <c r="O45"/>
  <c r="O46"/>
  <c r="O47"/>
  <c r="O48"/>
  <c r="O49"/>
  <c r="O50"/>
  <c r="O53"/>
  <c r="O54"/>
  <c r="O55"/>
  <c r="O56"/>
  <c r="O57"/>
  <c r="O58"/>
  <c r="O59"/>
  <c r="O60"/>
  <c r="O61"/>
  <c r="O62"/>
  <c r="O63"/>
  <c r="O64"/>
  <c r="O66"/>
  <c r="O67"/>
  <c r="O68"/>
  <c r="O70"/>
  <c r="O71"/>
  <c r="O72"/>
  <c r="O73"/>
  <c r="O74"/>
  <c r="O75"/>
  <c r="O76"/>
  <c r="O78"/>
  <c r="O79"/>
  <c r="O80"/>
  <c r="E81"/>
  <c r="F81"/>
  <c r="G81"/>
  <c r="H81"/>
  <c r="O81"/>
  <c r="E82"/>
  <c r="F82"/>
  <c r="G82"/>
  <c r="H82"/>
  <c r="O82"/>
  <c r="E83"/>
  <c r="F83"/>
  <c r="G83"/>
  <c r="H83"/>
  <c r="O83"/>
  <c r="E84"/>
  <c r="F84"/>
  <c r="G84"/>
  <c r="H84"/>
  <c r="O84"/>
  <c r="E85"/>
  <c r="F85"/>
  <c r="G85"/>
  <c r="H85"/>
  <c r="O85"/>
  <c r="E86"/>
  <c r="F86"/>
  <c r="G86"/>
  <c r="H86"/>
  <c r="O86"/>
  <c r="E87"/>
  <c r="F87"/>
  <c r="G87"/>
  <c r="H87"/>
  <c r="O87"/>
  <c r="E88"/>
  <c r="F88"/>
  <c r="G88"/>
  <c r="H88"/>
  <c r="O88"/>
  <c r="O91"/>
  <c r="O92"/>
  <c r="O93"/>
  <c r="O94"/>
  <c r="O95"/>
  <c r="O96"/>
  <c r="O97"/>
  <c r="O99"/>
  <c r="O100"/>
  <c r="O101"/>
  <c r="O102"/>
  <c r="O103"/>
  <c r="O104"/>
  <c r="O105"/>
  <c r="O106"/>
  <c r="O107"/>
  <c r="O108"/>
  <c r="O109"/>
  <c r="O111"/>
  <c r="O112"/>
  <c r="O113"/>
  <c r="O114"/>
  <c r="O117"/>
  <c r="O118"/>
  <c r="O119"/>
  <c r="O120"/>
  <c r="O121"/>
  <c r="O122"/>
  <c r="O123"/>
  <c r="O124"/>
  <c r="O125"/>
  <c r="O126"/>
  <c r="O127"/>
  <c r="O128"/>
  <c r="O129"/>
  <c r="O130"/>
  <c r="E131"/>
  <c r="F131"/>
  <c r="G131"/>
  <c r="H131"/>
  <c r="O131"/>
  <c r="O132"/>
  <c r="O133"/>
  <c r="O134"/>
  <c r="O135"/>
  <c r="O137"/>
  <c r="O138"/>
  <c r="O139"/>
  <c r="O140"/>
  <c r="O142"/>
  <c r="O143"/>
  <c r="O144"/>
  <c r="O146"/>
  <c r="O147"/>
  <c r="O148"/>
  <c r="O149"/>
  <c r="O150"/>
  <c r="O152"/>
  <c r="O153"/>
  <c r="O154"/>
  <c r="O155"/>
  <c r="O156"/>
  <c r="O157"/>
  <c r="E158"/>
  <c r="F158"/>
  <c r="G158"/>
  <c r="H158"/>
  <c r="O158"/>
  <c r="O159"/>
  <c r="O160"/>
  <c r="O161"/>
  <c r="O162"/>
  <c r="O163"/>
  <c r="E164"/>
  <c r="F164"/>
  <c r="G164"/>
  <c r="H164"/>
  <c r="O164"/>
  <c r="O165"/>
  <c r="O166"/>
  <c r="O167"/>
  <c r="O168"/>
  <c r="O169"/>
  <c r="O170"/>
  <c r="O171"/>
  <c r="O172"/>
  <c r="O173"/>
  <c r="O174"/>
  <c r="O175"/>
  <c r="O176"/>
  <c r="O177"/>
  <c r="O178"/>
  <c r="O179"/>
  <c r="O180"/>
  <c r="O181"/>
  <c r="O182"/>
  <c r="O183"/>
  <c r="O186"/>
  <c r="O187"/>
  <c r="O188"/>
  <c r="O189"/>
  <c r="O190"/>
  <c r="O191"/>
  <c r="O192"/>
  <c r="O193"/>
  <c r="O194"/>
  <c r="O196"/>
  <c r="O197"/>
  <c r="O198"/>
  <c r="O199"/>
  <c r="O200"/>
  <c r="O201"/>
  <c r="O202"/>
  <c r="O203"/>
  <c r="O204"/>
  <c r="O205"/>
  <c r="O206"/>
  <c r="O207"/>
  <c r="O208"/>
  <c r="O209"/>
  <c r="O210"/>
  <c r="O211"/>
  <c r="O212"/>
  <c r="O213"/>
  <c r="O214"/>
  <c r="O216"/>
  <c r="O217"/>
  <c r="O218"/>
  <c r="O219"/>
  <c r="O220"/>
  <c r="O221"/>
  <c r="O222"/>
  <c r="O223"/>
  <c r="O224"/>
  <c r="O225"/>
  <c r="O226"/>
  <c r="O227"/>
  <c r="O228"/>
  <c r="O229"/>
  <c r="O230"/>
  <c r="O231"/>
  <c r="O232"/>
  <c r="O233"/>
  <c r="O234"/>
  <c r="O235"/>
  <c r="O236"/>
  <c r="O237"/>
  <c r="O238"/>
  <c r="O239"/>
  <c r="O240"/>
  <c r="O241"/>
  <c r="O242"/>
  <c r="O243"/>
  <c r="O244"/>
  <c r="O245"/>
  <c r="O246"/>
  <c r="O247"/>
  <c r="O248"/>
  <c r="O249"/>
  <c r="O250"/>
  <c r="O251"/>
  <c r="O252"/>
  <c r="O253"/>
  <c r="O254"/>
  <c r="O255"/>
  <c r="E257"/>
  <c r="F257"/>
  <c r="G257"/>
  <c r="H257"/>
  <c r="O257"/>
  <c r="O258"/>
  <c r="O259"/>
  <c r="O260"/>
  <c r="O262"/>
  <c r="O263"/>
  <c r="O264"/>
  <c r="O265"/>
  <c r="O266"/>
  <c r="O267"/>
  <c r="O268"/>
  <c r="O269"/>
  <c r="O270"/>
  <c r="E271"/>
  <c r="F271"/>
  <c r="G271"/>
  <c r="H271"/>
  <c r="O271"/>
  <c r="O272"/>
  <c r="O273"/>
  <c r="O274"/>
  <c r="O275"/>
  <c r="O276"/>
  <c r="O277"/>
  <c r="O278"/>
  <c r="O279"/>
  <c r="O280"/>
  <c r="O281"/>
  <c r="O282"/>
  <c r="O283"/>
  <c r="O284"/>
  <c r="O285"/>
  <c r="E286"/>
  <c r="F286"/>
  <c r="G286"/>
  <c r="H286"/>
  <c r="O286"/>
  <c r="O287"/>
  <c r="O288"/>
  <c r="O289"/>
  <c r="O290"/>
  <c r="O292"/>
  <c r="O293"/>
  <c r="O294"/>
  <c r="O295"/>
  <c r="O296"/>
  <c r="O297"/>
  <c r="O298"/>
  <c r="O299"/>
  <c r="O300"/>
  <c r="O301"/>
  <c r="O302"/>
  <c r="O303"/>
  <c r="O304"/>
  <c r="O305"/>
  <c r="O306"/>
  <c r="O307"/>
  <c r="O308"/>
  <c r="O309"/>
  <c r="O310"/>
  <c r="O311"/>
  <c r="O312"/>
  <c r="O313"/>
  <c r="O314"/>
  <c r="O315"/>
  <c r="O316"/>
  <c r="O317"/>
  <c r="O318"/>
  <c r="O319"/>
  <c r="O320"/>
  <c r="O321"/>
  <c r="O322"/>
  <c r="O323"/>
  <c r="O324"/>
  <c r="O325"/>
  <c r="O326"/>
  <c r="O327"/>
  <c r="O328"/>
  <c r="O330"/>
  <c r="O331"/>
  <c r="O332"/>
  <c r="O333"/>
  <c r="O334"/>
  <c r="O335"/>
  <c r="O336"/>
  <c r="O338"/>
  <c r="O339"/>
  <c r="O340"/>
  <c r="O341"/>
  <c r="O342"/>
  <c r="O343"/>
  <c r="O344"/>
  <c r="O345"/>
  <c r="O346"/>
  <c r="O347"/>
  <c r="O348"/>
  <c r="O349"/>
  <c r="O350"/>
  <c r="O351"/>
  <c r="O352"/>
  <c r="O355"/>
  <c r="O356"/>
  <c r="O357"/>
  <c r="O358"/>
  <c r="O359"/>
  <c r="O360"/>
  <c r="O361"/>
  <c r="O363"/>
  <c r="O364"/>
  <c r="O365"/>
  <c r="O366"/>
  <c r="O367"/>
  <c r="O368"/>
  <c r="O369"/>
  <c r="O370"/>
  <c r="O371"/>
  <c r="O372"/>
  <c r="O373"/>
  <c r="O374"/>
  <c r="O375"/>
  <c r="O376"/>
  <c r="O377"/>
  <c r="O378"/>
  <c r="O379"/>
  <c r="O380"/>
  <c r="O382"/>
  <c r="O383"/>
  <c r="O385"/>
  <c r="O386"/>
  <c r="O387"/>
  <c r="O388"/>
  <c r="O389"/>
  <c r="O390"/>
  <c r="O391"/>
  <c r="O392"/>
  <c r="O393"/>
  <c r="O394"/>
  <c r="O395"/>
  <c r="O397"/>
  <c r="O398"/>
  <c r="O399"/>
  <c r="O400"/>
  <c r="O402"/>
  <c r="O403"/>
  <c r="O404"/>
  <c r="O405"/>
  <c r="O406"/>
  <c r="O407"/>
  <c r="O410"/>
  <c r="O411"/>
  <c r="O413"/>
  <c r="O414"/>
  <c r="O415"/>
  <c r="O416"/>
  <c r="O417"/>
  <c r="O418"/>
  <c r="O419"/>
  <c r="O420"/>
  <c r="O421"/>
  <c r="O422"/>
  <c r="O423"/>
  <c r="O424"/>
  <c r="O425"/>
  <c r="O426"/>
  <c r="O427"/>
  <c r="O428"/>
  <c r="O429"/>
  <c r="O430"/>
  <c r="O431"/>
  <c r="O432"/>
  <c r="O433"/>
  <c r="O434"/>
  <c r="O435"/>
  <c r="O436"/>
  <c r="O437"/>
  <c r="O438"/>
  <c r="O439"/>
  <c r="O442"/>
  <c r="O443"/>
  <c r="O444"/>
  <c r="O445"/>
  <c r="O447"/>
  <c r="O448"/>
  <c r="O449"/>
  <c r="O450"/>
  <c r="O451"/>
  <c r="O452"/>
  <c r="O453"/>
  <c r="O454"/>
  <c r="O455"/>
  <c r="O456"/>
  <c r="O457"/>
  <c r="O458"/>
  <c r="O459"/>
  <c r="O461"/>
  <c r="O462"/>
  <c r="O463"/>
  <c r="O464"/>
  <c r="O465"/>
  <c r="O466"/>
  <c r="O467"/>
  <c r="O468"/>
  <c r="O470"/>
  <c r="O473"/>
  <c r="O475"/>
  <c r="O477"/>
  <c r="O479"/>
  <c r="O480"/>
  <c r="O481"/>
  <c r="O482"/>
  <c r="O483"/>
  <c r="O484"/>
  <c r="O485"/>
  <c r="O486"/>
  <c r="O487"/>
  <c r="O488"/>
  <c r="O490"/>
  <c r="O493"/>
  <c r="O495"/>
  <c r="O496"/>
  <c r="O498"/>
  <c r="O500"/>
  <c r="O501"/>
  <c r="O502"/>
  <c r="O504"/>
  <c r="O505"/>
  <c r="O508"/>
  <c r="O510"/>
  <c r="O511"/>
  <c r="O512"/>
  <c r="O513"/>
  <c r="O514"/>
  <c r="O515"/>
  <c r="O517"/>
  <c r="O518"/>
  <c r="O520"/>
  <c r="O521"/>
  <c r="O522"/>
  <c r="O523"/>
  <c r="O525"/>
  <c r="O526"/>
  <c r="O527"/>
  <c r="O528"/>
  <c r="O529"/>
  <c r="O531"/>
  <c r="O532"/>
  <c r="O534"/>
  <c r="O535"/>
  <c r="O537"/>
  <c r="O538"/>
  <c r="O539"/>
  <c r="O541"/>
  <c r="O542"/>
  <c r="O543"/>
  <c r="O544"/>
  <c r="O546"/>
  <c r="O547"/>
  <c r="O548"/>
  <c r="M2"/>
  <c r="M4"/>
  <c r="M5"/>
  <c r="M6"/>
  <c r="M8"/>
  <c r="M9"/>
  <c r="M10"/>
  <c r="M12"/>
  <c r="M13"/>
  <c r="M14"/>
  <c r="M15"/>
  <c r="M16"/>
  <c r="M17"/>
  <c r="M19"/>
  <c r="M20"/>
  <c r="M21"/>
  <c r="M22"/>
  <c r="M23"/>
  <c r="M24"/>
  <c r="M25"/>
  <c r="M26"/>
  <c r="M27"/>
  <c r="M28"/>
  <c r="M29"/>
  <c r="M30"/>
  <c r="M31"/>
  <c r="M32"/>
  <c r="M33"/>
  <c r="M34"/>
  <c r="M35"/>
  <c r="M36"/>
  <c r="M37"/>
  <c r="M38"/>
  <c r="M39"/>
  <c r="M40"/>
  <c r="M41"/>
  <c r="M42"/>
  <c r="M43"/>
  <c r="M44"/>
  <c r="M45"/>
  <c r="M46"/>
  <c r="M47"/>
  <c r="M48"/>
  <c r="M49"/>
  <c r="M50"/>
  <c r="M53"/>
  <c r="M54"/>
  <c r="M55"/>
  <c r="M56"/>
  <c r="M57"/>
  <c r="M58"/>
  <c r="M59"/>
  <c r="M60"/>
  <c r="M61"/>
  <c r="M62"/>
  <c r="M63"/>
  <c r="M64"/>
  <c r="M66"/>
  <c r="M67"/>
  <c r="M68"/>
  <c r="M70"/>
  <c r="M71"/>
  <c r="M72"/>
  <c r="M73"/>
  <c r="M74"/>
  <c r="M75"/>
  <c r="M76"/>
  <c r="M78"/>
  <c r="M79"/>
  <c r="M80"/>
  <c r="M81"/>
  <c r="M82"/>
  <c r="M83"/>
  <c r="M84"/>
  <c r="M85"/>
  <c r="M86"/>
  <c r="M87"/>
  <c r="M88"/>
  <c r="M91"/>
  <c r="M92"/>
  <c r="M93"/>
  <c r="M94"/>
  <c r="M95"/>
  <c r="M96"/>
  <c r="M97"/>
  <c r="M99"/>
  <c r="M100"/>
  <c r="M101"/>
  <c r="M102"/>
  <c r="M103"/>
  <c r="M104"/>
  <c r="M105"/>
  <c r="M106"/>
  <c r="M107"/>
  <c r="M108"/>
  <c r="M109"/>
  <c r="M111"/>
  <c r="M112"/>
  <c r="M113"/>
  <c r="M114"/>
  <c r="M117"/>
  <c r="M118"/>
  <c r="M119"/>
  <c r="M120"/>
  <c r="M121"/>
  <c r="M122"/>
  <c r="M123"/>
  <c r="M124"/>
  <c r="M125"/>
  <c r="M126"/>
  <c r="M127"/>
  <c r="M128"/>
  <c r="M129"/>
  <c r="M130"/>
  <c r="M131"/>
  <c r="M132"/>
  <c r="M133"/>
  <c r="M134"/>
  <c r="M135"/>
  <c r="M137"/>
  <c r="M138"/>
  <c r="M139"/>
  <c r="M140"/>
  <c r="M142"/>
  <c r="M143"/>
  <c r="M144"/>
  <c r="M146"/>
  <c r="M147"/>
  <c r="M148"/>
  <c r="M149"/>
  <c r="M150"/>
  <c r="M152"/>
  <c r="M153"/>
  <c r="M154"/>
  <c r="M155"/>
  <c r="M156"/>
  <c r="M157"/>
  <c r="M158"/>
  <c r="M159"/>
  <c r="M160"/>
  <c r="M161"/>
  <c r="M162"/>
  <c r="M163"/>
  <c r="M164"/>
  <c r="M165"/>
  <c r="M166"/>
  <c r="M167"/>
  <c r="M168"/>
  <c r="M169"/>
  <c r="M170"/>
  <c r="M171"/>
  <c r="M172"/>
  <c r="M173"/>
  <c r="M174"/>
  <c r="M175"/>
  <c r="M176"/>
  <c r="M177"/>
  <c r="M178"/>
  <c r="M179"/>
  <c r="M180"/>
  <c r="M181"/>
  <c r="M182"/>
  <c r="M183"/>
  <c r="M186"/>
  <c r="M187"/>
  <c r="M188"/>
  <c r="M189"/>
  <c r="M190"/>
  <c r="M191"/>
  <c r="M192"/>
  <c r="M193"/>
  <c r="M194"/>
  <c r="M196"/>
  <c r="M197"/>
  <c r="M198"/>
  <c r="M199"/>
  <c r="M200"/>
  <c r="M201"/>
  <c r="M202"/>
  <c r="M203"/>
  <c r="M204"/>
  <c r="M205"/>
  <c r="M206"/>
  <c r="M207"/>
  <c r="M208"/>
  <c r="M209"/>
  <c r="M210"/>
  <c r="M211"/>
  <c r="M212"/>
  <c r="M213"/>
  <c r="M214"/>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7"/>
  <c r="M258"/>
  <c r="M259"/>
  <c r="M260"/>
  <c r="M262"/>
  <c r="M263"/>
  <c r="M264"/>
  <c r="M265"/>
  <c r="M266"/>
  <c r="M267"/>
  <c r="M268"/>
  <c r="M269"/>
  <c r="M270"/>
  <c r="M271"/>
  <c r="M272"/>
  <c r="M273"/>
  <c r="M274"/>
  <c r="M275"/>
  <c r="M276"/>
  <c r="M277"/>
  <c r="M278"/>
  <c r="M279"/>
  <c r="M280"/>
  <c r="M281"/>
  <c r="M282"/>
  <c r="M283"/>
  <c r="M284"/>
  <c r="M285"/>
  <c r="M286"/>
  <c r="M287"/>
  <c r="M288"/>
  <c r="M289"/>
  <c r="M290"/>
  <c r="M292"/>
  <c r="M293"/>
  <c r="M294"/>
  <c r="M295"/>
  <c r="M296"/>
  <c r="M297"/>
  <c r="M298"/>
  <c r="M299"/>
  <c r="M300"/>
  <c r="M301"/>
  <c r="M302"/>
  <c r="M303"/>
  <c r="M304"/>
  <c r="M305"/>
  <c r="M306"/>
  <c r="M307"/>
  <c r="M308"/>
  <c r="M309"/>
  <c r="M310"/>
  <c r="M311"/>
  <c r="M312"/>
  <c r="M313"/>
  <c r="M314"/>
  <c r="M315"/>
  <c r="M316"/>
  <c r="M317"/>
  <c r="M318"/>
  <c r="M319"/>
  <c r="M320"/>
  <c r="M321"/>
  <c r="M322"/>
  <c r="M323"/>
  <c r="M324"/>
  <c r="M325"/>
  <c r="M326"/>
  <c r="M327"/>
  <c r="M328"/>
  <c r="M330"/>
  <c r="M331"/>
  <c r="M332"/>
  <c r="M333"/>
  <c r="M334"/>
  <c r="M335"/>
  <c r="M336"/>
  <c r="M338"/>
  <c r="M339"/>
  <c r="M340"/>
  <c r="M341"/>
  <c r="M342"/>
  <c r="M343"/>
  <c r="M344"/>
  <c r="M345"/>
  <c r="M346"/>
  <c r="M347"/>
  <c r="M348"/>
  <c r="M349"/>
  <c r="M350"/>
  <c r="M351"/>
  <c r="M352"/>
  <c r="M355"/>
  <c r="M356"/>
  <c r="M357"/>
  <c r="M358"/>
  <c r="M359"/>
  <c r="M360"/>
  <c r="M361"/>
  <c r="M363"/>
  <c r="M364"/>
  <c r="M365"/>
  <c r="M366"/>
  <c r="M367"/>
  <c r="M368"/>
  <c r="M369"/>
  <c r="M370"/>
  <c r="M371"/>
  <c r="M372"/>
  <c r="M373"/>
  <c r="M374"/>
  <c r="M375"/>
  <c r="M376"/>
  <c r="M377"/>
  <c r="M378"/>
  <c r="M379"/>
  <c r="M380"/>
  <c r="M382"/>
  <c r="M383"/>
  <c r="M385"/>
  <c r="M386"/>
  <c r="M387"/>
  <c r="M388"/>
  <c r="M389"/>
  <c r="M390"/>
  <c r="M391"/>
  <c r="M392"/>
  <c r="M393"/>
  <c r="M394"/>
  <c r="M395"/>
  <c r="M397"/>
  <c r="M398"/>
  <c r="M399"/>
  <c r="M400"/>
  <c r="M402"/>
  <c r="M403"/>
  <c r="M404"/>
  <c r="M405"/>
  <c r="M406"/>
  <c r="M407"/>
  <c r="M410"/>
  <c r="M411"/>
  <c r="M413"/>
  <c r="M414"/>
  <c r="M415"/>
  <c r="M416"/>
  <c r="M417"/>
  <c r="M418"/>
  <c r="M419"/>
  <c r="M420"/>
  <c r="M421"/>
  <c r="M422"/>
  <c r="M423"/>
  <c r="M424"/>
  <c r="M425"/>
  <c r="M426"/>
  <c r="M427"/>
  <c r="M428"/>
  <c r="M429"/>
  <c r="M430"/>
  <c r="M431"/>
  <c r="M432"/>
  <c r="M433"/>
  <c r="M434"/>
  <c r="M435"/>
  <c r="M436"/>
  <c r="M437"/>
  <c r="M438"/>
  <c r="M439"/>
  <c r="M442"/>
  <c r="M443"/>
  <c r="M444"/>
  <c r="M445"/>
  <c r="M447"/>
  <c r="M448"/>
  <c r="M449"/>
  <c r="M450"/>
  <c r="M451"/>
  <c r="M452"/>
  <c r="M453"/>
  <c r="M454"/>
  <c r="M455"/>
  <c r="M456"/>
  <c r="M457"/>
  <c r="M458"/>
  <c r="M459"/>
  <c r="M461"/>
  <c r="M462"/>
  <c r="M463"/>
  <c r="M464"/>
  <c r="M465"/>
  <c r="M466"/>
  <c r="M467"/>
  <c r="M468"/>
  <c r="M470"/>
  <c r="M473"/>
  <c r="M475"/>
  <c r="M477"/>
  <c r="M479"/>
  <c r="M480"/>
  <c r="M481"/>
  <c r="M482"/>
  <c r="M483"/>
  <c r="M484"/>
  <c r="M485"/>
  <c r="M486"/>
  <c r="M487"/>
  <c r="M488"/>
  <c r="M490"/>
  <c r="M493"/>
  <c r="M495"/>
  <c r="M496"/>
  <c r="M498"/>
  <c r="M500"/>
  <c r="M501"/>
  <c r="M502"/>
  <c r="M504"/>
  <c r="M505"/>
  <c r="M508"/>
  <c r="M510"/>
  <c r="M511"/>
  <c r="M512"/>
  <c r="M513"/>
  <c r="M514"/>
  <c r="M515"/>
  <c r="M517"/>
  <c r="M518"/>
  <c r="M520"/>
  <c r="M521"/>
  <c r="M522"/>
  <c r="M523"/>
  <c r="M525"/>
  <c r="M526"/>
  <c r="M527"/>
  <c r="M528"/>
  <c r="M529"/>
  <c r="M531"/>
  <c r="M532"/>
  <c r="M534"/>
  <c r="M535"/>
  <c r="M537"/>
  <c r="M538"/>
  <c r="M539"/>
  <c r="M541"/>
  <c r="M542"/>
  <c r="M543"/>
  <c r="M544"/>
  <c r="M546"/>
  <c r="M547"/>
  <c r="M548"/>
  <c r="H649"/>
  <c r="A31" i="11"/>
  <c r="K2" i="19"/>
  <c r="K4"/>
  <c r="K5"/>
  <c r="K6"/>
  <c r="K8"/>
  <c r="K9"/>
  <c r="K10"/>
  <c r="K12"/>
  <c r="K13"/>
  <c r="K14"/>
  <c r="K15"/>
  <c r="K16"/>
  <c r="K17"/>
  <c r="K19"/>
  <c r="K20"/>
  <c r="K21"/>
  <c r="K22"/>
  <c r="K23"/>
  <c r="K24"/>
  <c r="K25"/>
  <c r="K26"/>
  <c r="K27"/>
  <c r="K28"/>
  <c r="K29"/>
  <c r="K30"/>
  <c r="K31"/>
  <c r="K32"/>
  <c r="K33"/>
  <c r="K34"/>
  <c r="K35"/>
  <c r="K36"/>
  <c r="K37"/>
  <c r="K38"/>
  <c r="K39"/>
  <c r="K40"/>
  <c r="K41"/>
  <c r="K42"/>
  <c r="K43"/>
  <c r="K44"/>
  <c r="K45"/>
  <c r="K46"/>
  <c r="K47"/>
  <c r="K48"/>
  <c r="K49"/>
  <c r="K50"/>
  <c r="K53"/>
  <c r="K54"/>
  <c r="K55"/>
  <c r="K56"/>
  <c r="K57"/>
  <c r="K58"/>
  <c r="K59"/>
  <c r="K60"/>
  <c r="K61"/>
  <c r="K62"/>
  <c r="K63"/>
  <c r="K64"/>
  <c r="K66"/>
  <c r="K67"/>
  <c r="K68"/>
  <c r="K70"/>
  <c r="K71"/>
  <c r="K72"/>
  <c r="K73"/>
  <c r="K74"/>
  <c r="K75"/>
  <c r="K76"/>
  <c r="K78"/>
  <c r="K79"/>
  <c r="K80"/>
  <c r="K81"/>
  <c r="K82"/>
  <c r="K83"/>
  <c r="K84"/>
  <c r="K85"/>
  <c r="K86"/>
  <c r="K87"/>
  <c r="K88"/>
  <c r="K91"/>
  <c r="K92"/>
  <c r="K93"/>
  <c r="K94"/>
  <c r="K95"/>
  <c r="K96"/>
  <c r="K97"/>
  <c r="K99"/>
  <c r="K100"/>
  <c r="K101"/>
  <c r="K102"/>
  <c r="K103"/>
  <c r="K104"/>
  <c r="K105"/>
  <c r="K106"/>
  <c r="K107"/>
  <c r="K108"/>
  <c r="K109"/>
  <c r="K111"/>
  <c r="K112"/>
  <c r="K113"/>
  <c r="K114"/>
  <c r="K117"/>
  <c r="K118"/>
  <c r="K119"/>
  <c r="K120"/>
  <c r="K121"/>
  <c r="K122"/>
  <c r="K123"/>
  <c r="K124"/>
  <c r="K125"/>
  <c r="K126"/>
  <c r="K127"/>
  <c r="K128"/>
  <c r="K129"/>
  <c r="K130"/>
  <c r="K131"/>
  <c r="K132"/>
  <c r="K133"/>
  <c r="K134"/>
  <c r="K135"/>
  <c r="K137"/>
  <c r="K138"/>
  <c r="K139"/>
  <c r="K140"/>
  <c r="K142"/>
  <c r="K143"/>
  <c r="K144"/>
  <c r="K146"/>
  <c r="K147"/>
  <c r="K148"/>
  <c r="K149"/>
  <c r="K150"/>
  <c r="K152"/>
  <c r="K153"/>
  <c r="K154"/>
  <c r="K155"/>
  <c r="K156"/>
  <c r="K157"/>
  <c r="K158"/>
  <c r="K159"/>
  <c r="K160"/>
  <c r="K161"/>
  <c r="K162"/>
  <c r="K163"/>
  <c r="K164"/>
  <c r="K165"/>
  <c r="K166"/>
  <c r="K167"/>
  <c r="K168"/>
  <c r="K169"/>
  <c r="K170"/>
  <c r="K171"/>
  <c r="K172"/>
  <c r="K173"/>
  <c r="K174"/>
  <c r="K175"/>
  <c r="K176"/>
  <c r="K177"/>
  <c r="K178"/>
  <c r="K179"/>
  <c r="K180"/>
  <c r="K181"/>
  <c r="K182"/>
  <c r="K183"/>
  <c r="K186"/>
  <c r="K187"/>
  <c r="K188"/>
  <c r="K189"/>
  <c r="K190"/>
  <c r="K191"/>
  <c r="K192"/>
  <c r="K193"/>
  <c r="K194"/>
  <c r="K196"/>
  <c r="K197"/>
  <c r="K198"/>
  <c r="K199"/>
  <c r="K200"/>
  <c r="K201"/>
  <c r="K202"/>
  <c r="K203"/>
  <c r="K204"/>
  <c r="K205"/>
  <c r="K206"/>
  <c r="K207"/>
  <c r="K208"/>
  <c r="K209"/>
  <c r="K210"/>
  <c r="K211"/>
  <c r="K212"/>
  <c r="K213"/>
  <c r="K214"/>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7"/>
  <c r="K258"/>
  <c r="K259"/>
  <c r="K260"/>
  <c r="K262"/>
  <c r="K263"/>
  <c r="K264"/>
  <c r="K265"/>
  <c r="K266"/>
  <c r="K267"/>
  <c r="K268"/>
  <c r="K269"/>
  <c r="K270"/>
  <c r="K271"/>
  <c r="K272"/>
  <c r="K273"/>
  <c r="K274"/>
  <c r="K275"/>
  <c r="K276"/>
  <c r="K277"/>
  <c r="K278"/>
  <c r="K279"/>
  <c r="K280"/>
  <c r="K281"/>
  <c r="K282"/>
  <c r="K283"/>
  <c r="K284"/>
  <c r="K285"/>
  <c r="K286"/>
  <c r="K287"/>
  <c r="K288"/>
  <c r="K289"/>
  <c r="K290"/>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30"/>
  <c r="K331"/>
  <c r="K332"/>
  <c r="K333"/>
  <c r="K334"/>
  <c r="K335"/>
  <c r="K336"/>
  <c r="K338"/>
  <c r="K339"/>
  <c r="K340"/>
  <c r="K341"/>
  <c r="K342"/>
  <c r="K343"/>
  <c r="K344"/>
  <c r="K345"/>
  <c r="K346"/>
  <c r="K347"/>
  <c r="K348"/>
  <c r="K349"/>
  <c r="K350"/>
  <c r="K351"/>
  <c r="K352"/>
  <c r="K355"/>
  <c r="K356"/>
  <c r="K357"/>
  <c r="K358"/>
  <c r="K359"/>
  <c r="K360"/>
  <c r="K361"/>
  <c r="K363"/>
  <c r="K364"/>
  <c r="K365"/>
  <c r="K366"/>
  <c r="K367"/>
  <c r="K368"/>
  <c r="K369"/>
  <c r="K370"/>
  <c r="K371"/>
  <c r="K372"/>
  <c r="K373"/>
  <c r="K374"/>
  <c r="K375"/>
  <c r="K376"/>
  <c r="K377"/>
  <c r="K378"/>
  <c r="K379"/>
  <c r="K380"/>
  <c r="K382"/>
  <c r="K383"/>
  <c r="K385"/>
  <c r="K386"/>
  <c r="K387"/>
  <c r="K388"/>
  <c r="K389"/>
  <c r="K390"/>
  <c r="K391"/>
  <c r="K392"/>
  <c r="K393"/>
  <c r="K394"/>
  <c r="K395"/>
  <c r="K397"/>
  <c r="K398"/>
  <c r="K399"/>
  <c r="K400"/>
  <c r="K402"/>
  <c r="K403"/>
  <c r="K404"/>
  <c r="K405"/>
  <c r="K406"/>
  <c r="K407"/>
  <c r="K410"/>
  <c r="K411"/>
  <c r="K413"/>
  <c r="K414"/>
  <c r="K415"/>
  <c r="K416"/>
  <c r="K417"/>
  <c r="K418"/>
  <c r="K419"/>
  <c r="K420"/>
  <c r="K421"/>
  <c r="K422"/>
  <c r="K423"/>
  <c r="K424"/>
  <c r="K425"/>
  <c r="K426"/>
  <c r="K427"/>
  <c r="K428"/>
  <c r="K429"/>
  <c r="K430"/>
  <c r="K431"/>
  <c r="K432"/>
  <c r="K433"/>
  <c r="K434"/>
  <c r="K435"/>
  <c r="K436"/>
  <c r="K437"/>
  <c r="K438"/>
  <c r="K439"/>
  <c r="K442"/>
  <c r="K443"/>
  <c r="K444"/>
  <c r="K445"/>
  <c r="K447"/>
  <c r="K448"/>
  <c r="K449"/>
  <c r="K450"/>
  <c r="K451"/>
  <c r="K452"/>
  <c r="K453"/>
  <c r="K454"/>
  <c r="K455"/>
  <c r="K456"/>
  <c r="K457"/>
  <c r="K458"/>
  <c r="K459"/>
  <c r="K461"/>
  <c r="K462"/>
  <c r="K463"/>
  <c r="K464"/>
  <c r="K465"/>
  <c r="K466"/>
  <c r="K467"/>
  <c r="K468"/>
  <c r="K470"/>
  <c r="K473"/>
  <c r="K475"/>
  <c r="K477"/>
  <c r="K479"/>
  <c r="K480"/>
  <c r="K481"/>
  <c r="K482"/>
  <c r="K483"/>
  <c r="K484"/>
  <c r="K485"/>
  <c r="K486"/>
  <c r="K487"/>
  <c r="K488"/>
  <c r="K490"/>
  <c r="K493"/>
  <c r="K495"/>
  <c r="K496"/>
  <c r="K498"/>
  <c r="K500"/>
  <c r="K501"/>
  <c r="K502"/>
  <c r="K504"/>
  <c r="K505"/>
  <c r="K508"/>
  <c r="K510"/>
  <c r="K511"/>
  <c r="K512"/>
  <c r="K513"/>
  <c r="K514"/>
  <c r="K515"/>
  <c r="K517"/>
  <c r="K518"/>
  <c r="K520"/>
  <c r="K521"/>
  <c r="K522"/>
  <c r="K523"/>
  <c r="K525"/>
  <c r="K526"/>
  <c r="K527"/>
  <c r="K528"/>
  <c r="K529"/>
  <c r="K531"/>
  <c r="K532"/>
  <c r="K534"/>
  <c r="K535"/>
  <c r="K537"/>
  <c r="K538"/>
  <c r="K539"/>
  <c r="K541"/>
  <c r="K542"/>
  <c r="K543"/>
  <c r="K544"/>
  <c r="K546"/>
  <c r="K547"/>
  <c r="K548"/>
  <c r="H604"/>
  <c r="A31" i="15"/>
  <c r="D695" i="19"/>
  <c r="E695"/>
  <c r="D694"/>
  <c r="E694"/>
  <c r="D693"/>
  <c r="E693"/>
  <c r="D692"/>
  <c r="E692"/>
  <c r="D691"/>
  <c r="E691"/>
  <c r="D690"/>
  <c r="E690"/>
  <c r="P2"/>
  <c r="P4"/>
  <c r="P5"/>
  <c r="P6"/>
  <c r="P8"/>
  <c r="P9"/>
  <c r="P10"/>
  <c r="P12"/>
  <c r="P13"/>
  <c r="P14"/>
  <c r="P15"/>
  <c r="P16"/>
  <c r="P17"/>
  <c r="P19"/>
  <c r="P20"/>
  <c r="P21"/>
  <c r="P22"/>
  <c r="P23"/>
  <c r="P24"/>
  <c r="P25"/>
  <c r="P26"/>
  <c r="P27"/>
  <c r="P28"/>
  <c r="P29"/>
  <c r="P30"/>
  <c r="P31"/>
  <c r="P32"/>
  <c r="P33"/>
  <c r="P34"/>
  <c r="P35"/>
  <c r="P36"/>
  <c r="P37"/>
  <c r="P38"/>
  <c r="P39"/>
  <c r="P40"/>
  <c r="P41"/>
  <c r="P42"/>
  <c r="P43"/>
  <c r="P44"/>
  <c r="P45"/>
  <c r="P46"/>
  <c r="P47"/>
  <c r="P48"/>
  <c r="P49"/>
  <c r="P50"/>
  <c r="P53"/>
  <c r="P54"/>
  <c r="P55"/>
  <c r="P56"/>
  <c r="P57"/>
  <c r="P58"/>
  <c r="P59"/>
  <c r="P60"/>
  <c r="P61"/>
  <c r="P62"/>
  <c r="P63"/>
  <c r="P64"/>
  <c r="P66"/>
  <c r="P67"/>
  <c r="P68"/>
  <c r="P70"/>
  <c r="P71"/>
  <c r="P72"/>
  <c r="P73"/>
  <c r="P74"/>
  <c r="P75"/>
  <c r="P76"/>
  <c r="P78"/>
  <c r="P79"/>
  <c r="P80"/>
  <c r="P81"/>
  <c r="P82"/>
  <c r="P83"/>
  <c r="P84"/>
  <c r="P85"/>
  <c r="P86"/>
  <c r="P87"/>
  <c r="P88"/>
  <c r="P91"/>
  <c r="P92"/>
  <c r="P93"/>
  <c r="P94"/>
  <c r="P95"/>
  <c r="P96"/>
  <c r="P97"/>
  <c r="P99"/>
  <c r="P100"/>
  <c r="P101"/>
  <c r="P102"/>
  <c r="P103"/>
  <c r="P104"/>
  <c r="P105"/>
  <c r="P106"/>
  <c r="P107"/>
  <c r="P108"/>
  <c r="P109"/>
  <c r="P111"/>
  <c r="P112"/>
  <c r="P113"/>
  <c r="P114"/>
  <c r="P117"/>
  <c r="P118"/>
  <c r="P119"/>
  <c r="P120"/>
  <c r="P121"/>
  <c r="P122"/>
  <c r="P123"/>
  <c r="P124"/>
  <c r="P125"/>
  <c r="P126"/>
  <c r="P127"/>
  <c r="P128"/>
  <c r="P129"/>
  <c r="P130"/>
  <c r="P131"/>
  <c r="P132"/>
  <c r="P133"/>
  <c r="P134"/>
  <c r="P135"/>
  <c r="P137"/>
  <c r="P138"/>
  <c r="P139"/>
  <c r="P140"/>
  <c r="P142"/>
  <c r="P143"/>
  <c r="P144"/>
  <c r="P146"/>
  <c r="P147"/>
  <c r="P148"/>
  <c r="P149"/>
  <c r="P150"/>
  <c r="P152"/>
  <c r="P153"/>
  <c r="P154"/>
  <c r="P155"/>
  <c r="P156"/>
  <c r="P157"/>
  <c r="P158"/>
  <c r="P159"/>
  <c r="P160"/>
  <c r="P161"/>
  <c r="P162"/>
  <c r="P163"/>
  <c r="P164"/>
  <c r="P165"/>
  <c r="P166"/>
  <c r="P167"/>
  <c r="P168"/>
  <c r="P169"/>
  <c r="P170"/>
  <c r="P171"/>
  <c r="P172"/>
  <c r="P173"/>
  <c r="P174"/>
  <c r="P175"/>
  <c r="P176"/>
  <c r="P177"/>
  <c r="P178"/>
  <c r="P179"/>
  <c r="P180"/>
  <c r="P181"/>
  <c r="P182"/>
  <c r="P183"/>
  <c r="P186"/>
  <c r="P187"/>
  <c r="P188"/>
  <c r="P189"/>
  <c r="P190"/>
  <c r="P191"/>
  <c r="P192"/>
  <c r="P193"/>
  <c r="P194"/>
  <c r="P196"/>
  <c r="P197"/>
  <c r="P198"/>
  <c r="P199"/>
  <c r="P200"/>
  <c r="P201"/>
  <c r="P202"/>
  <c r="P203"/>
  <c r="P204"/>
  <c r="P205"/>
  <c r="P206"/>
  <c r="P207"/>
  <c r="P208"/>
  <c r="P209"/>
  <c r="P210"/>
  <c r="P211"/>
  <c r="P212"/>
  <c r="P213"/>
  <c r="P214"/>
  <c r="P216"/>
  <c r="P217"/>
  <c r="P218"/>
  <c r="P219"/>
  <c r="P220"/>
  <c r="P221"/>
  <c r="P222"/>
  <c r="P223"/>
  <c r="P224"/>
  <c r="P225"/>
  <c r="P226"/>
  <c r="P227"/>
  <c r="P228"/>
  <c r="P229"/>
  <c r="P230"/>
  <c r="P231"/>
  <c r="P232"/>
  <c r="P233"/>
  <c r="P234"/>
  <c r="P235"/>
  <c r="P236"/>
  <c r="P237"/>
  <c r="P238"/>
  <c r="P239"/>
  <c r="P240"/>
  <c r="P241"/>
  <c r="P242"/>
  <c r="P243"/>
  <c r="P244"/>
  <c r="P245"/>
  <c r="P246"/>
  <c r="P247"/>
  <c r="P248"/>
  <c r="P249"/>
  <c r="P250"/>
  <c r="P251"/>
  <c r="P252"/>
  <c r="P253"/>
  <c r="P254"/>
  <c r="P255"/>
  <c r="P257"/>
  <c r="P258"/>
  <c r="P259"/>
  <c r="P260"/>
  <c r="P262"/>
  <c r="P263"/>
  <c r="P264"/>
  <c r="P265"/>
  <c r="P266"/>
  <c r="P267"/>
  <c r="P268"/>
  <c r="P269"/>
  <c r="P270"/>
  <c r="P271"/>
  <c r="P272"/>
  <c r="P273"/>
  <c r="P274"/>
  <c r="P275"/>
  <c r="P276"/>
  <c r="P277"/>
  <c r="P278"/>
  <c r="P279"/>
  <c r="P280"/>
  <c r="P281"/>
  <c r="P282"/>
  <c r="P283"/>
  <c r="P284"/>
  <c r="P285"/>
  <c r="P286"/>
  <c r="P287"/>
  <c r="P288"/>
  <c r="P289"/>
  <c r="P290"/>
  <c r="P292"/>
  <c r="P293"/>
  <c r="P294"/>
  <c r="P295"/>
  <c r="P296"/>
  <c r="P297"/>
  <c r="P298"/>
  <c r="P299"/>
  <c r="P300"/>
  <c r="P301"/>
  <c r="P302"/>
  <c r="P303"/>
  <c r="P304"/>
  <c r="P305"/>
  <c r="P306"/>
  <c r="P307"/>
  <c r="P308"/>
  <c r="P309"/>
  <c r="P310"/>
  <c r="P311"/>
  <c r="P312"/>
  <c r="P313"/>
  <c r="P314"/>
  <c r="P315"/>
  <c r="P316"/>
  <c r="P317"/>
  <c r="P318"/>
  <c r="P319"/>
  <c r="P320"/>
  <c r="P321"/>
  <c r="P322"/>
  <c r="P323"/>
  <c r="P324"/>
  <c r="P325"/>
  <c r="P326"/>
  <c r="P327"/>
  <c r="P328"/>
  <c r="P330"/>
  <c r="P331"/>
  <c r="P332"/>
  <c r="P333"/>
  <c r="P334"/>
  <c r="P335"/>
  <c r="P336"/>
  <c r="P338"/>
  <c r="P339"/>
  <c r="P340"/>
  <c r="P341"/>
  <c r="P342"/>
  <c r="P343"/>
  <c r="P344"/>
  <c r="P345"/>
  <c r="P346"/>
  <c r="P347"/>
  <c r="P348"/>
  <c r="P349"/>
  <c r="P350"/>
  <c r="P351"/>
  <c r="P352"/>
  <c r="P355"/>
  <c r="P356"/>
  <c r="P357"/>
  <c r="P358"/>
  <c r="P359"/>
  <c r="P360"/>
  <c r="P361"/>
  <c r="P363"/>
  <c r="P364"/>
  <c r="P365"/>
  <c r="P366"/>
  <c r="P367"/>
  <c r="P368"/>
  <c r="P369"/>
  <c r="P370"/>
  <c r="P371"/>
  <c r="P372"/>
  <c r="P373"/>
  <c r="P374"/>
  <c r="P375"/>
  <c r="P376"/>
  <c r="P377"/>
  <c r="P378"/>
  <c r="P379"/>
  <c r="P380"/>
  <c r="P382"/>
  <c r="P383"/>
  <c r="P385"/>
  <c r="P386"/>
  <c r="P387"/>
  <c r="P388"/>
  <c r="P389"/>
  <c r="P390"/>
  <c r="P391"/>
  <c r="P392"/>
  <c r="P393"/>
  <c r="P394"/>
  <c r="P395"/>
  <c r="P397"/>
  <c r="P398"/>
  <c r="P399"/>
  <c r="P400"/>
  <c r="P402"/>
  <c r="P403"/>
  <c r="P404"/>
  <c r="P405"/>
  <c r="P406"/>
  <c r="P407"/>
  <c r="P410"/>
  <c r="P411"/>
  <c r="P413"/>
  <c r="P414"/>
  <c r="P415"/>
  <c r="P416"/>
  <c r="P417"/>
  <c r="P418"/>
  <c r="P419"/>
  <c r="P420"/>
  <c r="P421"/>
  <c r="P422"/>
  <c r="P423"/>
  <c r="P424"/>
  <c r="P425"/>
  <c r="P426"/>
  <c r="P427"/>
  <c r="P428"/>
  <c r="P429"/>
  <c r="P430"/>
  <c r="P431"/>
  <c r="P432"/>
  <c r="P433"/>
  <c r="P434"/>
  <c r="P435"/>
  <c r="P436"/>
  <c r="P437"/>
  <c r="P438"/>
  <c r="P439"/>
  <c r="P442"/>
  <c r="P443"/>
  <c r="P444"/>
  <c r="P445"/>
  <c r="P447"/>
  <c r="P448"/>
  <c r="P449"/>
  <c r="P450"/>
  <c r="P451"/>
  <c r="P452"/>
  <c r="P453"/>
  <c r="P454"/>
  <c r="P455"/>
  <c r="P456"/>
  <c r="P457"/>
  <c r="P458"/>
  <c r="P459"/>
  <c r="P461"/>
  <c r="P462"/>
  <c r="P463"/>
  <c r="P464"/>
  <c r="P465"/>
  <c r="P466"/>
  <c r="P467"/>
  <c r="P468"/>
  <c r="P470"/>
  <c r="P473"/>
  <c r="P475"/>
  <c r="P477"/>
  <c r="P479"/>
  <c r="P480"/>
  <c r="P481"/>
  <c r="P482"/>
  <c r="P483"/>
  <c r="P484"/>
  <c r="P485"/>
  <c r="P486"/>
  <c r="P487"/>
  <c r="P488"/>
  <c r="P490"/>
  <c r="P493"/>
  <c r="P495"/>
  <c r="P496"/>
  <c r="P498"/>
  <c r="P500"/>
  <c r="P501"/>
  <c r="P502"/>
  <c r="P504"/>
  <c r="P505"/>
  <c r="P508"/>
  <c r="P510"/>
  <c r="P511"/>
  <c r="P512"/>
  <c r="P513"/>
  <c r="P514"/>
  <c r="P515"/>
  <c r="P517"/>
  <c r="P518"/>
  <c r="P520"/>
  <c r="P521"/>
  <c r="P522"/>
  <c r="P523"/>
  <c r="P525"/>
  <c r="P526"/>
  <c r="P527"/>
  <c r="P528"/>
  <c r="P529"/>
  <c r="P531"/>
  <c r="P532"/>
  <c r="P534"/>
  <c r="P535"/>
  <c r="P537"/>
  <c r="P538"/>
  <c r="P539"/>
  <c r="P541"/>
  <c r="P542"/>
  <c r="P543"/>
  <c r="P544"/>
  <c r="P546"/>
  <c r="P547"/>
  <c r="P548"/>
  <c r="E689"/>
  <c r="G690"/>
  <c r="G689"/>
  <c r="E696"/>
  <c r="F132" i="11"/>
  <c r="E132"/>
  <c r="F134"/>
  <c r="E134"/>
  <c r="F135"/>
  <c r="E135"/>
  <c r="F136"/>
  <c r="E136"/>
  <c r="F138"/>
  <c r="E138"/>
  <c r="F139"/>
  <c r="E139"/>
  <c r="F140"/>
  <c r="E140"/>
  <c r="F142"/>
  <c r="E142"/>
  <c r="F143"/>
  <c r="E143"/>
  <c r="F144"/>
  <c r="E144"/>
  <c r="F145"/>
  <c r="E145"/>
  <c r="F146"/>
  <c r="E146"/>
  <c r="F148"/>
  <c r="E148"/>
  <c r="F149"/>
  <c r="E149"/>
  <c r="F150"/>
  <c r="E150"/>
  <c r="F151"/>
  <c r="E151"/>
  <c r="F152"/>
  <c r="E152"/>
  <c r="F153"/>
  <c r="E153"/>
  <c r="F154"/>
  <c r="E154"/>
  <c r="F156"/>
  <c r="E156"/>
  <c r="F157"/>
  <c r="E157"/>
  <c r="F158"/>
  <c r="E158"/>
  <c r="F160"/>
  <c r="E160"/>
  <c r="F161"/>
  <c r="E161"/>
  <c r="F162"/>
  <c r="E162"/>
  <c r="B689" i="19"/>
  <c r="B690"/>
  <c r="B691"/>
  <c r="B692"/>
  <c r="B693"/>
  <c r="A31" i="12"/>
  <c r="G87" i="15"/>
  <c r="G670" i="19"/>
  <c r="G88" i="15"/>
  <c r="G671" i="19"/>
  <c r="G89" i="15"/>
  <c r="G672" i="19"/>
  <c r="G90" i="15"/>
  <c r="G673" i="19"/>
  <c r="G91" i="15"/>
  <c r="G674" i="19"/>
  <c r="G93" i="15"/>
  <c r="G675" i="19"/>
  <c r="G94" i="15"/>
  <c r="G676" i="19"/>
  <c r="G95" i="15"/>
  <c r="G677" i="19"/>
  <c r="G96" i="15"/>
  <c r="G678" i="19"/>
  <c r="G99" i="15"/>
  <c r="G679" i="19"/>
  <c r="G100" i="15"/>
  <c r="G680" i="19"/>
  <c r="G101" i="15"/>
  <c r="G681" i="19"/>
  <c r="G102" i="15"/>
  <c r="G682" i="19"/>
  <c r="G103" i="15"/>
  <c r="G683" i="19"/>
  <c r="G104" i="15"/>
  <c r="G684" i="19"/>
  <c r="G105" i="15"/>
  <c r="G685" i="19"/>
  <c r="G86" i="15"/>
  <c r="K660" i="19"/>
  <c r="G92" i="15"/>
  <c r="K661" i="19"/>
  <c r="G97" i="15"/>
  <c r="K662" i="19"/>
  <c r="G98" i="15"/>
  <c r="K663" i="19"/>
  <c r="G106" i="15"/>
  <c r="K664" i="19"/>
  <c r="G107" i="15"/>
  <c r="K665" i="19"/>
  <c r="G108" i="15"/>
  <c r="K666" i="19"/>
  <c r="H650"/>
  <c r="H73" i="2"/>
  <c r="H74"/>
  <c r="H75"/>
  <c r="H76"/>
  <c r="H77"/>
  <c r="H78"/>
  <c r="H79"/>
  <c r="H80"/>
  <c r="H81"/>
  <c r="F655" i="19"/>
  <c r="F654"/>
  <c r="F653"/>
  <c r="F652"/>
  <c r="F651"/>
  <c r="F650"/>
  <c r="J2"/>
  <c r="J4"/>
  <c r="J5"/>
  <c r="J6"/>
  <c r="J8"/>
  <c r="J9"/>
  <c r="J10"/>
  <c r="J12"/>
  <c r="J13"/>
  <c r="J14"/>
  <c r="J15"/>
  <c r="J16"/>
  <c r="J17"/>
  <c r="J19"/>
  <c r="J20"/>
  <c r="J21"/>
  <c r="J22"/>
  <c r="J23"/>
  <c r="J24"/>
  <c r="J25"/>
  <c r="J26"/>
  <c r="J27"/>
  <c r="J28"/>
  <c r="J29"/>
  <c r="J30"/>
  <c r="J31"/>
  <c r="J32"/>
  <c r="J33"/>
  <c r="J34"/>
  <c r="J35"/>
  <c r="J36"/>
  <c r="J37"/>
  <c r="J38"/>
  <c r="J39"/>
  <c r="J40"/>
  <c r="J41"/>
  <c r="J42"/>
  <c r="J43"/>
  <c r="J44"/>
  <c r="J45"/>
  <c r="J46"/>
  <c r="J47"/>
  <c r="J48"/>
  <c r="J49"/>
  <c r="J50"/>
  <c r="J53"/>
  <c r="J54"/>
  <c r="J55"/>
  <c r="J56"/>
  <c r="J57"/>
  <c r="J58"/>
  <c r="J59"/>
  <c r="J60"/>
  <c r="J61"/>
  <c r="J62"/>
  <c r="J63"/>
  <c r="J64"/>
  <c r="J66"/>
  <c r="J67"/>
  <c r="J68"/>
  <c r="J70"/>
  <c r="J71"/>
  <c r="J72"/>
  <c r="J73"/>
  <c r="J74"/>
  <c r="J75"/>
  <c r="J76"/>
  <c r="J78"/>
  <c r="J79"/>
  <c r="J80"/>
  <c r="J81"/>
  <c r="J82"/>
  <c r="J83"/>
  <c r="J84"/>
  <c r="J85"/>
  <c r="J86"/>
  <c r="J87"/>
  <c r="J88"/>
  <c r="J91"/>
  <c r="J92"/>
  <c r="J93"/>
  <c r="J94"/>
  <c r="J95"/>
  <c r="J96"/>
  <c r="J97"/>
  <c r="J99"/>
  <c r="J100"/>
  <c r="J101"/>
  <c r="J102"/>
  <c r="J103"/>
  <c r="J104"/>
  <c r="J105"/>
  <c r="J106"/>
  <c r="J107"/>
  <c r="J108"/>
  <c r="J109"/>
  <c r="J111"/>
  <c r="J112"/>
  <c r="J113"/>
  <c r="J114"/>
  <c r="J117"/>
  <c r="J118"/>
  <c r="J119"/>
  <c r="J120"/>
  <c r="J121"/>
  <c r="J122"/>
  <c r="J123"/>
  <c r="J124"/>
  <c r="J125"/>
  <c r="J126"/>
  <c r="J127"/>
  <c r="J128"/>
  <c r="J129"/>
  <c r="J130"/>
  <c r="J131"/>
  <c r="J132"/>
  <c r="J133"/>
  <c r="J134"/>
  <c r="J135"/>
  <c r="J137"/>
  <c r="J138"/>
  <c r="J139"/>
  <c r="J140"/>
  <c r="J142"/>
  <c r="J143"/>
  <c r="J144"/>
  <c r="J146"/>
  <c r="J147"/>
  <c r="J148"/>
  <c r="J149"/>
  <c r="J150"/>
  <c r="J152"/>
  <c r="J153"/>
  <c r="J154"/>
  <c r="J155"/>
  <c r="J156"/>
  <c r="J157"/>
  <c r="J158"/>
  <c r="J159"/>
  <c r="J160"/>
  <c r="J161"/>
  <c r="J162"/>
  <c r="J163"/>
  <c r="J164"/>
  <c r="J165"/>
  <c r="J166"/>
  <c r="J167"/>
  <c r="J168"/>
  <c r="J169"/>
  <c r="J170"/>
  <c r="J171"/>
  <c r="J172"/>
  <c r="J173"/>
  <c r="J174"/>
  <c r="J175"/>
  <c r="J176"/>
  <c r="J177"/>
  <c r="J178"/>
  <c r="J179"/>
  <c r="J180"/>
  <c r="J181"/>
  <c r="J182"/>
  <c r="J183"/>
  <c r="J186"/>
  <c r="J187"/>
  <c r="J188"/>
  <c r="J189"/>
  <c r="J190"/>
  <c r="J191"/>
  <c r="J192"/>
  <c r="J193"/>
  <c r="J194"/>
  <c r="J196"/>
  <c r="J197"/>
  <c r="J198"/>
  <c r="J199"/>
  <c r="J200"/>
  <c r="J201"/>
  <c r="J202"/>
  <c r="J203"/>
  <c r="J204"/>
  <c r="J205"/>
  <c r="J206"/>
  <c r="J207"/>
  <c r="J208"/>
  <c r="J209"/>
  <c r="J210"/>
  <c r="J211"/>
  <c r="J212"/>
  <c r="J213"/>
  <c r="J214"/>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7"/>
  <c r="J258"/>
  <c r="J259"/>
  <c r="J260"/>
  <c r="J262"/>
  <c r="J263"/>
  <c r="J264"/>
  <c r="J265"/>
  <c r="J266"/>
  <c r="J267"/>
  <c r="J268"/>
  <c r="J269"/>
  <c r="J270"/>
  <c r="J271"/>
  <c r="J272"/>
  <c r="J273"/>
  <c r="J274"/>
  <c r="J275"/>
  <c r="J276"/>
  <c r="J277"/>
  <c r="J278"/>
  <c r="J279"/>
  <c r="J280"/>
  <c r="J281"/>
  <c r="J282"/>
  <c r="J283"/>
  <c r="J284"/>
  <c r="J285"/>
  <c r="J286"/>
  <c r="J287"/>
  <c r="J288"/>
  <c r="J289"/>
  <c r="J290"/>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30"/>
  <c r="J331"/>
  <c r="J332"/>
  <c r="J333"/>
  <c r="J334"/>
  <c r="J335"/>
  <c r="J336"/>
  <c r="J338"/>
  <c r="J339"/>
  <c r="J340"/>
  <c r="J341"/>
  <c r="J342"/>
  <c r="J343"/>
  <c r="J344"/>
  <c r="J345"/>
  <c r="J346"/>
  <c r="J347"/>
  <c r="J348"/>
  <c r="J349"/>
  <c r="J350"/>
  <c r="J351"/>
  <c r="J352"/>
  <c r="J355"/>
  <c r="J356"/>
  <c r="J357"/>
  <c r="J358"/>
  <c r="J359"/>
  <c r="J360"/>
  <c r="J361"/>
  <c r="J363"/>
  <c r="J364"/>
  <c r="J365"/>
  <c r="J366"/>
  <c r="J367"/>
  <c r="J368"/>
  <c r="J369"/>
  <c r="J370"/>
  <c r="J371"/>
  <c r="J372"/>
  <c r="J373"/>
  <c r="J374"/>
  <c r="J375"/>
  <c r="J376"/>
  <c r="J377"/>
  <c r="J378"/>
  <c r="J379"/>
  <c r="J380"/>
  <c r="J382"/>
  <c r="J383"/>
  <c r="J385"/>
  <c r="J386"/>
  <c r="J387"/>
  <c r="J388"/>
  <c r="J389"/>
  <c r="J390"/>
  <c r="J391"/>
  <c r="J392"/>
  <c r="J393"/>
  <c r="J394"/>
  <c r="J395"/>
  <c r="J397"/>
  <c r="J398"/>
  <c r="J399"/>
  <c r="J400"/>
  <c r="J402"/>
  <c r="J403"/>
  <c r="J404"/>
  <c r="J405"/>
  <c r="J406"/>
  <c r="J407"/>
  <c r="J410"/>
  <c r="J411"/>
  <c r="J413"/>
  <c r="J414"/>
  <c r="J415"/>
  <c r="J416"/>
  <c r="J417"/>
  <c r="J418"/>
  <c r="J419"/>
  <c r="J420"/>
  <c r="J421"/>
  <c r="J422"/>
  <c r="J423"/>
  <c r="J424"/>
  <c r="J425"/>
  <c r="J426"/>
  <c r="J427"/>
  <c r="J428"/>
  <c r="J429"/>
  <c r="J430"/>
  <c r="J431"/>
  <c r="J432"/>
  <c r="J433"/>
  <c r="J434"/>
  <c r="J435"/>
  <c r="J436"/>
  <c r="J437"/>
  <c r="J438"/>
  <c r="J439"/>
  <c r="J442"/>
  <c r="J443"/>
  <c r="J444"/>
  <c r="J445"/>
  <c r="J447"/>
  <c r="J448"/>
  <c r="J449"/>
  <c r="J450"/>
  <c r="J451"/>
  <c r="J452"/>
  <c r="J453"/>
  <c r="J454"/>
  <c r="J455"/>
  <c r="J456"/>
  <c r="J457"/>
  <c r="J458"/>
  <c r="J459"/>
  <c r="J461"/>
  <c r="J462"/>
  <c r="J463"/>
  <c r="J464"/>
  <c r="J465"/>
  <c r="J466"/>
  <c r="J467"/>
  <c r="J468"/>
  <c r="J470"/>
  <c r="J473"/>
  <c r="J475"/>
  <c r="J477"/>
  <c r="J479"/>
  <c r="J480"/>
  <c r="J481"/>
  <c r="J482"/>
  <c r="J483"/>
  <c r="J484"/>
  <c r="J485"/>
  <c r="J486"/>
  <c r="J487"/>
  <c r="J488"/>
  <c r="J490"/>
  <c r="J493"/>
  <c r="J495"/>
  <c r="J496"/>
  <c r="J498"/>
  <c r="J500"/>
  <c r="J501"/>
  <c r="J502"/>
  <c r="J504"/>
  <c r="J505"/>
  <c r="J508"/>
  <c r="J510"/>
  <c r="J511"/>
  <c r="J512"/>
  <c r="J513"/>
  <c r="J514"/>
  <c r="J515"/>
  <c r="J517"/>
  <c r="J518"/>
  <c r="J520"/>
  <c r="J521"/>
  <c r="J522"/>
  <c r="J523"/>
  <c r="J525"/>
  <c r="J526"/>
  <c r="J527"/>
  <c r="J528"/>
  <c r="J529"/>
  <c r="J531"/>
  <c r="J532"/>
  <c r="J534"/>
  <c r="J535"/>
  <c r="J537"/>
  <c r="J538"/>
  <c r="J539"/>
  <c r="J541"/>
  <c r="J542"/>
  <c r="J543"/>
  <c r="J544"/>
  <c r="J546"/>
  <c r="J547"/>
  <c r="J548"/>
  <c r="F552"/>
  <c r="F553"/>
  <c r="F554"/>
  <c r="F555"/>
  <c r="F556"/>
  <c r="F557"/>
  <c r="F558"/>
  <c r="F559"/>
  <c r="N2"/>
  <c r="N4"/>
  <c r="N5"/>
  <c r="N6"/>
  <c r="N8"/>
  <c r="N9"/>
  <c r="N10"/>
  <c r="N12"/>
  <c r="N13"/>
  <c r="N14"/>
  <c r="N15"/>
  <c r="N16"/>
  <c r="N17"/>
  <c r="N19"/>
  <c r="N20"/>
  <c r="N21"/>
  <c r="N22"/>
  <c r="N23"/>
  <c r="N24"/>
  <c r="N25"/>
  <c r="N26"/>
  <c r="N27"/>
  <c r="N28"/>
  <c r="N29"/>
  <c r="N30"/>
  <c r="N31"/>
  <c r="N32"/>
  <c r="N33"/>
  <c r="N34"/>
  <c r="N35"/>
  <c r="N36"/>
  <c r="N37"/>
  <c r="N38"/>
  <c r="N39"/>
  <c r="N40"/>
  <c r="N41"/>
  <c r="N42"/>
  <c r="N43"/>
  <c r="N44"/>
  <c r="N45"/>
  <c r="N46"/>
  <c r="N47"/>
  <c r="N48"/>
  <c r="N49"/>
  <c r="N50"/>
  <c r="N53"/>
  <c r="N54"/>
  <c r="N55"/>
  <c r="N56"/>
  <c r="N57"/>
  <c r="N58"/>
  <c r="N59"/>
  <c r="N60"/>
  <c r="N61"/>
  <c r="N62"/>
  <c r="N63"/>
  <c r="N64"/>
  <c r="N66"/>
  <c r="N67"/>
  <c r="N68"/>
  <c r="N70"/>
  <c r="N71"/>
  <c r="N72"/>
  <c r="N73"/>
  <c r="N74"/>
  <c r="N75"/>
  <c r="N76"/>
  <c r="N78"/>
  <c r="N79"/>
  <c r="N80"/>
  <c r="N81"/>
  <c r="N82"/>
  <c r="N83"/>
  <c r="N84"/>
  <c r="N85"/>
  <c r="N86"/>
  <c r="N87"/>
  <c r="N88"/>
  <c r="N91"/>
  <c r="N92"/>
  <c r="N93"/>
  <c r="N94"/>
  <c r="N95"/>
  <c r="N96"/>
  <c r="N97"/>
  <c r="N99"/>
  <c r="N100"/>
  <c r="N101"/>
  <c r="N102"/>
  <c r="N103"/>
  <c r="N104"/>
  <c r="N105"/>
  <c r="N106"/>
  <c r="N107"/>
  <c r="N108"/>
  <c r="N109"/>
  <c r="N111"/>
  <c r="N112"/>
  <c r="N113"/>
  <c r="N114"/>
  <c r="N117"/>
  <c r="N118"/>
  <c r="N119"/>
  <c r="N120"/>
  <c r="N121"/>
  <c r="N122"/>
  <c r="N123"/>
  <c r="N124"/>
  <c r="N125"/>
  <c r="N126"/>
  <c r="N127"/>
  <c r="N128"/>
  <c r="N129"/>
  <c r="N130"/>
  <c r="N131"/>
  <c r="N132"/>
  <c r="N133"/>
  <c r="N134"/>
  <c r="N135"/>
  <c r="N137"/>
  <c r="N138"/>
  <c r="N139"/>
  <c r="N140"/>
  <c r="N142"/>
  <c r="N143"/>
  <c r="N144"/>
  <c r="N146"/>
  <c r="N147"/>
  <c r="N148"/>
  <c r="N149"/>
  <c r="N150"/>
  <c r="N152"/>
  <c r="N153"/>
  <c r="N154"/>
  <c r="N155"/>
  <c r="N156"/>
  <c r="N157"/>
  <c r="N158"/>
  <c r="N159"/>
  <c r="N160"/>
  <c r="N161"/>
  <c r="N162"/>
  <c r="N163"/>
  <c r="N164"/>
  <c r="N165"/>
  <c r="N166"/>
  <c r="N167"/>
  <c r="N168"/>
  <c r="N169"/>
  <c r="N170"/>
  <c r="N171"/>
  <c r="N172"/>
  <c r="N173"/>
  <c r="N174"/>
  <c r="N175"/>
  <c r="N176"/>
  <c r="N177"/>
  <c r="N178"/>
  <c r="N179"/>
  <c r="N180"/>
  <c r="N181"/>
  <c r="N182"/>
  <c r="N183"/>
  <c r="N186"/>
  <c r="N187"/>
  <c r="N188"/>
  <c r="N189"/>
  <c r="N190"/>
  <c r="N191"/>
  <c r="N192"/>
  <c r="N193"/>
  <c r="N194"/>
  <c r="N196"/>
  <c r="N197"/>
  <c r="N198"/>
  <c r="N199"/>
  <c r="N200"/>
  <c r="N201"/>
  <c r="N202"/>
  <c r="N203"/>
  <c r="N204"/>
  <c r="N205"/>
  <c r="N206"/>
  <c r="N207"/>
  <c r="N208"/>
  <c r="N209"/>
  <c r="N210"/>
  <c r="N211"/>
  <c r="N212"/>
  <c r="N213"/>
  <c r="N214"/>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7"/>
  <c r="N258"/>
  <c r="N259"/>
  <c r="N260"/>
  <c r="N262"/>
  <c r="N263"/>
  <c r="N264"/>
  <c r="N265"/>
  <c r="N266"/>
  <c r="N267"/>
  <c r="N268"/>
  <c r="N269"/>
  <c r="N270"/>
  <c r="N271"/>
  <c r="N272"/>
  <c r="N273"/>
  <c r="N274"/>
  <c r="N275"/>
  <c r="N276"/>
  <c r="N277"/>
  <c r="N278"/>
  <c r="N279"/>
  <c r="N280"/>
  <c r="N281"/>
  <c r="N282"/>
  <c r="N283"/>
  <c r="N284"/>
  <c r="N285"/>
  <c r="N286"/>
  <c r="N287"/>
  <c r="N288"/>
  <c r="N289"/>
  <c r="N290"/>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30"/>
  <c r="N331"/>
  <c r="N332"/>
  <c r="N333"/>
  <c r="N334"/>
  <c r="N335"/>
  <c r="N336"/>
  <c r="N338"/>
  <c r="N339"/>
  <c r="N340"/>
  <c r="N341"/>
  <c r="N342"/>
  <c r="N343"/>
  <c r="N344"/>
  <c r="N345"/>
  <c r="N346"/>
  <c r="N347"/>
  <c r="N348"/>
  <c r="N349"/>
  <c r="N350"/>
  <c r="N351"/>
  <c r="N352"/>
  <c r="N355"/>
  <c r="N356"/>
  <c r="N357"/>
  <c r="N358"/>
  <c r="N359"/>
  <c r="N360"/>
  <c r="N361"/>
  <c r="N363"/>
  <c r="N364"/>
  <c r="N365"/>
  <c r="N366"/>
  <c r="N367"/>
  <c r="N368"/>
  <c r="N369"/>
  <c r="N370"/>
  <c r="N371"/>
  <c r="N372"/>
  <c r="N373"/>
  <c r="N374"/>
  <c r="N375"/>
  <c r="N376"/>
  <c r="N377"/>
  <c r="N378"/>
  <c r="N379"/>
  <c r="N380"/>
  <c r="N382"/>
  <c r="N383"/>
  <c r="N385"/>
  <c r="N386"/>
  <c r="N387"/>
  <c r="N388"/>
  <c r="N389"/>
  <c r="N390"/>
  <c r="N391"/>
  <c r="N392"/>
  <c r="N393"/>
  <c r="N394"/>
  <c r="N395"/>
  <c r="N397"/>
  <c r="N398"/>
  <c r="N399"/>
  <c r="N400"/>
  <c r="N402"/>
  <c r="N403"/>
  <c r="N404"/>
  <c r="N405"/>
  <c r="N406"/>
  <c r="N407"/>
  <c r="N410"/>
  <c r="N411"/>
  <c r="N413"/>
  <c r="N414"/>
  <c r="N415"/>
  <c r="N416"/>
  <c r="N417"/>
  <c r="N418"/>
  <c r="N419"/>
  <c r="N420"/>
  <c r="N421"/>
  <c r="N422"/>
  <c r="N423"/>
  <c r="N424"/>
  <c r="N425"/>
  <c r="N426"/>
  <c r="N427"/>
  <c r="N428"/>
  <c r="N429"/>
  <c r="N430"/>
  <c r="N431"/>
  <c r="N432"/>
  <c r="N433"/>
  <c r="N434"/>
  <c r="N435"/>
  <c r="N436"/>
  <c r="N437"/>
  <c r="N438"/>
  <c r="N439"/>
  <c r="N442"/>
  <c r="N443"/>
  <c r="N444"/>
  <c r="N445"/>
  <c r="N447"/>
  <c r="N448"/>
  <c r="N449"/>
  <c r="N450"/>
  <c r="N451"/>
  <c r="N452"/>
  <c r="N453"/>
  <c r="N454"/>
  <c r="N455"/>
  <c r="N456"/>
  <c r="N457"/>
  <c r="N458"/>
  <c r="N459"/>
  <c r="N461"/>
  <c r="N462"/>
  <c r="N463"/>
  <c r="N464"/>
  <c r="N465"/>
  <c r="N466"/>
  <c r="N467"/>
  <c r="N468"/>
  <c r="N470"/>
  <c r="N473"/>
  <c r="N475"/>
  <c r="N477"/>
  <c r="N479"/>
  <c r="N480"/>
  <c r="N481"/>
  <c r="N482"/>
  <c r="N483"/>
  <c r="N484"/>
  <c r="N485"/>
  <c r="N486"/>
  <c r="N487"/>
  <c r="N488"/>
  <c r="N490"/>
  <c r="N493"/>
  <c r="N495"/>
  <c r="N496"/>
  <c r="N498"/>
  <c r="N500"/>
  <c r="N501"/>
  <c r="N502"/>
  <c r="N504"/>
  <c r="N505"/>
  <c r="N508"/>
  <c r="N510"/>
  <c r="N511"/>
  <c r="N512"/>
  <c r="N513"/>
  <c r="N514"/>
  <c r="N515"/>
  <c r="N517"/>
  <c r="N518"/>
  <c r="N520"/>
  <c r="N521"/>
  <c r="N522"/>
  <c r="N523"/>
  <c r="N525"/>
  <c r="N526"/>
  <c r="N527"/>
  <c r="N528"/>
  <c r="N529"/>
  <c r="N531"/>
  <c r="N532"/>
  <c r="N534"/>
  <c r="N535"/>
  <c r="N537"/>
  <c r="N538"/>
  <c r="N539"/>
  <c r="N541"/>
  <c r="N542"/>
  <c r="N543"/>
  <c r="N544"/>
  <c r="N546"/>
  <c r="N547"/>
  <c r="N548"/>
  <c r="F649"/>
  <c r="D650"/>
  <c r="E650"/>
  <c r="D651"/>
  <c r="E651"/>
  <c r="D652"/>
  <c r="E652"/>
  <c r="D653"/>
  <c r="E653"/>
  <c r="D654"/>
  <c r="E654"/>
  <c r="D655"/>
  <c r="E655"/>
  <c r="F656"/>
  <c r="F87" i="15"/>
  <c r="F88"/>
  <c r="F89"/>
  <c r="F90"/>
  <c r="F91"/>
  <c r="F93"/>
  <c r="F94"/>
  <c r="F95"/>
  <c r="F96"/>
  <c r="F99"/>
  <c r="F100"/>
  <c r="F101"/>
  <c r="F102"/>
  <c r="F103"/>
  <c r="F104"/>
  <c r="F105"/>
  <c r="B649" i="19"/>
  <c r="B650"/>
  <c r="B651"/>
  <c r="B652"/>
  <c r="B653"/>
  <c r="F105" i="12"/>
  <c r="I623" i="19"/>
  <c r="F106" i="12"/>
  <c r="I624" i="19"/>
  <c r="F108" i="12"/>
  <c r="I625" i="19"/>
  <c r="F109" i="12"/>
  <c r="I626" i="19"/>
  <c r="F110" i="12"/>
  <c r="I627" i="19"/>
  <c r="F111" i="12"/>
  <c r="I628" i="19"/>
  <c r="F112" i="12"/>
  <c r="I629" i="19"/>
  <c r="F113" i="12"/>
  <c r="I630" i="19"/>
  <c r="F115" i="12"/>
  <c r="I631" i="19"/>
  <c r="F116" i="12"/>
  <c r="I632" i="19"/>
  <c r="F117" i="12"/>
  <c r="I633" i="19"/>
  <c r="F118" i="12"/>
  <c r="I634" i="19"/>
  <c r="F120" i="12"/>
  <c r="I635" i="19"/>
  <c r="F121" i="12"/>
  <c r="I636" i="19"/>
  <c r="F122" i="12"/>
  <c r="I637" i="19"/>
  <c r="F123" i="12"/>
  <c r="I638" i="19"/>
  <c r="F124" i="12"/>
  <c r="I639" i="19"/>
  <c r="F125" i="12"/>
  <c r="I640" i="19"/>
  <c r="F127" i="12"/>
  <c r="I641" i="19"/>
  <c r="F128" i="12"/>
  <c r="I642" i="19"/>
  <c r="F129" i="12"/>
  <c r="I643" i="19"/>
  <c r="F130" i="12"/>
  <c r="I644" i="19"/>
  <c r="F131" i="12"/>
  <c r="I645" i="19"/>
  <c r="I2"/>
  <c r="I4"/>
  <c r="I5"/>
  <c r="I6"/>
  <c r="I8"/>
  <c r="I9"/>
  <c r="I10"/>
  <c r="I12"/>
  <c r="I13"/>
  <c r="I14"/>
  <c r="I15"/>
  <c r="I16"/>
  <c r="I17"/>
  <c r="I19"/>
  <c r="I20"/>
  <c r="I21"/>
  <c r="I22"/>
  <c r="I23"/>
  <c r="I24"/>
  <c r="I25"/>
  <c r="I26"/>
  <c r="I27"/>
  <c r="I28"/>
  <c r="I29"/>
  <c r="I30"/>
  <c r="I31"/>
  <c r="I32"/>
  <c r="I33"/>
  <c r="I34"/>
  <c r="I35"/>
  <c r="I36"/>
  <c r="I37"/>
  <c r="I38"/>
  <c r="I39"/>
  <c r="I40"/>
  <c r="I41"/>
  <c r="I42"/>
  <c r="I43"/>
  <c r="I44"/>
  <c r="I45"/>
  <c r="I46"/>
  <c r="I47"/>
  <c r="I48"/>
  <c r="I49"/>
  <c r="I50"/>
  <c r="I53"/>
  <c r="I54"/>
  <c r="I55"/>
  <c r="I56"/>
  <c r="I57"/>
  <c r="I58"/>
  <c r="I59"/>
  <c r="I60"/>
  <c r="I61"/>
  <c r="I62"/>
  <c r="I63"/>
  <c r="I64"/>
  <c r="I66"/>
  <c r="I67"/>
  <c r="I68"/>
  <c r="I70"/>
  <c r="I71"/>
  <c r="I72"/>
  <c r="I73"/>
  <c r="I74"/>
  <c r="I75"/>
  <c r="I76"/>
  <c r="I78"/>
  <c r="I79"/>
  <c r="I80"/>
  <c r="I81"/>
  <c r="I82"/>
  <c r="I83"/>
  <c r="I84"/>
  <c r="I85"/>
  <c r="I86"/>
  <c r="I87"/>
  <c r="I88"/>
  <c r="I91"/>
  <c r="I92"/>
  <c r="I93"/>
  <c r="I94"/>
  <c r="I95"/>
  <c r="I96"/>
  <c r="I97"/>
  <c r="I99"/>
  <c r="I100"/>
  <c r="I101"/>
  <c r="I102"/>
  <c r="I103"/>
  <c r="I104"/>
  <c r="I105"/>
  <c r="I106"/>
  <c r="I107"/>
  <c r="I108"/>
  <c r="I109"/>
  <c r="I111"/>
  <c r="I112"/>
  <c r="I113"/>
  <c r="I114"/>
  <c r="I117"/>
  <c r="I118"/>
  <c r="I119"/>
  <c r="I120"/>
  <c r="I121"/>
  <c r="I122"/>
  <c r="I123"/>
  <c r="I124"/>
  <c r="I125"/>
  <c r="I126"/>
  <c r="I127"/>
  <c r="I128"/>
  <c r="I129"/>
  <c r="I130"/>
  <c r="I131"/>
  <c r="I132"/>
  <c r="I133"/>
  <c r="I134"/>
  <c r="I135"/>
  <c r="I137"/>
  <c r="I138"/>
  <c r="I139"/>
  <c r="I140"/>
  <c r="I142"/>
  <c r="I143"/>
  <c r="I144"/>
  <c r="I146"/>
  <c r="I147"/>
  <c r="I148"/>
  <c r="I149"/>
  <c r="I150"/>
  <c r="I152"/>
  <c r="I153"/>
  <c r="I154"/>
  <c r="I155"/>
  <c r="I156"/>
  <c r="I157"/>
  <c r="I158"/>
  <c r="I159"/>
  <c r="I160"/>
  <c r="I161"/>
  <c r="I162"/>
  <c r="I163"/>
  <c r="I164"/>
  <c r="I165"/>
  <c r="I166"/>
  <c r="I167"/>
  <c r="I168"/>
  <c r="I169"/>
  <c r="I170"/>
  <c r="I171"/>
  <c r="I172"/>
  <c r="I173"/>
  <c r="I174"/>
  <c r="I175"/>
  <c r="I176"/>
  <c r="I177"/>
  <c r="I178"/>
  <c r="I179"/>
  <c r="I180"/>
  <c r="I181"/>
  <c r="I182"/>
  <c r="I183"/>
  <c r="I186"/>
  <c r="I187"/>
  <c r="I188"/>
  <c r="I189"/>
  <c r="I190"/>
  <c r="I191"/>
  <c r="I192"/>
  <c r="I193"/>
  <c r="I194"/>
  <c r="I196"/>
  <c r="I197"/>
  <c r="I198"/>
  <c r="I199"/>
  <c r="I200"/>
  <c r="I201"/>
  <c r="I202"/>
  <c r="I203"/>
  <c r="I204"/>
  <c r="I205"/>
  <c r="I206"/>
  <c r="I207"/>
  <c r="I208"/>
  <c r="I209"/>
  <c r="I210"/>
  <c r="I211"/>
  <c r="I212"/>
  <c r="I213"/>
  <c r="I214"/>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7"/>
  <c r="I258"/>
  <c r="I259"/>
  <c r="I260"/>
  <c r="I262"/>
  <c r="I263"/>
  <c r="I264"/>
  <c r="I265"/>
  <c r="I266"/>
  <c r="I267"/>
  <c r="I268"/>
  <c r="I269"/>
  <c r="I270"/>
  <c r="I271"/>
  <c r="I272"/>
  <c r="I273"/>
  <c r="I274"/>
  <c r="I275"/>
  <c r="I276"/>
  <c r="I277"/>
  <c r="I278"/>
  <c r="I279"/>
  <c r="I280"/>
  <c r="I281"/>
  <c r="I282"/>
  <c r="I283"/>
  <c r="I284"/>
  <c r="I285"/>
  <c r="I286"/>
  <c r="I287"/>
  <c r="I288"/>
  <c r="I289"/>
  <c r="I290"/>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30"/>
  <c r="I331"/>
  <c r="I332"/>
  <c r="I333"/>
  <c r="I334"/>
  <c r="I335"/>
  <c r="I336"/>
  <c r="I338"/>
  <c r="I339"/>
  <c r="I340"/>
  <c r="I341"/>
  <c r="I342"/>
  <c r="I343"/>
  <c r="I344"/>
  <c r="I345"/>
  <c r="I346"/>
  <c r="I347"/>
  <c r="I348"/>
  <c r="I349"/>
  <c r="I350"/>
  <c r="I351"/>
  <c r="I352"/>
  <c r="I355"/>
  <c r="I356"/>
  <c r="I357"/>
  <c r="I358"/>
  <c r="I359"/>
  <c r="I360"/>
  <c r="I361"/>
  <c r="I363"/>
  <c r="I364"/>
  <c r="I365"/>
  <c r="I366"/>
  <c r="I367"/>
  <c r="I368"/>
  <c r="I369"/>
  <c r="I370"/>
  <c r="I371"/>
  <c r="I372"/>
  <c r="I373"/>
  <c r="I374"/>
  <c r="I375"/>
  <c r="I376"/>
  <c r="I377"/>
  <c r="I378"/>
  <c r="I379"/>
  <c r="I380"/>
  <c r="I382"/>
  <c r="I383"/>
  <c r="I385"/>
  <c r="I386"/>
  <c r="I387"/>
  <c r="I388"/>
  <c r="I389"/>
  <c r="I390"/>
  <c r="I391"/>
  <c r="I392"/>
  <c r="I393"/>
  <c r="I394"/>
  <c r="I395"/>
  <c r="I397"/>
  <c r="I398"/>
  <c r="I399"/>
  <c r="I400"/>
  <c r="I402"/>
  <c r="I403"/>
  <c r="I404"/>
  <c r="I405"/>
  <c r="I406"/>
  <c r="I407"/>
  <c r="I410"/>
  <c r="I411"/>
  <c r="I413"/>
  <c r="I414"/>
  <c r="I415"/>
  <c r="I416"/>
  <c r="I417"/>
  <c r="I418"/>
  <c r="I419"/>
  <c r="I420"/>
  <c r="I421"/>
  <c r="I422"/>
  <c r="I423"/>
  <c r="I424"/>
  <c r="I425"/>
  <c r="I426"/>
  <c r="I427"/>
  <c r="I428"/>
  <c r="I429"/>
  <c r="I430"/>
  <c r="I431"/>
  <c r="I432"/>
  <c r="I433"/>
  <c r="I434"/>
  <c r="I435"/>
  <c r="I436"/>
  <c r="I437"/>
  <c r="I438"/>
  <c r="I439"/>
  <c r="I442"/>
  <c r="I443"/>
  <c r="I444"/>
  <c r="I445"/>
  <c r="I447"/>
  <c r="I448"/>
  <c r="I449"/>
  <c r="I450"/>
  <c r="I451"/>
  <c r="I452"/>
  <c r="I453"/>
  <c r="I454"/>
  <c r="I455"/>
  <c r="I456"/>
  <c r="I457"/>
  <c r="I458"/>
  <c r="I459"/>
  <c r="I461"/>
  <c r="I462"/>
  <c r="I463"/>
  <c r="I464"/>
  <c r="I465"/>
  <c r="I466"/>
  <c r="I467"/>
  <c r="I468"/>
  <c r="I470"/>
  <c r="I473"/>
  <c r="I475"/>
  <c r="I477"/>
  <c r="I479"/>
  <c r="I480"/>
  <c r="I481"/>
  <c r="I482"/>
  <c r="I483"/>
  <c r="I484"/>
  <c r="I485"/>
  <c r="I486"/>
  <c r="I487"/>
  <c r="I488"/>
  <c r="I490"/>
  <c r="I493"/>
  <c r="I495"/>
  <c r="I496"/>
  <c r="I498"/>
  <c r="I500"/>
  <c r="I501"/>
  <c r="I502"/>
  <c r="I504"/>
  <c r="I505"/>
  <c r="I508"/>
  <c r="I510"/>
  <c r="I511"/>
  <c r="I512"/>
  <c r="I513"/>
  <c r="I514"/>
  <c r="I515"/>
  <c r="I517"/>
  <c r="I518"/>
  <c r="I520"/>
  <c r="I521"/>
  <c r="I522"/>
  <c r="I523"/>
  <c r="I525"/>
  <c r="I526"/>
  <c r="I527"/>
  <c r="I528"/>
  <c r="I529"/>
  <c r="I531"/>
  <c r="I532"/>
  <c r="I534"/>
  <c r="I535"/>
  <c r="I537"/>
  <c r="I538"/>
  <c r="I539"/>
  <c r="I541"/>
  <c r="I542"/>
  <c r="I543"/>
  <c r="I544"/>
  <c r="I546"/>
  <c r="I547"/>
  <c r="I548"/>
  <c r="H552"/>
  <c r="A31" i="13"/>
  <c r="H605" i="19"/>
  <c r="F610"/>
  <c r="F609"/>
  <c r="F608"/>
  <c r="F607"/>
  <c r="F606"/>
  <c r="F605"/>
  <c r="L2"/>
  <c r="L4"/>
  <c r="L5"/>
  <c r="L6"/>
  <c r="L8"/>
  <c r="L9"/>
  <c r="L10"/>
  <c r="L12"/>
  <c r="L13"/>
  <c r="L14"/>
  <c r="L15"/>
  <c r="L16"/>
  <c r="L17"/>
  <c r="L19"/>
  <c r="L20"/>
  <c r="L21"/>
  <c r="L22"/>
  <c r="L23"/>
  <c r="L24"/>
  <c r="L25"/>
  <c r="L26"/>
  <c r="L27"/>
  <c r="L28"/>
  <c r="L29"/>
  <c r="L30"/>
  <c r="L31"/>
  <c r="L32"/>
  <c r="L33"/>
  <c r="L34"/>
  <c r="L35"/>
  <c r="L36"/>
  <c r="L37"/>
  <c r="L38"/>
  <c r="L39"/>
  <c r="L40"/>
  <c r="L41"/>
  <c r="L42"/>
  <c r="L43"/>
  <c r="L44"/>
  <c r="L45"/>
  <c r="L46"/>
  <c r="L47"/>
  <c r="L48"/>
  <c r="L49"/>
  <c r="L50"/>
  <c r="L53"/>
  <c r="L54"/>
  <c r="L55"/>
  <c r="L56"/>
  <c r="L57"/>
  <c r="L58"/>
  <c r="L59"/>
  <c r="L60"/>
  <c r="L61"/>
  <c r="L62"/>
  <c r="L63"/>
  <c r="L64"/>
  <c r="L66"/>
  <c r="L67"/>
  <c r="L68"/>
  <c r="L70"/>
  <c r="L71"/>
  <c r="L72"/>
  <c r="L73"/>
  <c r="L74"/>
  <c r="L75"/>
  <c r="L76"/>
  <c r="L78"/>
  <c r="L79"/>
  <c r="L80"/>
  <c r="L81"/>
  <c r="L82"/>
  <c r="L83"/>
  <c r="L84"/>
  <c r="L85"/>
  <c r="L86"/>
  <c r="L87"/>
  <c r="L88"/>
  <c r="L91"/>
  <c r="L92"/>
  <c r="L93"/>
  <c r="L94"/>
  <c r="L95"/>
  <c r="L96"/>
  <c r="L97"/>
  <c r="L99"/>
  <c r="L100"/>
  <c r="L101"/>
  <c r="L102"/>
  <c r="L103"/>
  <c r="L104"/>
  <c r="L105"/>
  <c r="L106"/>
  <c r="L107"/>
  <c r="L108"/>
  <c r="L109"/>
  <c r="L111"/>
  <c r="L112"/>
  <c r="L113"/>
  <c r="L114"/>
  <c r="L117"/>
  <c r="L118"/>
  <c r="L119"/>
  <c r="L120"/>
  <c r="L121"/>
  <c r="L122"/>
  <c r="L123"/>
  <c r="L124"/>
  <c r="L125"/>
  <c r="L126"/>
  <c r="L127"/>
  <c r="L128"/>
  <c r="L129"/>
  <c r="L130"/>
  <c r="L131"/>
  <c r="L132"/>
  <c r="L133"/>
  <c r="L134"/>
  <c r="L135"/>
  <c r="L137"/>
  <c r="L138"/>
  <c r="L139"/>
  <c r="L140"/>
  <c r="L142"/>
  <c r="L143"/>
  <c r="L144"/>
  <c r="L146"/>
  <c r="L147"/>
  <c r="L148"/>
  <c r="L149"/>
  <c r="L150"/>
  <c r="L152"/>
  <c r="L153"/>
  <c r="L154"/>
  <c r="L155"/>
  <c r="L156"/>
  <c r="L157"/>
  <c r="L158"/>
  <c r="L159"/>
  <c r="L160"/>
  <c r="L161"/>
  <c r="L162"/>
  <c r="L163"/>
  <c r="L164"/>
  <c r="L165"/>
  <c r="L166"/>
  <c r="L167"/>
  <c r="L168"/>
  <c r="L169"/>
  <c r="L170"/>
  <c r="L171"/>
  <c r="L172"/>
  <c r="L173"/>
  <c r="L174"/>
  <c r="L175"/>
  <c r="L176"/>
  <c r="L177"/>
  <c r="L178"/>
  <c r="L179"/>
  <c r="L180"/>
  <c r="L181"/>
  <c r="L182"/>
  <c r="L183"/>
  <c r="L186"/>
  <c r="L187"/>
  <c r="L188"/>
  <c r="L189"/>
  <c r="L190"/>
  <c r="L191"/>
  <c r="L192"/>
  <c r="L193"/>
  <c r="L194"/>
  <c r="L196"/>
  <c r="L197"/>
  <c r="L198"/>
  <c r="L199"/>
  <c r="L200"/>
  <c r="L201"/>
  <c r="L202"/>
  <c r="L203"/>
  <c r="L204"/>
  <c r="L205"/>
  <c r="L206"/>
  <c r="L207"/>
  <c r="L208"/>
  <c r="L209"/>
  <c r="L210"/>
  <c r="L211"/>
  <c r="L212"/>
  <c r="L213"/>
  <c r="L214"/>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7"/>
  <c r="L258"/>
  <c r="L259"/>
  <c r="L260"/>
  <c r="L262"/>
  <c r="L263"/>
  <c r="L264"/>
  <c r="L265"/>
  <c r="L266"/>
  <c r="L267"/>
  <c r="L268"/>
  <c r="L269"/>
  <c r="L270"/>
  <c r="L271"/>
  <c r="L272"/>
  <c r="L273"/>
  <c r="L274"/>
  <c r="L275"/>
  <c r="L276"/>
  <c r="L277"/>
  <c r="L278"/>
  <c r="L279"/>
  <c r="L280"/>
  <c r="L281"/>
  <c r="L282"/>
  <c r="L283"/>
  <c r="L284"/>
  <c r="L285"/>
  <c r="L286"/>
  <c r="L287"/>
  <c r="L288"/>
  <c r="L289"/>
  <c r="L290"/>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30"/>
  <c r="L331"/>
  <c r="L332"/>
  <c r="L333"/>
  <c r="L334"/>
  <c r="L335"/>
  <c r="L336"/>
  <c r="L338"/>
  <c r="L339"/>
  <c r="L340"/>
  <c r="L341"/>
  <c r="L342"/>
  <c r="L343"/>
  <c r="L344"/>
  <c r="L345"/>
  <c r="L346"/>
  <c r="L347"/>
  <c r="L348"/>
  <c r="L349"/>
  <c r="L350"/>
  <c r="L351"/>
  <c r="L352"/>
  <c r="L355"/>
  <c r="L356"/>
  <c r="L357"/>
  <c r="L358"/>
  <c r="L359"/>
  <c r="L360"/>
  <c r="L361"/>
  <c r="L363"/>
  <c r="L364"/>
  <c r="L365"/>
  <c r="L366"/>
  <c r="L367"/>
  <c r="L368"/>
  <c r="L369"/>
  <c r="L370"/>
  <c r="L371"/>
  <c r="L372"/>
  <c r="L373"/>
  <c r="L374"/>
  <c r="L375"/>
  <c r="L376"/>
  <c r="L377"/>
  <c r="L378"/>
  <c r="L379"/>
  <c r="L380"/>
  <c r="L382"/>
  <c r="L383"/>
  <c r="L385"/>
  <c r="L386"/>
  <c r="L387"/>
  <c r="L388"/>
  <c r="L389"/>
  <c r="L390"/>
  <c r="L391"/>
  <c r="L392"/>
  <c r="L393"/>
  <c r="L394"/>
  <c r="L395"/>
  <c r="L397"/>
  <c r="L398"/>
  <c r="L399"/>
  <c r="L400"/>
  <c r="L402"/>
  <c r="L403"/>
  <c r="L404"/>
  <c r="L405"/>
  <c r="L406"/>
  <c r="L407"/>
  <c r="L410"/>
  <c r="L411"/>
  <c r="L413"/>
  <c r="L414"/>
  <c r="L415"/>
  <c r="L416"/>
  <c r="L417"/>
  <c r="L418"/>
  <c r="L419"/>
  <c r="L420"/>
  <c r="L421"/>
  <c r="L422"/>
  <c r="L423"/>
  <c r="L424"/>
  <c r="L425"/>
  <c r="L426"/>
  <c r="L427"/>
  <c r="L428"/>
  <c r="L429"/>
  <c r="L430"/>
  <c r="L431"/>
  <c r="L432"/>
  <c r="L433"/>
  <c r="L434"/>
  <c r="L435"/>
  <c r="L436"/>
  <c r="L437"/>
  <c r="L438"/>
  <c r="L439"/>
  <c r="L442"/>
  <c r="L443"/>
  <c r="L444"/>
  <c r="L445"/>
  <c r="L447"/>
  <c r="L448"/>
  <c r="L449"/>
  <c r="L450"/>
  <c r="L451"/>
  <c r="L452"/>
  <c r="L453"/>
  <c r="L454"/>
  <c r="L455"/>
  <c r="L456"/>
  <c r="L457"/>
  <c r="L458"/>
  <c r="L459"/>
  <c r="L461"/>
  <c r="L462"/>
  <c r="L463"/>
  <c r="L464"/>
  <c r="L465"/>
  <c r="L466"/>
  <c r="L467"/>
  <c r="L468"/>
  <c r="L470"/>
  <c r="L473"/>
  <c r="L475"/>
  <c r="L477"/>
  <c r="L479"/>
  <c r="L480"/>
  <c r="L481"/>
  <c r="L482"/>
  <c r="L483"/>
  <c r="L484"/>
  <c r="L485"/>
  <c r="L486"/>
  <c r="L487"/>
  <c r="L488"/>
  <c r="L490"/>
  <c r="L493"/>
  <c r="L495"/>
  <c r="L496"/>
  <c r="L498"/>
  <c r="L500"/>
  <c r="L501"/>
  <c r="L502"/>
  <c r="L504"/>
  <c r="L505"/>
  <c r="L508"/>
  <c r="L510"/>
  <c r="L511"/>
  <c r="L512"/>
  <c r="L513"/>
  <c r="L514"/>
  <c r="L515"/>
  <c r="L517"/>
  <c r="L518"/>
  <c r="L520"/>
  <c r="L521"/>
  <c r="L522"/>
  <c r="L523"/>
  <c r="L525"/>
  <c r="L526"/>
  <c r="L527"/>
  <c r="L528"/>
  <c r="L529"/>
  <c r="L531"/>
  <c r="L532"/>
  <c r="L534"/>
  <c r="L535"/>
  <c r="L537"/>
  <c r="L538"/>
  <c r="L539"/>
  <c r="L541"/>
  <c r="L542"/>
  <c r="L543"/>
  <c r="L544"/>
  <c r="L546"/>
  <c r="L547"/>
  <c r="L548"/>
  <c r="F604"/>
  <c r="D605"/>
  <c r="D606"/>
  <c r="D607"/>
  <c r="D608"/>
  <c r="D609"/>
  <c r="D610"/>
  <c r="F611"/>
  <c r="E105" i="12"/>
  <c r="E106"/>
  <c r="E108"/>
  <c r="E109"/>
  <c r="E110"/>
  <c r="E111"/>
  <c r="E112"/>
  <c r="E113"/>
  <c r="E115"/>
  <c r="E116"/>
  <c r="E117"/>
  <c r="E118"/>
  <c r="E120"/>
  <c r="E121"/>
  <c r="E122"/>
  <c r="E123"/>
  <c r="E124"/>
  <c r="E125"/>
  <c r="E127"/>
  <c r="E128"/>
  <c r="E129"/>
  <c r="E130"/>
  <c r="E131"/>
  <c r="B604" i="19"/>
  <c r="B605"/>
  <c r="B606"/>
  <c r="B607"/>
  <c r="B608"/>
  <c r="G122" i="13"/>
  <c r="K572" i="19"/>
  <c r="G123" i="13"/>
  <c r="K573" i="19"/>
  <c r="G124" i="13"/>
  <c r="K574" i="19"/>
  <c r="G125" i="13"/>
  <c r="K575" i="19"/>
  <c r="G126" i="13"/>
  <c r="K576" i="19"/>
  <c r="G128" i="13"/>
  <c r="K577" i="19"/>
  <c r="G129" i="13"/>
  <c r="K578" i="19"/>
  <c r="G130" i="13"/>
  <c r="K579" i="19"/>
  <c r="G132" i="13"/>
  <c r="K580" i="19"/>
  <c r="G133" i="13"/>
  <c r="K581" i="19"/>
  <c r="G134" i="13"/>
  <c r="K582" i="19"/>
  <c r="G136" i="13"/>
  <c r="K583" i="19"/>
  <c r="G137" i="13"/>
  <c r="K584" i="19"/>
  <c r="G138" i="13"/>
  <c r="K585" i="19"/>
  <c r="G139" i="13"/>
  <c r="K586" i="19"/>
  <c r="G140" i="13"/>
  <c r="K587" i="19"/>
  <c r="G142" i="13"/>
  <c r="K588" i="19"/>
  <c r="G143" i="13"/>
  <c r="K589" i="19"/>
  <c r="G144" i="13"/>
  <c r="K590" i="19"/>
  <c r="G145" i="13"/>
  <c r="K591" i="19"/>
  <c r="G146" i="13"/>
  <c r="K592" i="19"/>
  <c r="G147" i="13"/>
  <c r="K593" i="19"/>
  <c r="G148" i="13"/>
  <c r="K594" i="19"/>
  <c r="G150" i="13"/>
  <c r="K595" i="19"/>
  <c r="G151" i="13"/>
  <c r="K596" i="19"/>
  <c r="G152" i="13"/>
  <c r="K597" i="19"/>
  <c r="G154" i="13"/>
  <c r="K598" i="19"/>
  <c r="G155" i="13"/>
  <c r="K599" i="19"/>
  <c r="G156" i="13"/>
  <c r="K600" i="19"/>
  <c r="K563"/>
  <c r="G127" i="13"/>
  <c r="K564" i="19"/>
  <c r="G131" i="13"/>
  <c r="K565" i="19"/>
  <c r="G135" i="13"/>
  <c r="K566" i="19"/>
  <c r="G141" i="13"/>
  <c r="K567" i="19"/>
  <c r="G149" i="13"/>
  <c r="K568" i="19"/>
  <c r="G153" i="13"/>
  <c r="K569" i="19"/>
  <c r="H553"/>
  <c r="D553"/>
  <c r="D554"/>
  <c r="D555"/>
  <c r="D556"/>
  <c r="F123" i="13"/>
  <c r="F156"/>
  <c r="F124"/>
  <c r="F126"/>
  <c r="F125"/>
  <c r="F128"/>
  <c r="F129"/>
  <c r="F130"/>
  <c r="F132"/>
  <c r="F133"/>
  <c r="F134"/>
  <c r="F136"/>
  <c r="F137"/>
  <c r="F138"/>
  <c r="F139"/>
  <c r="F140"/>
  <c r="F142"/>
  <c r="F143"/>
  <c r="F144"/>
  <c r="F145"/>
  <c r="F146"/>
  <c r="F147"/>
  <c r="F148"/>
  <c r="F150"/>
  <c r="F151"/>
  <c r="F152"/>
  <c r="F154"/>
  <c r="F155"/>
  <c r="B553" i="19"/>
  <c r="B554"/>
  <c r="B555"/>
  <c r="B556"/>
  <c r="B557"/>
  <c r="F68" i="2"/>
  <c r="I156"/>
  <c r="J156"/>
  <c r="I89"/>
  <c r="J89"/>
  <c r="I88"/>
  <c r="J88"/>
  <c r="I90"/>
  <c r="J90"/>
  <c r="I91"/>
  <c r="J91"/>
  <c r="I92"/>
  <c r="J92"/>
  <c r="G98"/>
  <c r="G99"/>
  <c r="G100"/>
  <c r="G101"/>
  <c r="G102"/>
  <c r="G103"/>
  <c r="G104"/>
  <c r="G105"/>
  <c r="I155"/>
  <c r="J155"/>
  <c r="F29"/>
  <c r="F27"/>
  <c r="F26"/>
  <c r="C7" i="21"/>
  <c r="F25" i="2"/>
  <c r="F23"/>
  <c r="C6" i="21"/>
  <c r="F22" i="2"/>
  <c r="F21"/>
  <c r="E7"/>
  <c r="E6"/>
  <c r="E5"/>
  <c r="B3"/>
  <c r="A7"/>
  <c r="A6"/>
  <c r="A5"/>
  <c r="A4"/>
  <c r="A2"/>
  <c r="A1"/>
  <c r="K1"/>
  <c r="F564"/>
  <c r="F563"/>
  <c r="F561"/>
  <c r="F560"/>
  <c r="C9" i="21"/>
  <c r="F559" i="2"/>
  <c r="F558"/>
  <c r="F556"/>
  <c r="F555"/>
  <c r="F554"/>
  <c r="F552"/>
  <c r="F551"/>
  <c r="F549"/>
  <c r="F548"/>
  <c r="F546"/>
  <c r="F545"/>
  <c r="F544"/>
  <c r="F543"/>
  <c r="F542"/>
  <c r="F540"/>
  <c r="F539"/>
  <c r="F538"/>
  <c r="F537"/>
  <c r="F535"/>
  <c r="F534"/>
  <c r="F532"/>
  <c r="F531"/>
  <c r="F530"/>
  <c r="F529"/>
  <c r="F528"/>
  <c r="F527"/>
  <c r="F525"/>
  <c r="F522"/>
  <c r="F521"/>
  <c r="F519"/>
  <c r="F518"/>
  <c r="F517"/>
  <c r="F515"/>
  <c r="F513"/>
  <c r="F512"/>
  <c r="F510"/>
  <c r="F507"/>
  <c r="F505"/>
  <c r="F504"/>
  <c r="F503"/>
  <c r="F502"/>
  <c r="F501"/>
  <c r="F500"/>
  <c r="F499"/>
  <c r="F498"/>
  <c r="F497"/>
  <c r="F496"/>
  <c r="F494"/>
  <c r="F492"/>
  <c r="F490"/>
  <c r="F487"/>
  <c r="F485"/>
  <c r="F484"/>
  <c r="F483"/>
  <c r="F482"/>
  <c r="F481"/>
  <c r="F480"/>
  <c r="F479"/>
  <c r="F478"/>
  <c r="F476"/>
  <c r="F475"/>
  <c r="F474"/>
  <c r="F473"/>
  <c r="F472"/>
  <c r="F471"/>
  <c r="F470"/>
  <c r="F469"/>
  <c r="F468"/>
  <c r="F467"/>
  <c r="F466"/>
  <c r="F465"/>
  <c r="F464"/>
  <c r="F462"/>
  <c r="F461"/>
  <c r="F460"/>
  <c r="F459"/>
  <c r="F456"/>
  <c r="F455"/>
  <c r="F454"/>
  <c r="F453"/>
  <c r="F452"/>
  <c r="F451"/>
  <c r="F450"/>
  <c r="F449"/>
  <c r="F448"/>
  <c r="F447"/>
  <c r="F446"/>
  <c r="F445"/>
  <c r="F444"/>
  <c r="F443"/>
  <c r="F442"/>
  <c r="F441"/>
  <c r="F440"/>
  <c r="F439"/>
  <c r="F438"/>
  <c r="F437"/>
  <c r="F436"/>
  <c r="F435"/>
  <c r="F434"/>
  <c r="F433"/>
  <c r="F432"/>
  <c r="F431"/>
  <c r="F430"/>
  <c r="F428"/>
  <c r="F427"/>
  <c r="F424"/>
  <c r="F423"/>
  <c r="F422"/>
  <c r="F421"/>
  <c r="F420"/>
  <c r="F419"/>
  <c r="F417"/>
  <c r="F416"/>
  <c r="F415"/>
  <c r="F414"/>
  <c r="F412"/>
  <c r="F411"/>
  <c r="F410"/>
  <c r="F409"/>
  <c r="F408"/>
  <c r="F407"/>
  <c r="F406"/>
  <c r="F405"/>
  <c r="F404"/>
  <c r="F403"/>
  <c r="F402"/>
  <c r="F400"/>
  <c r="F399"/>
  <c r="F397"/>
  <c r="F396"/>
  <c r="F395"/>
  <c r="F394"/>
  <c r="F393"/>
  <c r="F392"/>
  <c r="F391"/>
  <c r="F390"/>
  <c r="F389"/>
  <c r="F388"/>
  <c r="F387"/>
  <c r="F386"/>
  <c r="F385"/>
  <c r="F384"/>
  <c r="F383"/>
  <c r="F382"/>
  <c r="F381"/>
  <c r="F380"/>
  <c r="F378"/>
  <c r="F377"/>
  <c r="F376"/>
  <c r="F375"/>
  <c r="F374"/>
  <c r="F373"/>
  <c r="F372"/>
  <c r="F369"/>
  <c r="F368"/>
  <c r="F367"/>
  <c r="F366"/>
  <c r="F365"/>
  <c r="F364"/>
  <c r="F363"/>
  <c r="F362"/>
  <c r="F361"/>
  <c r="F360"/>
  <c r="F359"/>
  <c r="F358"/>
  <c r="F357"/>
  <c r="F356"/>
  <c r="F355"/>
  <c r="F353"/>
  <c r="F352"/>
  <c r="F351"/>
  <c r="F350"/>
  <c r="F349"/>
  <c r="F348"/>
  <c r="F347"/>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7"/>
  <c r="F306"/>
  <c r="F305"/>
  <c r="F304"/>
  <c r="F302"/>
  <c r="F301"/>
  <c r="F300"/>
  <c r="F299"/>
  <c r="F298"/>
  <c r="F297"/>
  <c r="F296"/>
  <c r="F295"/>
  <c r="F294"/>
  <c r="F293"/>
  <c r="F292"/>
  <c r="F291"/>
  <c r="F290"/>
  <c r="F289"/>
  <c r="F287"/>
  <c r="F286"/>
  <c r="F285"/>
  <c r="F284"/>
  <c r="F283"/>
  <c r="F282"/>
  <c r="F281"/>
  <c r="F280"/>
  <c r="F279"/>
  <c r="F277"/>
  <c r="F276"/>
  <c r="F275"/>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1"/>
  <c r="F230"/>
  <c r="F229"/>
  <c r="F228"/>
  <c r="F227"/>
  <c r="F226"/>
  <c r="F225"/>
  <c r="F224"/>
  <c r="F223"/>
  <c r="F222"/>
  <c r="F221"/>
  <c r="F220"/>
  <c r="F219"/>
  <c r="F218"/>
  <c r="F217"/>
  <c r="F216"/>
  <c r="F215"/>
  <c r="F214"/>
  <c r="F213"/>
  <c r="F211"/>
  <c r="F210"/>
  <c r="F209"/>
  <c r="F208"/>
  <c r="F207"/>
  <c r="F206"/>
  <c r="F205"/>
  <c r="F204"/>
  <c r="F203"/>
  <c r="F200"/>
  <c r="F199"/>
  <c r="F198"/>
  <c r="F197"/>
  <c r="F196"/>
  <c r="F195"/>
  <c r="F194"/>
  <c r="F193"/>
  <c r="F192"/>
  <c r="F191"/>
  <c r="F190"/>
  <c r="F189"/>
  <c r="F188"/>
  <c r="F187"/>
  <c r="F186"/>
  <c r="F185"/>
  <c r="F184"/>
  <c r="F183"/>
  <c r="F182"/>
  <c r="F180"/>
  <c r="F179"/>
  <c r="F178"/>
  <c r="F177"/>
  <c r="F176"/>
  <c r="F174"/>
  <c r="F173"/>
  <c r="F172"/>
  <c r="F171"/>
  <c r="F170"/>
  <c r="F169"/>
  <c r="F167"/>
  <c r="F166"/>
  <c r="F165"/>
  <c r="F164"/>
  <c r="F163"/>
  <c r="F161"/>
  <c r="F160"/>
  <c r="F159"/>
  <c r="F157"/>
  <c r="F156"/>
  <c r="F155"/>
  <c r="F154"/>
  <c r="F152"/>
  <c r="F151"/>
  <c r="F150"/>
  <c r="F149"/>
  <c r="F147"/>
  <c r="F146"/>
  <c r="F145"/>
  <c r="F144"/>
  <c r="F143"/>
  <c r="F142"/>
  <c r="F141"/>
  <c r="F140"/>
  <c r="F139"/>
  <c r="F138"/>
  <c r="F137"/>
  <c r="F136"/>
  <c r="F135"/>
  <c r="F134"/>
  <c r="F131"/>
  <c r="F130"/>
  <c r="F129"/>
  <c r="F128"/>
  <c r="F126"/>
  <c r="F125"/>
  <c r="F124"/>
  <c r="F123"/>
  <c r="F122"/>
  <c r="F121"/>
  <c r="F120"/>
  <c r="F119"/>
  <c r="F118"/>
  <c r="F117"/>
  <c r="F116"/>
  <c r="F114"/>
  <c r="F113"/>
  <c r="F112"/>
  <c r="F111"/>
  <c r="F110"/>
  <c r="F109"/>
  <c r="F108"/>
  <c r="F105"/>
  <c r="F104"/>
  <c r="F103"/>
  <c r="F102"/>
  <c r="F101"/>
  <c r="F100"/>
  <c r="F99"/>
  <c r="F98"/>
  <c r="F97"/>
  <c r="F96"/>
  <c r="F95"/>
  <c r="F93"/>
  <c r="F92"/>
  <c r="F91"/>
  <c r="F90"/>
  <c r="F89"/>
  <c r="F88"/>
  <c r="F87"/>
  <c r="F85"/>
  <c r="F84"/>
  <c r="F83"/>
  <c r="F81"/>
  <c r="F80"/>
  <c r="F79"/>
  <c r="F78"/>
  <c r="F77"/>
  <c r="F76"/>
  <c r="F75"/>
  <c r="F74"/>
  <c r="F73"/>
  <c r="F72"/>
  <c r="F71"/>
  <c r="F70"/>
  <c r="F67"/>
  <c r="F66"/>
  <c r="F65"/>
  <c r="F64"/>
  <c r="F63"/>
  <c r="F62"/>
  <c r="F61"/>
  <c r="F60"/>
  <c r="F59"/>
  <c r="F58"/>
  <c r="F57"/>
  <c r="F55"/>
  <c r="F54"/>
  <c r="F53"/>
  <c r="F52"/>
  <c r="F51"/>
  <c r="F50"/>
  <c r="F49"/>
  <c r="F48"/>
  <c r="F47"/>
  <c r="F46"/>
  <c r="F45"/>
  <c r="F44"/>
  <c r="F43"/>
  <c r="F42"/>
  <c r="F41"/>
  <c r="F40"/>
  <c r="F39"/>
  <c r="F38"/>
  <c r="F37"/>
  <c r="F36"/>
  <c r="F34"/>
  <c r="F33"/>
  <c r="F32"/>
  <c r="F31"/>
  <c r="F30"/>
  <c r="J5" i="11"/>
  <c r="J5" i="13"/>
  <c r="J5" i="12"/>
  <c r="J5" i="15"/>
  <c r="J4" i="13"/>
  <c r="A16" i="6"/>
  <c r="D36" i="16"/>
  <c r="D36" i="8"/>
  <c r="D34" i="6"/>
  <c r="J4" i="11"/>
  <c r="J4" i="15"/>
  <c r="J4" i="12"/>
  <c r="A111" i="11"/>
  <c r="A102"/>
  <c r="E5" i="14"/>
  <c r="F5"/>
  <c r="E6"/>
  <c r="F6"/>
  <c r="E7"/>
  <c r="F7"/>
  <c r="F4"/>
  <c r="E4"/>
  <c r="E9"/>
  <c r="F9"/>
  <c r="E10"/>
  <c r="F10"/>
  <c r="F8"/>
  <c r="E8"/>
  <c r="E12"/>
  <c r="F12"/>
  <c r="F11"/>
  <c r="E11"/>
  <c r="E14"/>
  <c r="F14"/>
  <c r="E15"/>
  <c r="F15"/>
  <c r="E16"/>
  <c r="F16"/>
  <c r="E17"/>
  <c r="F17"/>
  <c r="E18"/>
  <c r="F18"/>
  <c r="E19"/>
  <c r="F19"/>
  <c r="E20"/>
  <c r="F20"/>
  <c r="E21"/>
  <c r="F21"/>
  <c r="E22"/>
  <c r="F22"/>
  <c r="E23"/>
  <c r="F23"/>
  <c r="F13"/>
  <c r="E13"/>
  <c r="E25"/>
  <c r="F25"/>
  <c r="F24"/>
  <c r="E24"/>
  <c r="E28"/>
  <c r="F28"/>
  <c r="F27"/>
  <c r="E27"/>
  <c r="E30"/>
  <c r="F30"/>
  <c r="E31"/>
  <c r="F31"/>
  <c r="F29"/>
  <c r="E29"/>
  <c r="E33"/>
  <c r="F33"/>
  <c r="F32"/>
  <c r="E32"/>
  <c r="E35"/>
  <c r="F35"/>
  <c r="E36"/>
  <c r="F36"/>
  <c r="E37"/>
  <c r="F37"/>
  <c r="F34"/>
  <c r="E34"/>
  <c r="E42"/>
  <c r="F42"/>
  <c r="F41"/>
  <c r="E41"/>
  <c r="E44"/>
  <c r="F44"/>
  <c r="E45"/>
  <c r="F45"/>
  <c r="E46"/>
  <c r="F46"/>
  <c r="E47"/>
  <c r="F47"/>
  <c r="E48"/>
  <c r="F48"/>
  <c r="E49"/>
  <c r="F49"/>
  <c r="F43"/>
  <c r="E43"/>
  <c r="E51"/>
  <c r="F51"/>
  <c r="E52"/>
  <c r="F52"/>
  <c r="F50"/>
  <c r="E50"/>
  <c r="E54"/>
  <c r="F54"/>
  <c r="E55"/>
  <c r="F55"/>
  <c r="E56"/>
  <c r="F56"/>
  <c r="E57"/>
  <c r="F57"/>
  <c r="F53"/>
  <c r="E53"/>
  <c r="E59"/>
  <c r="F59"/>
  <c r="E60"/>
  <c r="F60"/>
  <c r="E61"/>
  <c r="F61"/>
  <c r="E62"/>
  <c r="F62"/>
  <c r="E63"/>
  <c r="F63"/>
  <c r="E64"/>
  <c r="F64"/>
  <c r="E65"/>
  <c r="F65"/>
  <c r="E66"/>
  <c r="F66"/>
  <c r="F58"/>
  <c r="E58"/>
  <c r="E68"/>
  <c r="F68"/>
  <c r="E69"/>
  <c r="F69"/>
  <c r="F67"/>
  <c r="E67"/>
  <c r="E71"/>
  <c r="F71"/>
  <c r="E72"/>
  <c r="F72"/>
  <c r="F70"/>
  <c r="E70"/>
  <c r="C34" i="1"/>
  <c r="E94" i="14"/>
  <c r="F94"/>
  <c r="E93"/>
  <c r="F93"/>
  <c r="E92"/>
  <c r="F92"/>
  <c r="E91"/>
  <c r="F91"/>
  <c r="E90"/>
  <c r="F90"/>
  <c r="E89"/>
  <c r="F89"/>
  <c r="E88"/>
  <c r="F88"/>
  <c r="E87"/>
  <c r="F87"/>
  <c r="E86"/>
  <c r="F86"/>
  <c r="E85"/>
  <c r="F85"/>
  <c r="E84"/>
  <c r="F84"/>
  <c r="E83"/>
  <c r="F83"/>
  <c r="F82"/>
  <c r="E82"/>
  <c r="E81"/>
  <c r="F81"/>
  <c r="E80"/>
  <c r="F80"/>
  <c r="E79"/>
  <c r="F79"/>
  <c r="E78"/>
  <c r="F78"/>
  <c r="F77"/>
  <c r="E77"/>
  <c r="E76"/>
  <c r="F76"/>
  <c r="E75"/>
  <c r="F75"/>
  <c r="E74"/>
  <c r="F74"/>
  <c r="F73"/>
  <c r="E73"/>
  <c r="F40"/>
  <c r="E40"/>
  <c r="E39"/>
  <c r="F39"/>
  <c r="F38"/>
  <c r="E38"/>
  <c r="F26"/>
  <c r="E26"/>
  <c r="F3"/>
  <c r="E3"/>
  <c r="D393" i="10"/>
  <c r="E393"/>
  <c r="E392"/>
  <c r="D392"/>
  <c r="D391"/>
  <c r="E391"/>
  <c r="D390"/>
  <c r="E390"/>
  <c r="D389"/>
  <c r="E389"/>
  <c r="D388"/>
  <c r="E388"/>
  <c r="D387"/>
  <c r="E387"/>
  <c r="D386"/>
  <c r="E386"/>
  <c r="E385"/>
  <c r="D385"/>
  <c r="D384"/>
  <c r="E384"/>
  <c r="D383"/>
  <c r="E383"/>
  <c r="D382"/>
  <c r="E382"/>
  <c r="E381"/>
  <c r="D381"/>
  <c r="E380"/>
  <c r="D380"/>
  <c r="D379"/>
  <c r="E379"/>
  <c r="D378"/>
  <c r="E378"/>
  <c r="D377"/>
  <c r="E377"/>
  <c r="D375"/>
  <c r="E375"/>
  <c r="D374"/>
  <c r="E374"/>
  <c r="D373"/>
  <c r="E373"/>
  <c r="D372"/>
  <c r="E372"/>
  <c r="D371"/>
  <c r="E371"/>
  <c r="D370"/>
  <c r="E370"/>
  <c r="D369"/>
  <c r="E369"/>
  <c r="D368"/>
  <c r="E368"/>
  <c r="D367"/>
  <c r="E367"/>
  <c r="D366"/>
  <c r="E366"/>
  <c r="D365"/>
  <c r="E365"/>
  <c r="D364"/>
  <c r="E364"/>
  <c r="D363"/>
  <c r="E363"/>
  <c r="D361"/>
  <c r="E361"/>
  <c r="E360"/>
  <c r="D360"/>
  <c r="D359"/>
  <c r="E359"/>
  <c r="D358"/>
  <c r="E358"/>
  <c r="D357"/>
  <c r="E357"/>
  <c r="D356"/>
  <c r="E356"/>
  <c r="D355"/>
  <c r="E355"/>
  <c r="D354"/>
  <c r="E354"/>
  <c r="D353"/>
  <c r="E353"/>
  <c r="D352"/>
  <c r="E352"/>
  <c r="D351"/>
  <c r="E351"/>
  <c r="E350"/>
  <c r="D350"/>
  <c r="D349"/>
  <c r="E349"/>
  <c r="D348"/>
  <c r="E348"/>
  <c r="D347"/>
  <c r="E347"/>
  <c r="D346"/>
  <c r="E346"/>
  <c r="D345"/>
  <c r="E345"/>
  <c r="D344"/>
  <c r="E344"/>
  <c r="D343"/>
  <c r="E343"/>
  <c r="D342"/>
  <c r="E342"/>
  <c r="D341"/>
  <c r="E341"/>
  <c r="D340"/>
  <c r="E340"/>
  <c r="D339"/>
  <c r="E339"/>
  <c r="D338"/>
  <c r="E338"/>
  <c r="D337"/>
  <c r="E337"/>
  <c r="D336"/>
  <c r="E336"/>
  <c r="D335"/>
  <c r="E335"/>
  <c r="D334"/>
  <c r="E334"/>
  <c r="D333"/>
  <c r="E333"/>
  <c r="D332"/>
  <c r="E332"/>
  <c r="D331"/>
  <c r="E331"/>
  <c r="D330"/>
  <c r="E330"/>
  <c r="D329"/>
  <c r="E329"/>
  <c r="D328"/>
  <c r="E328"/>
  <c r="D327"/>
  <c r="E327"/>
  <c r="D326"/>
  <c r="E326"/>
  <c r="D325"/>
  <c r="E325"/>
  <c r="D323"/>
  <c r="E323"/>
  <c r="D322"/>
  <c r="E322"/>
  <c r="D320"/>
  <c r="E320"/>
  <c r="D319"/>
  <c r="E319"/>
  <c r="D318"/>
  <c r="E318"/>
  <c r="D317"/>
  <c r="E317"/>
  <c r="D316"/>
  <c r="E316"/>
  <c r="E315"/>
  <c r="D315"/>
  <c r="E314"/>
  <c r="D314"/>
  <c r="D313"/>
  <c r="E313"/>
  <c r="D312"/>
  <c r="E312"/>
  <c r="D311"/>
  <c r="E311"/>
  <c r="D309"/>
  <c r="E309"/>
  <c r="D308"/>
  <c r="E308"/>
  <c r="D306"/>
  <c r="E306"/>
  <c r="D305"/>
  <c r="E305"/>
  <c r="D304"/>
  <c r="E304"/>
  <c r="D303"/>
  <c r="E303"/>
  <c r="D302"/>
  <c r="E302"/>
  <c r="D301"/>
  <c r="E301"/>
  <c r="E300"/>
  <c r="D300"/>
  <c r="D299"/>
  <c r="E299"/>
  <c r="D298"/>
  <c r="E298"/>
  <c r="D297"/>
  <c r="E297"/>
  <c r="D296"/>
  <c r="E296"/>
  <c r="D295"/>
  <c r="E295"/>
  <c r="E294"/>
  <c r="D294"/>
  <c r="D293"/>
  <c r="E293"/>
  <c r="D292"/>
  <c r="E292"/>
  <c r="D291"/>
  <c r="E291"/>
  <c r="D290"/>
  <c r="E290"/>
  <c r="D289"/>
  <c r="E289"/>
  <c r="D288"/>
  <c r="E288"/>
  <c r="D287"/>
  <c r="E287"/>
  <c r="D286"/>
  <c r="E286"/>
  <c r="D285"/>
  <c r="E285"/>
  <c r="D284"/>
  <c r="E284"/>
  <c r="D283"/>
  <c r="E283"/>
  <c r="D282"/>
  <c r="E282"/>
  <c r="D281"/>
  <c r="E281"/>
  <c r="D280"/>
  <c r="E280"/>
  <c r="D279"/>
  <c r="E279"/>
  <c r="D278"/>
  <c r="E278"/>
  <c r="D277"/>
  <c r="E277"/>
  <c r="D276"/>
  <c r="E276"/>
  <c r="D275"/>
  <c r="E275"/>
  <c r="D274"/>
  <c r="E274"/>
  <c r="D273"/>
  <c r="E273"/>
  <c r="D272"/>
  <c r="E272"/>
  <c r="D271"/>
  <c r="E271"/>
  <c r="D270"/>
  <c r="E270"/>
  <c r="D269"/>
  <c r="E269"/>
  <c r="D268"/>
  <c r="E268"/>
  <c r="D267"/>
  <c r="E267"/>
  <c r="D266"/>
  <c r="E266"/>
  <c r="D265"/>
  <c r="E265"/>
  <c r="D264"/>
  <c r="E264"/>
  <c r="D263"/>
  <c r="E263"/>
  <c r="D262"/>
  <c r="E262"/>
  <c r="D261"/>
  <c r="E261"/>
  <c r="E260"/>
  <c r="D260"/>
  <c r="D259"/>
  <c r="E259"/>
  <c r="D258"/>
  <c r="E258"/>
  <c r="D257"/>
  <c r="E257"/>
  <c r="D256"/>
  <c r="E256"/>
  <c r="D255"/>
  <c r="E255"/>
  <c r="D254"/>
  <c r="E254"/>
  <c r="D253"/>
  <c r="E253"/>
  <c r="D252"/>
  <c r="E252"/>
  <c r="D251"/>
  <c r="E251"/>
  <c r="D250"/>
  <c r="E250"/>
  <c r="D249"/>
  <c r="E249"/>
  <c r="D248"/>
  <c r="E248"/>
  <c r="D246"/>
  <c r="E246"/>
  <c r="D245"/>
  <c r="E245"/>
  <c r="D244"/>
  <c r="E244"/>
  <c r="D243"/>
  <c r="E243"/>
  <c r="D242"/>
  <c r="E242"/>
  <c r="D241"/>
  <c r="E241"/>
  <c r="D239"/>
  <c r="E239"/>
  <c r="D238"/>
  <c r="E238"/>
  <c r="D237"/>
  <c r="E237"/>
  <c r="E235"/>
  <c r="D235"/>
  <c r="D234"/>
  <c r="E234"/>
  <c r="D233"/>
  <c r="E233"/>
  <c r="D232"/>
  <c r="E232"/>
  <c r="D231"/>
  <c r="E231"/>
  <c r="D230"/>
  <c r="E230"/>
  <c r="D229"/>
  <c r="E229"/>
  <c r="D228"/>
  <c r="E228"/>
  <c r="D227"/>
  <c r="E227"/>
  <c r="D226"/>
  <c r="E226"/>
  <c r="D225"/>
  <c r="E225"/>
  <c r="D224"/>
  <c r="E224"/>
  <c r="D223"/>
  <c r="E223"/>
  <c r="D222"/>
  <c r="E222"/>
  <c r="D221"/>
  <c r="E221"/>
  <c r="D220"/>
  <c r="E220"/>
  <c r="D219"/>
  <c r="E219"/>
  <c r="D218"/>
  <c r="E218"/>
  <c r="D217"/>
  <c r="E217"/>
  <c r="D216"/>
  <c r="E216"/>
  <c r="D215"/>
  <c r="E215"/>
  <c r="D214"/>
  <c r="E214"/>
  <c r="D213"/>
  <c r="E213"/>
  <c r="D212"/>
  <c r="E212"/>
  <c r="D211"/>
  <c r="E211"/>
  <c r="D210"/>
  <c r="E210"/>
  <c r="D209"/>
  <c r="E209"/>
  <c r="D208"/>
  <c r="E208"/>
  <c r="D207"/>
  <c r="E207"/>
  <c r="D206"/>
  <c r="E206"/>
  <c r="D205"/>
  <c r="E205"/>
  <c r="D204"/>
  <c r="E204"/>
  <c r="D203"/>
  <c r="E203"/>
  <c r="D202"/>
  <c r="E202"/>
  <c r="D201"/>
  <c r="E201"/>
  <c r="D200"/>
  <c r="E200"/>
  <c r="D199"/>
  <c r="E199"/>
  <c r="D198"/>
  <c r="E198"/>
  <c r="D197"/>
  <c r="E197"/>
  <c r="D196"/>
  <c r="E196"/>
  <c r="D195"/>
  <c r="E195"/>
  <c r="E194"/>
  <c r="D194"/>
  <c r="D193"/>
  <c r="E193"/>
  <c r="D192"/>
  <c r="E192"/>
  <c r="D191"/>
  <c r="E191"/>
  <c r="D190"/>
  <c r="E190"/>
  <c r="D189"/>
  <c r="E189"/>
  <c r="D188"/>
  <c r="E188"/>
  <c r="D187"/>
  <c r="E187"/>
  <c r="D186"/>
  <c r="E186"/>
  <c r="D185"/>
  <c r="E185"/>
  <c r="D184"/>
  <c r="E184"/>
  <c r="D183"/>
  <c r="E183"/>
  <c r="D182"/>
  <c r="E182"/>
  <c r="D181"/>
  <c r="E181"/>
  <c r="D180"/>
  <c r="E180"/>
  <c r="D179"/>
  <c r="E179"/>
  <c r="D178"/>
  <c r="E178"/>
  <c r="D177"/>
  <c r="E177"/>
  <c r="D176"/>
  <c r="E176"/>
  <c r="D175"/>
  <c r="E175"/>
  <c r="E174"/>
  <c r="D174"/>
  <c r="D173"/>
  <c r="E173"/>
  <c r="D172"/>
  <c r="E172"/>
  <c r="D171"/>
  <c r="E171"/>
  <c r="D170"/>
  <c r="E170"/>
  <c r="D169"/>
  <c r="E169"/>
  <c r="D168"/>
  <c r="E168"/>
  <c r="D167"/>
  <c r="E167"/>
  <c r="D166"/>
  <c r="E166"/>
  <c r="D165"/>
  <c r="E165"/>
  <c r="E164"/>
  <c r="D164"/>
  <c r="E163"/>
  <c r="D163"/>
  <c r="D162"/>
  <c r="E162"/>
  <c r="D161"/>
  <c r="E161"/>
  <c r="D160"/>
  <c r="E160"/>
  <c r="D159"/>
  <c r="E159"/>
  <c r="D158"/>
  <c r="E158"/>
  <c r="D157"/>
  <c r="E157"/>
  <c r="D156"/>
  <c r="E156"/>
  <c r="D155"/>
  <c r="E155"/>
  <c r="D154"/>
  <c r="E154"/>
  <c r="D153"/>
  <c r="E153"/>
  <c r="D151"/>
  <c r="E151"/>
  <c r="D150"/>
  <c r="E150"/>
  <c r="D149"/>
  <c r="E149"/>
  <c r="D148"/>
  <c r="E148"/>
  <c r="D147"/>
  <c r="E147"/>
  <c r="D146"/>
  <c r="E146"/>
  <c r="D145"/>
  <c r="E145"/>
  <c r="D144"/>
  <c r="E144"/>
  <c r="D143"/>
  <c r="E143"/>
  <c r="D142"/>
  <c r="E142"/>
  <c r="D141"/>
  <c r="E141"/>
  <c r="D140"/>
  <c r="E140"/>
  <c r="D139"/>
  <c r="E139"/>
  <c r="D138"/>
  <c r="E138"/>
  <c r="D136"/>
  <c r="E136"/>
  <c r="D135"/>
  <c r="E135"/>
  <c r="D134"/>
  <c r="E134"/>
  <c r="D133"/>
  <c r="E133"/>
  <c r="D132"/>
  <c r="E132"/>
  <c r="D131"/>
  <c r="E131"/>
  <c r="E130"/>
  <c r="D130"/>
  <c r="D129"/>
  <c r="E129"/>
  <c r="D128"/>
  <c r="E128"/>
  <c r="D127"/>
  <c r="E127"/>
  <c r="D126"/>
  <c r="E126"/>
  <c r="D125"/>
  <c r="E125"/>
  <c r="E124"/>
  <c r="D124"/>
  <c r="D123"/>
  <c r="E123"/>
  <c r="D122"/>
  <c r="E122"/>
  <c r="D121"/>
  <c r="E121"/>
  <c r="E120"/>
  <c r="D120"/>
  <c r="D119"/>
  <c r="E119"/>
  <c r="D118"/>
  <c r="E118"/>
  <c r="D117"/>
  <c r="E117"/>
  <c r="D116"/>
  <c r="E116"/>
  <c r="E115"/>
  <c r="D115"/>
  <c r="D114"/>
  <c r="E114"/>
  <c r="D113"/>
  <c r="E113"/>
  <c r="D112"/>
  <c r="E112"/>
  <c r="D111"/>
  <c r="E111"/>
  <c r="D110"/>
  <c r="E110"/>
  <c r="D109"/>
  <c r="E109"/>
  <c r="D108"/>
  <c r="E108"/>
  <c r="D107"/>
  <c r="E107"/>
  <c r="D106"/>
  <c r="E106"/>
  <c r="D105"/>
  <c r="E105"/>
  <c r="D104"/>
  <c r="E104"/>
  <c r="D103"/>
  <c r="E103"/>
  <c r="D102"/>
  <c r="E102"/>
  <c r="D101"/>
  <c r="E101"/>
  <c r="D99"/>
  <c r="E99"/>
  <c r="D98"/>
  <c r="E98"/>
  <c r="D97"/>
  <c r="E97"/>
  <c r="D96"/>
  <c r="E96"/>
  <c r="E95"/>
  <c r="D95"/>
  <c r="C95"/>
  <c r="E94"/>
  <c r="D94"/>
  <c r="D93"/>
  <c r="E93"/>
  <c r="D92"/>
  <c r="E92"/>
  <c r="D91"/>
  <c r="E91"/>
  <c r="D90"/>
  <c r="E90"/>
  <c r="E89"/>
  <c r="D89"/>
  <c r="D88"/>
  <c r="E88"/>
  <c r="D87"/>
  <c r="E87"/>
  <c r="D86"/>
  <c r="E86"/>
  <c r="D85"/>
  <c r="E85"/>
  <c r="D84"/>
  <c r="E84"/>
  <c r="D83"/>
  <c r="E83"/>
  <c r="D82"/>
  <c r="E82"/>
  <c r="D81"/>
  <c r="E81"/>
  <c r="D80"/>
  <c r="E80"/>
  <c r="D79"/>
  <c r="E79"/>
  <c r="D78"/>
  <c r="E78"/>
  <c r="E77"/>
  <c r="D77"/>
  <c r="D76"/>
  <c r="E76"/>
  <c r="D75"/>
  <c r="E75"/>
  <c r="D74"/>
  <c r="E74"/>
  <c r="D73"/>
  <c r="E73"/>
  <c r="D72"/>
  <c r="E72"/>
  <c r="D71"/>
  <c r="E71"/>
  <c r="E70"/>
  <c r="D70"/>
  <c r="E69"/>
  <c r="D69"/>
  <c r="D68"/>
  <c r="E68"/>
  <c r="D67"/>
  <c r="E67"/>
  <c r="D66"/>
  <c r="E66"/>
  <c r="D65"/>
  <c r="E65"/>
  <c r="D64"/>
  <c r="E64"/>
  <c r="D63"/>
  <c r="E63"/>
  <c r="D62"/>
  <c r="E62"/>
  <c r="D61"/>
  <c r="E61"/>
  <c r="D60"/>
  <c r="E60"/>
  <c r="D59"/>
  <c r="E59"/>
  <c r="E58"/>
  <c r="D58"/>
  <c r="C58"/>
  <c r="D57"/>
  <c r="E57"/>
  <c r="D56"/>
  <c r="E56"/>
  <c r="D55"/>
  <c r="E55"/>
  <c r="D54"/>
  <c r="E54"/>
  <c r="D53"/>
  <c r="E53"/>
  <c r="D52"/>
  <c r="E52"/>
  <c r="E51"/>
  <c r="D51"/>
  <c r="C51"/>
  <c r="D50"/>
  <c r="E50"/>
  <c r="D49"/>
  <c r="E49"/>
  <c r="D48"/>
  <c r="E48"/>
  <c r="D46"/>
  <c r="E46"/>
  <c r="D45"/>
  <c r="E45"/>
  <c r="D44"/>
  <c r="E44"/>
  <c r="D43"/>
  <c r="E43"/>
  <c r="D42"/>
  <c r="E42"/>
  <c r="D41"/>
  <c r="E41"/>
  <c r="D40"/>
  <c r="E40"/>
  <c r="D39"/>
  <c r="E39"/>
  <c r="D38"/>
  <c r="E38"/>
  <c r="D37"/>
  <c r="E37"/>
  <c r="D36"/>
  <c r="E36"/>
  <c r="E35"/>
  <c r="D35"/>
  <c r="C35"/>
  <c r="E34"/>
  <c r="D34"/>
  <c r="C34"/>
  <c r="D33"/>
  <c r="E33"/>
  <c r="D32"/>
  <c r="E32"/>
  <c r="D31"/>
  <c r="E31"/>
  <c r="D30"/>
  <c r="E30"/>
  <c r="D29"/>
  <c r="E29"/>
  <c r="D28"/>
  <c r="E28"/>
  <c r="D27"/>
  <c r="E27"/>
  <c r="D26"/>
  <c r="E26"/>
  <c r="D25"/>
  <c r="E25"/>
  <c r="D24"/>
  <c r="E24"/>
  <c r="D23"/>
  <c r="E23"/>
  <c r="D22"/>
  <c r="E22"/>
  <c r="E21"/>
  <c r="D21"/>
  <c r="C21"/>
  <c r="D20"/>
  <c r="E20"/>
  <c r="D19"/>
  <c r="E19"/>
  <c r="D18"/>
  <c r="E18"/>
  <c r="D17"/>
  <c r="E17"/>
  <c r="D16"/>
  <c r="E16"/>
  <c r="D15"/>
  <c r="E15"/>
  <c r="D14"/>
  <c r="E14"/>
  <c r="D13"/>
  <c r="E13"/>
  <c r="E12"/>
  <c r="D12"/>
  <c r="C12"/>
  <c r="D11"/>
  <c r="E11"/>
  <c r="D10"/>
  <c r="E10"/>
  <c r="D9"/>
  <c r="E9"/>
  <c r="E8"/>
  <c r="D8"/>
  <c r="C8"/>
  <c r="D7"/>
  <c r="E7"/>
  <c r="C7"/>
  <c r="D6"/>
  <c r="E6"/>
  <c r="C6"/>
  <c r="D5"/>
  <c r="E5"/>
  <c r="C5"/>
  <c r="E4"/>
  <c r="D4"/>
  <c r="C4"/>
  <c r="E3"/>
  <c r="D3"/>
  <c r="C3"/>
  <c r="F34" i="16"/>
  <c r="D34"/>
  <c r="D31"/>
  <c r="D29"/>
  <c r="A19"/>
  <c r="A18"/>
  <c r="A17"/>
  <c r="A16"/>
  <c r="A15"/>
  <c r="A14"/>
  <c r="A13"/>
  <c r="A12"/>
  <c r="A8"/>
  <c r="F34" i="8"/>
  <c r="D34"/>
  <c r="D31"/>
  <c r="D29"/>
  <c r="A102" i="13"/>
  <c r="A19" i="8"/>
  <c r="A93" i="13"/>
  <c r="A18" i="8"/>
  <c r="A84" i="13"/>
  <c r="A17" i="8"/>
  <c r="A75" i="13"/>
  <c r="A16" i="8"/>
  <c r="A15"/>
  <c r="A57" i="13"/>
  <c r="A14" i="8"/>
  <c r="A48" i="13"/>
  <c r="A13" i="8"/>
  <c r="A12"/>
  <c r="A8"/>
  <c r="D5"/>
  <c r="A5"/>
  <c r="F32" i="6"/>
  <c r="D32"/>
  <c r="D29"/>
  <c r="D27"/>
  <c r="A17"/>
  <c r="A15"/>
  <c r="A14"/>
  <c r="A13"/>
  <c r="A12"/>
  <c r="A8"/>
  <c r="D5"/>
  <c r="A5"/>
  <c r="A93" i="11"/>
  <c r="A84"/>
  <c r="A75"/>
  <c r="A66"/>
  <c r="A57"/>
  <c r="I11"/>
  <c r="I35"/>
  <c r="H35"/>
  <c r="I10"/>
  <c r="I34"/>
  <c r="H34"/>
  <c r="I9"/>
  <c r="I33"/>
  <c r="H33"/>
  <c r="H11"/>
  <c r="H10"/>
  <c r="H9"/>
  <c r="D7"/>
  <c r="A7"/>
  <c r="F6"/>
  <c r="D6"/>
  <c r="A6"/>
  <c r="I5"/>
  <c r="G5"/>
  <c r="F5"/>
  <c r="D5"/>
  <c r="A5"/>
  <c r="I4"/>
  <c r="G4"/>
  <c r="F4"/>
  <c r="D4"/>
  <c r="A4"/>
  <c r="B2"/>
  <c r="A66" i="15"/>
  <c r="A57"/>
  <c r="A48"/>
  <c r="I35"/>
  <c r="I34"/>
  <c r="I33"/>
  <c r="D7"/>
  <c r="A7"/>
  <c r="G6"/>
  <c r="F6"/>
  <c r="D6"/>
  <c r="A6"/>
  <c r="I5"/>
  <c r="G5"/>
  <c r="F5"/>
  <c r="D5"/>
  <c r="A5"/>
  <c r="I4"/>
  <c r="G4"/>
  <c r="F4"/>
  <c r="D4"/>
  <c r="A4"/>
  <c r="B2"/>
  <c r="A1"/>
  <c r="I35" i="13"/>
  <c r="I34"/>
  <c r="I33"/>
  <c r="D7"/>
  <c r="A7"/>
  <c r="G6"/>
  <c r="F6"/>
  <c r="D6"/>
  <c r="A6"/>
  <c r="I5"/>
  <c r="G5"/>
  <c r="F5"/>
  <c r="D5"/>
  <c r="A5"/>
  <c r="I4"/>
  <c r="G4"/>
  <c r="F4"/>
  <c r="D4"/>
  <c r="A4"/>
  <c r="B2"/>
  <c r="A1"/>
  <c r="A109" i="12"/>
  <c r="A84"/>
  <c r="A75"/>
  <c r="A66"/>
  <c r="A57"/>
  <c r="A48"/>
  <c r="I11"/>
  <c r="I35"/>
  <c r="H35"/>
  <c r="I10"/>
  <c r="I34"/>
  <c r="H34"/>
  <c r="I9"/>
  <c r="I33"/>
  <c r="H33"/>
  <c r="H11"/>
  <c r="H10"/>
  <c r="H9"/>
  <c r="D7"/>
  <c r="A7"/>
  <c r="G6"/>
  <c r="F6"/>
  <c r="D6"/>
  <c r="A6"/>
  <c r="I5"/>
  <c r="G5"/>
  <c r="F5"/>
  <c r="D5"/>
  <c r="A5"/>
  <c r="I4"/>
  <c r="G4"/>
  <c r="F4"/>
  <c r="D4"/>
  <c r="A4"/>
  <c r="B2"/>
  <c r="C32" i="1"/>
  <c r="C31"/>
  <c r="B42"/>
  <c r="B41"/>
  <c r="B39"/>
  <c r="B38"/>
  <c r="F486" i="2"/>
  <c r="F463"/>
  <c r="F458"/>
  <c r="F425"/>
  <c r="F401"/>
  <c r="F371"/>
  <c r="F354"/>
  <c r="F346"/>
  <c r="F308"/>
  <c r="F273"/>
  <c r="F232"/>
  <c r="F212"/>
  <c r="F202"/>
  <c r="F168"/>
  <c r="F162"/>
  <c r="F158"/>
  <c r="F153"/>
  <c r="F133"/>
  <c r="F115"/>
  <c r="F107"/>
  <c r="F94"/>
  <c r="F86"/>
  <c r="F82"/>
  <c r="F69"/>
  <c r="F35"/>
  <c r="J48" i="13"/>
  <c r="E13" i="8"/>
  <c r="F104" i="12"/>
  <c r="E13" i="6"/>
  <c r="F122" i="13"/>
  <c r="F48"/>
  <c r="F13" i="8"/>
  <c r="G48" i="13"/>
  <c r="E104" i="12"/>
  <c r="F13" i="6"/>
  <c r="J48" i="12"/>
  <c r="G48"/>
  <c r="F48"/>
  <c r="F131" i="11"/>
  <c r="E131"/>
  <c r="F57"/>
  <c r="J57"/>
  <c r="G57"/>
  <c r="A33" i="13"/>
  <c r="A8"/>
  <c r="F457" i="2"/>
  <c r="F370"/>
  <c r="F201"/>
  <c r="F132"/>
  <c r="F106"/>
  <c r="E14"/>
  <c r="G14"/>
  <c r="E103" i="12"/>
  <c r="K14" i="2"/>
  <c r="F121" i="13"/>
  <c r="J57"/>
  <c r="E14" i="8"/>
  <c r="J66" i="13"/>
  <c r="E15" i="8"/>
  <c r="J75" i="13"/>
  <c r="E16" i="8"/>
  <c r="J84" i="13"/>
  <c r="E17" i="8"/>
  <c r="J93" i="13"/>
  <c r="E18" i="8"/>
  <c r="J102" i="13"/>
  <c r="E19" i="8"/>
  <c r="F12"/>
  <c r="F107" i="12"/>
  <c r="E14" i="6"/>
  <c r="F114" i="12"/>
  <c r="E15" i="6"/>
  <c r="F119" i="12"/>
  <c r="E16" i="6"/>
  <c r="F126" i="12"/>
  <c r="E17" i="6"/>
  <c r="F12"/>
  <c r="F108" i="15"/>
  <c r="F107"/>
  <c r="F106"/>
  <c r="F97"/>
  <c r="E19" i="16"/>
  <c r="F19"/>
  <c r="E18"/>
  <c r="F18"/>
  <c r="E17"/>
  <c r="F17"/>
  <c r="E15"/>
  <c r="F15"/>
  <c r="E14"/>
  <c r="F92" i="15"/>
  <c r="F14" i="16"/>
  <c r="E13"/>
  <c r="F86" i="15"/>
  <c r="F13" i="16"/>
  <c r="F153" i="13"/>
  <c r="F102"/>
  <c r="F19" i="8"/>
  <c r="F149" i="13"/>
  <c r="F93"/>
  <c r="F18" i="8"/>
  <c r="F141" i="13"/>
  <c r="F84"/>
  <c r="F17" i="8"/>
  <c r="F135" i="13"/>
  <c r="F75"/>
  <c r="F16" i="8"/>
  <c r="F131" i="13"/>
  <c r="F66"/>
  <c r="F15" i="8"/>
  <c r="F127" i="13"/>
  <c r="F57"/>
  <c r="F14" i="8"/>
  <c r="E126" i="12"/>
  <c r="F17" i="6"/>
  <c r="E114" i="12"/>
  <c r="F15" i="6"/>
  <c r="J57" i="15"/>
  <c r="G57"/>
  <c r="F57"/>
  <c r="J48"/>
  <c r="G48"/>
  <c r="F48"/>
  <c r="G102" i="13"/>
  <c r="G93"/>
  <c r="G84"/>
  <c r="G75"/>
  <c r="G66"/>
  <c r="G57"/>
  <c r="J84" i="12"/>
  <c r="G84"/>
  <c r="F84"/>
  <c r="J66"/>
  <c r="G66"/>
  <c r="F66"/>
  <c r="E119"/>
  <c r="F16" i="6"/>
  <c r="E107" i="12"/>
  <c r="F14" i="6"/>
  <c r="J75" i="12"/>
  <c r="G75"/>
  <c r="F75"/>
  <c r="J57"/>
  <c r="G57"/>
  <c r="F57"/>
  <c r="E12" i="8"/>
  <c r="G121" i="13"/>
  <c r="E12" i="6"/>
  <c r="F103" i="12"/>
  <c r="F133" i="11"/>
  <c r="E133"/>
  <c r="F66"/>
  <c r="J66"/>
  <c r="G66"/>
  <c r="F137"/>
  <c r="E137"/>
  <c r="F75"/>
  <c r="J75"/>
  <c r="G75"/>
  <c r="F141"/>
  <c r="E141"/>
  <c r="F84"/>
  <c r="J84"/>
  <c r="G84"/>
  <c r="F155"/>
  <c r="J102"/>
  <c r="G102"/>
  <c r="E155"/>
  <c r="F102"/>
  <c r="F159"/>
  <c r="J111"/>
  <c r="G111"/>
  <c r="E159"/>
  <c r="F111"/>
  <c r="E16" i="2"/>
  <c r="G16"/>
  <c r="F85" i="15"/>
  <c r="G85"/>
  <c r="E12" i="16"/>
  <c r="A8" i="15"/>
  <c r="A33"/>
  <c r="F98"/>
  <c r="F66"/>
  <c r="J66"/>
  <c r="G66"/>
  <c r="E16" i="16"/>
  <c r="F16"/>
  <c r="F12"/>
  <c r="A14" i="2"/>
  <c r="D14"/>
  <c r="E130" i="11"/>
  <c r="F130"/>
  <c r="F147"/>
  <c r="E147"/>
  <c r="F93"/>
  <c r="J93"/>
  <c r="G93"/>
</calcChain>
</file>

<file path=xl/sharedStrings.xml><?xml version="1.0" encoding="utf-8"?>
<sst xmlns="http://schemas.openxmlformats.org/spreadsheetml/2006/main" count="7805" uniqueCount="1775">
  <si>
    <t>Document d'appui à une déclaration Qualité sur les normes ISO 9001:2015 -ISO 13485:2016 -ISO 14971:2013</t>
  </si>
  <si>
    <t>Enregistrement qualité : A4 100% vertical</t>
  </si>
  <si>
    <t>Avertissement : les cellules blanches écrites en bleu sont saisissables ou peuvent être modifiées</t>
  </si>
  <si>
    <t>ISO 13485:2016 "Dispositifs Médicaux - Système de Management de la Qualité - Exigences à des fins règlementaires"</t>
  </si>
  <si>
    <t>ISO 9001:2015 "Système de Management de la Qualité - Exigences"</t>
  </si>
  <si>
    <t>Resp. Qualité et Affaires Règlementaires :</t>
  </si>
  <si>
    <t>Nom et Prénom</t>
  </si>
  <si>
    <t xml:space="preserve">Email : </t>
  </si>
  <si>
    <t>@</t>
  </si>
  <si>
    <t>Téléphone :</t>
  </si>
  <si>
    <t>Tél</t>
  </si>
  <si>
    <t>Reconnaissances ou certifications déjà obtenues :</t>
  </si>
  <si>
    <t>Méthode d'utilisation PDCA</t>
  </si>
  <si>
    <t>P pour Préparer</t>
  </si>
  <si>
    <t>1) Prenez connaissance des contenus des onglets</t>
  </si>
  <si>
    <t>Onglet {Page d'accueil}</t>
  </si>
  <si>
    <t>2) Indiquez les données contextuelles et les paramètres de l'évaluation</t>
  </si>
  <si>
    <t>D pour Diagnostiquer</t>
  </si>
  <si>
    <t>3) Indiquez le responsable de l'évaluation et la date</t>
  </si>
  <si>
    <t>4) Réalisez l'autodiagnostic de façon collective</t>
  </si>
  <si>
    <t>C pour Considérer</t>
  </si>
  <si>
    <t>5) Visualisez les synthèses, interprétez les résultats, recherchez des solutions</t>
  </si>
  <si>
    <t>6) Elaborez collectivement les plans d'action prioritaires</t>
  </si>
  <si>
    <t xml:space="preserve">7) Enregistrez, imprimez et communiquez sur vos résultats obtenus </t>
  </si>
  <si>
    <t>A pour Améliorer</t>
  </si>
  <si>
    <t>8) Mettez en œuvre les plans d'action, veillez aux ressources, mesurez les progrès</t>
  </si>
  <si>
    <r>
      <rPr>
        <sz val="8"/>
        <color indexed="8"/>
        <rFont val="Arial"/>
        <family val="2"/>
      </rPr>
      <t>9) Dès l'obtention du niveau "</t>
    </r>
    <r>
      <rPr>
        <b/>
        <sz val="8"/>
        <color indexed="8"/>
        <rFont val="Arial"/>
        <family val="2"/>
      </rPr>
      <t>Conforme</t>
    </r>
    <r>
      <rPr>
        <sz val="8"/>
        <color indexed="8"/>
        <rFont val="Arial"/>
        <family val="2"/>
      </rPr>
      <t xml:space="preserve">", faites une autodéclaration ISO 17050 </t>
    </r>
  </si>
  <si>
    <t>Comment Procéder ?</t>
  </si>
  <si>
    <t>2) Visualisez la situation avec les onglets {Résultats...}, identifiez les améliorations et progressez dans vos pratiques</t>
  </si>
  <si>
    <t>Echelles d'évaluation utilisées</t>
  </si>
  <si>
    <r>
      <rPr>
        <sz val="8"/>
        <color indexed="8"/>
        <rFont val="Arial"/>
        <family val="2"/>
      </rPr>
      <t xml:space="preserve">Libellés des niveaux de </t>
    </r>
    <r>
      <rPr>
        <b/>
        <sz val="8"/>
        <color indexed="8"/>
        <rFont val="Arial"/>
        <family val="2"/>
      </rPr>
      <t>VÉRACITÉ</t>
    </r>
    <r>
      <rPr>
        <sz val="8"/>
        <color indexed="8"/>
        <rFont val="Arial"/>
        <family val="2"/>
      </rPr>
      <t xml:space="preserve"> pour la réalisation des actions associées aux critères</t>
    </r>
  </si>
  <si>
    <r>
      <rPr>
        <sz val="8"/>
        <color indexed="8"/>
        <rFont val="Arial"/>
        <family val="2"/>
      </rPr>
      <t xml:space="preserve">Choix de </t>
    </r>
    <r>
      <rPr>
        <b/>
        <sz val="8"/>
        <color indexed="8"/>
        <rFont val="Arial"/>
        <family val="2"/>
      </rPr>
      <t>Véracité</t>
    </r>
  </si>
  <si>
    <t>Taux</t>
  </si>
  <si>
    <r>
      <rPr>
        <sz val="8"/>
        <color indexed="8"/>
        <rFont val="Arial"/>
        <family val="2"/>
      </rPr>
      <t xml:space="preserve">Commentaire concernant </t>
    </r>
    <r>
      <rPr>
        <b/>
        <sz val="8"/>
        <color indexed="8"/>
        <rFont val="Arial"/>
        <family val="2"/>
      </rPr>
      <t>l'action</t>
    </r>
    <r>
      <rPr>
        <sz val="8"/>
        <color indexed="8"/>
        <rFont val="Arial"/>
        <family val="2"/>
      </rPr>
      <t xml:space="preserve"> une fois qu'elle sera évaluée</t>
    </r>
  </si>
  <si>
    <t>FAUX unanime</t>
  </si>
  <si>
    <t>L'action n'est pas réalisée selon l'avis de tous les acteurs impliqués</t>
  </si>
  <si>
    <t>Plutôt FAUX</t>
  </si>
  <si>
    <t>Plutôt VRAI</t>
  </si>
  <si>
    <t>VRAI Prouvé</t>
  </si>
  <si>
    <t>L'action réalisée est tracée et prouvée</t>
  </si>
  <si>
    <t>Taux min</t>
  </si>
  <si>
    <t>Taux max</t>
  </si>
  <si>
    <t>Informel</t>
  </si>
  <si>
    <t>Limite du "Déclarable" : voir onglets {Déclaration....} selon l'ISO 17050</t>
  </si>
  <si>
    <t>Convaincant</t>
  </si>
  <si>
    <t>Conforme</t>
  </si>
  <si>
    <r>
      <rPr>
        <sz val="8"/>
        <color indexed="8"/>
        <rFont val="Arial"/>
        <family val="2"/>
      </rPr>
      <t xml:space="preserve">Niveau 4 : BRAVO ! </t>
    </r>
    <r>
      <rPr>
        <b/>
        <sz val="8"/>
        <color indexed="8"/>
        <rFont val="Arial"/>
        <family val="2"/>
      </rPr>
      <t>Continuez</t>
    </r>
    <r>
      <rPr>
        <sz val="8"/>
        <color indexed="8"/>
        <rFont val="Arial"/>
        <family val="2"/>
      </rPr>
      <t xml:space="preserve"> et </t>
    </r>
    <r>
      <rPr>
        <b/>
        <sz val="8"/>
        <color indexed="8"/>
        <rFont val="Arial"/>
        <family val="2"/>
      </rPr>
      <t>communiquez</t>
    </r>
    <r>
      <rPr>
        <sz val="8"/>
        <color indexed="8"/>
        <rFont val="Arial"/>
        <family val="2"/>
      </rPr>
      <t xml:space="preserve"> vos résultats</t>
    </r>
  </si>
  <si>
    <r>
      <rPr>
        <sz val="7"/>
        <color indexed="8"/>
        <rFont val="Arial"/>
        <family val="2"/>
      </rPr>
      <t xml:space="preserve">Resp. </t>
    </r>
    <r>
      <rPr>
        <b/>
        <sz val="7"/>
        <color indexed="8"/>
        <rFont val="Arial"/>
        <family val="2"/>
      </rPr>
      <t>Autodiagnostic</t>
    </r>
    <r>
      <rPr>
        <sz val="7"/>
        <color indexed="8"/>
        <rFont val="Arial"/>
        <family val="2"/>
      </rPr>
      <t xml:space="preserve"> :</t>
    </r>
  </si>
  <si>
    <t>Nom &amp; Prénom</t>
  </si>
  <si>
    <t>Date :</t>
  </si>
  <si>
    <t>Email :</t>
  </si>
  <si>
    <t>email</t>
  </si>
  <si>
    <t xml:space="preserve">Tel : </t>
  </si>
  <si>
    <t>Equipe d'évaluation :</t>
  </si>
  <si>
    <t>Noms et prénoms des participants</t>
  </si>
  <si>
    <t>Choix des niveaux de Véracité et résultats sur les niveaux de Conformité</t>
  </si>
  <si>
    <t>Taux mutuel</t>
  </si>
  <si>
    <r>
      <rPr>
        <sz val="8"/>
        <color indexed="8"/>
        <rFont val="Arial"/>
        <family val="2"/>
      </rPr>
      <t xml:space="preserve">Niveau de conformité </t>
    </r>
    <r>
      <rPr>
        <b/>
        <sz val="8"/>
        <color indexed="8"/>
        <rFont val="Arial"/>
        <family val="2"/>
      </rPr>
      <t xml:space="preserve">Mutuel </t>
    </r>
    <r>
      <rPr>
        <sz val="8"/>
        <color indexed="8"/>
        <rFont val="Arial"/>
        <family val="2"/>
      </rPr>
      <t xml:space="preserve">sur
</t>
    </r>
    <r>
      <rPr>
        <sz val="8"/>
        <color indexed="8"/>
        <rFont val="Arial"/>
        <family val="2"/>
      </rPr>
      <t>ISO 13485:2016, ISO 14971:2013 &amp; ISO 9001:2015</t>
    </r>
  </si>
  <si>
    <t>Taux
ISO 13485</t>
  </si>
  <si>
    <t>Taux 
ISO 9001</t>
  </si>
  <si>
    <t>Estimation du niveau sur les critères mutualisés ISO 9001:2015</t>
  </si>
  <si>
    <t>Taux
ISO 14971</t>
  </si>
  <si>
    <t>Art.
ISO 9001</t>
  </si>
  <si>
    <t>Art.
ISO 13485</t>
  </si>
  <si>
    <t>Art.
ISO 14971</t>
  </si>
  <si>
    <t>Niveaux de conformité 
aux exigences mutuelles</t>
  </si>
  <si>
    <t>Taux %
mutuel</t>
  </si>
  <si>
    <t>Taux %
ISO 13485</t>
  </si>
  <si>
    <t>Taux %
ISO 14971</t>
  </si>
  <si>
    <t>NA</t>
  </si>
  <si>
    <t>4.4</t>
  </si>
  <si>
    <t>4.1</t>
  </si>
  <si>
    <t>4.4.1</t>
  </si>
  <si>
    <t>4.1.1</t>
  </si>
  <si>
    <t xml:space="preserve">4.4.1 a) </t>
  </si>
  <si>
    <t>4.1.2 a)</t>
  </si>
  <si>
    <t>4.4.1 f)</t>
  </si>
  <si>
    <t>4.1.2 b)</t>
  </si>
  <si>
    <t>L'entreprise  applique une approche fondée sur les risques en ce qui concerne les processus appropriés nécessaires au SMQ.</t>
  </si>
  <si>
    <t>3.2 </t>
  </si>
  <si>
    <t>4.4.1 b)</t>
  </si>
  <si>
    <t>4.1.2 c)</t>
  </si>
  <si>
    <t>4.4.1c)</t>
  </si>
  <si>
    <t xml:space="preserve">4.1.3 a) </t>
  </si>
  <si>
    <t xml:space="preserve">4.4.1 d) </t>
  </si>
  <si>
    <t xml:space="preserve">4.1.3 b) </t>
  </si>
  <si>
    <t xml:space="preserve">4.4.1 g) </t>
  </si>
  <si>
    <t xml:space="preserve">4.1.3 c) </t>
  </si>
  <si>
    <t xml:space="preserve">4.4.1 c) </t>
  </si>
  <si>
    <t xml:space="preserve">4.1.3 d) </t>
  </si>
  <si>
    <t>4.4.2 b)</t>
  </si>
  <si>
    <t xml:space="preserve">4.1.3 e) </t>
  </si>
  <si>
    <t>4.1.4</t>
  </si>
  <si>
    <t xml:space="preserve">4.1.4 a) </t>
  </si>
  <si>
    <t xml:space="preserve">4.1.4 b) </t>
  </si>
  <si>
    <t xml:space="preserve">4.1.4 c) </t>
  </si>
  <si>
    <t>4.1.5</t>
  </si>
  <si>
    <t>4.1.6</t>
  </si>
  <si>
    <t>4.4.1 e)</t>
  </si>
  <si>
    <t>4.4.1 h)</t>
  </si>
  <si>
    <t>Les informations relatives aux enjeux externes et internes sont surveillées et revues périodiquement.</t>
  </si>
  <si>
    <t>4.2</t>
  </si>
  <si>
    <t>Compréhension des besoins et des attentes des parties intéressées</t>
  </si>
  <si>
    <t>Les informations sur les parties intéressées et leurs exigences sont surveillées et revues périodiquement.</t>
  </si>
  <si>
    <t>7.5</t>
  </si>
  <si>
    <t>7.5.1 a) -b)</t>
  </si>
  <si>
    <t>4.2.1. a)</t>
  </si>
  <si>
    <t>4.2.1. b)</t>
  </si>
  <si>
    <t>4.2.1. c)</t>
  </si>
  <si>
    <t>7.5.1 a)-b)</t>
  </si>
  <si>
    <t>4.2.1.d)</t>
  </si>
  <si>
    <t>4.2.1 e)</t>
  </si>
  <si>
    <t>4.2.2</t>
  </si>
  <si>
    <t>Manuel Qualité</t>
  </si>
  <si>
    <t>4.3</t>
  </si>
  <si>
    <t xml:space="preserve">4.2.2 a) </t>
  </si>
  <si>
    <t xml:space="preserve">4.2.2 b) </t>
  </si>
  <si>
    <t xml:space="preserve">4.2.2 c) </t>
  </si>
  <si>
    <t>4.3 a)</t>
  </si>
  <si>
    <t>4.3 b)</t>
  </si>
  <si>
    <t>4.3 c)</t>
  </si>
  <si>
    <t>4.2.3</t>
  </si>
  <si>
    <t>Fichier du dispositif médical</t>
  </si>
  <si>
    <t xml:space="preserve">4.2.3 a) </t>
  </si>
  <si>
    <t>Le contenu de ce(s) fichier(s) inclut, sans toutefois s'y limiter, une description générale du dispositif médical, l'usage ou l'objectif prévu et l'étiquetage, y compris les instructions d'utilisation.</t>
  </si>
  <si>
    <t xml:space="preserve">4.2.3 b) </t>
  </si>
  <si>
    <t xml:space="preserve">Le contenu de ce(s) fichier(s)  inclut, sans s'y limiter les spécifications relatives au produit, à l'emballage, au stockage et à la distribution. </t>
  </si>
  <si>
    <t xml:space="preserve">4.2.3 c) </t>
  </si>
  <si>
    <t xml:space="preserve">4.2.3 d) </t>
  </si>
  <si>
    <t xml:space="preserve">4.2.3 e) </t>
  </si>
  <si>
    <t>Le contenu de ce(s) fichier(s) inclut, sans s'y limiter, la traçabilité des modifications apportées au dispositif médical au cours de sa durée de vie.</t>
  </si>
  <si>
    <t xml:space="preserve">4.2.3 f) </t>
  </si>
  <si>
    <t>Le contenu de ce(s) fichier(s) inclut, sans s'y limiter, lorsqu'approprié, les activités d'installation et les prestations associées.</t>
  </si>
  <si>
    <t>7.5.3</t>
  </si>
  <si>
    <t xml:space="preserve">4.2.4 </t>
  </si>
  <si>
    <t>Maîtrise des documents</t>
  </si>
  <si>
    <t>7.5.3.1</t>
  </si>
  <si>
    <t>4.2.4</t>
  </si>
  <si>
    <t>Les enregistrements sont des documents particuliers qui sont maîtrisés conformément aux exigences de 4.2.4.</t>
  </si>
  <si>
    <t>7.5.3.2 c)</t>
  </si>
  <si>
    <t>4.2.4 a)</t>
  </si>
  <si>
    <t>Une procédure documentée est établie afin de définir les contrôles nécessaires pour revoir et approuver les documents quant à leur adéquation avant diffusion.</t>
  </si>
  <si>
    <t>4.2.4 b)</t>
  </si>
  <si>
    <t xml:space="preserve">Une procédure documentée est établie afin de revoir, mettre à jour si nécessaire et approuver de nouveau les documents. </t>
  </si>
  <si>
    <t>7.5.3.2 C)</t>
  </si>
  <si>
    <t>4.2.4 c)</t>
  </si>
  <si>
    <t xml:space="preserve">Une procédure documentée est établie afin d'assurer que les modifications et le statut de la version en vigueur des documents sont identifiés. </t>
  </si>
  <si>
    <t>7.5.3.1 a)</t>
  </si>
  <si>
    <t>4.2.4 d)</t>
  </si>
  <si>
    <t>Une procédure documentée est disponible et convient à l'utilisation, quand et là où elle est nécessaire.</t>
  </si>
  <si>
    <t>7.5.3.1 b) 7.5.3.2 c-d-b)</t>
  </si>
  <si>
    <t>4.2.4 e)</t>
  </si>
  <si>
    <t>Une procédure documentée est établie afin d'assurer que les documents restent lisibles et facilement identifiables.</t>
  </si>
  <si>
    <t>7.5.3.2 a)</t>
  </si>
  <si>
    <t>4.2.4 f)</t>
  </si>
  <si>
    <t>7.5.3.1 b) 7.5.3.2 c-d)</t>
  </si>
  <si>
    <t>4.2.4 g)</t>
  </si>
  <si>
    <t>Une procédure documentée est établie afin de prévenir la détérioration ou la perte des documents.</t>
  </si>
  <si>
    <t>7.5.3.1 b)</t>
  </si>
  <si>
    <t>4.2.4 h)</t>
  </si>
  <si>
    <t>Une procédure documentée est établie afin d'empêcher toute utilisation non intentionnelle des documents périmés et les identifier de manière adéquate.</t>
  </si>
  <si>
    <t>7.5.2 a)</t>
  </si>
  <si>
    <t>7.5.2 b)</t>
  </si>
  <si>
    <t>7.5.2 c)</t>
  </si>
  <si>
    <t>7.5.3.2</t>
  </si>
  <si>
    <t>Les informations documentées conservées comme preuves de conformité sont protégées de toute altération involontaire.</t>
  </si>
  <si>
    <t>4.2.5</t>
  </si>
  <si>
    <t>Maîtrise des enregistrements</t>
  </si>
  <si>
    <t>7.5.3.2 d)</t>
  </si>
  <si>
    <t>7.5.3.2 b-d)-7.5.3.1b)</t>
  </si>
  <si>
    <t>7.5.3.1b)</t>
  </si>
  <si>
    <t>7.5.3.2 b-c)</t>
  </si>
  <si>
    <t>Les enregistrements sont lisibles, faciles à identifier et accessibles.</t>
  </si>
  <si>
    <t>5.1</t>
  </si>
  <si>
    <t>Leadership et engagement</t>
  </si>
  <si>
    <t>3.2</t>
  </si>
  <si>
    <t>5.1.1</t>
  </si>
  <si>
    <t>5.1.1 a)</t>
  </si>
  <si>
    <t>5.1a)</t>
  </si>
  <si>
    <t>5.1.1 B)</t>
  </si>
  <si>
    <t>5.1 b)</t>
  </si>
  <si>
    <t xml:space="preserve">5.1.1c) </t>
  </si>
  <si>
    <t>5.1 c)</t>
  </si>
  <si>
    <t>5.1 d)</t>
  </si>
  <si>
    <t>La direction mène des revues de direction.</t>
  </si>
  <si>
    <t>5.1.1 d)</t>
  </si>
  <si>
    <t>La direction promeut l'utilisation de l'approche processus et de l'approche par les risques.</t>
  </si>
  <si>
    <t>5.1.1 e)</t>
  </si>
  <si>
    <t>5.1 e)</t>
  </si>
  <si>
    <t>5.1.1 f)</t>
  </si>
  <si>
    <t>5.1.1 g)</t>
  </si>
  <si>
    <t>5.1.1 h)</t>
  </si>
  <si>
    <t>5.1.1 i)</t>
  </si>
  <si>
    <t>La direction promeut l'amélioration.</t>
  </si>
  <si>
    <t>5.1.1 j)</t>
  </si>
  <si>
    <t>La direction soutient les autres rôles pertinents de management afin de démontrer leurs responsabilités dans leurs domaines respectifs.</t>
  </si>
  <si>
    <t>5.1.2</t>
  </si>
  <si>
    <t>5.2</t>
  </si>
  <si>
    <t>Orientation client</t>
  </si>
  <si>
    <t>5.1.2 b)</t>
  </si>
  <si>
    <t>5.1.2 c)</t>
  </si>
  <si>
    <t>La direction démontre son leadership et son engagement relatifs à l’orientation client en s’assurant que la priorité d’accroissement de la satisfaction du client est préservée.</t>
  </si>
  <si>
    <t>5.3</t>
  </si>
  <si>
    <t>5.2.1 a)</t>
  </si>
  <si>
    <t xml:space="preserve">5.3 a) </t>
  </si>
  <si>
    <t>5.2.1 b)</t>
  </si>
  <si>
    <t>5.3 c)</t>
  </si>
  <si>
    <t>La direction établit, met en œuvre et tient à jour une politique qualité qui fournit un cadre pour l’établissement d’objectifs qualité.</t>
  </si>
  <si>
    <t>5.2.1 c)</t>
  </si>
  <si>
    <t>5.3 b)</t>
  </si>
  <si>
    <t>La direction établit, met en œuvre et tient à jour une politique qualité qui inclut l’engagement de satisfaire aux exigences applicables.</t>
  </si>
  <si>
    <t>5.2.2a)</t>
  </si>
  <si>
    <t>5.2.2 b)</t>
  </si>
  <si>
    <t>5.3 d)</t>
  </si>
  <si>
    <t>5.2.2 c)</t>
  </si>
  <si>
    <t>La politique qualité est mise à la disposition des parties intéressées pertinentes, le cas échéant.</t>
  </si>
  <si>
    <t>5.3 e)</t>
  </si>
  <si>
    <t>La direction assure que la politique qualité est revue quant à son adéquation permanente.</t>
  </si>
  <si>
    <t>5.4</t>
  </si>
  <si>
    <t>Planification</t>
  </si>
  <si>
    <t>6.2.1 a)</t>
  </si>
  <si>
    <t>5.4.1</t>
  </si>
  <si>
    <t>6.2.1 b)</t>
  </si>
  <si>
    <t>6.2.1 c)</t>
  </si>
  <si>
    <t>Les objectifs qualité tiennent compte des exigences applicables.</t>
  </si>
  <si>
    <t>6.2.1 d)</t>
  </si>
  <si>
    <t>Les objectifs qualité sont pertinents pour la conformité des produits et des services et l'amélioration de la satisfaction du client.</t>
  </si>
  <si>
    <t>6.2.1 e)</t>
  </si>
  <si>
    <t>6.2.1 f)</t>
  </si>
  <si>
    <t>6.2.1 g)</t>
  </si>
  <si>
    <t>6.2.2 a)</t>
  </si>
  <si>
    <t>6.2.2 b)</t>
  </si>
  <si>
    <t>6.2.2 c)</t>
  </si>
  <si>
    <t>6.2.2 d)</t>
  </si>
  <si>
    <t>6.1</t>
  </si>
  <si>
    <t>5.4.2</t>
  </si>
  <si>
    <t>Actions à mettre en œuvre face aux risques et opportunités</t>
  </si>
  <si>
    <t>6.1.1 a)</t>
  </si>
  <si>
    <t>5.4.2 a)</t>
  </si>
  <si>
    <t>6.1.1 b)</t>
  </si>
  <si>
    <t>6.1.1 c)</t>
  </si>
  <si>
    <t>6.1.1 d)</t>
  </si>
  <si>
    <t>5.4.2 b)</t>
  </si>
  <si>
    <t>6.1.2 a)</t>
  </si>
  <si>
    <t>6.1.2 b)</t>
  </si>
  <si>
    <t>L'entreprise  planifie des actions à mettre en œuvre face aux risques et opportunités proportionnées à l'impact potentiel sur la conformité des produits et des services.</t>
  </si>
  <si>
    <t>6.3</t>
  </si>
  <si>
    <t>Planification des modifications</t>
  </si>
  <si>
    <t>5.5</t>
  </si>
  <si>
    <t xml:space="preserve">5.5.1 </t>
  </si>
  <si>
    <t>5.5.1</t>
  </si>
  <si>
    <t>La direction définit les liens qui existent entre toutes les personnes chargées de gérer, de réaliser et d'évaluer les travaux ayant une incidence sur la qualité, et assure l'autonomie et l'autorité nécessaires pour la réalisation de ces tâches.</t>
  </si>
  <si>
    <t>5.3 a)</t>
  </si>
  <si>
    <t>La direction attribue la responsabilité et l'autorité pour assurer que les processus délivrent les résultats attendus.</t>
  </si>
  <si>
    <t>5.5.2</t>
  </si>
  <si>
    <t xml:space="preserve">5.5.2 a) </t>
  </si>
  <si>
    <t>La direction attribue la responsabilité et l'autorité pour s'assurer que les processus délivrent les résultats attendus.</t>
  </si>
  <si>
    <t>5.5.2 b)</t>
  </si>
  <si>
    <t>5.3.d)</t>
  </si>
  <si>
    <t>5.5.2 c)</t>
  </si>
  <si>
    <t>7.4 a)</t>
  </si>
  <si>
    <t>5.5.3</t>
  </si>
  <si>
    <t>7.4 b)</t>
  </si>
  <si>
    <t>7.4 c)</t>
  </si>
  <si>
    <t>7.4 d)</t>
  </si>
  <si>
    <t>7.4 e)</t>
  </si>
  <si>
    <t>9.3</t>
  </si>
  <si>
    <t>5.6</t>
  </si>
  <si>
    <t>Revue de direction</t>
  </si>
  <si>
    <t>9.3.1</t>
  </si>
  <si>
    <t>5.6.1</t>
  </si>
  <si>
    <t xml:space="preserve">Généralités </t>
  </si>
  <si>
    <t>9.3.2</t>
  </si>
  <si>
    <t>5.6.2</t>
  </si>
  <si>
    <t>Eléments d'entrée de la revue de direction</t>
  </si>
  <si>
    <t>9.3.2 c)</t>
  </si>
  <si>
    <t>5.6.2 a)</t>
  </si>
  <si>
    <t>Les éléments d'entrée de la revue de direction comprennent, sans s'y limiter les retours d'informations  ( 8.2.1 ISO 13485 ).</t>
  </si>
  <si>
    <t>5.6.2 b)</t>
  </si>
  <si>
    <t xml:space="preserve">Les éléments d'entrée de la revue de direction comprennent, sans s'y limiter, le traitement des plaintes. </t>
  </si>
  <si>
    <t>5.6.2 c)</t>
  </si>
  <si>
    <t>Les éléments d'entrée de la revue de direction comprennent, sans toutefois s'y limiter, les rapports aux autorités reglementaires.</t>
  </si>
  <si>
    <t>5.6.2d)</t>
  </si>
  <si>
    <t>Les éléments d'entrée de la revue de direction comprennent, sans toutefois s'y limiter, les résultats d'audits.</t>
  </si>
  <si>
    <t>5.6.2 e)</t>
  </si>
  <si>
    <t>Les éléments d'entrée de la revue de direction comprennent, sans toutefois , le suivi et la mesure des processus.</t>
  </si>
  <si>
    <t>5.6.2 f)</t>
  </si>
  <si>
    <t>Les éléments d'entrée de la revue de direction comprennent, sans s'y limiter, la surveillance et mesure du produit ou service.</t>
  </si>
  <si>
    <t>5.6.2 g)</t>
  </si>
  <si>
    <t>Les éléments d'entrée de la revue de direction comprennent, sans toutefois s'y limiter, les mesures correctives.</t>
  </si>
  <si>
    <t>5.6.2h)</t>
  </si>
  <si>
    <t>Les éléments d'entrée de la revue de direction comprennent, sans toutefois s'y limiter, les actions préventives.</t>
  </si>
  <si>
    <t>9.3.2 a)</t>
  </si>
  <si>
    <t>5.6.2 i)</t>
  </si>
  <si>
    <t>Les éléments d'entrée de la revue de direction comprennent, sans toutefois s'y limiter, les actions (ou suivi des actions ) issues des revues de direction précédentes.</t>
  </si>
  <si>
    <t>5.6.2 j)</t>
  </si>
  <si>
    <t>9.3.2 f)</t>
  </si>
  <si>
    <t>5.6.2 k)</t>
  </si>
  <si>
    <t>Les éléments d'entrée de la revue de direction comprennent, sans toutefois s'y limiter, les recommandations et opportunités d'amélioration.</t>
  </si>
  <si>
    <t>5.6.2 l)</t>
  </si>
  <si>
    <t>Les éléments d'entrée de la revue de direction comprennent, sans toutefois s'y limiter, des exigences réglementaires applicables nouvelles ou révisées.</t>
  </si>
  <si>
    <t>9.3.2 b)</t>
  </si>
  <si>
    <t>9.3.2 d)</t>
  </si>
  <si>
    <t>9.3.2 e)</t>
  </si>
  <si>
    <t>La revue de direction est planifiée et réalisée en prenant en compte l’efficacité des actions mises en œuvre face aux risques et opportunités (voir 6.1)</t>
  </si>
  <si>
    <t>9.3.3</t>
  </si>
  <si>
    <t>5.6.3</t>
  </si>
  <si>
    <t>Eléments de sortie de la revue de direction</t>
  </si>
  <si>
    <t>9.3.3 a)-b)</t>
  </si>
  <si>
    <t>5.6.3 a)</t>
  </si>
  <si>
    <t>9.3.3 c)</t>
  </si>
  <si>
    <t>5.6.3.d)</t>
  </si>
  <si>
    <t>9.3.3 a)</t>
  </si>
  <si>
    <t>7.1.1</t>
  </si>
  <si>
    <t>7.1.2</t>
  </si>
  <si>
    <t>6.2</t>
  </si>
  <si>
    <t>7.2</t>
  </si>
  <si>
    <t>Les compétences nécessaires des personnes dont le travail a une incidence sur les performances du SMQ sont déterminées.</t>
  </si>
  <si>
    <t>6.5.1</t>
  </si>
  <si>
    <t>Les compétences du personnel sont évaluées sur la base d'une formation ou d'une expérience appropriée.</t>
  </si>
  <si>
    <t>6.5.2</t>
  </si>
  <si>
    <t>L'entreprise  met en place et évalue l'efficacité des actions pour acquérir ou renforcer les compétences nécessaires au bon fonctionnement du SMQ.</t>
  </si>
  <si>
    <t>6.5.3</t>
  </si>
  <si>
    <t>7.3</t>
  </si>
  <si>
    <t>7.1.3</t>
  </si>
  <si>
    <t>7.1.4</t>
  </si>
  <si>
    <t>6.4</t>
  </si>
  <si>
    <t>6.4.1</t>
  </si>
  <si>
    <t>6.4.2</t>
  </si>
  <si>
    <t xml:space="preserve">Lorsque appropriées, des dispositions particulières sont documentées pour la maitrise des produits contaminés ou potentiellement contaminés.                 </t>
  </si>
  <si>
    <t>8.1</t>
  </si>
  <si>
    <t>7.1</t>
  </si>
  <si>
    <t>3.1</t>
  </si>
  <si>
    <t>L'entreprise  planifie, développe et met en œuvre les processus nécessaires à la satisfaction des exigences relatives aux produits et à la prestation de service.</t>
  </si>
  <si>
    <t>L'entreprise  établit des processus, documente et fournit des ressources nécessaires aux produits.</t>
  </si>
  <si>
    <t>8.2</t>
  </si>
  <si>
    <t xml:space="preserve">7.2 </t>
  </si>
  <si>
    <t>8.2.2</t>
  </si>
  <si>
    <t>7.2.1</t>
  </si>
  <si>
    <t>L'entreprise  détermine les exigences réglementaires applicables relatives au produit</t>
  </si>
  <si>
    <t>9.1</t>
  </si>
  <si>
    <t>L'entreprise  détermine les formations de l'utilisateur pour une utilisation sûre du produit</t>
  </si>
  <si>
    <t>L'entreprise  détermine toute exigence complémentaire nécessaire</t>
  </si>
  <si>
    <t>L'entreprise  s'assure qu'il peut répondre aux réclamations relatives au produit/service</t>
  </si>
  <si>
    <t>8.2.3.1</t>
  </si>
  <si>
    <t>7.2.2</t>
  </si>
  <si>
    <t>8.2.3.2</t>
  </si>
  <si>
    <t>8.2.4</t>
  </si>
  <si>
    <t xml:space="preserve">Les amendements ou modifications des exigences relatives au produit sont documentées et le personnel en est informé </t>
  </si>
  <si>
    <t>8.2.1</t>
  </si>
  <si>
    <t>7.2.3</t>
  </si>
  <si>
    <t>L'entreprise  documente les dispositons pour communiquer avec les clients</t>
  </si>
  <si>
    <t>La communication inclut les informations relatives au produit</t>
  </si>
  <si>
    <t>La communication inclut les traitements des consultations, contrats, commandes</t>
  </si>
  <si>
    <t>La communication inclut les retours d'information client et les réclamations</t>
  </si>
  <si>
    <t>La communication inclut les fiche d'avertissement</t>
  </si>
  <si>
    <t>La communication inclut la gestion de la priorité du client et les exigences relatives aux actions d'urgence</t>
  </si>
  <si>
    <t>8.3</t>
  </si>
  <si>
    <t>8.3.1</t>
  </si>
  <si>
    <t>7.3.1</t>
  </si>
  <si>
    <t>8.3.2</t>
  </si>
  <si>
    <t xml:space="preserve">7.3.2 </t>
  </si>
  <si>
    <t>7.3.2</t>
  </si>
  <si>
    <t>7.3.2 a)</t>
  </si>
  <si>
    <t>7.3.2b)</t>
  </si>
  <si>
    <t>7.3.2 c)</t>
  </si>
  <si>
    <t>7.3.2 d)</t>
  </si>
  <si>
    <t>7.3.2 e)</t>
  </si>
  <si>
    <t>7.3.3</t>
  </si>
  <si>
    <t>8.3.3</t>
  </si>
  <si>
    <t>7.3.3 a)</t>
  </si>
  <si>
    <t>Les éléments d'entrée comprennent les exigences fonctionnelles et de performance</t>
  </si>
  <si>
    <t>7.3.3 b)</t>
  </si>
  <si>
    <t>Les éléments d'entrée comprennent les exigences réglementaires et normes applicables</t>
  </si>
  <si>
    <t>7.3.3 c)</t>
  </si>
  <si>
    <t>7.3.3 d)</t>
  </si>
  <si>
    <t>Les éléments d'entrée comprennent les informations issues de conceptions similaires aux précédentes</t>
  </si>
  <si>
    <t>7.3.3 e)</t>
  </si>
  <si>
    <t>Les éléments d'entrée comprennent les exigences pour la conception et développement</t>
  </si>
  <si>
    <t>Les éléments d'entrée sont revus quant à leur adéquation et approuvés</t>
  </si>
  <si>
    <t>Les exigences d'entrée sont complètes, validables et non contradictoires</t>
  </si>
  <si>
    <t>Les éléments d'entrée sont appropriés pour permettre l'exercice de la conception et du développement</t>
  </si>
  <si>
    <t>8.3.5</t>
  </si>
  <si>
    <t>7.3.4</t>
  </si>
  <si>
    <t>8.3.4</t>
  </si>
  <si>
    <t>7.3.5</t>
  </si>
  <si>
    <t>7.3.6</t>
  </si>
  <si>
    <t>7.3.7</t>
  </si>
  <si>
    <t>8.3.6</t>
  </si>
  <si>
    <t>7.3.9</t>
  </si>
  <si>
    <t>7.3.10</t>
  </si>
  <si>
    <t>Les informations documentées sont maîtrisées, disponibles, conviennent à l'utilisation et convenablement protégées</t>
  </si>
  <si>
    <t>8.4</t>
  </si>
  <si>
    <t>7.4</t>
  </si>
  <si>
    <t>8.4.1</t>
  </si>
  <si>
    <t>7.4.1</t>
  </si>
  <si>
    <t>Processus, produits et services fournis par des prestataires externes</t>
  </si>
  <si>
    <t>8.4.1.1.a)</t>
  </si>
  <si>
    <t>8.4.1.2.b)</t>
  </si>
  <si>
    <t>8.4.1.3.c)</t>
  </si>
  <si>
    <t>8.4.2</t>
  </si>
  <si>
    <t xml:space="preserve">Type et étendue de la maîtrise </t>
  </si>
  <si>
    <t>8.4.2.1.a)</t>
  </si>
  <si>
    <t>8.4.2.2.b)</t>
  </si>
  <si>
    <t>8.4.2.2.d)</t>
  </si>
  <si>
    <t>8.4.3</t>
  </si>
  <si>
    <t>7.4.1.a)</t>
  </si>
  <si>
    <t>7.4.1.b)</t>
  </si>
  <si>
    <t>7.4.1.c)</t>
  </si>
  <si>
    <t>7.4.1.d)</t>
  </si>
  <si>
    <t>7.4.2</t>
  </si>
  <si>
    <t>Informations à l'attention des prestataires externes</t>
  </si>
  <si>
    <t>8.4.3.1.a)</t>
  </si>
  <si>
    <t>7.4.2.b)</t>
  </si>
  <si>
    <t>8.4.3.2.b)</t>
  </si>
  <si>
    <t>L'oganisme communique aux prestataires externes les exigences concernant l'approbation</t>
  </si>
  <si>
    <t>8.4.3.3.c)</t>
  </si>
  <si>
    <t>7.4.2.c)</t>
  </si>
  <si>
    <t>8.4.3.4.d)</t>
  </si>
  <si>
    <t>8.4.3.5.e)</t>
  </si>
  <si>
    <t>7.4.2.d)</t>
  </si>
  <si>
    <t xml:space="preserve">Les performances d'un fournisseur quant au respect des exigences relatives au produit acheté sont surveillées </t>
  </si>
  <si>
    <t>7.4.3</t>
  </si>
  <si>
    <t>Vérification des prestations externes et informations à l'attention des prestataires externes</t>
  </si>
  <si>
    <t>8.5</t>
  </si>
  <si>
    <t>8.5.1</t>
  </si>
  <si>
    <t>7.5.1</t>
  </si>
  <si>
    <t>8.5.5</t>
  </si>
  <si>
    <t>7.5.2</t>
  </si>
  <si>
    <t>7.5.4</t>
  </si>
  <si>
    <t>Si l'entretien du dispositif médical est une exigence spécifiée, l'organisation documente les procédures d'entretien, matériaux de référence et mesures de référence</t>
  </si>
  <si>
    <t>7.5.5</t>
  </si>
  <si>
    <t>Les dossiers de stérilisation sont conformes à chaque lot de dispositifs médicaux de production</t>
  </si>
  <si>
    <t>7.5.6</t>
  </si>
  <si>
    <t>8.5.1.f</t>
  </si>
  <si>
    <t>7.5.6.a</t>
  </si>
  <si>
    <t>8.5.1.d.e</t>
  </si>
  <si>
    <t>7.5.6.b</t>
  </si>
  <si>
    <t>7.5.6.c</t>
  </si>
  <si>
    <t>8.5.1.a</t>
  </si>
  <si>
    <t>7.5.6.d</t>
  </si>
  <si>
    <t>7.5.6.e</t>
  </si>
  <si>
    <t>7.5.6.f</t>
  </si>
  <si>
    <t>7.5.6.g</t>
  </si>
  <si>
    <t>8.5.1.b</t>
  </si>
  <si>
    <t>Les conditions maîtrisées comprennent la disponibilité et l’utilisation de ressources appropriées pour la surveillance et la mesure</t>
  </si>
  <si>
    <t>8.5.1.c</t>
  </si>
  <si>
    <t>8.5.1.d</t>
  </si>
  <si>
    <t>8.5.1.h</t>
  </si>
  <si>
    <t>7.5.7</t>
  </si>
  <si>
    <t>8.5.2</t>
  </si>
  <si>
    <t>7.5.8</t>
  </si>
  <si>
    <t>7.5.9</t>
  </si>
  <si>
    <t>8.5.3</t>
  </si>
  <si>
    <t>7.5.10</t>
  </si>
  <si>
    <t>8.5.4</t>
  </si>
  <si>
    <t>7.5.11</t>
  </si>
  <si>
    <t>L'organisation documente les procédures pour préserver la conformité du produit aux exigences pendant le traitement, le stockage, la manutention et la distribution</t>
  </si>
  <si>
    <t>7.6</t>
  </si>
  <si>
    <t xml:space="preserve">Maîtrise de la surveillance et des équipements de mesure </t>
  </si>
  <si>
    <t>7.1.5</t>
  </si>
  <si>
    <t>7.1.5.2 a)</t>
  </si>
  <si>
    <t>7.6 a)</t>
  </si>
  <si>
    <t>Les équipements de mesure sont étalonnés ou vérifiés, ou les deux, à des intervalles déterminés, ou avant leur utilisation, par rapport aux normes de mesure et traçables par rapport aux étalons nationaux ou internationaux</t>
  </si>
  <si>
    <t>7.1.5.2 b)</t>
  </si>
  <si>
    <t>7.6 c)</t>
  </si>
  <si>
    <t>Les équipements de mesure sont identifiés afin de déterminer leur état d'étalonnage</t>
  </si>
  <si>
    <t>7.1.5.2 c)</t>
  </si>
  <si>
    <t>7.6 d)</t>
  </si>
  <si>
    <t>Les équipements de mesure sont protégés contre les réglages susceptibles d'invalider le résultat de la mesure</t>
  </si>
  <si>
    <t>7.6 e)</t>
  </si>
  <si>
    <t>Les équipements de mesure sont protégés contre les dommages et la détérioration lors de toute manipulation, de l'entretien et du stockage</t>
  </si>
  <si>
    <t>9.1.1</t>
  </si>
  <si>
    <t>Généralités</t>
  </si>
  <si>
    <t>8.1 a)</t>
  </si>
  <si>
    <t>8.1 b)</t>
  </si>
  <si>
    <t>8.1 c)</t>
  </si>
  <si>
    <t>9.1.2</t>
  </si>
  <si>
    <t xml:space="preserve"> Satisfaction du client et Retour d'information</t>
  </si>
  <si>
    <t>Le processus de retour d'information inclus des dispositions pour recueillir des données de la production, ainsi que les activités de post-production</t>
  </si>
  <si>
    <t>Les informations recueillies dans le processus de retour d'information sont potentiellement exploitées dans la gestion des risques pour surveiller et maintenir à jour les exigences du produit</t>
  </si>
  <si>
    <t>Les informations recueillies dans le processus de retour d'information sont potentiellement exploitées pour la réalisation du produit ou l'amélioration du processus associé</t>
  </si>
  <si>
    <t>Ces procédures comprennent les exigences et les responsabilités pour la réception et l'enregistrement des informations</t>
  </si>
  <si>
    <t>Ces procédures comprennent les exigences et les responsabilités pour l'évaluation des informations, dans le but de déterminer si le retour d'information constitue une plainte</t>
  </si>
  <si>
    <t>Ces procédures comprennent les exigences et les responsabilités pour enquêter sur les plaintes</t>
  </si>
  <si>
    <t>Ces procédures comprennent les exigences et les responsabilités pour déterminer la nécessité de signaler les informations aux autorités règlementaires compétentes</t>
  </si>
  <si>
    <t>Ces procédures comprennent les exigences et les responsabilités pour la manipulation du produit en rapport avec la plainte</t>
  </si>
  <si>
    <t>Ces procédures comprennent les exigences et responsabilités pour déterminer la nécessité d'entreprendre des corrections ou des actions correctives</t>
  </si>
  <si>
    <t>8.2.3</t>
  </si>
  <si>
    <t xml:space="preserve">Signalement aux autorités réglementaires </t>
  </si>
  <si>
    <t>9.2</t>
  </si>
  <si>
    <t>Audit interne</t>
  </si>
  <si>
    <t>9.2.1</t>
  </si>
  <si>
    <t>9.2.2.1.a)</t>
  </si>
  <si>
    <t>9.2.2.2.b)</t>
  </si>
  <si>
    <t>9.2.2.3.c)</t>
  </si>
  <si>
    <t>9.2.2.4.d)</t>
  </si>
  <si>
    <t>9.2.2.5.e)</t>
  </si>
  <si>
    <t>9.2.2.6.f</t>
  </si>
  <si>
    <t>8.2.5</t>
  </si>
  <si>
    <t>Surveillance et mesure des processus</t>
  </si>
  <si>
    <t>8.6</t>
  </si>
  <si>
    <t>8.2.6</t>
  </si>
  <si>
    <t>Les informations documentées comprennent des preuves de la conformité aux critères d'acceptation</t>
  </si>
  <si>
    <t>10.2</t>
  </si>
  <si>
    <t>10.2.1.5.e)</t>
  </si>
  <si>
    <t>10.2.1.6.f)</t>
  </si>
  <si>
    <t>10.2.2.1.a)</t>
  </si>
  <si>
    <t>8.7</t>
  </si>
  <si>
    <t>8.7.1</t>
  </si>
  <si>
    <t>8.7.2.4.d)</t>
  </si>
  <si>
    <t>8.7.1.4.d); 8.7.1.1.a); 8.7.1.3.c); 8.7.1.2.b)</t>
  </si>
  <si>
    <t>8.7.2.3.c)</t>
  </si>
  <si>
    <t>8.3.3.1</t>
  </si>
  <si>
    <t>8.7.2.1.a)</t>
  </si>
  <si>
    <t>8.7.2.2.b)</t>
  </si>
  <si>
    <t xml:space="preserve">Ces procédures peuvent être mises en œuvre à tout moment. </t>
  </si>
  <si>
    <t>Modifications</t>
  </si>
  <si>
    <t xml:space="preserve">Les modifications sont soumises à la même revue et à la même approbation que les procédures et instructions initiales. </t>
  </si>
  <si>
    <t>9.1.3</t>
  </si>
  <si>
    <t>Analyse et évaluation des données</t>
  </si>
  <si>
    <t>9.1.3.4.d)</t>
  </si>
  <si>
    <t>Les résultats de l'analyse sont utilisés pour évaluer l'efficacité avec laquelle la planification a été mise en œuvre</t>
  </si>
  <si>
    <t>9.1.3.5.e)</t>
  </si>
  <si>
    <t>Les résultats de l'analyse sont utilisés pour évaluer l'efficacité des actions mises en œuvre face aux risques et opportunités</t>
  </si>
  <si>
    <t>9.1.3.2.b)</t>
  </si>
  <si>
    <t>8.4.a)</t>
  </si>
  <si>
    <t>9.1.3.1.a)</t>
  </si>
  <si>
    <t>8.4.b)</t>
  </si>
  <si>
    <t>9.1.3.7.g)</t>
  </si>
  <si>
    <t>8.4.c)</t>
  </si>
  <si>
    <t>8.4.f)</t>
  </si>
  <si>
    <t>9.1.3.6.f)</t>
  </si>
  <si>
    <t>8.4.d)</t>
  </si>
  <si>
    <t>8.4.e)</t>
  </si>
  <si>
    <t>Amélioration</t>
  </si>
  <si>
    <t>10.1</t>
  </si>
  <si>
    <t>10.1.1.a)</t>
  </si>
  <si>
    <t>10.1.2.b)</t>
  </si>
  <si>
    <t>10.1.3.c) 10.3</t>
  </si>
  <si>
    <t>Non-conformité et actions correctives</t>
  </si>
  <si>
    <t>10.2.1.1.a)</t>
  </si>
  <si>
    <t>8.5.2.a)</t>
  </si>
  <si>
    <t>10.2.1.2.b)</t>
  </si>
  <si>
    <t>10.2.1.3.c)</t>
  </si>
  <si>
    <t>8.5.2.d)</t>
  </si>
  <si>
    <t>10.2.1</t>
  </si>
  <si>
    <t>Les actions correctives sont adaptées aux effets des non conformités rencontrées</t>
  </si>
  <si>
    <t>8.5.2.b)</t>
  </si>
  <si>
    <t>8.5.2.c)</t>
  </si>
  <si>
    <t>8.5.2.e)</t>
  </si>
  <si>
    <t>10.2.1.4.d)</t>
  </si>
  <si>
    <t>8.5.2.f)</t>
  </si>
  <si>
    <t>10.2.2.2.b)</t>
  </si>
  <si>
    <t xml:space="preserve">Actions préventives </t>
  </si>
  <si>
    <t>Maîtrise du risque</t>
  </si>
  <si>
    <t>Le processus continu de gestion des risques établit doit contenir comme éléments : l’analyse du risque, évaluation du risque, maitrise du risque et des informations de production et de postproduction</t>
  </si>
  <si>
    <t xml:space="preserve">Responsabilités de la direction </t>
  </si>
  <si>
    <t>afin de définir les critères d’acceptabilité du risque, la direction fournit et documente sa politique, cette dernière garantit que les critères d’acceptabilité du risque sont basés sur des normes internationales pertinentes, l’état de l’art et sur des réglementations nationales ou régionales applicables.</t>
  </si>
  <si>
    <t xml:space="preserve"> Qualification du personnel </t>
  </si>
  <si>
    <t>3.3</t>
  </si>
  <si>
    <t xml:space="preserve">Plan de gestion des risques </t>
  </si>
  <si>
    <t>3.4</t>
  </si>
  <si>
    <t>Toutes activités de gestion des risques sont planifiées. Le fabricant établit et documente un plan de gestion des risques qui doit être conforme au processus de gestion des risques pour un DM particulier pris en considération, ce plan fait partit du dossier de gestion des risques.</t>
  </si>
  <si>
    <t>le plan de gestion des risques ou ses parties peuvent être crée au cours du temps, pas nécessairement en même temps</t>
  </si>
  <si>
    <t>l’efficacité finale du processus de gestion des risques est basée sur les critères d’acceptabilité des risques, le fabricant choisi des critères adéquat d’acceptabilité des risques.</t>
  </si>
  <si>
    <t>en cas de modification du plan de gestion des risques au cours du cycle de vie d’un DM, un enregistrement de cette modification doit être mis à jour dans le dossier de gestion des risques. Le contrôle de ce dernier vérifie la conformité</t>
  </si>
  <si>
    <t>le plan de gestion des risques contient le domaine d’application des activités de gestion des risques planifiées, ce plan identifie et décrit le DM et les différentes phases de cycle de vie auxquelles chaque élément du plan de gestion des risques est applicable.</t>
  </si>
  <si>
    <t>3.4.a</t>
  </si>
  <si>
    <t>le plan de gestion des risques contient l’élément qui définit l’attribution des responsabilités et des autorités.</t>
  </si>
  <si>
    <t>3.4.b</t>
  </si>
  <si>
    <t>le plan de gestion des risques contient les exigences relatives à la revue des activités planifiées de gestion des risques</t>
  </si>
  <si>
    <t>3.4.c</t>
  </si>
  <si>
    <t>le plan de gestion des risques contient deux types des critères, le premier type sont des critères d’acceptabilité des risques, qui sont basés sur la politique définit par le fabricant pour déterminer les risques acceptables, le deuxième type sont des critères d’acceptabilité des risques quand il n’est pas possible d’estimer la probabilité d’occurrence d’un dommage</t>
  </si>
  <si>
    <t>3.4.d</t>
  </si>
  <si>
    <t>le plan de gestion des risques contient les activités de vérification</t>
  </si>
  <si>
    <t>3.4.e</t>
  </si>
  <si>
    <t>après les activités de vérification, le plan de gestion des risques contient les activités liés au recueillir et à la revue des informations concernant la production et la postproduction.</t>
  </si>
  <si>
    <t>3.4.f</t>
  </si>
  <si>
    <t>Dossier de gestion des risques</t>
  </si>
  <si>
    <t>3.5</t>
  </si>
  <si>
    <t>Pour le DM particulier pris en considération, le fabricant crée et tient à jour un dossier de gestion des risques, ce dernier permet d’assurer la traçabilité pour tous phénomènes dangereux identifié par rapport à l’analyse et l’évaluation des risques, la mise en œuvre et la vérification des mesures de maitrise des risques et l’évaluation de l’acceptabilité de tout risque résiduel</t>
  </si>
  <si>
    <t>Analyse du risque </t>
  </si>
  <si>
    <t>Processus d’analyse du risque</t>
  </si>
  <si>
    <t>4.1 </t>
  </si>
  <si>
    <t>pour un dispositif médical particulier, la personne ou les personnes et l’organisme mettent en place un ensemble d’activités planifiées d’analyse de risque et les résultats de cette analyse. L’ensemble de ces activités et de ces résultats doivent être enregistrés sur le dossier de gestion des risques. Ce dernier doit comprendre au moins comme éléments : description et identification du DM analysé,  description des personnes et de l’organisme qui a fais l’analyse du risque et description du domaine d’application et la date de l’analyse.</t>
  </si>
  <si>
    <t>Emploi prévu et identification des caractéristiques relatives à la sécurité du dispositif médical</t>
  </si>
  <si>
    <t>le fabricant documente l’emploi prévu et documente toute mauvaise utilisation raisonnablement prévisible pour tous dispositif médical particulier pris en compte.</t>
  </si>
  <si>
    <t>toutes les caractéristiques qualitatives et quantitatives qui peuvent affecter la sécurité d’un DM sont identifiées et documentés dans une liste par le fabricant avec obligation que cette documentation doit être tenus à jour dans le dossier de gestion des risques.</t>
  </si>
  <si>
    <t>la documentation qui concerne les phénomènes dangereux connus et prévisible liés au dispositif médical est rassembler par le fabricant tant dans des conditions normales que de défaillance avec une obligation que cette documentation doit être tenus à jour dans le dossier de gestion des risques.</t>
  </si>
  <si>
    <t>Estimation du ou des risques pour chaque situation dangereuse</t>
  </si>
  <si>
    <t>toute suite ordonnée d’événements raisonnablement prévisible qui peuvent provoquer une situation dangereuse sont à prendre en compte et celle(s) découlant sont à enregistrer</t>
  </si>
  <si>
    <t>après chaque situation dangereuse identifiée, le ou les risques liés sont à estimer en utilisant l’ensemble des informations ou les données disponibles.</t>
  </si>
  <si>
    <t>pour chaque situation dangereuse dont sa probabilité d’occurrence des dommages n’est pas estimée, toutes les conséquences possibles sont établies sous forme d’une liste afin d’évaluer et de maitriser le risque, toutes les résultats des ces activités et tout système qui permet de faire un classement qualitatif ou quantitatif de la probabilité d’occurrence d’un dommage ou de sa gravité   doivent être enregistrés sur le dossier de gestion des risques.</t>
  </si>
  <si>
    <t>Evaluation du risque </t>
  </si>
  <si>
    <t>Réduction du risque</t>
  </si>
  <si>
    <t>L'entreprise  vérifie si une réduction du risque est imposée. Si oui, les sous-modules 6.2 à 6.7 doivent être appliqués</t>
  </si>
  <si>
    <t>6.1.1</t>
  </si>
  <si>
    <t>Analyse d'option de maîtrise du risque</t>
  </si>
  <si>
    <t>Dans une 1ère priorité, l'entreprise  identifie la mesure de la sécurité inhérente par conception du dispositif médical</t>
  </si>
  <si>
    <t>6.2 a)</t>
  </si>
  <si>
    <t>Dans une 2ème priorité, l'entreprise  détermine les mesures de protection au sein du processus de fabrication du DM ou dans le DM lui-même</t>
  </si>
  <si>
    <t>6.2 b)</t>
  </si>
  <si>
    <t xml:space="preserve">Dans une 3ème priorité, l'entreprise  identifie les information pour la sécurité du DM.
L'entreprise  doit prendre en compte la priorité des dangers pour la classification des actions, les destinataires directs, le degré du détail et l'emplacement de l'information sur le DM </t>
  </si>
  <si>
    <t>6.2 c)</t>
  </si>
  <si>
    <t>L'entreprise  doit s'assurer de l'efficacité de la(des) méthode(s) de maîtrise du risque choisie(s) pour réduire la gravité des dommages (G) ou réduire la probabilité d'occurrence des dommages (P) ou les deux à la fois (GxP)
"La probabilité non estimable peut être déterminée en utilisant D.3.2.3 (Annexe D)"</t>
  </si>
  <si>
    <t>6.2.1</t>
  </si>
  <si>
    <t>L'entreprise  peut passer à 6.5 si elle détermine qu'une réduction nécessaire du risque n'est pas praticable, le fabricant doit procéder à une analyse du rapport risque/bénéfice du risque résiduel</t>
  </si>
  <si>
    <t>6.2.2</t>
  </si>
  <si>
    <r>
      <rPr>
        <sz val="8"/>
        <color indexed="26"/>
        <rFont val="Arial"/>
        <family val="2"/>
      </rPr>
      <t xml:space="preserve">Les mesures de maîtrise du risque choisies doivent être </t>
    </r>
    <r>
      <rPr>
        <sz val="8"/>
        <color indexed="21"/>
        <rFont val="Arial"/>
        <family val="2"/>
      </rPr>
      <t>enregistrées</t>
    </r>
    <r>
      <rPr>
        <sz val="8"/>
        <color indexed="8"/>
        <rFont val="Arial"/>
        <family val="2"/>
      </rPr>
      <t xml:space="preserve"> dans le dossier de gestion des risques.</t>
    </r>
  </si>
  <si>
    <t>6.2.3</t>
  </si>
  <si>
    <t>Mise en œuvre de la ou des mesures de maîtrise du risque</t>
  </si>
  <si>
    <t>L'entreprise  doit mettre en œuvre la ou les mesures de maîtrise du risque choisies en 6.2.</t>
  </si>
  <si>
    <t>6.3.1</t>
  </si>
  <si>
    <t>L'entreprise  enregiste les résultats de la vérification et de l'efficacité de la mise en œuvre des mesures dans le dossier de gestion des risques.</t>
  </si>
  <si>
    <t>6.3.2</t>
  </si>
  <si>
    <t>Évaluation des risques résiduels</t>
  </si>
  <si>
    <t>L'entreprise  identifie tout risque résiduel à l'aide de critères définis dans le plan de gestion des risques</t>
  </si>
  <si>
    <t>L'entreprise  est mené à évaluer tout risque résiduel, n'est pas jugé acceptable, en utilisant la/les méthodes de maîtise de risque dans 6.2a)b)c)</t>
  </si>
  <si>
    <t>L'entreprise  doit décider des risques résiduels, jugés acceptables, et les indiquer dans les documents d'accompagnement du DM</t>
  </si>
  <si>
    <t>6.4.3</t>
  </si>
  <si>
    <r>
      <rPr>
        <sz val="8"/>
        <color indexed="26"/>
        <rFont val="Arial"/>
        <family val="2"/>
      </rPr>
      <t xml:space="preserve">La </t>
    </r>
    <r>
      <rPr>
        <sz val="8"/>
        <color indexed="32"/>
        <rFont val="Arial"/>
        <family val="2"/>
      </rPr>
      <t>conformité</t>
    </r>
    <r>
      <rPr>
        <sz val="8"/>
        <color indexed="8"/>
        <rFont val="Arial"/>
        <family val="2"/>
      </rPr>
      <t xml:space="preserve"> est vérifiée par contrôle du dossier de gestion des risques et des documents d'accompagnement du DM.</t>
    </r>
  </si>
  <si>
    <t>6.4.4</t>
  </si>
  <si>
    <t>Analyse du rapport bénéfice/risque</t>
  </si>
  <si>
    <t>6.5</t>
  </si>
  <si>
    <t>L'entreprise  doit opter pour une réduction des risques, avant d'évaluer le rapport bénéfice/risque</t>
  </si>
  <si>
    <t>L'entreprise  doit examiner les informations et les documents et déterminer, par des preuves, si les bénéfices médicaux de l'emploi prévu sont supérieurs au risque résidue</t>
  </si>
  <si>
    <t>Pour le rapport "bénéfice/risque" jugé suffisant (risques dont les bénéfices associés s'avèrent être supérieurs), l'entreprise  décide quelles informations pour la sécurité sont nécessaires pour indiquer le risque résiduel.</t>
  </si>
  <si>
    <t>6.5.4</t>
  </si>
  <si>
    <t>L'entreprise  abandonne la conception, si toutes les mesures praticables de maîtrise du risque sont insuffisantes pour satisfaire aux critères d'acceptabilité du risque (mesures 6.2a)b)c) , rapport bénéfice/risque et autre conception)</t>
  </si>
  <si>
    <t>6.5.5</t>
  </si>
  <si>
    <r>
      <rPr>
        <sz val="8"/>
        <color indexed="26"/>
        <rFont val="Arial"/>
        <family val="2"/>
      </rPr>
      <t xml:space="preserve">Les </t>
    </r>
    <r>
      <rPr>
        <sz val="8"/>
        <color indexed="32"/>
        <rFont val="Arial"/>
        <family val="2"/>
      </rPr>
      <t>résultats</t>
    </r>
    <r>
      <rPr>
        <sz val="8"/>
        <color indexed="8"/>
        <rFont val="Arial"/>
        <family val="2"/>
      </rPr>
      <t xml:space="preserve"> </t>
    </r>
    <r>
      <rPr>
        <sz val="8"/>
        <color indexed="32"/>
        <rFont val="Arial"/>
        <family val="2"/>
      </rPr>
      <t>de l'évaluation</t>
    </r>
    <r>
      <rPr>
        <sz val="8"/>
        <color indexed="8"/>
        <rFont val="Arial"/>
        <family val="2"/>
      </rPr>
      <t xml:space="preserve"> de l'analyse doivent être </t>
    </r>
    <r>
      <rPr>
        <sz val="8"/>
        <color indexed="21"/>
        <rFont val="Arial"/>
        <family val="2"/>
      </rPr>
      <t>enregistrés</t>
    </r>
    <r>
      <rPr>
        <sz val="8"/>
        <color indexed="8"/>
        <rFont val="Arial"/>
        <family val="2"/>
      </rPr>
      <t xml:space="preserve"> dans le dossier de gestion des risques</t>
    </r>
  </si>
  <si>
    <t>6.5.6</t>
  </si>
  <si>
    <t xml:space="preserve"> Risques découlant des mesures de maîtrise du risque</t>
  </si>
  <si>
    <t>6.6</t>
  </si>
  <si>
    <t xml:space="preserve">L'entreprise  identifie et gère (conformément aux paragraphes de 4.4 à 6.5), si existe, les nouveaux phénomènes dangereux ou risques aggravés lors de la mesure de la maîtrise du risque </t>
  </si>
  <si>
    <t>6.6.1</t>
  </si>
  <si>
    <r>
      <rPr>
        <sz val="8"/>
        <color indexed="26"/>
        <rFont val="Arial"/>
        <family val="2"/>
      </rPr>
      <t xml:space="preserve">Les </t>
    </r>
    <r>
      <rPr>
        <sz val="8"/>
        <color indexed="32"/>
        <rFont val="Arial"/>
        <family val="2"/>
      </rPr>
      <t>résultats</t>
    </r>
    <r>
      <rPr>
        <sz val="8"/>
        <color indexed="8"/>
        <rFont val="Arial"/>
        <family val="2"/>
      </rPr>
      <t xml:space="preserve"> </t>
    </r>
    <r>
      <rPr>
        <sz val="8"/>
        <color indexed="32"/>
        <rFont val="Arial"/>
        <family val="2"/>
      </rPr>
      <t>de la gestion</t>
    </r>
    <r>
      <rPr>
        <sz val="8"/>
        <color indexed="8"/>
        <rFont val="Arial"/>
        <family val="2"/>
      </rPr>
      <t xml:space="preserve"> des nouveaux risques et des risques aggravés doivent être </t>
    </r>
    <r>
      <rPr>
        <sz val="8"/>
        <color indexed="21"/>
        <rFont val="Arial"/>
        <family val="2"/>
      </rPr>
      <t>enregistrés</t>
    </r>
    <r>
      <rPr>
        <sz val="8"/>
        <color indexed="8"/>
        <rFont val="Arial"/>
        <family val="2"/>
      </rPr>
      <t xml:space="preserve"> dans le dossier de gestion des risques</t>
    </r>
  </si>
  <si>
    <t>6.6.2</t>
  </si>
  <si>
    <t xml:space="preserve"> Maîtrise complète des risques </t>
  </si>
  <si>
    <t>6.7</t>
  </si>
  <si>
    <t>L'entreprise  doit s'assurer que les risques émanant de toutes les situations dangereuses identifiées ont été pris en compte</t>
  </si>
  <si>
    <t>6.7.1</t>
  </si>
  <si>
    <r>
      <rPr>
        <sz val="8"/>
        <color indexed="26"/>
        <rFont val="Arial"/>
        <family val="2"/>
      </rPr>
      <t>Les résultats de la</t>
    </r>
    <r>
      <rPr>
        <sz val="8"/>
        <color indexed="32"/>
        <rFont val="Arial"/>
        <family val="2"/>
      </rPr>
      <t xml:space="preserve"> maîtrise complète</t>
    </r>
    <r>
      <rPr>
        <sz val="8"/>
        <color indexed="8"/>
        <rFont val="Arial"/>
        <family val="2"/>
      </rPr>
      <t xml:space="preserve"> de risque doivent être </t>
    </r>
    <r>
      <rPr>
        <sz val="8"/>
        <color indexed="21"/>
        <rFont val="Arial"/>
        <family val="2"/>
      </rPr>
      <t>enregistrés</t>
    </r>
    <r>
      <rPr>
        <sz val="8"/>
        <color indexed="8"/>
        <rFont val="Arial"/>
        <family val="2"/>
      </rPr>
      <t xml:space="preserve"> dans le dossier de gestion des risques</t>
    </r>
  </si>
  <si>
    <t>6.7.2</t>
  </si>
  <si>
    <t>Évaluation de l'acceptabilité du risque résiduel global</t>
  </si>
  <si>
    <t>L'entreprise  décide, pour que le risque résiduel global soit jugé acceptable, des informations qui doivent figurer dans les documents d'accompagnement du DM.</t>
  </si>
  <si>
    <t>Il convient que l'entreprise  prenne en compte  la clarté et la compréhensibilité de l'information à communiquer, les destinataires directs ainsi que le/les moyens à utiliser</t>
  </si>
  <si>
    <r>
      <rPr>
        <sz val="8"/>
        <color indexed="26"/>
        <rFont val="Arial"/>
        <family val="2"/>
      </rPr>
      <t>Les résultats de</t>
    </r>
    <r>
      <rPr>
        <sz val="8"/>
        <color indexed="32"/>
        <rFont val="Arial"/>
        <family val="2"/>
      </rPr>
      <t xml:space="preserve"> l'acceptibilité des risque résiduels </t>
    </r>
    <r>
      <rPr>
        <sz val="8"/>
        <color indexed="8"/>
        <rFont val="Arial"/>
        <family val="2"/>
      </rPr>
      <t xml:space="preserve">doivent être </t>
    </r>
    <r>
      <rPr>
        <sz val="8"/>
        <color indexed="21"/>
        <rFont val="Arial"/>
        <family val="2"/>
      </rPr>
      <t>enregistrés</t>
    </r>
    <r>
      <rPr>
        <sz val="8"/>
        <color indexed="8"/>
        <rFont val="Arial"/>
        <family val="2"/>
      </rPr>
      <t xml:space="preserve"> dans le dossier de gestion des risques</t>
    </r>
  </si>
  <si>
    <t>Rapport de gestion des risques</t>
  </si>
  <si>
    <t>L'entreprise  doit garantir que le plan de gestion des risques a été mis en place de façon appropriée.</t>
  </si>
  <si>
    <t>L'entreprise  doit garantir que le risque résiduel global est acceptable et que il n'y a aucun risque résiduel non acceptable.</t>
  </si>
  <si>
    <t>L'entreprise  doit garantir que les bonnes méthodes de maîtrise de risque sont utilisées afin d'obtenir les analyses de de production et de postproduction pertinentes.</t>
  </si>
  <si>
    <t>L'entreprise  effectue une revue du processus de gestion des risqueses (contenant 8.1 8.2 et 8.3).
Les résultats de cette revue doivent être enregistrés sous forme d'un rapport de gestion des risques et être versés au dossier de gestion des risques</t>
  </si>
  <si>
    <t xml:space="preserve"> Informations de production et de postproduction</t>
  </si>
  <si>
    <t>L'entreprise  conserve et enregistre les résultats dans le dossier de gestion des risques.</t>
  </si>
  <si>
    <t>Lorsque la réglementation national exige certains aspects de la surveillance postproduction, l'entreprise  doit mettre en place des mesures supplémentaires, par exemple des évaluations prospectives de postproduction</t>
  </si>
  <si>
    <t>Niveaux au-dessus des limites :    </t>
  </si>
  <si>
    <t xml:space="preserve"> - - - - -</t>
  </si>
  <si>
    <t>80% Conforme</t>
  </si>
  <si>
    <t>- - - - -</t>
  </si>
  <si>
    <t>60% Convaincant</t>
  </si>
  <si>
    <t>Histogramme Conformité</t>
  </si>
  <si>
    <t>Coloriage Articles 4 à 8</t>
  </si>
  <si>
    <t>Limites de Conformité</t>
  </si>
  <si>
    <t>30% Informel</t>
  </si>
  <si>
    <t>Art 4</t>
  </si>
  <si>
    <t>Art 5</t>
  </si>
  <si>
    <t>Art 6</t>
  </si>
  <si>
    <t>Art 7</t>
  </si>
  <si>
    <t>Art 8</t>
  </si>
  <si>
    <t>Total S/Articles</t>
  </si>
  <si>
    <t xml:space="preserve">Histogramme Véracité </t>
  </si>
  <si>
    <t>Total Critères</t>
  </si>
  <si>
    <t>Conformité des 23 sous-articles</t>
  </si>
  <si>
    <t>Actions de progrès envisagées :</t>
  </si>
  <si>
    <t>Plan d'action :</t>
  </si>
  <si>
    <t>Intitulé ou Référence</t>
  </si>
  <si>
    <t>commentaires</t>
  </si>
  <si>
    <t>Commentaires :</t>
  </si>
  <si>
    <t>Tableau de synthèse</t>
  </si>
  <si>
    <t>Niveau</t>
  </si>
  <si>
    <t>Commentaires libres....</t>
  </si>
  <si>
    <t>Coloration automatique du graphe radar détaillé</t>
  </si>
  <si>
    <t>Quelques CONSEILS pour atteindre le respect des exigences...</t>
  </si>
  <si>
    <t xml:space="preserve">Qui : </t>
  </si>
  <si>
    <t>Responsable Qualité et Direction Générale</t>
  </si>
  <si>
    <t>Cet article  précise les exigences règlementaires générales de cette norme et les Exigences relatives à la documentation. Il met un accent sur la notion de « fichiers du dispositif médical » : il est demandé d’établir des « fichiers d’un dispositif médical » pour prouver la conformité aux exigences de l'ISO 13485 et aux exigences règlementaires.
Il aborde aussi la notion « d’informations médicales à caractère confidentiel » : il faudra protéger les informations médicales à caractères confidentiels en tenant évidement compte de la règlementation.</t>
  </si>
  <si>
    <t>Qui :</t>
  </si>
  <si>
    <t>Cet article traite de l’engagement de la direction, de l’écoute client, de la Politique Qualité, de la Planification des Objectives qualités, de la Planification  du SMQ, de Responsabilité, autorité, communication et de la Revue de direction.</t>
  </si>
  <si>
    <t>Cet article aborde la  mise à disposition des ressources, notamment les  ressources humaines, les infrastructures, l’environnement de travai
Il aborde aussi  les exigences particulières pour les dispositifs médicaux stériles</t>
  </si>
  <si>
    <t>Responsable Qualité et pilotes de processus (RH, Système informatique, Gestion administrative, gestion financière, Maintenance et Infrastructures)</t>
  </si>
  <si>
    <t xml:space="preserve">Cet article parle de la planification de la réalisation du produit, des processus relatifs aux clients, de la conception et développement, des achats, de la production et préparation du service, ainsi que de la maîtrise des équipements de surveillance et de mesure.  
Une note  invite à utiliser la norme IEC/ISO 62304, décrivant le processus du cycle de vie du logiciel, mais ce n’est pas une obligation. Il est également mentionné que l’organisme doit communiquer avec les autorités réglementaires, en l’ayant au préalable planifié : ceci est demandé par les différentes procédures de marquage CE de la 93/42/CEE. </t>
  </si>
  <si>
    <t xml:space="preserve"> Direction Générale, Responsable Qualité, pilotes des processus, Personnel</t>
  </si>
  <si>
    <t>Cet article traite de la  surveillance et du mesurage, de la maîtrise du produit non conforme, et de l’analyse des données. Il aborde aussi le traitement des réclamations et signalement aux autorités réglementaire ; c’est une  exigence en écho aux procédures obligatoire de la 93/42/CEE pour l'obtention du marquage CE.</t>
  </si>
  <si>
    <t xml:space="preserve"> Fiche de déclaration de conformité par une première partie - norme ISO 17050</t>
  </si>
  <si>
    <t>Déclaration de conformité selon la norme NF EN ISO 17050 Partie 1 : Exigences générales</t>
  </si>
  <si>
    <t>Évaluation de la conformité - Déclaration de conformité du fournisseur (NF EN ISO/CEI 17050-1)</t>
  </si>
  <si>
    <t>Date limite de validité de la déclaration :</t>
  </si>
  <si>
    <t>Référence unique de la déclaration ISO 17050 :</t>
  </si>
  <si>
    <r>
      <rPr>
        <sz val="8"/>
        <color indexed="8"/>
        <rFont val="Arial"/>
        <family val="2"/>
      </rPr>
      <t xml:space="preserve">Nous avons appliqué </t>
    </r>
    <r>
      <rPr>
        <b/>
        <sz val="8"/>
        <color indexed="8"/>
        <rFont val="Arial"/>
        <family val="2"/>
      </rPr>
      <t xml:space="preserve">la meilleure rigueur d'élaboration et d'analyse </t>
    </r>
    <r>
      <rPr>
        <sz val="8"/>
        <color indexed="8"/>
        <rFont val="Arial"/>
        <family val="2"/>
      </rPr>
      <t>(évaluation par plusieurs personnes compétentes) et nous avons respecté</t>
    </r>
    <r>
      <rPr>
        <b/>
        <sz val="8"/>
        <color indexed="8"/>
        <rFont val="Arial"/>
        <family val="2"/>
      </rPr>
      <t xml:space="preserve"> les règles d'éthique professionnelle</t>
    </r>
    <r>
      <rPr>
        <sz val="8"/>
        <color indexed="8"/>
        <rFont val="Arial"/>
        <family val="2"/>
      </rPr>
      <t xml:space="preserve"> (absence de conflits d'intérêt, respect des opinions, liberté des choix) pour parvenir aux résultats ci-dessous.</t>
    </r>
  </si>
  <si>
    <t>Taux moyen</t>
  </si>
  <si>
    <t>Niveaux de Conformité</t>
  </si>
  <si>
    <t>Documents d'appui consultables associés à la déclaration ISO 17050</t>
  </si>
  <si>
    <t>Déclaration de conformité selon l'ISO 17050 Partie 2 : Documentation d'appui  (NF EN ISO/CEI 17050-2)</t>
  </si>
  <si>
    <t>Documents génériques</t>
  </si>
  <si>
    <t>Documents spécifiques</t>
  </si>
  <si>
    <r>
      <rPr>
        <b/>
        <sz val="8"/>
        <color indexed="13"/>
        <rFont val="Arial"/>
        <family val="2"/>
      </rPr>
      <t xml:space="preserve">Modifier les contenus bleus et mettre ensuite en noir </t>
    </r>
    <r>
      <rPr>
        <sz val="8"/>
        <color indexed="13"/>
        <rFont val="Arial"/>
        <family val="2"/>
      </rPr>
      <t xml:space="preserve">: 
</t>
    </r>
    <r>
      <rPr>
        <sz val="8"/>
        <color indexed="13"/>
        <rFont val="Arial"/>
        <family val="2"/>
      </rPr>
      <t>Enregistrements qualité :</t>
    </r>
    <r>
      <rPr>
        <b/>
        <sz val="8"/>
        <color indexed="13"/>
        <rFont val="Arial"/>
        <family val="2"/>
      </rPr>
      <t xml:space="preserve"> </t>
    </r>
    <r>
      <rPr>
        <sz val="8"/>
        <color indexed="13"/>
        <rFont val="Arial"/>
        <family val="2"/>
      </rPr>
      <t>indiquez ceux que vous mettrez à disposition d'un auditeur. Il peut s'agir des onglets imprimés et signés de ce fichier d'autodiagnostic</t>
    </r>
  </si>
  <si>
    <r>
      <rPr>
        <b/>
        <sz val="8"/>
        <color indexed="8"/>
        <rFont val="Arial"/>
        <family val="2"/>
      </rPr>
      <t xml:space="preserve">Outil d'autodiagnostic : </t>
    </r>
    <r>
      <rPr>
        <sz val="8"/>
        <color indexed="8"/>
        <rFont val="Arial"/>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</si>
  <si>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</si>
  <si>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</si>
  <si>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t>NOM et Prénom de la personne indépendante</t>
  </si>
  <si>
    <t xml:space="preserve">Coordonnées professionnelles : </t>
  </si>
  <si>
    <t>Tél et email professionnels de la personne indépendante</t>
  </si>
  <si>
    <t>Date de la déclaration (jj/mm/aaaa) :</t>
  </si>
  <si>
    <t>Date de l'autodiagnostic (jj/mm/aaaa) :</t>
  </si>
  <si>
    <t>Mettre la date de signature par la personne compétente</t>
  </si>
  <si>
    <t>Signature :</t>
  </si>
  <si>
    <t>Coloriage Articles 4 à 10</t>
  </si>
  <si>
    <t>Art 10</t>
  </si>
  <si>
    <t>O</t>
  </si>
  <si>
    <t>Commentaires libres...</t>
  </si>
  <si>
    <t>Art 4 : Contexte de l'organisme</t>
  </si>
  <si>
    <t>Art 9</t>
  </si>
  <si>
    <t>Compréhension de l'organisme et de son contexte</t>
  </si>
  <si>
    <t>Détermination du domaine d'application du système de management de la qualité</t>
  </si>
  <si>
    <t>Système de management de la qualité et ses processus</t>
  </si>
  <si>
    <t>Art 5 : Leadership</t>
  </si>
  <si>
    <t>Politique</t>
  </si>
  <si>
    <t>Rôles, responsabilités et autorités au sein de l'organisme</t>
  </si>
  <si>
    <t xml:space="preserve">Art 6 : Planification </t>
  </si>
  <si>
    <t>Actions à mettre en oeuvre face aux risques et opportunités</t>
  </si>
  <si>
    <t>Objectifs qualité et planification pour les atteindre</t>
  </si>
  <si>
    <t>Art 7 : Support</t>
  </si>
  <si>
    <t>Ressources</t>
  </si>
  <si>
    <t>Compétences</t>
  </si>
  <si>
    <t>Sensibilisation</t>
  </si>
  <si>
    <t>Communication</t>
  </si>
  <si>
    <t>Information documentée</t>
  </si>
  <si>
    <t>Art 8 : Réalisation des activités opérationnelles</t>
  </si>
  <si>
    <t>Planification et maîtrise opérationnelles</t>
  </si>
  <si>
    <t>Exigences relatives aux produits et services</t>
  </si>
  <si>
    <t>Conception et développement de produits et services</t>
  </si>
  <si>
    <t>Maîtrise des processus, produits et services fournis par des prestataires externes</t>
  </si>
  <si>
    <t>Production et prestation de service</t>
  </si>
  <si>
    <t>Libération des produits et services</t>
  </si>
  <si>
    <t>Maîtrise des éléments de sortie non conformes</t>
  </si>
  <si>
    <t>Art 9 : Evaluation des performances</t>
  </si>
  <si>
    <t>Surveillance, mesure, analyse et évaluation</t>
  </si>
  <si>
    <t>Art 10 : Amélioration</t>
  </si>
  <si>
    <t>Non-conformité et action corrective</t>
  </si>
  <si>
    <t>10.3</t>
  </si>
  <si>
    <t>Amélioration continue</t>
  </si>
  <si>
    <t>Quelques CONSEILS pour atteindre le respect des exigences de l'ISO 9001:2015...</t>
  </si>
  <si>
    <t>L’organisme doit déterminer les enjeux externes et internes liés au contexte socio-économique dans lequel il se situe. De plus, les parties intéressées doivent être identifiées ainsi que leurs attentes et exigences. Ces dernières seront listées et revus périodiquement. Les champs d'application du système de management de la qualité (SMQ) sont fixés, ainsi que l'ensemble des processus nécessaires à la mise en oeuvre de ce système.</t>
  </si>
  <si>
    <t>Dans cet article, la responsabilité de la direction est de communiquer et mettre à disposition sa politique qualité qu'elle appliquera et mettra à jour par la suite. L'engagement de la direction consiste aussi à attribuer les responsabilités et les autorités au sein de l'organisme afin d'appliquer sa politique qualité.</t>
  </si>
  <si>
    <t xml:space="preserve">Cet article stipule l’identification des risques liés aux enjeux de l’organisme et de prendre les mesures nécessaires pour y remédier.
Des objectifs qualité pertinents et cohérents avec la politique de l'organisme sont fixés et doivent être documentés, communiqués à l’ensemble des acteurs et mesurables afin de pouvoir évaluer la performance dans l’atteinte de ces objectifs.
Le système de management de la qualité peut subir des modifications dont la réalisation doit être plannifiée, tout en mettant à disposition les ressources nécessaires à cette réalisation et en attribuant les responsabilités et les autorités correspondantes. </t>
  </si>
  <si>
    <t>Les ressources humaines et matérielles nécessaires sont mises à disposition pour la réalisation des processus du SMQ. Les compétences des personnes qui ont un impact direct sur la qualité des produits/services (conception et développement, production, service client...) sont contrôlées. 
D'autre part, sur le volet informationnel, l'organisme doit planifier des réunions périodiques et des entretiens avec l'ensemble des pilotes de processus. Ceci pour vérifier l'existence, la conformité et l'application sur le terrain des dispositions demandées. Les informations documentées doivent ainsi être créées, mises à jour, diffusées et utilisées par l'ensemble des parties prenantes.</t>
  </si>
  <si>
    <t xml:space="preserve">L'organisme doit planifier, mettre en œuvre et maîtriser les processus nécessaires à la réalisation des activités opérationnelles, après avoir recensé les besoins du clients et receuilli les informations documentées explicitant ces besoins. Il est recommandé de définir avec la direction et l'ensemble des pilotes du processus, les exigences relatives aux produits et services et leur développement. Pour assurer la conformité de ces éléments, il est nécessaire de vérifier de façon continue, principalement après la mise à jour des processus, les informations relatives aux  actions menées qui doivent être documentées et conservées. Il est également essentiel de verifier la conformité des produits et services fournis par les prestataires externes, aux exigences définis par l'organisme. </t>
  </si>
  <si>
    <t>La version ISO 9001:2015 renforce l'évaluation de la performance dans un système de management de la qualité. Cela requiert la mise en place de moyen de surveillance et de mesure des résultats obtenus. Ces résultats attendus, en interne comme en externe, peuvent concerner la qualité des produits ou services au regard des attentes des clients. Cela nécessite d’avoir une surveillance constante sur les processus afin de réagir en cas d'anomalie . Il est important de programmer des audits internes de façon périodique, en fournissant les moyens nécessaires (humains et matériels) afin d'entreprendre sans délai indu la correction et les actions correctives appropriées s'il y a écart.</t>
  </si>
  <si>
    <t>Les besoins et attentes des parties intéressées doivent être prises en considération pour améliorer la performance de vos activités. Il est important d’étudier l’évolution des besoins des clients et du marché, des compétences, des exigences réglementaires ou tout autre facteur. L'organisme s'engage donc à améliorer en continu la qualité des produits et services qu'il propose aux clients pour augmenter leur satisfaction. Cela passe par la correction des anomalies et des non conformités , mais aussi par les actions préventives suite à l'étude et l'analyse des résultats d'évaluation de la performance du SMQ. L'organisme sera donc constamment dans une optique d'amélioration continue.</t>
  </si>
  <si>
    <r>
      <rPr>
        <sz val="9"/>
        <color indexed="8"/>
        <rFont val="Arial"/>
        <family val="2"/>
      </rPr>
      <t>Objet de la déclaration :</t>
    </r>
    <r>
      <rPr>
        <b/>
        <sz val="9"/>
        <color indexed="8"/>
        <rFont val="Arial"/>
        <family val="2"/>
      </rPr>
      <t xml:space="preserve"> Estimation des niveaux de CONFORMITÉ aux EXIGENCES de la norme NF EN ISO 9001:2015</t>
    </r>
  </si>
  <si>
    <t>Tableau des résultats de CONFORMITÉ de nos activités 
selon les critères d'exigence tirés de la norme NF EN ISO 9001:2015</t>
  </si>
  <si>
    <r>
      <rPr>
        <b/>
        <sz val="8"/>
        <color indexed="8"/>
        <rFont val="Arial"/>
        <family val="2"/>
      </rPr>
      <t>Norme NF EN ISO 9001:2015</t>
    </r>
    <r>
      <rPr>
        <sz val="8"/>
        <color indexed="8"/>
        <rFont val="Arial"/>
        <family val="2"/>
      </rPr>
      <t xml:space="preserve"> " Système de management de la qualité", édition  Afnor, www.afnor.org, 15 octobre 2015</t>
    </r>
  </si>
  <si>
    <t>Modifier les contenus bleus et mettre ensuite en noir : 
Enregistrements qualité : indiquez ceux que vous mettrez à disposition d'un auditeur. Il peut s'agir des onglets imprimés et signés de ce fichier d'autodiagnostic</t>
  </si>
  <si>
    <r>
      <rPr>
        <b/>
        <sz val="8"/>
        <color indexed="8"/>
        <rFont val="Arial"/>
        <family val="2"/>
      </rPr>
      <t xml:space="preserve">Outil d'autodiagnostic : </t>
    </r>
    <r>
      <rPr>
        <sz val="8"/>
        <color indexed="8"/>
        <rFont val="Arial Narrow"/>
        <family val="2"/>
      </rPr>
      <t>Fichier Excel® automatisé mis au point à l'Université de Technologie de Compiègne, France (www.utc.fr) - voir sa dénomination au bas de la feuille</t>
    </r>
  </si>
  <si>
    <t>Indiquer les NOM et Prénom de la personne indépendante</t>
  </si>
  <si>
    <t>Tél et email de la personne indépendante</t>
  </si>
  <si>
    <t>Onglet Utilitaire pour Graphes ISO 9001 : extraits de {Critères}</t>
  </si>
  <si>
    <t>REF ISO 9001</t>
  </si>
  <si>
    <t>Intitulé des Critères</t>
  </si>
  <si>
    <t>REF ISO 13485</t>
  </si>
  <si>
    <t>Maturité véracité</t>
  </si>
  <si>
    <t>Taux %</t>
  </si>
  <si>
    <r>
      <rPr>
        <sz val="8"/>
        <color indexed="8"/>
        <rFont val="Arial"/>
        <family val="2"/>
      </rPr>
      <t xml:space="preserve">Les parties intéressées </t>
    </r>
    <r>
      <rPr>
        <b/>
        <sz val="8"/>
        <color indexed="8"/>
        <rFont val="Arial"/>
        <family val="2"/>
      </rPr>
      <t>pertinentes</t>
    </r>
    <r>
      <rPr>
        <sz val="8"/>
        <color indexed="8"/>
        <rFont val="Arial"/>
        <family val="2"/>
      </rPr>
      <t xml:space="preserve"> sont identifiées dans la cadre du SMQ</t>
    </r>
  </si>
  <si>
    <r>
      <rPr>
        <sz val="8"/>
        <color indexed="8"/>
        <rFont val="Arial"/>
        <family val="2"/>
      </rPr>
      <t xml:space="preserve">Les </t>
    </r>
    <r>
      <rPr>
        <b/>
        <sz val="8"/>
        <color indexed="8"/>
        <rFont val="Arial"/>
        <family val="2"/>
      </rPr>
      <t>exigences  des clients</t>
    </r>
    <r>
      <rPr>
        <sz val="8"/>
        <color indexed="8"/>
        <rFont val="Arial"/>
        <family val="2"/>
      </rPr>
      <t xml:space="preserve"> ainsi que celles </t>
    </r>
    <r>
      <rPr>
        <b/>
        <sz val="8"/>
        <color indexed="8"/>
        <rFont val="Arial"/>
        <family val="2"/>
      </rPr>
      <t>légales et réglementaires</t>
    </r>
    <r>
      <rPr>
        <sz val="8"/>
        <color indexed="8"/>
        <rFont val="Arial"/>
        <family val="2"/>
      </rPr>
      <t xml:space="preserve"> sont prises en considération dans le SMQ</t>
    </r>
  </si>
  <si>
    <r>
      <rPr>
        <sz val="8"/>
        <color indexed="8"/>
        <rFont val="Arial"/>
        <family val="2"/>
      </rPr>
      <t>Les</t>
    </r>
    <r>
      <rPr>
        <sz val="8"/>
        <color indexed="21"/>
        <rFont val="Arial"/>
        <family val="2"/>
      </rPr>
      <t xml:space="preserve"> </t>
    </r>
    <r>
      <rPr>
        <b/>
        <sz val="8"/>
        <color indexed="21"/>
        <rFont val="Arial"/>
        <family val="2"/>
      </rPr>
      <t>informations</t>
    </r>
    <r>
      <rPr>
        <sz val="8"/>
        <color indexed="8"/>
        <rFont val="Arial"/>
        <family val="2"/>
      </rPr>
      <t xml:space="preserve"> sur les parties intéressées et leurs exigences sont </t>
    </r>
    <r>
      <rPr>
        <b/>
        <sz val="8"/>
        <color indexed="8"/>
        <rFont val="Arial"/>
        <family val="2"/>
      </rPr>
      <t>surveillées et revues</t>
    </r>
    <r>
      <rPr>
        <sz val="8"/>
        <color indexed="8"/>
        <rFont val="Arial"/>
        <family val="2"/>
      </rPr>
      <t xml:space="preserve"> périodiquement</t>
    </r>
  </si>
  <si>
    <t>L'organisme  documente un manuel qualité qui comprend le domaine d'application du système de management de la qualité</t>
  </si>
  <si>
    <t>Lorsque l’organisme établit ce domaine d’application, il prend en compte les enjeux externes et internes auxquels il est fait référence en 4.1</t>
  </si>
  <si>
    <t>Lorsque l’organisme établit ce domaine d’application, il prend en compte, les exigences des parties intéressées pertinentes auxquelles il est fait référence en 4.2</t>
  </si>
  <si>
    <t>Lorsque l’organisme établit ce domaine d’application,  il prend en compte  les produits et services de l'organisme.</t>
  </si>
  <si>
    <t>L'organisme  applique toutes les exigences de la présente Norme internationale(ISO9001) si elles sont applicables dans le cadre du domaine d’application déterminé de son système de management de la qualité.</t>
  </si>
  <si>
    <t xml:space="preserve">Le domaine d’application du système de management de la qualité de l'organisme est  disponible et tenu à jour sous la forme d'une information documentée. </t>
  </si>
  <si>
    <t>Le domaine d’application  indique les types de produits et services couverts, et fournis une justification pour toute exigence  que l'organisme juge non applicable dans le cadre du domaine d’application de son système de management de la qualité.</t>
  </si>
  <si>
    <t>La conformité à la présente Norme internationale (ISO9001) est  déclarée que si les exigences déterminées comme étant non applicables n'ont pas d'incidence sur l'aptitude ou la responsabilité de l'organisme d'assurer la conformité de ses produits et services et l'amélioration de la satisfaction de ses clients.</t>
  </si>
  <si>
    <t>L'organisme  établit, documente , met en œuvre, tiens à jour et améliore en continu un système de management de la qualité, y compris les processus nécessaires et leurs interactions, en accord avec les exigences des présentes norme internationale et aux exigences réglementaires applicables.</t>
  </si>
  <si>
    <t>L'organisme  détermine  les processus nécessaires au SMQ et leur application dans tout l'organisme et détermine les éléments d'entrée requis et les éléments de sortie attendus pour ces processus</t>
  </si>
  <si>
    <t xml:space="preserve">l'organisme  applique une approche fondée sur les risques en ce qui concerne les processus appropriés nécessaires au système de management de la qualité </t>
  </si>
  <si>
    <t>l'organisme détermine la séquence et l'interaction de ces processus.</t>
  </si>
  <si>
    <t xml:space="preserve">Pour chaque processus du système de management de la qualité, l'organisme détermine et applique les critères et les méthodes nécessaires pour assurer l'efficacité du fonctionnement et de la
maîtrise de ces processus 
</t>
  </si>
  <si>
    <t xml:space="preserve">Pour chaque processus du système de management de la qualité, l'organisme détermine et  assure la disponibilité des ressources et des informations nécessaires au fonctionnement et à la
surveillance de ces processus 
</t>
  </si>
  <si>
    <t xml:space="preserve">Pour chaque processus du système de management de la qualité, l'organisme evalue et met en œuvre toutes les modifications requises pour s'assurer que ces processus produisent les résultats attendus  et maintenir leur efficacité . 
</t>
  </si>
  <si>
    <t>l'organisme détermine et applique les critères et les méthodes (y compris la surveillance, les mesures et les indicateurs de performance associés) nécessaires pour assurer le fonctionnement et la maîtrise efficaces de ces processus.</t>
  </si>
  <si>
    <t xml:space="preserve">Pour chaque processus du système de management de la qualité, l'organisme établit et conserve les informations documentées (enregistrements, procédure) 
</t>
  </si>
  <si>
    <t>l'organisme  attribue les responsabilités et autorités pour ces processus</t>
  </si>
  <si>
    <t>l'oganisme améliore les processus et le système de management de la qualité.</t>
  </si>
  <si>
    <t>L'organisme  documente un manuel qualité qui comprend une description des interactions entre les différents processus du système de management de la qualité.</t>
  </si>
  <si>
    <t xml:space="preserve">La direction démontre son leadership et son engagement au développement et la mise en œuvre  du système de management de la qualité </t>
  </si>
  <si>
    <t xml:space="preserve">la direction communique au sein de l'organisme l'importance de satisfaire aux exigences des clients ainsi qu'aux
exigences réglementaires applicables ;
</t>
  </si>
  <si>
    <t>l'organisme assure que la politique et les objectifs qualité sont établis pour le système de management de la qualité et qu'ils sont compatibles avec le contexte et l’orientation stratégique de l'organisme;</t>
  </si>
  <si>
    <t>s'assurant que les exigences liées au système de management de la qualité sont intégrées aux processus métiers de l'organisme;</t>
  </si>
  <si>
    <t>La direction promouvoie l'utilisation de l'approche processus et de l'approche par les risques;</t>
  </si>
  <si>
    <t>la direction s'assure  que les ressources requises pour le système de management de la qualité sont disponibles;</t>
  </si>
  <si>
    <t>la direction communique sur l'importance de disposer d'un système de management de la qualité efficace et de se conformer aux exigences liées à ce système;</t>
  </si>
  <si>
    <t>s’assure que le système de management de la qualité atteigne les résultats attendus;</t>
  </si>
  <si>
    <t>la direction incite, oriente et soutient les personnes pour qu'elles contribuent à l'efficacité du système de management de la qualité;</t>
  </si>
  <si>
    <t>la direction promouvoie l'amélioration;</t>
  </si>
  <si>
    <t>la direction soutient les autres rôles pertinents de management afin de démontrer leurs responsabilités dans leurs domaines respectifs.</t>
  </si>
  <si>
    <t>La direction  démontre son leadership et son engagement relatifs à l’orientation client en s’assurant que:les exigences du client ainsi que les exigences légales et réglementaires applicables sont déterminées, comprises et satisfaites en permanence;</t>
  </si>
  <si>
    <t>La direction doit démontrer son leadership et son engagement relatifs à l’orientation client en s’assurant que: les risques et les opportunités susceptibles d’avoir une incidence sur la conformité des produits et des services et sur l’aptitude à améliorer la satisfaction du client sont déterminés et pris en compte;</t>
  </si>
  <si>
    <t>La direction doit démontrer son leadership et son engagement relatifs à l’orientation client en s’assurant que: la priorité d’accroissement de la satisfaction du client est préservée.</t>
  </si>
  <si>
    <t>La direction  établie, met en œuvre et tient à jour une politique qualité qui:est appropriée à la finalité et au contexte de l’organisme et soutient son orientation stratégique;</t>
  </si>
  <si>
    <t>La direction  établit, met en œuvre et tient à jour une politique qualité qui: fournit un cadre pour l’établissement d’objectifs qualité;</t>
  </si>
  <si>
    <t>La direction  établie, met en œuvre et tient à jour une politique qualité qui:  inclut l’engagement de satisfaire aux exigences applicables;</t>
  </si>
  <si>
    <t>La politique qualité est disponible et tenue à jour sous la forme d’une information documentée;</t>
  </si>
  <si>
    <t>La politique qualité est communiquée, comprise et appliquée au sein de l’organisme;</t>
  </si>
  <si>
    <t>La direction  assure que les responsabilités et autorités sont définies, documentées, communiquées et comprises  au sein de l'organisme.</t>
  </si>
  <si>
    <t>La direction  attribut la responsabilité et l'autorité pour s'assurer que le système de management de la qualité est conforme aux exigences des présentes Normes internationales;</t>
  </si>
  <si>
    <t>La direction  attribue la responsabilité et l'autorité pour assurer que les processus délivrent les résultats attendus;</t>
  </si>
  <si>
    <t>La direction  attribue la responsabilité et l'autorité pour rendre compte, en particulier à la direction, de la performance du système de management de la qualité et des opportunités d'amélioration (voir 10.1 iso 9001);</t>
  </si>
  <si>
    <t>La direction  attribue la responsabilité et l'autorité pour s’assurer de la promotion de l'orientation client à tous les niveaux de l'organisme;</t>
  </si>
  <si>
    <t>La direction  attribue la responsabilité et l'autorité pour s'assurer que, lorsque des modifications du système de management de la qualité sont planifiées et mises en œuvre, l'intégrité du système de management de la qualité est maintenue.</t>
  </si>
  <si>
    <t>La direction  attribut la responsabilité et l'autorité pour
s'assure que le système de management de la qualité est conforme aux exigences des présentes Normes internationales;</t>
  </si>
  <si>
    <t>La direction doit attribuer la responsabilité et l'autorité pour s'assurer que les processus délivrent les résultats attendus;</t>
  </si>
  <si>
    <t>La direction  attribue la responsabilité et l'autorité pour assurer que la sensibilisation aux exigences réglementaires applicables et aux exigences du SMQ en particulier la promotion de l'orientation client est encouragée dans tout l'organisme.</t>
  </si>
  <si>
    <t>Dans le cadre de la planification de son SQM, l'organisme  tient compte des enjeux mentionnés en 4.1 (iso 9001 &amp; 13485) et des exigences mentionnées en 4.2 (iso 9001) et déterminer les risques et opportunités qu’il est nécessaire de prendre en compte pour donner l’assurance que le système de management de la qualité peut atteindre le ou les résultats escomptés;</t>
  </si>
  <si>
    <t>Dans le cadre de la planification de son SQM, l'organisme  tient compte des enjeux mentionnés en 4.1 (iso 9001 &amp; 13485) et des exigences mentionnées en 4.2 (iso 9001) et déterminer les risques et opportunités qu’il est nécessaire de prendre en compte pour accroître les effets souhaitables</t>
  </si>
  <si>
    <t>Dans le cadre de la planification de son SQM, l'organisme  tient compte des enjeux mentionnés en 4.1 (iso 9001 &amp; 13485) et des exigences mentionnées en 4.2 (iso 9001) et déterminer les risques et opportunités qu’il est nécessaire de prendre en compte pour  prévenir ou réduire les effets indésirables;</t>
  </si>
  <si>
    <t>Dans le cadre de la planification de son SQM, l'organisme  tient compte des enjeux mentionnés en 4.1 (iso 9001 &amp; 13485) et des exigences mentionnées en 4.2 (iso 9001) et déterminer les risques et opportunités qu’il est nécessaire de prendre en compte pour s’améliorer.</t>
  </si>
  <si>
    <t>L'organisme  planifie les actions à mettre en œuvre face aux risques et opportunités;</t>
  </si>
  <si>
    <t>L'organisme  planifie, comment
Les actions mises en œuvre face aux risques et opportunités doivent être proportionnelles à l'impact potentiel sur la conformité des produits et des services.</t>
  </si>
  <si>
    <t>L'organisme établit des objectifs qualité, aux fonctions, niveaux et processus concernés, nécessaires au système de management de la qualité et Les objectifs qualité sont en  cohérence avec la politique qualité;</t>
  </si>
  <si>
    <t>L'organisme établit des objectifs qualité, aux fonctions, niveaux et processus concernés, nécessaires au système de management de la qualité et Les objectifs qualité sont mesurables;</t>
  </si>
  <si>
    <t>L'organisme établit des objectifs qualité, aux fonctions, niveaux et processus concernés, nécessaires au système de management de la qualité et Les objectifs qualité tiennent  compte des exigences applicables;</t>
  </si>
  <si>
    <t>L'organisme établit des objectifs qualité, aux fonctions, niveaux et processus concernés, nécessaires au système de management de la qualité et Les objectifs qualité sont pertinents pour la conformité des produits et des services et l'amélioration de la satisfaction du client;</t>
  </si>
  <si>
    <t>L'organisme établit des objectifs qualité, aux fonctions, niveaux et processus concernés, nécessaires au système de management de la qualité et Les objectifs qualité sont  surveillés</t>
  </si>
  <si>
    <t>L'organisme établit des objectifs qualité, aux fonctions, niveaux et processus concernés, nécessaires au système de management de la qualité et Les objectifs qualité sont communiqués</t>
  </si>
  <si>
    <t>L'organisme établit des objectifs qualité, aux fonctions, niveaux et processus concernés, nécessaires au système de management de la qualité et Les objectifs qualité sont mis à jour en tant que de besoin.</t>
  </si>
  <si>
    <t>Lorsque l’organisme planifie la façon dont ses objectifs qualité seront atteints, il  détermine ce qui sera fait;</t>
  </si>
  <si>
    <t>Lorsque l’organisme planifie la façon dont ses objectifs qualité seront atteints, il doit déterminer: quelles ressources seront nécessaires;</t>
  </si>
  <si>
    <t>Lorsque l’organisme planifie la façon dont ses objectifs qualité seront atteints, il doit déterminer:
qui sera responsable;</t>
  </si>
  <si>
    <t>Lorsque l’organisme planifie la façon dont ses objectifs qualité seront atteints, il doit déterminer:
 les échéances;</t>
  </si>
  <si>
    <r>
      <rPr>
        <sz val="8"/>
        <color indexed="8"/>
        <rFont val="Arial"/>
        <family val="2"/>
      </rPr>
      <t xml:space="preserve">La réalisation des modifications apportée au SMQ est </t>
    </r>
    <r>
      <rPr>
        <b/>
        <sz val="8"/>
        <color indexed="8"/>
        <rFont val="Arial"/>
        <family val="2"/>
      </rPr>
      <t>planifiée</t>
    </r>
    <r>
      <rPr>
        <sz val="8"/>
        <color indexed="8"/>
        <rFont val="Arial"/>
        <family val="2"/>
      </rPr>
      <t xml:space="preserve"> et tient compte de l'intégrité de ce dernier</t>
    </r>
  </si>
  <si>
    <r>
      <rPr>
        <sz val="8"/>
        <color indexed="8"/>
        <rFont val="Arial"/>
        <family val="2"/>
      </rPr>
      <t xml:space="preserve">L'organisme détermine les objectifs et les </t>
    </r>
    <r>
      <rPr>
        <b/>
        <sz val="8"/>
        <color indexed="8"/>
        <rFont val="Arial"/>
        <family val="2"/>
      </rPr>
      <t>conséquences possibles</t>
    </r>
    <r>
      <rPr>
        <sz val="8"/>
        <color indexed="8"/>
        <rFont val="Arial"/>
        <family val="2"/>
      </rPr>
      <t xml:space="preserve"> des modifications planifiées</t>
    </r>
  </si>
  <si>
    <r>
      <rPr>
        <sz val="8"/>
        <color indexed="8"/>
        <rFont val="Arial"/>
        <family val="2"/>
      </rPr>
      <t xml:space="preserve">L'organisme met à disposition les </t>
    </r>
    <r>
      <rPr>
        <b/>
        <sz val="8"/>
        <color indexed="8"/>
        <rFont val="Arial"/>
        <family val="2"/>
      </rPr>
      <t>ressources</t>
    </r>
    <r>
      <rPr>
        <sz val="8"/>
        <color indexed="8"/>
        <rFont val="Arial"/>
        <family val="2"/>
      </rPr>
      <t xml:space="preserve"> nécessaires à la réalisation des modifications</t>
    </r>
  </si>
  <si>
    <r>
      <rPr>
        <sz val="8"/>
        <color indexed="8"/>
        <rFont val="Arial"/>
        <family val="2"/>
      </rPr>
      <t xml:space="preserve">L'organisme attribue les </t>
    </r>
    <r>
      <rPr>
        <b/>
        <sz val="8"/>
        <color indexed="8"/>
        <rFont val="Arial"/>
        <family val="2"/>
      </rPr>
      <t>responsabilités et autorités</t>
    </r>
    <r>
      <rPr>
        <sz val="8"/>
        <color indexed="8"/>
        <rFont val="Arial"/>
        <family val="2"/>
      </rPr>
      <t xml:space="preserve"> nécessaires à la réalisation des modifications</t>
    </r>
  </si>
  <si>
    <t>L'organisme détermine et fournis les ressources nécessaires en prenant en compte  les contraintes des ressources  internes et les besoin de l'organisme.</t>
  </si>
  <si>
    <t>L'organisme  détermine et fournis les ressources nécessaires pour la mise en place efficace du SMQ</t>
  </si>
  <si>
    <t xml:space="preserve">L'organisme  détermine et  fournis des ressources humaines  compétentes sur la base de la formation initale ou professionnelle ou d'une expérience appropriées pour celles qui aurait une incidence sur la sécurité ou la performance des produits    </t>
  </si>
  <si>
    <t>L'organisme détermine et documente les infrastructures nécessaires pour maîtriser l'environnement de travail et obtenir la conformité des produits</t>
  </si>
  <si>
    <t>Environnement pour la mise en œuvre des processus et contrôle des contaminations</t>
  </si>
  <si>
    <t>L'organisme détermine , fournit, maintien et documente l'environnement de travail nécessaire à la mise en œuvre de ses processus et à l'obtention de la conformité des services et des produits</t>
  </si>
  <si>
    <t>L'organisme documente les exigences et les procédures de surveillance et de maîtrise de l'environnemebt de travail</t>
  </si>
  <si>
    <t xml:space="preserve">L'orgnisme documente des  exigences en matière  de santé, de propreté et habillement du personnel ( 13485 6.4.1.3) </t>
  </si>
  <si>
    <t xml:space="preserve">L'organisme s'assure que les personnes qui travaillent temporairement dans des conditions d'environnement particulières ont reçu une formation particulière ou sont sous controle d'une personne ayant reçu cette formation </t>
  </si>
  <si>
    <t xml:space="preserve">Lorsque appropriée des dispositions particulière sont documentées pour la maitrise des produits contaminés ou potentiellement contaminés                  </t>
  </si>
  <si>
    <t>L’organisme détermine et fourni les ressources nécessaires pour assurer des résultats valides et fiables lorsqu’une surveillance ou une mesure est utilisée afin de vérifier la conformité des produits et des services aux exigences.</t>
  </si>
  <si>
    <t>L’organisme assure que les ressources fournies sont appropriées pour le type spécifique d’activités de surveillance et de mesure mises en œuvre</t>
  </si>
  <si>
    <t>L’organisme assure que les ressources fournies sont maintenues pour assurer leur adéquation.</t>
  </si>
  <si>
    <t>L’organisme conserve les informations documentées appropriées démontrant l’adéquation des ressources pour la surveillance et la mesure</t>
  </si>
  <si>
    <t>les équipements de mesure sont  étalonnés ou vérifiés, ou les deux, à des intervalles déterminés, ou avant leur utilisation, par rapport aux normes de mesure traçables aux étalons nationaux ou internationaux</t>
  </si>
  <si>
    <t>les équipements de mesure sont identifiés afin de déterminer son état d'étalonnage;</t>
  </si>
  <si>
    <t xml:space="preserve"> les équipements de mesure sont protégés contre les réglages susceptibles d'invalider le résultat de la mesure</t>
  </si>
  <si>
    <t xml:space="preserve"> les équipements de mesure sont protégés contre les dommages et la détérioration lors de la manipulation, de l'entretien et de stockage</t>
  </si>
  <si>
    <r>
      <rPr>
        <sz val="8"/>
        <color indexed="8"/>
        <rFont val="Arial"/>
        <family val="2"/>
      </rPr>
      <t xml:space="preserve">Les </t>
    </r>
    <r>
      <rPr>
        <b/>
        <sz val="8"/>
        <color indexed="8"/>
        <rFont val="Arial"/>
        <family val="2"/>
      </rPr>
      <t>compétences</t>
    </r>
    <r>
      <rPr>
        <sz val="8"/>
        <color indexed="8"/>
        <rFont val="Arial"/>
        <family val="2"/>
      </rPr>
      <t xml:space="preserve"> nécessaires des personnes dont le travail a une incidence sur les performances du SMQ sont </t>
    </r>
    <r>
      <rPr>
        <b/>
        <sz val="8"/>
        <color indexed="8"/>
        <rFont val="Arial"/>
        <family val="2"/>
      </rPr>
      <t>déterminées</t>
    </r>
  </si>
  <si>
    <r>
      <rPr>
        <sz val="8"/>
        <color indexed="8"/>
        <rFont val="Arial"/>
        <family val="2"/>
      </rPr>
      <t xml:space="preserve">Les </t>
    </r>
    <r>
      <rPr>
        <b/>
        <sz val="8"/>
        <color indexed="8"/>
        <rFont val="Arial"/>
        <family val="2"/>
      </rPr>
      <t>compétences</t>
    </r>
    <r>
      <rPr>
        <sz val="8"/>
        <color indexed="8"/>
        <rFont val="Arial"/>
        <family val="2"/>
      </rPr>
      <t xml:space="preserve"> du personnel sont </t>
    </r>
    <r>
      <rPr>
        <b/>
        <sz val="8"/>
        <color indexed="8"/>
        <rFont val="Arial"/>
        <family val="2"/>
      </rPr>
      <t>évaluées</t>
    </r>
    <r>
      <rPr>
        <sz val="8"/>
        <color indexed="8"/>
        <rFont val="Arial"/>
        <family val="2"/>
      </rPr>
      <t xml:space="preserve"> sur la base d'une formation ou d'une expérience appropriée</t>
    </r>
  </si>
  <si>
    <r>
      <rPr>
        <sz val="8"/>
        <color indexed="8"/>
        <rFont val="Arial"/>
        <family val="2"/>
      </rPr>
      <t>L'organisme met en place et évalue l'efficacité des actions pour</t>
    </r>
    <r>
      <rPr>
        <b/>
        <sz val="8"/>
        <color indexed="8"/>
        <rFont val="Arial"/>
        <family val="2"/>
      </rPr>
      <t xml:space="preserve"> acquérir ou renforcer les compétences</t>
    </r>
    <r>
      <rPr>
        <sz val="8"/>
        <color indexed="8"/>
        <rFont val="Arial"/>
        <family val="2"/>
      </rPr>
      <t xml:space="preserve"> nécessaires au bon fonctionnement du SMQ</t>
    </r>
  </si>
  <si>
    <t xml:space="preserve">L'organisme  conserve les informations documentées concenant la formation initiale et professionnelle, le savoir faire et l'experience      </t>
  </si>
  <si>
    <t>L'organisme  s'assure que les personnes effectuant un travail sous le contrôle de l'organisme soit sensibilsées à l'importance de leur contribubtion  à la politique et aux objectifs qualité</t>
  </si>
  <si>
    <r>
      <rPr>
        <sz val="8"/>
        <color indexed="8"/>
        <rFont val="Arial"/>
        <family val="2"/>
      </rPr>
      <t xml:space="preserve">L'organisme s'assure que le personnel est </t>
    </r>
    <r>
      <rPr>
        <b/>
        <sz val="8"/>
        <color indexed="8"/>
        <rFont val="Arial"/>
        <family val="2"/>
      </rPr>
      <t>conscient</t>
    </r>
    <r>
      <rPr>
        <sz val="8"/>
        <color indexed="8"/>
        <rFont val="Arial"/>
        <family val="2"/>
      </rPr>
      <t xml:space="preserve"> de l'importance de son activité, de sa contribution individuelle et collective à la réalisation de ces objectifs </t>
    </r>
  </si>
  <si>
    <r>
      <rPr>
        <sz val="8"/>
        <color indexed="8"/>
        <rFont val="Arial"/>
        <family val="2"/>
      </rPr>
      <t xml:space="preserve">Le personnel est </t>
    </r>
    <r>
      <rPr>
        <b/>
        <sz val="8"/>
        <color indexed="8"/>
        <rFont val="Arial"/>
        <family val="2"/>
      </rPr>
      <t>sensibilisé</t>
    </r>
    <r>
      <rPr>
        <sz val="8"/>
        <color indexed="8"/>
        <rFont val="Arial"/>
        <family val="2"/>
      </rPr>
      <t xml:space="preserve"> aux effets bénéfiques d'une amélioration des performances et aux répercussions d'un non respect des exigences du SMQ</t>
    </r>
  </si>
  <si>
    <t>L'organisme doit déterminer les besoins de communication interne et externe pertinents pour le système de management de la qualité, y compris sur quels sujets communiquer;</t>
  </si>
  <si>
    <t>L'organisme doit déterminer les besoins de communication interne et externe pertinents pour le système de management de la qualité, y compris à quels moments communiquer</t>
  </si>
  <si>
    <t>L'organisme doit déterminer les besoins de communication interne et externe pertinents pour le système de management de la qualité, y compris avec qui communiquer</t>
  </si>
  <si>
    <t>L'organisme doit déterminer les besoins de communication interne et externe pertinents pour le système de management de la qualité, y compris comment communiquer</t>
  </si>
  <si>
    <t>L'organisme doit déterminer les besoins de communication interne et externe pertinents pour le système de management de la qualité, y compris  qui communique</t>
  </si>
  <si>
    <t xml:space="preserve">La documentation du SMQ (voir 4.2.3)  comprend l'expression documentée de la politique qualité et des objectifs qualité 
</t>
  </si>
  <si>
    <t>4.2.1.1 a)</t>
  </si>
  <si>
    <t>la documentation du SMQ (voir 4.2.3 ISO 13485)  comprend un manuel qualité ;</t>
  </si>
  <si>
    <t>4.2.1.1 b)</t>
  </si>
  <si>
    <t xml:space="preserve">la documentation du SMQ (voir 4.2.3)  comprend , les procédures documentées et les enregistrements exigés </t>
  </si>
  <si>
    <t>4.2.1.1 c)</t>
  </si>
  <si>
    <t>la documentation du SMQ (voir 4.2.3)  comprend , les documents, y compris les enregistrements, jugés nécessaires par l'organisme pour assurer la
planification, le fonctionnement et la maîtrise efficaces de ses processus</t>
  </si>
  <si>
    <t>4.2.1.1 d)</t>
  </si>
  <si>
    <t>la documentation du SMQ (voir 4.2.3)  comprend toute autre documentation spécifiée par des exigences réglementaires applicables.</t>
  </si>
  <si>
    <t>4.2.1.1 e)</t>
  </si>
  <si>
    <t>L'organisme  documente un manuel qualité qui comprend les procédures documentées établies pour le système de management de la qualité ou la référence à celles-ci</t>
  </si>
  <si>
    <t>maitrise des documents</t>
  </si>
  <si>
    <t xml:space="preserve">Les informations documentées exigées par le système de management de la qualité et par les présentes Normes internationales sont maîtrisées </t>
  </si>
  <si>
    <t xml:space="preserve">Une procédure documentée est établie afin de définir les contrôles nécessaires pour  revoir et approuver les documents quant à leur adéquation avant diffusion </t>
  </si>
  <si>
    <t xml:space="preserve">Une procédure documentée est établie afin de revoir, mettre à jour si nécessaire et approuver de nouveau les documents </t>
  </si>
  <si>
    <t xml:space="preserve">Une procédure documentée est établie afin d'assurer que les modifications et le statut de la version en vigueur des documents sont identifiés </t>
  </si>
  <si>
    <t>Une procédure documentée est établie afin qu'elle  soit disponible et conviennen à l'utilisation, quand et là où elles sont nécessaires</t>
  </si>
  <si>
    <t>Une procédure documentée est établie afin d'assurer que les documents restent lisibles et facilement identifiables ;</t>
  </si>
  <si>
    <t xml:space="preserve">Une procédure documentée est établie afin d'assurer que les documents d'origine extérieure jugés nécessaires par l'organisme pour la planification et le fonctionnement du système de management de la qualité sont identifiés et que leur diffusion est maîtrisée </t>
  </si>
  <si>
    <t xml:space="preserve">Une procédure documentée est établie afin de prévenir la détérioration ou la perte des documents </t>
  </si>
  <si>
    <t>Une procédure documentée est établie afin d'empêcher toute utilisation non intentionnelle des documents périmés et les identifier de manière
adéquate.</t>
  </si>
  <si>
    <t xml:space="preserve">Lors de la création et de la mise à jour des informations documentées, l'organisme  s’assure que  l'identification et la description des informations documentées </t>
  </si>
  <si>
    <t>Lors de la création et de la mise à jour des informations documentées, l'organisme  s’assure de leur format (par exemple langue, version logicielle, graphiques) et support (par exemple électronique, papier);</t>
  </si>
  <si>
    <t>Lors de la création et de la mise à jour des informations documentées, l'organisme  s’assure la revue effectuée et leur approbation pour en déterminer la pertinence et l’adéquation.</t>
  </si>
  <si>
    <t>Les informations documentées d'origine externe que l'organisme juge nécessaires à la planification et au fonctionnement du système de management de la qualité sont identifiées comme il convient et maîtrisées.</t>
  </si>
  <si>
    <t>MAITRISE DES ENREGISTREMENT</t>
  </si>
  <si>
    <t>Les enregistrements sont conservés pour apporter la preuve de la conformité aux exigences et du fonctionnement efficace du système de management de la qualité.</t>
  </si>
  <si>
    <t>L'organisme documente des procédures pour définir les contrôles nécessaires associés à l'identification, au stockage, à la sécurité, à l'intégrité, à l'accessibilité, à la durée de conservation et à l'élimination des
enregistrements.</t>
  </si>
  <si>
    <t>L'organisme définit des méthodes pour protéger les informations médicales à caractère confidentiel contenues dans les enregistrements en tenant compte des exigences réglementaires applicables.</t>
  </si>
  <si>
    <t>L'organisme  conserve les enregistrements au minimum jusqu'à la fin de vie du dispositif médical, telle
que définie par l'organisme, ou pendant une durée spécifiée par les exigences réglementaires applicables</t>
  </si>
  <si>
    <t xml:space="preserve">L'organisme conserve le dossier de conception et de développement pour chaque type de dispositif médical ou une famille de dispositifs médicaux. </t>
  </si>
  <si>
    <r>
      <rPr>
        <sz val="8"/>
        <color indexed="8"/>
        <rFont val="Arial"/>
        <family val="2"/>
      </rPr>
      <t>Les informations documentées doivent être maîtrisées pour assurer leurs disponiblité et qu'elles conviennent à l'utilisation ainsi qu'elle soit convenablement protégé</t>
    </r>
    <r>
      <rPr>
        <i/>
        <sz val="8"/>
        <color indexed="8"/>
        <rFont val="Arial"/>
        <family val="2"/>
      </rPr>
      <t xml:space="preserve"> </t>
    </r>
  </si>
  <si>
    <t>Pour maîtriser les informations documentées, l’organisme met en œuvre les activités de  distribution, accès, récupération et utilisation;</t>
  </si>
  <si>
    <t>Pour maîtriser les informations documentées, l’organisme met en œuvre les activités de stockage et protection, y compris préservation de la lisibilité;</t>
  </si>
  <si>
    <t>Pour maîtriser les informations documentées, l’organisme met en œuvre les activités de maîtrise des modifications ainsi que de conservation et élimination.</t>
  </si>
  <si>
    <t>L'organisme planifi , développe et  met en œuvre les processus nécessaires à la satisfaction des exigences rlatives aux produits  et à la prestation de service</t>
  </si>
  <si>
    <t>La planification de la réalisation du produit est cohérente avec les exigences relatives aux autres processus du SMQ</t>
  </si>
  <si>
    <t>L'organisme documente des  processus relatifs à la gestion des risques tout au long de la réalisation du produit et sont conservés</t>
  </si>
  <si>
    <t>L'organisme détermine les objectifs qualité et les exigences relatives au produit</t>
  </si>
  <si>
    <t>L'organisme établi des processus, documente et fournis des ressources spécifiques au produits</t>
  </si>
  <si>
    <t>L'organisme détermine et met à jour et conserve  les informations documentés dans une mesure suffisante</t>
  </si>
  <si>
    <t>Les éléments de sortie de la plannification sont adaptés au mode de réalistaiton des activités opérationnelles de l'organisme</t>
  </si>
  <si>
    <t>l'organisme maitrise les modifications prévues, et analyse les modifications imprévues et mène des actions pour limiter tout effet négatif</t>
  </si>
  <si>
    <t>L'organisme s'assure que les processus externalisés sont maitrisés</t>
  </si>
  <si>
    <t xml:space="preserve">L'organisme détermine les exigences spécifiées par le client </t>
  </si>
  <si>
    <t>L'organisme détermine les exigences non formulées par les clients mais nécessaire pour l'usage prévu</t>
  </si>
  <si>
    <t>L'organisme détermine les exigences réglementaires applicables relatives au produit</t>
  </si>
  <si>
    <t>L'organisme détermine les formations de l'utilisateur pour une utilisation sure du produit</t>
  </si>
  <si>
    <t>L'organisme détermine toute exigence complémentaire déterminée par l'organisme</t>
  </si>
  <si>
    <t>L'organisme s'assure qu'il peut répondre aux réclamations relative au produit/service</t>
  </si>
  <si>
    <t>L'organisme  revoit les exigences relatives au produit avant qu'il ne livre le produti au client</t>
  </si>
  <si>
    <t>L'organisme s'assure  de résoudre les écarts entre les exigences d'un contrat ou d'une commande et celles relatives aux produits</t>
  </si>
  <si>
    <t>les exigences non documentés des clients sont confirmés par l'organismes avant d'etre accépté</t>
  </si>
  <si>
    <t>L'organisme s'assure que les exigences relatives au produit sont définies et documenté</t>
  </si>
  <si>
    <t>Les enregistrements des résultats de la revue des actions sont conservés</t>
  </si>
  <si>
    <t>L'organisme s'assure de la disponibilté des informations documentés</t>
  </si>
  <si>
    <t>l'organisme ammende  les documents relatifs aux modifications des exigences relatives au produit sont documenté et informe le personnel</t>
  </si>
  <si>
    <t>L'organisme documente les dispositons pour communiquer avec les clients</t>
  </si>
  <si>
    <t>La communication inclus les informations relatives au produit</t>
  </si>
  <si>
    <t>La communication inclus les traitements des consultations, contrats, commandes</t>
  </si>
  <si>
    <t>La communication inclus les retours d'information client, et réclamation</t>
  </si>
  <si>
    <t>La communication inclus les fiche d'avertissment</t>
  </si>
  <si>
    <t>La communication inclus la gestion de la priorité du client et les exigences relatives au actiosn d'urgence</t>
  </si>
  <si>
    <t>L'organisme établis des processus  et documente des procédures pour la conception et le développement</t>
  </si>
  <si>
    <t>L'organisme planifie et maitrise les étapes de conception et développement</t>
  </si>
  <si>
    <t>Les documents de planification sont conservés et mis à jour</t>
  </si>
  <si>
    <t>L'organisme documumente les étapes de conception et développement</t>
  </si>
  <si>
    <t>L'organisme documente les revues de chaque étapes de la conception et développement</t>
  </si>
  <si>
    <t xml:space="preserve">L'organisme documente les activités de vérification , de validation, et de transfert de conception   </t>
  </si>
  <si>
    <t xml:space="preserve">L'organisme documente les méthodes pour assurer la traçabilité des éléments de sorties de la conception et développement </t>
  </si>
  <si>
    <t>L'organisme documente les ressources nécessaires</t>
  </si>
  <si>
    <t>L'organisme prend en compte la maitrise des interfaces entre les personnes impliqués dans le processus de conception et de développement</t>
  </si>
  <si>
    <t>L'organisme prend en compte la nécessité d'impliquer  les clients et fournisseurs dans le processus de conception et développement</t>
  </si>
  <si>
    <t>L'organisme prend en compte les exigences relatives à la fourniture des produits et la prestation de services ultérieures</t>
  </si>
  <si>
    <t>L'organisme prend en compte la maitrise des processus attendues par les parties intéressées</t>
  </si>
  <si>
    <t>L'organisme prend en compte les informations documentés pour démontrer les exigences relatives à la conception et développement</t>
  </si>
  <si>
    <t>L'organisme détermine les éléments d'entrée concernant les exigences relatives  aux produits</t>
  </si>
  <si>
    <t>Les enregistrements relatifs aux processus de gestion de la clientelle et des prestataires externes  sont conservés</t>
  </si>
  <si>
    <t>Les éléments d'entrées comprennent les exigences fonctionnelles et de la performance</t>
  </si>
  <si>
    <t>Les éléments d'entrées comprennent les exigences réglementaires et normes applicables</t>
  </si>
  <si>
    <t>les éléments d'entrées comprennentles conséquences potentielles d'une défaillance liée à la nature du produit</t>
  </si>
  <si>
    <t>les éléments d'entrées comprennent les informations issues de conceptions similaires précédentes</t>
  </si>
  <si>
    <t>Les éléments d'entrées  comprennent les exigences pour la conception et développement</t>
  </si>
  <si>
    <t>Les éléments d'entrées sont revus quand à leur adéquation et approuvés</t>
  </si>
  <si>
    <t>Les exigences sont comlpletes validable et non contradictoire</t>
  </si>
  <si>
    <t>Les éléments d'entrées sont  appropriées pour permettre l'exercice de la conception et du développement</t>
  </si>
  <si>
    <t>Les éléments conflictuels d'entrée de conception et développement sont résolus</t>
  </si>
  <si>
    <t>L'organisme conserve les informations documentés sur les éléments d'entrée</t>
  </si>
  <si>
    <t>L’organisme s’assure que les éléments de sortie de la conception et du développement répondent aux exigences d'entrée de cette dernière</t>
  </si>
  <si>
    <t>L’organisme s’assure que les éléments de sortie de la conception et du développement contenient ou font référence aux critères d'acceptation du produit de référence ainsi qu'aux exigences de surveillance et mesure</t>
  </si>
  <si>
    <t xml:space="preserve"> L’organisme s’assure que les éléments de sortie de la conception et du développement spécifie les caractéristiques du produit ou service qui sont essentiels pour son utilisation sécuritaire et appropriée en toute sécurité.</t>
  </si>
  <si>
    <t>L'organisme maitrise le processus de conception et de développement pour assurer  l'évaluation de la capacité des résultats de cette dernière a fin de satisfaire les  exigences mentionné.</t>
  </si>
  <si>
    <t>L'organisme maitrise le processus de conception et de développement pour assurer que les activités de vérification et de validation sont réalisées</t>
  </si>
  <si>
    <t>L'organisme  maîtrise le processus de conception et de développement pour assurer que les résultats attendus sont définis</t>
  </si>
  <si>
    <t>L'organisme  maîtrise le processus de conception et de développement pour assurer que les revues sont menées pour évaluer l’aptitude des résultats de la conception et du développement à satisfaire aux exigences</t>
  </si>
  <si>
    <t>L'organisme  maîtrise le processus de conception et de développement pour assurer que les activités de vérification sont réalisées pour s’assurer que les éléments de sortie de la conception et du développement satisfont aux exigences d’entrée;</t>
  </si>
  <si>
    <t>L'organisme  maîtrise le processus de conception et de développement pour assurer que les informations documentées relatives à ces activités sont conservées.</t>
  </si>
  <si>
    <t>L'organisme maîtrise le processus de conception et de développement pour assurer que les activités de validation sont réalisées</t>
  </si>
  <si>
    <t xml:space="preserve">L'organisme maîtrise le processus de conception et de développement pour s’assurer que les produits et services résultants satisfont aux exigences pour l’application spécifiée ou l’usage prévu </t>
  </si>
  <si>
    <t xml:space="preserve">L'organisme maîtrise le processus de conception et de développement pour s’assurer que toutes les actions nécessaires sont entreprises pour les problèmes déterminés </t>
  </si>
  <si>
    <t>L'organisation documente les procédures pour le transfert des résultats de la conception et du développement à la fabrication. Ces procédures doivent garantir que les résultats de conception et de développement sont dignes de confiance puisqu'ils adapté pour la fabrication</t>
  </si>
  <si>
    <t xml:space="preserve"> l’organisme identifie, passe en revue et maîtrise les modifications apportées, en tant que de besoin pour s’assurer qu’elles n’aient pas d’impact négatif sur la conformité aux exigences.</t>
  </si>
  <si>
    <t>L’organisme conserve des informations documentées sur les modifications de la conception et du développement, les résultats des revues, l’autorisation des modifications et les actions entreprises pour prévenir les impacts négatifs.</t>
  </si>
  <si>
    <t>lorsque les produits et services fournis par des prestataires externes sont destinés à êtres intégrés dans les propres produits et services de l'organisme, ce dernier détermine la maitrise devant être appliquée aux processus, produtis et services fournis.</t>
  </si>
  <si>
    <t>lorsque les produits et services sont fournis directement aux) client(s) par des prestataires externes pour le compte de l'organisme ce dernier détermine la maitrise devant être appliquée aux processus, produtis et services fournis.</t>
  </si>
  <si>
    <t xml:space="preserve">lorsque un processus ou une partie d'un processus est réalisé par un prestataire externe à la suite d'une décision de l'organisme, ce dernier détermine la maitrise devant être appliquée aux processus, produtis et services fournis par des prestataires externes </t>
  </si>
  <si>
    <t xml:space="preserve">Type et étendue de la mâitrise </t>
  </si>
  <si>
    <t xml:space="preserve">L'organisme s'assure que les processus, produits et services fournis par des prestataires externes ne compromettent pas l'aptitude de l'organisme à fournir en permanence à ses clients des produits et services conformes. </t>
  </si>
  <si>
    <t>L'organisme s'assure que les processus fournis par des prestataires externes demeurent sous contrôle de son système de management de la qualité</t>
  </si>
  <si>
    <t>L'organisme définit la maîtrise qu'il entend exercer sur un prestataire externe et celle qu'il entend exercer sur l'élément de sortie concerné</t>
  </si>
  <si>
    <t xml:space="preserve">L'organisme documente et met en œuvre des procédures de vérification pour s'assurer que les processus, produits et services fournis par des prestataires externes satisfont aux exigences. </t>
  </si>
  <si>
    <t>L'organisme détermine et applique des critères pour l'évaluation et la sélection des fournisseurs</t>
  </si>
  <si>
    <t>Les critères d'évaluation et de sélection sont basés sur la capacité du fournisseur à fournir un produit conforme aux exigences des organisations</t>
  </si>
  <si>
    <t>L'organisme s'assure de l'adéquation des exigences avant de les communiquer au prestataire externe</t>
  </si>
  <si>
    <t>L'organisme communique aux prestataires externes  les exigences pour l'acceptation des produits et services, devant être fournis, incluant les procédures, les processus et les équipements.</t>
  </si>
  <si>
    <t>L'organisme communique aux prestataires externes les exigences concernant les compétences, y compris toute qualification requise des personnes.</t>
  </si>
  <si>
    <t>L'organisme communique aux prestataires externes les exigences concernant les interactions des prestataires externes avec l'organisme</t>
  </si>
  <si>
    <t>L'organisme communique aux prestataires externes les exigences concernant la maîtrise et la surveillance des performances des prestataires externes devant ^^etre appliquées par l'organisme</t>
  </si>
  <si>
    <t>L'organisme planifie et met en œuvre le suivi et la réévaluation des fournisseurs</t>
  </si>
  <si>
    <t>L'organisme conserve des informations documentées contenant les résultats de l'évaluation et de la surveillance, de la réévaluation des performances du fournisseur et de toutes les actions nécessaires qui en résultent.</t>
  </si>
  <si>
    <t>Les informations relatives aux achats comprennent, lorsque approprié, un accord écrit selon lequel les fournisseurs notifient à l'organisme les modifications apportées au produit acheté avant la mise en œuvre d'une quelconque modification ayant une incidence sur la capacité du produit acheté à satisfaire aux exigences d'achat spécifiées.</t>
  </si>
  <si>
    <t xml:space="preserve">Pour les besoins des exigences particulières concernant la traçabilité,  l'organisme conserve les informations relatives aux achats pertinents, c'est-à-dire les documents et les enregistrements. </t>
  </si>
  <si>
    <t xml:space="preserve">Lorsque l'organisme ou son client a l'intention d'effectuer des vérifications chez le fournisseur, l'organisme fait état, dans les informations relatives aux achats, des dispositions pour la vérification ou la validation,  et des modalités de libération du produit prévues. </t>
  </si>
  <si>
    <t>L'organisme planifie, exécute, surveille et contrôle  la production et la fourniture de services pour assurer que le produit est conforme à la spécification</t>
  </si>
  <si>
    <t>L’organisme satisfait aux exigences relatives aux activités après livraison associées aux
produits et services.
clients.</t>
  </si>
  <si>
    <t>Lors de la détermination de l’étendue des activités après livraison requises, l’organisme prend en considération les exigences légales et réglementaires</t>
  </si>
  <si>
    <t>Lors de la détermination de l’étendue des activités après livraison requises, l’organisme prend en considération les conséquences indésirables potentielles associées à ses produits et services;</t>
  </si>
  <si>
    <t>Lors de la détermination de l’étendue des activités après livraison requises, l’organisme prend en considération la nature, l’utilisation et la durée de vie prévue de ses produits et services;</t>
  </si>
  <si>
    <t>Lors de la détermination de l’étendue des activités après livraison requises, l’organisme prend en considération les exigences des clients;</t>
  </si>
  <si>
    <t>L'organisation documente les exigences de propreté de produit ou de contrôle de la contamination des
produit si le produit est nettoyé par l'organisation avant la stérilisation ou à son utilisation</t>
  </si>
  <si>
    <t>L'organisation documente les exigences de propreté de produit ou de contrôle de la contamination des produit si  le produit est fourni non stérile et doit être soumis à un processus de nettoyage ou de stérilisation avant son utilisation</t>
  </si>
  <si>
    <t>L'organisation documente les exigences de propreté de produit ou de contrôle de la contamination des produit si  le  produit ne peut pas être nettoyé avant la stérilisation ou à son utilisation, et la propreté de l'importance dans l'utilisation;</t>
  </si>
  <si>
    <t>L'organisation documente les exigences de propreté de produit ou de contrôle de la contamination des produit si  le  produit est fourni pour être utilisé non stérile, et la propreté de l'importance de l'utilisation</t>
  </si>
  <si>
    <t>L'organisation documente les exigences de propreté de produit ou de contrôle de la contamination des produit si des agents de transformation doivent être retirés de produit pendant la fabrication.</t>
  </si>
  <si>
    <t>l'organisation documente les exigences pour l'installation de dispositifs médicaux et critères d'acceptation pour la vérification de l'installation,</t>
  </si>
  <si>
    <t xml:space="preserve">L'organisme  conserve des dossiers sur les paramètres du procédé de stérilisation utilisées pour chaque stérilisation. </t>
  </si>
  <si>
    <t>Les dossiers de stérilisation sont conforme à chaque lot de dispositifs médicaux de production.</t>
  </si>
  <si>
    <t xml:space="preserve">L'organisme valide tout processus de production et de prestation de services où la sortie résultante peut  être vérifier ou ne sont pas vérifiées par la surveillance ultérieure ou de mesure. </t>
  </si>
  <si>
    <t>  L'organisation documente les procédures de validation des processus, y compris les critères d'examen et d'approbation des processus définis</t>
  </si>
  <si>
    <t xml:space="preserve"> L'organisation documente les procédures de validation des processus, y compris la qualification des équipements et la qualification du personnel</t>
  </si>
  <si>
    <t xml:space="preserve"> L'organisation documente les procédures de validation des processus, y compris le cas échéant, les techniques statistiques avec des motifs tailles d'échantillon</t>
  </si>
  <si>
    <t xml:space="preserve"> L'organisation documente les procédures de validation des processus, y compris les exigences pour les enregistrements</t>
  </si>
  <si>
    <t>Les conditions maîtrisées  comprennent la disponibilité et l’utilisation de ressources appropriées pour la surveillance et la mesure</t>
  </si>
  <si>
    <t>Les conditions maîtrisées  comprend  la mise en œuvre d’activités de surveillance et de mesure aux étapes appropriées pour vérifier que les critères relatifs à la maîtrise des processus ou des éléments de sortie et les critères d’acceptation relatifs aux produits et services ont été satisfaits</t>
  </si>
  <si>
    <t>Les conditions maîtrisées  comprend  la mise en œuvre d’actions visant à prévenir l’erreur humaine</t>
  </si>
  <si>
    <t>Les conditions maîtrisées  comprend la mise en œuvre d’activités de libération, de livraison et de prestation de service après livraison.</t>
  </si>
  <si>
    <t>L'organisation documente les procédures (voir ISO 13485 , 4.2.4  pour la validation des procédés de stérilisation et de systèmes de barrière stérile.</t>
  </si>
  <si>
    <t xml:space="preserve">Le Processus pour les systèmes de stérilisation et de barrière stérile  valide le changements de produit ou procédé avant la mise en œuvre </t>
  </si>
  <si>
    <t>L'organisation documente les procédures d'identification des produits et identifie le produit par des moyens appropriés tout au long de la réalisation du produit.</t>
  </si>
  <si>
    <t>L’organisme identifie l’état des éléments de sortie par rapport aux exigences de surveillance et de mesure tout au long de la production et de la prestation de service.</t>
  </si>
  <si>
    <t>L’organisme  maîtrise l’identification unique des éléments de sortie lorsque la traçabilité est une exigence, et conserve les informations documentées nécessaires à la traçabilité</t>
  </si>
  <si>
    <t xml:space="preserve">L'organisation  documente les procédures de traçabilité. </t>
  </si>
  <si>
    <t>L'organisme  identifie, vérifie, protége et sauvegarde les biens à la clientèle fourni pour l'utilisation ou l'incorporation dans le produit alors qu'il est sous le contrôle de l'organisation ou utilisé par l'organisation</t>
  </si>
  <si>
    <t xml:space="preserve">l'organisme  informe le client et le tenir des registres si toute propriété du client est perdue, endommagée ou encore jugée impropre à l'utilisation, </t>
  </si>
  <si>
    <t>Aux étapes appropriées du processus de réalisation du produit, l'organisme planifie des dispositions et les met en œuvre pour surveiller et mesurer les caractéristiques des produits et services, afin de vérifier que les exigences relatives sont satisfaites</t>
  </si>
  <si>
    <t xml:space="preserve">La libération du produit et la prestation du service au client sont effectuées après l'exécution satisfaisante de toutes les dispositions planifiées. </t>
  </si>
  <si>
    <t>L'organisme conserve les informations documentées concernant les libération des produits et services</t>
  </si>
  <si>
    <t xml:space="preserve">Les informations documentées comprennent la traçabilité jusqu'à (aux) personne(s) ayant autorisé la libération </t>
  </si>
  <si>
    <t xml:space="preserve">Selon la nature de la non-conformité et son effet sur la conformité des produits et services, l'organisme mène les actions appropriées. </t>
  </si>
  <si>
    <t xml:space="preserve">L'organisme assure que les éléments de sortie qui ne sont pas conformes aux exigences applicables sont identifiés et maîtrisés de manière à empêcher leur utilisation ou fourniture non intentionnelle. </t>
  </si>
  <si>
    <t xml:space="preserve">L'organisme documente une procédure pour définir les contrôles ainsi que les responsabilités et autorités associées pour l'identification, la documentation, l'isolement, l'évaluation et le traitement du produit non conforme. </t>
  </si>
  <si>
    <t xml:space="preserve">L'évaluation de la non-conformité comprend une détermination de la nécessité d'entreprendre une investigation et la notification de toute partie externe responsable de la non-conformité. </t>
  </si>
  <si>
    <t xml:space="preserve">Le besoin d'une action corrective est envisagé pour le produit non conforme. </t>
  </si>
  <si>
    <t xml:space="preserve">L'organisme conserve les informations documentées identifiant l'autorité ayant décidé des actions en rapport avec la non-conformité. </t>
  </si>
  <si>
    <t>Actions en réponse au produit non conforme avant livraison</t>
  </si>
  <si>
    <t xml:space="preserve">Suivant le cas, l'organisme traite le produit non conforme de l'une ou plusieurs des manières suivantes :
a) en menant les actions permettant d'éliminer la non-conformité détectée ;
b) en autorisant son utilisation, sa libération ou son acceptation par dérogation ;
c) en menant les actions permettant d'empêcher son utilisation ou son application prévue à l'origine.                                                                                       d) par information du client                                              e) traiter les éléments de sortie non conformes par isolement, confinement, retour ou suspension de la fourniture des produits et services
</t>
  </si>
  <si>
    <t xml:space="preserve">L'organisme conserve les informations documentées décrivant l'acceptation par dérogation et l'identité de la (des) personne(s) ayant autorisé la dérogation. </t>
  </si>
  <si>
    <t xml:space="preserve">Actions en réponse au produit non conforme après livraison </t>
  </si>
  <si>
    <t xml:space="preserve">Lorsqu'un produit non conforme est détecté après livraison, après que son utilisation a commencé, durant ou après la prestation de services, l'organisme mène les actions adaptées aux effet, réels ou potentiels, de la non-conformité. </t>
  </si>
  <si>
    <t xml:space="preserve">L'organisme conserve les informations documentées décrivant la non-conformité. </t>
  </si>
  <si>
    <t xml:space="preserve">L'organisme conserve les informations documentées décrivant les actions menées. </t>
  </si>
  <si>
    <t xml:space="preserve">L'organisme planifie et met en œuvre les processus de surveillance, de mesure, d'analyse et d'amélioration nécessaires pour démontrer la conformité du produit </t>
  </si>
  <si>
    <t>L'organisme planifie et met en œuvre les processus de surveillance, de mesure, d'analyse et d'amélioration nécessaires pour assurer la conformité du système de management de la qualité</t>
  </si>
  <si>
    <t>L'organisme planifie et met en œuvre les processus de surveillance, de mesure, d'analyse et d'amélioration nécessaires pour maintenir l'efficacité du système de management de la qualité</t>
  </si>
  <si>
    <t>L'organisme détermine les méthodes de surveillance, de mesure, d'analyse et d'évaluation nécessaires pour assurer la validité des résultats; y compris les techniques statistiques, ainsi que l'étendue de leur utilisation</t>
  </si>
  <si>
    <t>L'organisme conserve des informations documentées comme preuve des résultats</t>
  </si>
  <si>
    <t xml:space="preserve">L'organisme utilise des méthodes appropriées pour le suivi et, le cas échéant, la mesure des processus du système de management de la qualité </t>
  </si>
  <si>
    <t xml:space="preserve"> satisfaction du client et Retour d'information</t>
  </si>
  <si>
    <t>L'organisme rassemble et surveille les informations relatives à son niveau de satisfaction des besoins et des attentes des clients.</t>
  </si>
  <si>
    <t xml:space="preserve">L'organisme détermine et documente les méthodes permettant d'obtenir, de surveiller et de revoir ces informations. </t>
  </si>
  <si>
    <t>L'organisme documente les procédures pour le processus de retour d'information</t>
  </si>
  <si>
    <t>Le processus de retour d'information inclus des dispositions pour recueillir des données de la production, ainsi que les activités de post-production.</t>
  </si>
  <si>
    <t>Les informations recueillies dans le processus de retour d'information sont potentiellement exploitées pour la réalisation du produit ou l'amélioration du processus associé.</t>
  </si>
  <si>
    <t>lorsque les exigences règlementaires applicables exigent de l'organisme une expérience spécifique sur les activités en phase de post-production, Le processus de retour d'information inclus la revue de cet expérience.</t>
  </si>
  <si>
    <t>L'organisme documente les procédures de traitement des plaintes dans des délais appropriés, conformément aux exigences règlementaires applicables</t>
  </si>
  <si>
    <t xml:space="preserve">Ces procédures comprennent les exigences et les responsabilités pour l'évaluation des informations, dans le but de déterminer si le retour d'information constitue une plainte. </t>
  </si>
  <si>
    <t xml:space="preserve">Ces procédures comprennent les exigences et les responsabilités pour déterminer la nécessité de signaler les informations aux autorités règlementaires compétentes. </t>
  </si>
  <si>
    <t xml:space="preserve">Ces procédures comprennent les exigences et les responsabilités pour la manipulation du produit en rapport avec la plainte. </t>
  </si>
  <si>
    <t xml:space="preserve">Ces procédures comprennent les exigences et responsabilités pour déterminer la nécessité d'entreprendre des corrections ou des actions correctives </t>
  </si>
  <si>
    <t xml:space="preserve"> L'organisme documente la justification associée lorsqu'une plainte ne fait pas l'objet d'une investigation.</t>
  </si>
  <si>
    <t>L'organisme documente chaque correction ou action corrective résultant du processus de gestion des plaintes</t>
  </si>
  <si>
    <t xml:space="preserve">Lorsqu'une investigation détermine que des activités de l'organisme situées dans des locaux extérieurs ont joué un rôle dans la réclamation, les informations pertinentes sont échangées entre l'organisme et la tierce partie impliquée. </t>
  </si>
  <si>
    <t>L'organisme conserve les enregistrements relatifs à la gestion des plaintes</t>
  </si>
  <si>
    <t>L'analyse et l'évaluation des données comprennent les données résultant des activités de surveillance et de mesure</t>
  </si>
  <si>
    <t>L'analyse et l'évaluation des données comprennent des données issues des retours d'informations sur le niveau de satisfation du client</t>
  </si>
  <si>
    <t>L'analyse et l'évaluation des données comprennent des éléments d'entrée provenant de la conformité aux exigences relatives au produits et aux services</t>
  </si>
  <si>
    <t>L'analyse et l'évaluation des données comprennent des éléments d'entrées provenant des caractéristiques et des évolutions des processus et des produits, y compris les opportunités d'amélioration</t>
  </si>
  <si>
    <t xml:space="preserve">L'analyse et l'évaluation des données comprennent  des éléments d'entrée provenant des prestaires externes  </t>
  </si>
  <si>
    <r>
      <rPr>
        <sz val="8"/>
        <color indexed="8"/>
        <rFont val="Arial"/>
        <family val="2"/>
      </rPr>
      <t>L'organisme réalise des audits internes à intervalles planifiés pour fournir des informations et ainsi déterminer si le système de management de la qualité est conforme.</t>
    </r>
    <r>
      <rPr>
        <i/>
        <sz val="8"/>
        <color indexed="8"/>
        <rFont val="Arial"/>
        <family val="2"/>
      </rPr>
      <t xml:space="preserve"> </t>
    </r>
  </si>
  <si>
    <t xml:space="preserve">L'organisme réalise des audits internes à des intervalles planifiés dans le but de fournir des informations et ainsi déterminer si le système de management de la qualité est mis en œuvre et entretenu de manière efficace. </t>
  </si>
  <si>
    <t xml:space="preserve">L'organisme planifie, établit, met en œuvre, maintien à jour et documente un ou des programmes d'audit. </t>
  </si>
  <si>
    <t>Le ou les programmes d'audit tiennent compte de l'état et de l'importance des processus concernés, du (des) domaine(s) à auditer, des modifications ayant une incidence sur l'organisme ainsi que des résultats des audits précédents</t>
  </si>
  <si>
    <t xml:space="preserve">L'organisme défini et enregistre les critères, le champ, l'intervalle, et le périmètre de chaque audit </t>
  </si>
  <si>
    <t xml:space="preserve">L'organisme sélectionne les auditeurs et réalise les audits de manère à assurer l'objectivité et l'impartialité du processus d'audit. </t>
  </si>
  <si>
    <t>L'organisme veille à ce que les résultats des audits soient rapportés à la direction concernée</t>
  </si>
  <si>
    <t xml:space="preserve">a travers l'encadrement responsable du domaine audité l'organisme rentreprend très rapidement les corrections et actions correctives nécessaires pour éliminées les non-conformités détectées et leurs causes. </t>
  </si>
  <si>
    <t>9.2.2.6.f)</t>
  </si>
  <si>
    <t>L'organisme conserve des informations documentées comme preuve de la mise en œuvre du programme d'audit et des résultats d'audit, y compris des processus et des domaines revus ainsi que les conclusions</t>
  </si>
  <si>
    <t>À des intervalles planifiés, documenté et enrégistré, la direction procéde à la revue du système de management de la qualité mis en place par l’organisme, afin de s’assurer qu’il est toujours approprié, adapté, efficace et en accord avec l’orientation stratégique de l'organisme.</t>
  </si>
  <si>
    <t>Les éléments d'entrée de la revue de direction doivent comprendre, sans toutefois s'y limiter les retours d'informations  ( 8.2.1 ISO 13485 )</t>
  </si>
  <si>
    <t xml:space="preserve">Les éléments d'entrée de la revue de direction  comprennent, sans toutefois s'y limiter  les résultats d'audits </t>
  </si>
  <si>
    <t>Les éléments d'entrée de la revue de direction doivent comprendre, sans toutefois s'y limiters : le suivi et la mesure des processus</t>
  </si>
  <si>
    <t>Les éléments d'entrée de la revue de direction  comprennent, sans toutefois s'y limiter la surveillance et mesure du produit ou service,</t>
  </si>
  <si>
    <t>Les éléments d'entrée de la revue de direction  comprennent, sans toutefois s'y limiter les mesures correctives.</t>
  </si>
  <si>
    <t>Les éléments d'entrée de la revue de direction  comprennent, sans toutefois s'y limiter  les actions préventive</t>
  </si>
  <si>
    <t>Les éléments d'entrée de la revue de direction comprennent, sans toutefois s'y limiter les actions ( ou suivi des actions ) issues des revues de direction précédentes.</t>
  </si>
  <si>
    <t>Les éléments d'entrée de la revue de direction  comprennent, sans toutefois s'y limiter les recommandations et opportunités d'amélioration</t>
  </si>
  <si>
    <t>La revue de direction est planifiée et réalisée en prenant en compte:les modifications des enjeux externes et internes pertinents pour le système de management de la qualité;</t>
  </si>
  <si>
    <t>La revue de direction est  planifiée et réalisée en prenant en compte les informations sur la performance et l’efficacité du système de management de la qualité, y compris les tendances concernant: le degré de réalisation des objectifs qualité, les résultats d’audit;</t>
  </si>
  <si>
    <t>La revue de direction est planifiée et réalisée en prenant en compte : l’adéquation des ressources</t>
  </si>
  <si>
    <t>La revue de direction est planifiée et réalisée en prenant en compte : l’efficacité des actions mises en œuvre face aux risques et opportunités (voir 6.1)</t>
  </si>
  <si>
    <t>La revue de direction doit être planifiée et réalisée en prenant en compte :  les évaluation des opportunités d’amélioration.</t>
  </si>
  <si>
    <t xml:space="preserve">Les éléments de sortie de la revue de direction sont  enregistrés  et comprennent les éléments d'entrée revus , les opportunités  d'amélioration,   l'amélioration nécessaire au maintien de la pertinence, de l'adéquation et de l'efficacité du système de management de la qualité et de ses processus </t>
  </si>
  <si>
    <t>Les éléments de sortie de la revue de direction doivent être enregistrés (voir 4.2.4) et comprendre les
éléments d'entrée revus et les décisions et actions relatives 
 aux besoins en ressources</t>
  </si>
  <si>
    <t>Les éléments de sortie de la revue de direction doivent inclure les décisions et actions relatives aux opportunité  d'amélioration</t>
  </si>
  <si>
    <t xml:space="preserve">L'organisme détermine et sélectionne les opportunités d'amélioration et entreprend toutes les actions nécessaires pour satisfaire aux exigences du client et accroitre la satisfaction du client </t>
  </si>
  <si>
    <t>L'organisme améliore les produits et services afin de satisfaire aux exigences et de prendre en compte les besoins et attentes futurs</t>
  </si>
  <si>
    <t xml:space="preserve">L'organisme identifie et met en œuvre toutes les modifications nécessaires pour assurer et maintenir la pertinence, l'adéquation et l'éfficacité des paramètres de sécurités et de performance des dispositifs médicaux. </t>
  </si>
  <si>
    <t xml:space="preserve">Lorsqu'une non-conformité se produit, y compris celle liée à une réclamation, l'organisme documente et met en œuvre une procédure afin de définir les exigences pour procéder à la revue de la non-conformité. </t>
  </si>
  <si>
    <t xml:space="preserve">L'organisme évalue la nécéssité et mène des actions pour éliminer les causes de non-conformités afin d'éviter qu'elles ne se reproduisent pas, ou n'apparaisse pas ailleurs. </t>
  </si>
  <si>
    <t>L'organisme documente une procédure afin de définir les exigences pour planifier et documenter les actions nécessaires et mettre en œuvre ces actions dans des délais appropriés, y compris, lorsque approprié, la mise à jour de la documentation</t>
  </si>
  <si>
    <t xml:space="preserve">L'organisme documente une procédure afin de définir les exigences pour revoir l'efficacité des actions correctives mises en œuvre. </t>
  </si>
  <si>
    <t>L'organisme conserve des informations documentées comme preuves des résultats de toutes les investigations et actions mises en œuvre</t>
  </si>
  <si>
    <t xml:space="preserve">L'organisme identifie et met en œuvre des actions pour améliorer en continu la pertinence, l'adéquation et l'éfficacité du système de management de la qualité </t>
  </si>
  <si>
    <t>3</t>
  </si>
  <si>
    <t>Exigences générales relatives à la gestion des risques</t>
  </si>
  <si>
    <t>Titres des Articles ou des sous-articles 
et Intitulés mutualisés des critères</t>
  </si>
  <si>
    <r>
      <rPr>
        <b/>
        <sz val="8"/>
        <color rgb="FF002060"/>
        <rFont val="Arial"/>
        <family val="2"/>
      </rPr>
      <t>QUOI</t>
    </r>
    <r>
      <rPr>
        <sz val="8"/>
        <color rgb="FF002060"/>
        <rFont val="Arial"/>
        <family val="2"/>
      </rPr>
      <t xml:space="preserve">
Objectifs</t>
    </r>
  </si>
  <si>
    <r>
      <rPr>
        <b/>
        <sz val="8"/>
        <color rgb="FF002060"/>
        <rFont val="Arial"/>
        <family val="2"/>
      </rPr>
      <t>QUI</t>
    </r>
    <r>
      <rPr>
        <sz val="8"/>
        <color rgb="FF002060"/>
        <rFont val="Arial"/>
        <family val="2"/>
      </rPr>
      <t xml:space="preserve">
Responsable</t>
    </r>
  </si>
  <si>
    <r>
      <t xml:space="preserve">QUAND et OÙ
</t>
    </r>
    <r>
      <rPr>
        <sz val="8"/>
        <color rgb="FF002060"/>
        <rFont val="Arial"/>
        <family val="2"/>
      </rPr>
      <t>Planifcation</t>
    </r>
  </si>
  <si>
    <r>
      <t xml:space="preserve">RÉSULTATS
</t>
    </r>
    <r>
      <rPr>
        <sz val="8"/>
        <color rgb="FF002060"/>
        <rFont val="Arial"/>
        <family val="2"/>
      </rPr>
      <t>après action</t>
    </r>
  </si>
  <si>
    <r>
      <t xml:space="preserve">Les cellules en rose contiennent des informations spécifiques 
à la norme </t>
    </r>
    <r>
      <rPr>
        <b/>
        <sz val="9"/>
        <color indexed="8"/>
        <rFont val="Arial"/>
        <family val="2"/>
      </rPr>
      <t>ISO 9001:2015</t>
    </r>
  </si>
  <si>
    <r>
      <t xml:space="preserve">Les cellules en rose contiennent des informations spécifiques 
à la norme </t>
    </r>
    <r>
      <rPr>
        <b/>
        <sz val="9"/>
        <color indexed="8"/>
        <rFont val="Arial"/>
        <family val="2"/>
      </rPr>
      <t>ISO 14971: 2013</t>
    </r>
  </si>
  <si>
    <t>Taux %
ISO 9001</t>
  </si>
  <si>
    <t>4.1 a)</t>
  </si>
  <si>
    <t>4.1 b)</t>
  </si>
  <si>
    <t>4.1 c)</t>
  </si>
  <si>
    <t>4.2 a)</t>
  </si>
  <si>
    <t>4.2 b)</t>
  </si>
  <si>
    <t>4.2 c)</t>
  </si>
  <si>
    <t>4.3.1</t>
  </si>
  <si>
    <t>4.3 d)</t>
  </si>
  <si>
    <t>7.2 a)</t>
  </si>
  <si>
    <t>7.2 b)</t>
  </si>
  <si>
    <t>7.2 c)</t>
  </si>
  <si>
    <t>7.2 d)</t>
  </si>
  <si>
    <t>7.1 a)</t>
  </si>
  <si>
    <t>7.1 b)</t>
  </si>
  <si>
    <t>7.1 c)</t>
  </si>
  <si>
    <t>7.1 d)</t>
  </si>
  <si>
    <t>7.1 e)</t>
  </si>
  <si>
    <t>7.1 f)</t>
  </si>
  <si>
    <t>7.1 g)</t>
  </si>
  <si>
    <t>7.1 h)</t>
  </si>
  <si>
    <t>7.1 i)</t>
  </si>
  <si>
    <t>8.1 d)</t>
  </si>
  <si>
    <t>8.1 e)</t>
  </si>
  <si>
    <t>8.1 f)</t>
  </si>
  <si>
    <t>8.1 g)</t>
  </si>
  <si>
    <t>8.1 h)</t>
  </si>
  <si>
    <t>8.1 i)</t>
  </si>
  <si>
    <t>Identification des phénomènes dangereux </t>
  </si>
  <si>
    <t>8.2.1 a)</t>
  </si>
  <si>
    <t>8.2.1 b)</t>
  </si>
  <si>
    <t>8.2.1 c)</t>
  </si>
  <si>
    <t>8.2.1 d)</t>
  </si>
  <si>
    <t>8.2.1 e)</t>
  </si>
  <si>
    <t>8.2.1 f)</t>
  </si>
  <si>
    <t>Commentaire</t>
  </si>
  <si>
    <t>4.3 e)</t>
  </si>
  <si>
    <t>4.3 f)</t>
  </si>
  <si>
    <t>4.3 g)</t>
  </si>
  <si>
    <t>Support</t>
  </si>
  <si>
    <t>Exigences particulières pour les DM stériles: l'organisme établit des exigences relatives à l'environnement de travail, en tenant compte de la nature du processus de fabrication.</t>
  </si>
  <si>
    <t xml:space="preserve"> Réalisation des activités opérationnelles</t>
  </si>
  <si>
    <t>Evaluation des performances</t>
  </si>
  <si>
    <t>Résultat</t>
  </si>
  <si>
    <t>Onglet Utilitaire pour Graphes ISO 14971 : extraits de {Critères}</t>
  </si>
  <si>
    <t>Les tâches de gestion des risques doivent êtres effectuées par des personnels qualifiées possédant des connaissances et de l’expérience nécessaire pour bien effectué les tâches qui leurs sont confiées. Les enregistrements appropriées qui vérifie la conformité doivent être tenus à jour.</t>
  </si>
  <si>
    <t>Art 3</t>
  </si>
  <si>
    <t>Tableau des résultats de CONFORMITÉ de nos activités 
selon les critères d'exigence tirés de la norme NF EN ISO 14971:2013.</t>
  </si>
  <si>
    <r>
      <t>Norme NF EN ISO 13485:2016</t>
    </r>
    <r>
      <rPr>
        <sz val="8"/>
        <color indexed="8"/>
        <rFont val="Arial"/>
        <family val="2"/>
      </rPr>
      <t xml:space="preserve"> " Dispositifs médicaux - Système de management de la qualité", édition  Afnor, 30 avril 2016, www.afnor.org</t>
    </r>
  </si>
  <si>
    <r>
      <t xml:space="preserve">Norme ISO 14971:2013 </t>
    </r>
    <r>
      <rPr>
        <sz val="8"/>
        <color indexed="8"/>
        <rFont val="Arial"/>
        <family val="2"/>
      </rPr>
      <t>"Dispositifs médicaux - Application de la gestion des risques aux dispositifs médicaux", édition  Afnor, www.afnor.org, 5 janvier 2013</t>
    </r>
  </si>
  <si>
    <t>ISO 14971:2013 "Dispositifs médicaux - Application de la gestion des risques aux dispositifs médicaux"</t>
  </si>
  <si>
    <r>
      <t>Objet de la déclaration :</t>
    </r>
    <r>
      <rPr>
        <b/>
        <sz val="9"/>
        <color indexed="8"/>
        <rFont val="Arial"/>
        <family val="2"/>
      </rPr>
      <t xml:space="preserve"> Estimation des niveaux de CONFORMITÉ aux EXIGENCES de la norme NF EN ISO 14971:2013</t>
    </r>
  </si>
  <si>
    <r>
      <t xml:space="preserve">Libellés des niveaux de </t>
    </r>
    <r>
      <rPr>
        <b/>
        <sz val="9"/>
        <color indexed="8"/>
        <rFont val="Arial"/>
        <family val="2"/>
      </rPr>
      <t>CONFORMITÉ</t>
    </r>
    <r>
      <rPr>
        <sz val="9"/>
        <color indexed="8"/>
        <rFont val="Arial"/>
        <family val="2"/>
      </rPr>
      <t xml:space="preserve"> des articles et sous-articles selon les taux moyens [Min ; Max]</t>
    </r>
  </si>
  <si>
    <r>
      <t xml:space="preserve">Niveaux de </t>
    </r>
    <r>
      <rPr>
        <b/>
        <sz val="9"/>
        <color indexed="8"/>
        <rFont val="Arial"/>
        <family val="2"/>
      </rPr>
      <t>Conformité</t>
    </r>
  </si>
  <si>
    <r>
      <t xml:space="preserve">Commentaire concernant </t>
    </r>
    <r>
      <rPr>
        <b/>
        <sz val="8"/>
        <color indexed="8"/>
        <rFont val="Arial"/>
        <family val="2"/>
      </rPr>
      <t>l'exigence</t>
    </r>
    <r>
      <rPr>
        <sz val="8"/>
        <color indexed="8"/>
        <rFont val="Arial"/>
        <family val="2"/>
      </rPr>
      <t xml:space="preserve"> une fois qu'elle sera évaluée</t>
    </r>
  </si>
  <si>
    <t>Niveaux de respect aux critères mutualisés associés à l'ISO 13485:2015, à l'ISO 9001:2015 &amp; à l'ISO 14975:2013</t>
  </si>
  <si>
    <r>
      <t>Les cellules en vert contiennent des informations spécifiques
 à la norme</t>
    </r>
    <r>
      <rPr>
        <b/>
        <sz val="9"/>
        <color indexed="8"/>
        <rFont val="Arial"/>
        <family val="2"/>
      </rPr>
      <t xml:space="preserve"> ISO 13485:2016</t>
    </r>
  </si>
  <si>
    <t>Niveaux de respect aux critères associés à l'ISO 13485:2015</t>
  </si>
  <si>
    <t>Document d'appui à une déclaration Qualité sur les normes ISO 9001:2015, ISO 13485:2015 et ISO 14975:2013</t>
  </si>
  <si>
    <r>
      <t>Objet de la déclaration :</t>
    </r>
    <r>
      <rPr>
        <b/>
        <sz val="9"/>
        <color indexed="8"/>
        <rFont val="Arial"/>
        <family val="2"/>
      </rPr>
      <t xml:space="preserve"> Niveau de CONFORMITÉ aux EXIGENCES de la norme ISO 13485:2016</t>
    </r>
  </si>
  <si>
    <t>Niveau de conformité sur la norme 
ISO 14971:2013</t>
  </si>
  <si>
    <t>Niveau de conformité sur la norme 
ISO 13485:2016</t>
  </si>
  <si>
    <r>
      <t xml:space="preserve">Les cellules en blan contiennent des informations sur les critères
</t>
    </r>
    <r>
      <rPr>
        <b/>
        <sz val="9"/>
        <color indexed="8"/>
        <rFont val="Arial"/>
        <family val="2"/>
      </rPr>
      <t>mutualisés</t>
    </r>
    <r>
      <rPr>
        <sz val="9"/>
        <color indexed="8"/>
        <rFont val="Arial"/>
        <family val="2"/>
      </rPr>
      <t xml:space="preserve"> entre au moins </t>
    </r>
    <r>
      <rPr>
        <sz val="9"/>
        <color indexed="21"/>
        <rFont val="Arial"/>
        <family val="2"/>
      </rPr>
      <t>DEUX</t>
    </r>
    <r>
      <rPr>
        <sz val="9"/>
        <color indexed="8"/>
        <rFont val="Arial"/>
        <family val="2"/>
      </rPr>
      <t xml:space="preserve"> normes</t>
    </r>
  </si>
  <si>
    <r>
      <t xml:space="preserve">Les cellules en bleu foncé contiennent des informations 
sur </t>
    </r>
    <r>
      <rPr>
        <b/>
        <sz val="9"/>
        <color indexed="8"/>
        <rFont val="Arial"/>
        <family val="2"/>
      </rPr>
      <t xml:space="preserve">chaque article </t>
    </r>
    <r>
      <rPr>
        <sz val="9"/>
        <color indexed="8"/>
        <rFont val="Arial"/>
        <family val="2"/>
      </rPr>
      <t>des TROIS normes</t>
    </r>
  </si>
  <si>
    <r>
      <t xml:space="preserve">Les cellules en bleu pâle contiennent des informations
sur chaque </t>
    </r>
    <r>
      <rPr>
        <b/>
        <sz val="9"/>
        <color indexed="8"/>
        <rFont val="Arial"/>
        <family val="2"/>
      </rPr>
      <t>sous-article</t>
    </r>
    <r>
      <rPr>
        <sz val="9"/>
        <color indexed="8"/>
        <rFont val="Arial"/>
        <family val="2"/>
      </rPr>
      <t xml:space="preserve"> des TROIS normes</t>
    </r>
  </si>
  <si>
    <t>Aléatoire</t>
  </si>
  <si>
    <t>Non Applicable</t>
  </si>
  <si>
    <t>L'action est formalisée et réalisée de manière assez convaincante</t>
  </si>
  <si>
    <t>ISO 13485:2016, ISO 9001:2015, ISO 14971:2013 : Mutualisation des exigences et outil 
tri-diagnostic pour la performance des entreprises biomédicales</t>
  </si>
  <si>
    <t>Code postal - Ville</t>
  </si>
  <si>
    <t>Tableau des résultats de CONFORMITÉ de nos activités 
selon les critères d'exigence tirés de la norme ISO 13485:2016</t>
  </si>
  <si>
    <t>Code postal - Ville - Pays</t>
  </si>
  <si>
    <t>Adresse complète</t>
  </si>
  <si>
    <r>
      <t xml:space="preserve">Niveau 3 : </t>
    </r>
    <r>
      <rPr>
        <b/>
        <sz val="8"/>
        <color indexed="8"/>
        <rFont val="Arial"/>
        <family val="2"/>
      </rPr>
      <t>Tracez et améliorez</t>
    </r>
    <r>
      <rPr>
        <sz val="8"/>
        <color indexed="8"/>
        <rFont val="Arial"/>
        <family val="2"/>
      </rPr>
      <t xml:space="preserve"> les activités réalisées</t>
    </r>
  </si>
  <si>
    <r>
      <t xml:space="preserve">Niveau 1 : </t>
    </r>
    <r>
      <rPr>
        <b/>
        <sz val="8"/>
        <color indexed="8"/>
        <rFont val="Arial"/>
        <family val="2"/>
      </rPr>
      <t xml:space="preserve">Formalisez </t>
    </r>
    <r>
      <rPr>
        <sz val="8"/>
        <color indexed="8"/>
        <rFont val="Arial"/>
        <family val="2"/>
      </rPr>
      <t>davantage les activités</t>
    </r>
  </si>
  <si>
    <r>
      <t>Niveau 2 :</t>
    </r>
    <r>
      <rPr>
        <b/>
        <sz val="8"/>
        <color indexed="8"/>
        <rFont val="Arial"/>
        <family val="2"/>
      </rPr>
      <t xml:space="preserve"> Maîtrisez</t>
    </r>
    <r>
      <rPr>
        <sz val="8"/>
        <color indexed="8"/>
        <rFont val="Arial"/>
        <family val="2"/>
      </rPr>
      <t xml:space="preserve"> la bonne exécution des activités</t>
    </r>
  </si>
  <si>
    <t>Nom de l'établissement :</t>
  </si>
  <si>
    <t>Nom de l'établissement</t>
  </si>
  <si>
    <t>7.3 a)</t>
  </si>
  <si>
    <t>7.3 b)</t>
  </si>
  <si>
    <t>7.3 c)</t>
  </si>
  <si>
    <t>5.1.1 b)</t>
  </si>
  <si>
    <t xml:space="preserve">5.1.1 c) </t>
  </si>
  <si>
    <t>Leadership</t>
  </si>
  <si>
    <t>Rôles, responsabilités et  autorités au sein de l'organisme</t>
  </si>
  <si>
    <t>Objectifs qualité et planification des actions pour les atteindre</t>
  </si>
  <si>
    <t>Informations documentées</t>
  </si>
  <si>
    <t>Réalisation des activités opérationnelles</t>
  </si>
  <si>
    <t>Libération des produits et servives</t>
  </si>
  <si>
    <t>Système de Management de la Qualité et ses processus</t>
  </si>
  <si>
    <t>Lorsque l’organisme établit ce domaine d’application, il prend en compte les enjeux externes et internes auxquels il est fait référence en 4.1.</t>
  </si>
  <si>
    <t>Lorsque l'organisme établit ce domaine d’application, il prend en compte, les exigences des parties intéressées pertinentes auxquelles il est fait référence en 4.2.</t>
  </si>
  <si>
    <t>Lorsque l'organisme établit ce domaine d’application,  il prend en compte  les produits et services.</t>
  </si>
  <si>
    <t>Le contenu de ce(s) fichier(s) inclut, sans s'y limiter, les procédures de mesure et de surveillance.</t>
  </si>
  <si>
    <t>Le contenu de ce(s) fichier(s) inclut, sans s'y limiter, les procédures et spécifications de fabrication.</t>
  </si>
  <si>
    <r>
      <t>La politique qualité est disponible et tenue à jour sous la forme d’une information documentée</t>
    </r>
    <r>
      <rPr>
        <sz val="10"/>
        <color indexed="21"/>
        <rFont val="Arial"/>
        <family val="2"/>
      </rPr>
      <t>.</t>
    </r>
  </si>
  <si>
    <t>Ecoute client</t>
  </si>
  <si>
    <t>La direction démontre son leadership et son engagement relatifs à l’orientation client en s’assurant que les exigences du client ainsi que les exigences légales et réglementaires applicables sont déterminées, comprises et satisfaites en permanence.</t>
  </si>
  <si>
    <t>La direction démontre son leadership et son engagement relatifs à l’orientation client en s’assurant que les risques et les opportunités susceptibles d’avoir une incidence sur la conformité des produits et des services et sur l’aptitude à améliorer la satisfaction du client sont déterminés et pris en compte.</t>
  </si>
  <si>
    <t>Les éléments d'entrée comprennent les conséquences potentielles d'une défaillance liée à la nature du produit</t>
  </si>
  <si>
    <t>Les critères d'évaluation et de sélection des fournisseurs sont basés sur la capacité du fournisseur à fournir un produit conforme aux exigences des organisations.</t>
  </si>
  <si>
    <t>Les critères d'évaluation et de sélection sont basés sur la performance du fournisseur.</t>
  </si>
  <si>
    <t>Les critères d'évaluation et de sélection sont basés sur l'effet du produit acheté sur la qualité du dispositif médical.</t>
  </si>
  <si>
    <t>Les critères d'évaluation et de sélection sont proportionnés au risque associé à l'appareil médical.</t>
  </si>
  <si>
    <t>L'oganisme communique aux prestataires externes les exigences concernant l'approbation.</t>
  </si>
  <si>
    <t>Les performances d'un fournisseur quant au respect des exigences relatives au produit acheté sont surveillées.</t>
  </si>
  <si>
    <t>Les résultats de la surveillance constituent un élément d'entrée du processus de ré-évaluation du fournisseur.</t>
  </si>
  <si>
    <t>Le non-respect des spécifications d'achat et des attentes est traité avec le fournisseur de manière proportionnée au risque associé au produit acheté et conformément aux exigences réglementaires applicables.</t>
  </si>
  <si>
    <t>L'étendue des activités de vérification est basée sur le résultat de l'évaluation et de la ré-évaluation du fournisseur et est proportionnée aux risques associés au produit acheté.</t>
  </si>
  <si>
    <t>L'organisation documente les exigences de propreté de produit ou de contrôle de la contamination si le  produit ne peut pas être nettoyé avant sa stérilisation ou son utilisation, et l'importance de la propreté  dans son utilisation.</t>
  </si>
  <si>
    <t>Si l'entretien du dispositif médical est une exigence spécifiée, l'organisation documente les procédures d'entretien, matériaux de référence et mesures de référence.</t>
  </si>
  <si>
    <t>Les conditions maîtrisées comprennent la mise en œuvre d’actions visant à prévenir l’erreur humaine.</t>
  </si>
  <si>
    <t>Les conditions maîtrisées comprennent la mise en œuvre d’activités de surveillance et de mesure aux étapes appropriées pour vérifier que les critères relatifs à la maîtrise des processus ou des éléments de sortie et les critères d’acceptation relatifs aux produits et services ont été satisfaits.</t>
  </si>
  <si>
    <t>Les conditions maîtrisées comprennent la mise en œuvre d’activités de libération, de livraison et de prestation de service après livraison.</t>
  </si>
  <si>
    <t xml:space="preserve"> Pour les systèmes de stérilisation et de barrière stérile, un processus valide les changements de produit ou procédé avant leur mise en œuvre.</t>
  </si>
  <si>
    <t>L'organisation documente les procédures de traçabilité.</t>
  </si>
  <si>
    <t>L'organisation documente les procédures pour préserver la conformité du produit aux exigences pendant le traitement, le stockage, la manutention et la distribution.</t>
  </si>
  <si>
    <t>La libération du produit et la prestation du service au client sont effectuées après l'exécution satisfaisante de toutes les dispositions planifiées.</t>
  </si>
  <si>
    <t>Les informations documentées comprennent des preuves de la conformité aux critères d'acceptation.</t>
  </si>
  <si>
    <t>Les informations documentées comprennent la traçabilité jusqu'à (aux) personne(s) ayant autorisé la libération.</t>
  </si>
  <si>
    <t>Lorsque approprié, les informations documentées comprennent l'identification des équipements d'essai utilisés pour effectuer les activités de mesure.</t>
  </si>
  <si>
    <t>L'évaluation de la non-conformité comprend une détermination de la nécessité d'entreprendre une investigation et la notification de toute partie externe responsable de la non-conformité.</t>
  </si>
  <si>
    <t>Le besoin d'une action corrective est envisagé pour tout produit non-conforme.</t>
  </si>
  <si>
    <t>Les auditeurs n'auditent pas leur propre travail.</t>
  </si>
  <si>
    <t>Après réalisation de la modification, le produit est à nouveau soumis à essai pour s'assurer qu'il satisfait à ses exigences et aux exigences réglementaires applicables.</t>
  </si>
  <si>
    <t>Les procédures incluent la détermination des méthodes appropriées, y compris les techniques statistiques, ainsi que l'étendue de leur utilisation.</t>
  </si>
  <si>
    <t>L'analyse et l'évaluation des données comprennent les éléments d'entrée associés aux compte-rendus de prestation de service lorsqu'approprié.</t>
  </si>
  <si>
    <t>L'analyse et l'évaluation des données comprennent des éléments d'entrée provenant d'autres soucres pertinentes.</t>
  </si>
  <si>
    <t>L'analyse et l'évaluation des données comprennent des éléments d'entrée provenant des audits.</t>
  </si>
  <si>
    <t>Les enregistrements des résultats d'analyse sont conservés.</t>
  </si>
  <si>
    <t>La revue de direction est planifiée et réalisée en prenant en compte l’adéquation des ressources.</t>
  </si>
  <si>
    <t>Les éléments de sortie de la revue de direction comprennent les décisions et actions relatives aux besoins en ressources.</t>
  </si>
  <si>
    <t>Les éléments de sortie de la revue de direction incluent les décisions et actions relatives aux opportunités d'amélioration.</t>
  </si>
  <si>
    <t>Les résultats de l'analyse sont utilisés pour évaluer l'efficacité avec laquelle la planification a été mise en œuvre.</t>
  </si>
  <si>
    <t>Les résultats de l'analyse sont utilisés pour évaluer l'efficacité des actions mises en œuvre face aux risques et opportunités.</t>
  </si>
  <si>
    <t>L'analyse et l'évaluation des données comprennent celles résultant des activités de surveillance et de mesure.</t>
  </si>
  <si>
    <t>L'analyse et l'évaluation des données comprennent celles issues des retours d'information sur le niveau de satisfation du client.</t>
  </si>
  <si>
    <t>L'analyse et l'évaluation des données comprennent les éléments d'entrée associés à la conformité aux exigences relatives aux produits et services.</t>
  </si>
  <si>
    <t>L'analyse et l'évaluation des données comprennent les éléments d'entrée associés aux caractéristiques et évolutions des processus et des produits, y compris les opportunités d'amélioration.</t>
  </si>
  <si>
    <t>L'analyse et l'évaluation des données comprennent les éléments d'entrée provenant des prestaires externes.</t>
  </si>
  <si>
    <t>Les actions correctives sont adaptées aux effets des non conformités rencontrées.</t>
  </si>
  <si>
    <t>Toute investigation et la justification des décisions associées sont conservées sous forme d'informations documentées.</t>
  </si>
  <si>
    <t>Les actions préventives sont adaptées aux effets des problèmes potentiels.</t>
  </si>
  <si>
    <t>Les enregistrements des résultats de toutes les investigations et actions mises en œuvre sont conservés.</t>
  </si>
  <si>
    <t>Le plan de gestion des risques contient le domaine d’application des activités de gestion des risques planifiées, ce plan identifie et décrit le DM et les différentes phases de cycle de vie auxquelles chaque élément du plan de gestion des risques est applicable.</t>
  </si>
  <si>
    <t>Le plan de gestion des risques contient l’élément qui définit l’attribution des responsabilités et des autorités.</t>
  </si>
  <si>
    <t>Le plan de gestion des risques contient les exigences relatives à la revue des activités planifiées de gestion des risques.</t>
  </si>
  <si>
    <t>Le plan de gestion des risques contient deux types des critères, le premier type sont des critères d’acceptabilité des risques, qui sont basés sur la politique définit par le fabricant pour déterminer les risques acceptables, le deuxième type sont des critères d’acceptabilité des risques quand il n’est pas possible d’estimer la probabilité d’occurrence d’un dommage.</t>
  </si>
  <si>
    <t>Le plan de gestion des risques contient les activités de vérification.</t>
  </si>
  <si>
    <t>Pour le DM particulier pris en considération, le fabricant crée et tient à jour un dossier de gestion des risques, ce dernier permet d’assurer la traçabilité pour tous phénomènes dangereux identifié par rapport à l’analyse et l’évaluation des risques, la mise en œuvre et la vérification des mesures de maitrise des risques et l’évaluation de l’acceptabilité de tout risque résiduel.</t>
  </si>
  <si>
    <t>Le fabricant documente l’emploi prévu et documente toute mauvaise utilisation raisonnablement prévisible pour tous dispositif médical particulier pris en compte.</t>
  </si>
  <si>
    <t>5 a)</t>
  </si>
  <si>
    <t>Pour chaque situation dangereuse identifiée, le fabricant décide, sur la base des critères définis dans le plan de gestion des risques, si une réduction du risque est nécessaire.</t>
  </si>
  <si>
    <t>5 b)</t>
  </si>
  <si>
    <t>La conformité est vérifiée par contrôle du dossier de gestion des risques et des documents d'accompagnement du DM.</t>
  </si>
  <si>
    <t>L'organisation documente les exigences de propreté de produit ou de contrôle de la contamination si le produit est fourni non stérile et soumis à un processus de nettoyage ou de stérilisation avant son utilisation</t>
  </si>
  <si>
    <t>La revue de direction est planifiée et réalisée en prenant en compte les évaluations des opportunités d’amélioration.</t>
  </si>
  <si>
    <t>Toutes les caractéristiques qualitatives et quantitatives qui peuvent affecter la sécurité d’un DM sont identifiées et documentés dans une liste par le fabricant avec obligation que cette documentation est tenu à jour dans le dossier de gestion des risques.</t>
  </si>
  <si>
    <t>La documentation qui concerne les phénomènes dangereux connus et prévisible liés au dispositif médical est rassembler par le fabricant tant dans des conditions normales que de défaillance avec une obligation que cette documentation est tenu à jour dans le dossier de gestion des risques.</t>
  </si>
  <si>
    <t>L’approche spécifique et les activités associées à la validation et la revalidation du logiciel sont proportionnelles au risque associé à son utilisation.
Les enregistrements de ces activités sont conservés.</t>
  </si>
  <si>
    <t>Pour un dispositif médical particulier, la personne ou les personnes et l’organisme mettent en place un ensemble d’activités planifiées d’analyse de risque et les résultats de cette analyse. L’ensemble de ces activités et de ces résultats sont enregistrés sur le dossier de gestion des risques. Ce dernier contient au moins comme éléments : description et identification du DM analysé,  description des personnes et de l’organisme qui a fais l’analyse du risque et description du domaine d’application et la date de l’analyse.</t>
  </si>
  <si>
    <t>Les mesures de maîtrise du risque choisies sont enregistrées dans le dossier de gestion des risques.</t>
  </si>
  <si>
    <t>Contexte de l'organisme</t>
  </si>
  <si>
    <t>Les facteurs d'influence sur l'efficacité du Système de Management de la Qualité sont identifiés.</t>
  </si>
  <si>
    <t>Les exigences des clients ainsi que celles légales et réglementaires sont prises en considération dans le Système de Management de la Qualité.</t>
  </si>
  <si>
    <t>Détermination du domaine d'application du Système de Management de la Qualité</t>
  </si>
  <si>
    <t>Les modifications à apporter à ces processus sont évaluées pour leur incidence sur le Système de Management de la Qualité.</t>
  </si>
  <si>
    <t>Les modifications à apporter à ces processus sont évaluées pour leur incidence sur les dispositifs médicaux produits dans le cadre de ce Système de Management de la Qualité.</t>
  </si>
  <si>
    <t>Le manuel qualité donne un aperçu de la structure de la documentation employée dans le Système de Management de la Qualité.</t>
  </si>
  <si>
    <t>La direction démontre son leadership et son engagement au développement et la mise en œuvre du Système de Management de la Qualité.</t>
  </si>
  <si>
    <t>Les parties intéressées pertinentes sont identifiées dans la cadre du Système de Management de la Qualité.</t>
  </si>
  <si>
    <t>La direction s'assure que les ressources requises pour le Système de Management de la Qualité sont disponibles.</t>
  </si>
  <si>
    <t>La direction communique sur l'importance de disposer d'un Système de Management de la Qualité efficace et de se conformer aux exigences liées à ce Système de Management de la Qualité.</t>
  </si>
  <si>
    <t>La direction s’assure que le Système de Management de la Qualité atteint les résultats attendus.</t>
  </si>
  <si>
    <t>La direction incite, oriente et soutient les personnes pour qu'elles contribuent à l'efficacité du Système de Management de la Qualité.</t>
  </si>
  <si>
    <t>La direction attribue la responsabilité et l'autorité pour s'assurer que le Système de Management de la Qualité est conforme aux exigences de l'ISO 9001.</t>
  </si>
  <si>
    <t>La direction attribue la responsabilité et l'autorité pour rendre compte, en particulier à la direction, de la performance du Système de Management de la Qualité et des opportunités d'amélioration (voir 10.1 ISO 9001).</t>
  </si>
  <si>
    <t>La direction attribue la responsabilité et l'autorité pour s'assurer que lorsque des modifications du Système de Management de la Qualité sont planifiées et mises en œuvre, l'intégrité du Système de Management de la Qualité est maintenue.</t>
  </si>
  <si>
    <t>La direction attribue la responsabilité et l'autorité pour assurer que le Système de Management de la Qualité (Système de Management de la Qualité) est conforme aux exigences des présentes normes internationales.</t>
  </si>
  <si>
    <t>La direction assure que la cohérence du Système de Management de la Qualité n'est pas affectée lorsque des modifications du Système de Management de la Qualité sont planifiées et mises en œuvre.</t>
  </si>
  <si>
    <t>La réalisation des modifications apportée au Système de Management de la Qualité est planifiée et tient compte de l'intégrité de ce dernier.</t>
  </si>
  <si>
    <t>Les compétences nécessaires des personnes dont le travail a une incidence sur les performances du Système de Management de la Qualité sont déterminées.</t>
  </si>
  <si>
    <t>Le personnel est sensibilisé aux effets bénéfiques d'une amélioration des performances et aux répercussions d'un non respect des exigences du Système de Management de la Qualité.</t>
  </si>
  <si>
    <t xml:space="preserve">La documentation du Système de Management de la Qualité comprend l'expression documentée de la politique qualité et des objectifs qualité. </t>
  </si>
  <si>
    <t>La documentation du Système de Management de la Qualité comprend un manuel qualité.</t>
  </si>
  <si>
    <t xml:space="preserve">La documentation du Système de Management de la Qualité comprend les procédures documentées et les enregistrements exigés. </t>
  </si>
  <si>
    <t>La documentation du Système de Management de la Qualité comprend toute autre documentation spécifiée par des exigences réglementaires applicables.</t>
  </si>
  <si>
    <t>Les enregistrements sont conservés pour apporter la preuve de la conformité aux exigences et du fonctionnement efficace du Système de Management de la Qualité.</t>
  </si>
  <si>
    <t>Les informations documentées exigées par le Système de Management de la Qualité et par les présentes normes internationales sont maîtrisées.</t>
  </si>
  <si>
    <t>Cette revue  comprend l'évaluation des opportunités d'amélioration et du besoin de modifier le Système de Management de la Qualité, y compris la politique qualité et les objectifs qualité. Les exigences relatives à la revue de direction sont documentées. Les enregistrements de revues de direction sont conservés (voir 4.2.4).</t>
  </si>
  <si>
    <t xml:space="preserve">Les éléments d'entrée de la revue de direction comprennent, sans toutefois s'y limiter, les changements pouvant affecter le Système de Management de la Qualité. </t>
  </si>
  <si>
    <t>La revue de direction est planifiée et réalisée en prenant en compte les modifications des enjeux externes et internes pertinents pour le Système de Management de la Qualité.</t>
  </si>
  <si>
    <t>La revue de direction est  planifiée et réalisée en prenant en compte les informations sur la performance et l’efficacité du Système de Management de la Qualité, y compris les tendances concernant le degré de réalisation des objectifs qualité, les résultats d’audit.</t>
  </si>
  <si>
    <t>Les éléments de sortie de la revue de direction sont enregistrés  et comprennent les éléments d'entrée revus, les opportunités d'amélioration, l'amélioration nécessaire au maintien de la pertinence, de l'adéquation et de l'efficacité du Système de Management de la Qualité et de ses processus.</t>
  </si>
  <si>
    <t>Le processus continu de gestion des risques établi contient comme éléments : l’analyse du risque, évaluation du risque, maitrise du risque et des informations de production et de postproduction.</t>
  </si>
  <si>
    <t>La direction fournit et documente sa politique, cette dernière garantit que les critères d’acceptabilité du risque sont basés sur des normes internationales pertinentes, l’état de l’art et sur des réglementations nationales ou régionales applicables.</t>
  </si>
  <si>
    <t>Les tâches liées à la gestion des risques sont effectuées par du personnel qualifié et possédant des connaissances et l’expérience nécessaires.
Les enregistrements prouvant la qualification appropriée sont tenus à jour.</t>
  </si>
  <si>
    <t>Toutes les activités de gestion des risques sont planifiées.
Pour chaque DM particulier pris en considération, un plan de gestion des Risques conforme au processus de gestion des risques est établi et il fait partie du dossier de gestion des risques.</t>
  </si>
  <si>
    <t>Le plan de gestion des risques ou ses parties peuvent être crées au cours du temps, pas nécessairement en même temps</t>
  </si>
  <si>
    <t>Le fabricant choisit des critères adéquats d’acceptabilité des risques.</t>
  </si>
  <si>
    <t>Les modifications du plan de gestion des risques au cours du cycle de vie du DM sont enregistrées et tenues à jour dans le dossier de gestion des risques. Le contrôle de ce dernier permet de vérifier la conformité.</t>
  </si>
  <si>
    <t>Le plan de gestion des risques contient les activités liées au recueil et à la revue des informations concernant la production et la postproduction.</t>
  </si>
  <si>
    <t>Les enchaînements d’événements raisonnablement prévisibles pouvant entraîner une situation dangereuse sont pris en compte et les situations dangereuses pouvant en découler sont enregistrées.</t>
  </si>
  <si>
    <t>Pour chaque situation dangereuse identifiée, le ou les risques liés sont estimés en utilisant l’ensemble des informations et données disponibles.</t>
  </si>
  <si>
    <t>Pour chaque situation dangereuse dont la probabilité d’occurrence des dommages ne peut être estimée, toutes les conséquences possibles sont colligées dans une liste afin d’évaluer et maîtriser les risque. Ces activités et tout système permettant de faire un classement qualitatif ou quantitatif de la probabilité d’occurrence d’un dommage ou de sa gravité sont enregistrés dans le dossier de gestion des risques.</t>
  </si>
  <si>
    <t>Compréhension de l'établissement et de son contexte</t>
  </si>
  <si>
    <t>Les enjeux internes et externes en lien avec la finalité et l’orientation stratégique de l’établissement sont déterminés.</t>
  </si>
  <si>
    <t>Le domaine d’application du Système de Management de la Qualité de l'établissement est  disponible et tenu à jour sous la forme d'une information documentée.</t>
  </si>
  <si>
    <t>Le domaine d’application indique les types de produits et services couverts, et fournit une justification pour toute exigence que l'établissement juge non applicable dans le cadre du domaine d’application de son Système de Management de la Qualité.</t>
  </si>
  <si>
    <t>La conformité à la norme internationale ISO 9001 n'est déclarée que si les exigences déterminées comme étant non applicables n'ont pas d'incidence sur l'aptitude ou la responsabilité de l'établissement d'assurer la conformité de ses produits et services et l'amélioration de la satisfaction de ses clients.</t>
  </si>
  <si>
    <t>L'établissement établit, documente, met en œuvre, met à jour et améliore en continu un Système de Management de la Qualité, les processus nécessaires et leurs interactions, en accord avec les exigences des présentes normes internationales et aux exigences réglementaires applicables.</t>
  </si>
  <si>
    <t>L'établissement établit, met en œuvre et entretient toute exigence, procédure, activité ou disposition spécifique exigée par la norme internationale ISO 13485 et les exigences réglementaires applicables.</t>
  </si>
  <si>
    <t>L'établissement documente le(s) rôle(s) exercé(s) dans le cadre des exigences réglementaires applicables.</t>
  </si>
  <si>
    <t>L'établissement détermine les processus nécessaires au Système de Management de la Qualité et leur application dans tout l'établissement et détermine les éléments d'entrée requis et les éléments de sortie attendus pour ces processus.</t>
  </si>
  <si>
    <t>L'établissement applique une approche fondée sur les risques en ce qui concerne les processus appropriés nécessaires au Système de Management de la Qualité.</t>
  </si>
  <si>
    <t>L'établissement détermine la séquence et l'interaction de ces processus.</t>
  </si>
  <si>
    <t>Pour chaque processus du Système de Management de la Qualité, l'établissement détermine et applique les critères et les méthodes nécessaires pour assurer l'efficacité du fonctionnement et de la maîtrise de ses processus.</t>
  </si>
  <si>
    <t>Pour chaque processus du Système de Management de la Qualité, l'établissement détermine et assure la disponibilité des ressources et des informations nécessaires au fonctionnement et à la surveillance de ces processus</t>
  </si>
  <si>
    <t>Pour chaque processus du Système de Management de la Qualité, l'établissement évalue et met en œuvre toutes les modifications requises pour s'assurer que ces processus produisent les résultats attendus et pour maintenir leur efficacité.</t>
  </si>
  <si>
    <t>L'établissement détermine et applique les critères et les méthodes (y compris la surveillance, les mesures et les indicateurs de performance associés) nécessaires pour assurer le fonctionnement et la maîtrise efficaces de ces processus.</t>
  </si>
  <si>
    <t>Pour chaque processus du Système de Management de la Qualité, l'établissement établit et conserve les informations documentées (enregistrements, procédures...) pour démontrer la conformité aux normes et la conformité aux exigences réglementaires applicables.</t>
  </si>
  <si>
    <t>L'établissement gère les processus de ce Système de Management de la Qualité conformément aux exigences de la présente norme internationale ISO 13485 et aux exigences réglementaires applicables.</t>
  </si>
  <si>
    <t>Lorsqu'un établissement décide d'externaliser un processus ayant une incidence sur la conformité du produit aux exigences, l'établissement le surveille et en assure la maîtrise. Les éléments de maîtrise sont proportionnels au risque impliqué et à l'aptitude de la partie externe à satisfaire aux exigences et inclure des dispositions écrites relatives à la qualité.</t>
  </si>
  <si>
    <t>L'établissement documente des procédures pour la validation des applications logicielles utilisées dans le Système de Management de la Qualité. Ces applications logicielles sont  validées pour leur usage prévu avant leur première utilisation et, lorsque approprié, après la modification de ce logiciel ou de son application.</t>
  </si>
  <si>
    <t>L'établissement attribue les responsabilités et autorités pour ces processus.</t>
  </si>
  <si>
    <t>L'établissement améliore les processus et le Système de Management de la Qualité.</t>
  </si>
  <si>
    <t>L'établissement documente un manuel qualité qui comprend une description des interactions entre les différents processus du Système de Management de la Qualité.</t>
  </si>
  <si>
    <t>Pour chaque dispositif médical ou famille de dispositifs médicaux, l'établissement établit et tient à jour un ou plusieurs fichiers contenant ou identifiant les documents élaborés pour prouver la conformité aux exigences de la norme ISO13485 et aux réglementations applicables.</t>
  </si>
  <si>
    <t>La direction communique au sein de l'établissement l'importance de satisfaire aux exigences des clients ainsi qu'aux exigences réglementaires applicables.</t>
  </si>
  <si>
    <t>L'établissement assure que la politique et les objectifs qualité sont établis pour le Système de Management de la Qualité et qu'ils sont compatibles avec le contexte et l’orientation stratégique de l'établissement .</t>
  </si>
  <si>
    <t>La direction s'assure que les exigences liées au Système de Management de la Qualité sont intégrées aux processus métiers de l'établissement .</t>
  </si>
  <si>
    <t>La direction établit, met en œuvre et tient à jour une politique qualité qui est appropriée à la finalité et au contexte de l’établissement et soutient son orientation stratégique.</t>
  </si>
  <si>
    <t>La politique qualité est communiquée, comprise et appliquée au sein de l’établissement .</t>
  </si>
  <si>
    <t>La direction assure que les responsabilités et autorités sont définies, documentées, communiquées et comprises au sein de l'établissement .</t>
  </si>
  <si>
    <t>La direction attribue la responsabilité et l'autorité pour s’assurer de la promotion de l'orientation client à tous les niveaux de l'établissement .</t>
  </si>
  <si>
    <t>La direction  attribue la responsabilité et l'autorité pour assurer que la sensibilisation aux exigences réglementaires applicables et aux exigences du Système de Management de la Qualité en particulier la promotion de l'orientation client est encouragée dans tout l'établissement .</t>
  </si>
  <si>
    <t>L'établissement tient compte des enjeux mentionnés en 4.1 (ISO 9001 &amp; 13485) et des exigences mentionnées en 4.2 (ISO 9001) et détermine les risques et opportunités qu’il est nécessaire de prendre en compte pour donner l’assurance que le Système de Management de la Qualité peut atteindre le ou les résultats escomptés.</t>
  </si>
  <si>
    <t>L'établissement détermine les risques et opportunités qu’il est nécessaire de prendre en compte pour accroître les effets souhaitables.</t>
  </si>
  <si>
    <t>L'établissement détermine les risques et opportunités qu’il est nécessaire de prendre en compte pour prévenir ou réduire les effets indésirables.</t>
  </si>
  <si>
    <t>L'établissement détermine les risques et opportunités qu’il est nécessaire de prendre en compte pour s’améliorer.</t>
  </si>
  <si>
    <t>L'établissement planifie les actions à mettre en œuvre face aux risques et opportunités.</t>
  </si>
  <si>
    <t>L'établissement planifie des actions à mettre en œuvre face aux risques et opportunités proportionnées à l'impact potentiel sur la conformité des produits et des services.</t>
  </si>
  <si>
    <t>L'établissement établit des objectifs qualité, aux fonctions, niveaux et processus concernés, nécessaires au Système de Management de la Qualité et en cohérence avec la politique qualité.</t>
  </si>
  <si>
    <t>L'établissement établit des objectifs qualité mesurables.</t>
  </si>
  <si>
    <t>L'établissement établit des objectifs qualité, aux fonctions, niveaux et processus concernés, nécessaires au Système de Management de la Qualité et ces objectifs qualité sont surveillés.</t>
  </si>
  <si>
    <t>L'établissement établit des objectifs qualité, aux fonctions, niveaux et processus concernés, nécessaires au Système de Management de la Qualité et ces objectifs qualité sont communiqués.</t>
  </si>
  <si>
    <t>L'établissement établit des objectifs qualité, aux fonctions, niveaux et processus concernés, nécessaires au Système de Management de la Qualité et ces objectifs qualité sont mis à jour en tant que de besoin.</t>
  </si>
  <si>
    <t xml:space="preserve">Lorsque l’établissement planifie la façon dont ses objectifs qualité seront atteints, elle détermine ce qui sera fait pour cela.
</t>
  </si>
  <si>
    <t>Lorsque l’établissement planifie la façon dont ses objectifs qualité seront atteints, elle détermine quelles ressources sont nécessaires.</t>
  </si>
  <si>
    <t>Lorsque l’établissement planifie la façon dont ses objectifs qualité seront atteints, elle détermine qui sera responsable.</t>
  </si>
  <si>
    <t>Lorsque l’établissement planifie la façon dont ses objectifs qualité seront atteints, elle détermine les échéances.</t>
  </si>
  <si>
    <t>L'établissement détermine les objectifs et les conséquences possibles des modifications planifiées.</t>
  </si>
  <si>
    <t>L'établissement met à disposition les ressources nécessaires à la réalisation des modifications.</t>
  </si>
  <si>
    <t>L'établissement attribue les responsabilités et autorités nécessaires à la réalisation des modifications.</t>
  </si>
  <si>
    <t>L'établissement détermine et fournit les ressources nécessaires en prenant en compte les contraintes des ressources internes et ses besoins.</t>
  </si>
  <si>
    <t>L'établissement détermine et fournit les ressources nécessaires pour la mise place efficace du Système de Management de la Qualité.</t>
  </si>
  <si>
    <t xml:space="preserve">L'établissement détermine et fournit des ressources humaines compétentes sur la base de la formation initale ou professionnelle ou d'une expérience appropriées pour celles qui aurait une incidence sur la sécurité ou la performance des produits.   </t>
  </si>
  <si>
    <t>L'établissement détermine et documente les infrastructures nécessaires pour maîtriser l'environnement de travail et obtenir la conformité des produits.</t>
  </si>
  <si>
    <t>L'établissement détermine, fournit, maintient et documente l'environnement de travail nécessaire à la mise en œuvre de ses processus et à l'obtention de la conformité des services et des produits.</t>
  </si>
  <si>
    <t>L'établissement documente les exigences et les procédures de surveillance et de maîtrise de l'environnement de travail.</t>
  </si>
  <si>
    <t xml:space="preserve">L'établissement documente des exigences en matière de santé, de propreté et habillement du personnel ( ISO 13485 6.4.1.3). </t>
  </si>
  <si>
    <t>L'établissement s'assure que les personnes qui travaillent temporairement dans des conditions d'environnement particulières ont reçu une formation particulière ou sont sous la supervision d'une personne ayant reçu cette formation.</t>
  </si>
  <si>
    <t>Exigences particulières pour les DM stériles : l'établissement établit des exigences relatives à l'environnement de travail, en tenant compte de la nature du processus de fabrication.</t>
  </si>
  <si>
    <t>L’établissement détermine et fournit les ressources nécessaires pour assurer des résultats valides et fiables lorsqu’une surveillance ou une mesure est utilisée afin de vérifier la conformité des produits et des services aux exigences</t>
  </si>
  <si>
    <t>L’établissement assure que les ressources fournies sont appropriées pour le type spécifique d’activités de surveillance et de mesure mises en œuvre</t>
  </si>
  <si>
    <t>L’établissement assure que les ressources fournies sont maintenues pour assurer leur adéquation.</t>
  </si>
  <si>
    <t>L’établissement conserve les informations documentées appropriées démontrant l’adéquation des ressources pour la surveillance et la mesure.</t>
  </si>
  <si>
    <t>L'établissement met en place et évalue l'efficacité des actions pour acquérir ou renforcer les compétences nécessaires au bon fonctionnement du Système de Management de la Qualité.</t>
  </si>
  <si>
    <t xml:space="preserve">L'établissement conserve les informations documentées concenant la formation initiale et professionnelle, le savoir faire et l'experience.     </t>
  </si>
  <si>
    <t>L'établissement s'assure que les personnes effectuant un travail sous le contrôle de l'établissement sont sensibilsées à l'importance de leur contribubtion à la politique et aux objectifs qualité.</t>
  </si>
  <si>
    <t>L'établissement s'assure que le personnel est conscient de l'importance de son activité, de sa contribution individuelle et collective à la réalisation de ses objectifs qualité.</t>
  </si>
  <si>
    <t>L'établissement détermine les besoins de communication interne et externe pertinents pour le Système de Management de la Qualité, y compris sur quels sujets communiquer.</t>
  </si>
  <si>
    <t>L'établissement détermine à quels moments communiquer.</t>
  </si>
  <si>
    <t>L'établissement détermine avec qui communiquer.</t>
  </si>
  <si>
    <t>L'établissement détermine comment communiquer.</t>
  </si>
  <si>
    <t>L'établissement détermine qui doit communiquer.</t>
  </si>
  <si>
    <t xml:space="preserve">L'établissement documente un manuel qualité qui comprend les procédures documentées établies pour le Système de Management de la Qualité ou la référence à celles-ci.
</t>
  </si>
  <si>
    <t>La documentation du Système de Management de la Qualité comprend les documents, y compris les enregistrements, jugés nécessaires par l'établissement pour assurer la planification, le fonctionnement et la maîtrise efficaces de ses processus.</t>
  </si>
  <si>
    <t>L'établissement documente des procédures pour définir les contrôles nécessaires associés à l'identification, au stockage, à la sécurité, à l'intégrité, à l'accessibilité, à la durée de conservation et à l'élimination des enregistrements.</t>
  </si>
  <si>
    <t>L'établissement définit des méthodes pour protéger les informations médicales à caractère confidentiel contenues dans les enregistrements en tenant compte des exigences réglementaires applicables.</t>
  </si>
  <si>
    <t>L'établissement conserve les enregistrements au minimum jusqu'à la fin de vie du dispositif médical, telle que définie par l'établissement , ou pendant une durée spécifiée par les exigences réglementaires applicables.</t>
  </si>
  <si>
    <t>Une procédure documentée est établie afin d'assurer que les documents d'origine extérieure, jugés nécessaires par l'établissement pour la planification et le fonctionnement du Système de Management de la Qualité, sont identifiés et que leur diffusion est maîtrisée.</t>
  </si>
  <si>
    <t xml:space="preserve">Lors de la création et de la mise à jour des informations documentées, l'établissement s’assure que  l'identification et la description des informations documentées. </t>
  </si>
  <si>
    <t>Lors de la création et de la mise à jour des informations documentées, l'établissement s’assure de leur format (par exemple langue, version logicielle, graphiques) et support (par exemple électronique, papier).</t>
  </si>
  <si>
    <t>Lors de la création et de la mise à jour des informations documentées, l'établissement s’assure de la revue effectuée et de leur approbation pour en déterminer la pertinence et l’adéquation.</t>
  </si>
  <si>
    <t>Les informations documentées d'origine externe que l'établissement juge nécessaires à la planification et au fonctionnement du Système de Management de la Qualité sont identifiées comme il convient et maîtrisées.</t>
  </si>
  <si>
    <t xml:space="preserve">L'établissement conserve le dossier de conception et de développement pour chaque type de dispositif médical ou une famille de dispositifs médicaux. </t>
  </si>
  <si>
    <t>Pour maîtriser les informations documentées, l’établissement met en œuvre les activités de  distribution, accès, récupération et utilisation des documents</t>
  </si>
  <si>
    <t xml:space="preserve"> L’établissement met en œuvre les activités de stockage et protection, y compris la préservation de la lisibilité pour maîtriser les informations documentées.</t>
  </si>
  <si>
    <t>L’établissement met en œuvre les activités de maîtrise des modifications ainsi que de conservation et élimination pour maîtriser les informations documentées.</t>
  </si>
  <si>
    <t>L'établissement planifie, développe et met en œuvre les processus nécessaires à la satisfaction des exigences relatives aux produits et à la prestation de service.</t>
  </si>
  <si>
    <t>L'établissement s'assure que la planification de la réalisation du produit est cohérente avec les exigences relatives aux autres processus du Système de Management de la Qualité.</t>
  </si>
  <si>
    <t>L'établissement documente et conserve des processus relatifs à la gestion des risques tout au long de la réalisation du produit.</t>
  </si>
  <si>
    <t>L'établissement détermine les objectifs qualité et les exigences relatives au produit.</t>
  </si>
  <si>
    <t>L'établissement établit des processus, documente et fournit des ressources nécessaires aux produits.</t>
  </si>
  <si>
    <t>L'établissement détermine, met à jour et conserve les informations documentées dans une mesure suffisante.</t>
  </si>
  <si>
    <t>L'établissement s'assure que les éléments de sortie de la planification sont adaptés au mode de réalisation des activités opérationnelles de l'établissement .</t>
  </si>
  <si>
    <t>L'établissement maitrise les modifications prévues, analyse les modifications imprévues et mène des actions pour limiter tout effet négatif.</t>
  </si>
  <si>
    <t>L'établissement s'assure que les processus externalisés sont maitrisés.</t>
  </si>
  <si>
    <t>L'établissement détermine les exigences spécifiées par le client</t>
  </si>
  <si>
    <t>L'établissement détermine les exigences non formulées par les clients mais nécessaires pour l'usage prévu</t>
  </si>
  <si>
    <t>L'établissement détermine les exigences réglementaires applicables relatives au produit</t>
  </si>
  <si>
    <t>L'établissement détermine les formations de l'utilisateur pour une utilisation sûre du produit</t>
  </si>
  <si>
    <t>L'établissement détermine toute exigence complémentaire nécessaire</t>
  </si>
  <si>
    <t>L'établissement s'assure qu'il peut répondre aux réclamations relatives au produit/service</t>
  </si>
  <si>
    <t>L'établissement revoit les exigences relatives au produit avant qu'il ne livre le produit au client</t>
  </si>
  <si>
    <t>L'établissement s'assure de résoudre les écarts entre les exigences d'un contrat ou d'une commande et celles relatives au produit</t>
  </si>
  <si>
    <t>Les exigences non documentées des clients sont confirmées par l'établissement s avant d'être acceptées</t>
  </si>
  <si>
    <t>L'établissement s'assure que les exigences relatives au produit sont définies et documentées</t>
  </si>
  <si>
    <t xml:space="preserve">L'établissement conserve les enregistrements des résultats de la revue des actions </t>
  </si>
  <si>
    <t>L'établissement s'assure de la disponibilté des informations documentées</t>
  </si>
  <si>
    <t>L'établissement documente les dispositons pour communiquer avec les clients</t>
  </si>
  <si>
    <t>L'établissement établit des processus et documente des procédures pour la conception et le développement</t>
  </si>
  <si>
    <t>L'établissement planifie et maitrise les étapes de conception et développement</t>
  </si>
  <si>
    <t>L'établissement conserve et mis à jour les documents de planification</t>
  </si>
  <si>
    <t>L'établissement documumente les étapes de conception et développement</t>
  </si>
  <si>
    <t>L'établissement documente les revues de chaque étapes de la conception et développement</t>
  </si>
  <si>
    <t xml:space="preserve">L'établissement documente les activités de vérification, de validation et de transfert de conception   </t>
  </si>
  <si>
    <t xml:space="preserve">L'établissement documente les méthodes pour assurer la traçabilité des éléments de sortie de la conception et développement </t>
  </si>
  <si>
    <t>L'établissement documente les ressources nécessaires</t>
  </si>
  <si>
    <t>L'établissement prend en compte la maitrise des interfaces entre les personnes impliquées dans le processus de conception et de développement</t>
  </si>
  <si>
    <t>L'établissement prend en compte la nécessité d'impliquer les clients et fournisseurs dans le processus de conception et développement</t>
  </si>
  <si>
    <t>L'établissement prend en compte les exigences relatives à la fourniture des produits et la prestation de services ultérieurs</t>
  </si>
  <si>
    <t>L'établissement prend en compte la maîtrise des processus attendue par les parties intéressées</t>
  </si>
  <si>
    <t>L'établissement prend en compte les informations documentées pour démontrer les exigences relatives à la conception et développement</t>
  </si>
  <si>
    <t>L'établissement détermine les éléments d'entrée concernant les exigences relatives  au produit</t>
  </si>
  <si>
    <t xml:space="preserve">L'établissement conserve les enregistrements relatifs aux processus de gestion de la clientèle et des prestataires externes </t>
  </si>
  <si>
    <t>L'établissement résout les éléments conflictuels d'entrée de conception et développement</t>
  </si>
  <si>
    <t>L'établissement conserve les informations documentées sur les éléments d'entrée</t>
  </si>
  <si>
    <t>L’établissement s’assure que les éléments de sortie de la conception et du développement répondent aux exigences d'entrée</t>
  </si>
  <si>
    <t>L’établissement s’assure que les éléments de sortie de la conception et du développement contiennent ou font référence aux critères d'acceptation du produit ainsi qu'aux exigences de surveillance et mesure</t>
  </si>
  <si>
    <t>L’établissement s’assure que les éléments de sortie de la conception et du développement spécifie les caractéristiques du produit ou service qui sont essentiels pour son utilisation sécuritaire et appropriée en toute sécurité.</t>
  </si>
  <si>
    <t>L'établissement maîtrise le processus de conception et de développement et assure l'évaluation de la capacité des résultats de cette dernière afin de satisfaire les exigences mentionnées.</t>
  </si>
  <si>
    <t>L'établissement maîtrise le processus de conception et de développement et assure que les activités de vérification et de validation sont réalisées</t>
  </si>
  <si>
    <t>L'établissement maîtrise le processus de conception et de développement et assure que les résultats attendus sont définis</t>
  </si>
  <si>
    <t>L'établissement maîtrise le processus de conception et de développement et assure que les revues sont menées pour évaluer l’aptitude des résultats de la conception et du développement à satisfaire aux exigences</t>
  </si>
  <si>
    <t>L'établissement maîtrise le processus de conception et de développement et assure que les activités de vérification sont réalisées pour s’assurer que les éléments de sortie de la conception et du développement satisfont aux exigences d’entrée</t>
  </si>
  <si>
    <t>L'établissement maîtrise le processus de conception et de développement et assure que les informations documentées relatives à ces activités sont conservées.</t>
  </si>
  <si>
    <t>L'établissement maîtrise le processus de conception et de développement et assure que les activités de validation sont réalisées</t>
  </si>
  <si>
    <t>L'établissement maîtrise le processus de conception et de développement et assure que les produits et services résultants satisfont aux exigences pour l’application spécifiée ou l’usage prévu.</t>
  </si>
  <si>
    <t>L'établissement maîtrise le processus de conception et de développement et assure que toutes les actions nécessaires sont établissements pour les problèmes déterminés.</t>
  </si>
  <si>
    <t>L'établissement documente les procédures pour le transfert des résultats de la conception et du développement à la fabrication. Ces procédures garantient que les résultats de conception et de développement sont dignes de confiance puisqu'ils adapté pour la fabrication.</t>
  </si>
  <si>
    <t>L’établissement identifie, passe en revue et maîtrise les modifications apportées, en tant que de besoin, pour s’assurer qu’elles n’aient pas d’impact négatif sur la conformité aux exigences.</t>
  </si>
  <si>
    <t>L’établissement conserve des informations documentées sur les modifications de la conception et du développement, les résultats des revues, l’autorisation des modifications et les actions établissements pour prévenir les impacts négatifs.</t>
  </si>
  <si>
    <t>Lorsque les produits et services fournis par des prestataires externes sont destinés à être intégrés dans les propres produits et services de l'établissement, ce dernier détermine la maitrise devant être appliquée aux processus, produtis et services fournis</t>
  </si>
  <si>
    <t>Lorsque les produits et services sont fournis directement au(x) client(s) par des prestataires externes pour le compte de l'établissement , ce dernier détermine la maitrise devant être appliquée aux processus, produtis et services fournis.</t>
  </si>
  <si>
    <t>Lorsqu'un processus ou une partie d'un processus est réalisé par un prestataire externe à la suite d'une décision de l'établissement , ce dernier détermine la maitrise devant être appliquée aux processus, produits et services fournis par des prestataires externes.</t>
  </si>
  <si>
    <t>L'établissement s'assure que les processus, produits et services fournis par des prestataires externes ne compromettent pas l'aptitude de l'établissement à fournir en permanence à ses clients des produits et services conformes.</t>
  </si>
  <si>
    <t>L'établissement s'assure que les processus fournis par des prestataires externes demeurent sous contrôle de son Système de Management de la Qualité.</t>
  </si>
  <si>
    <t>L'établissement définit la maîtrise qu'il entend exercer sur un prestataire externe et celle qu'il entend exercer sur l'élément de sortie concerné.</t>
  </si>
  <si>
    <t>L'établissement documente et met en œuvre des procédures de vérification pour s'assurer que les processus, produits et services fournis par des prestataires externes satisfont aux exigences</t>
  </si>
  <si>
    <t>L'établissement détermine et applique des critères de sélection  et d'évaluation  des fournisseurs</t>
  </si>
  <si>
    <t>L'établissement s'assure de l'adéquation des exigences avant de les communiquer au prestataire externe.</t>
  </si>
  <si>
    <t>L'établissement communique aux prestataires externes les exigences pour l'acceptation des produits et services devant être fournis, incluant les procédures, les processus et les équipements.</t>
  </si>
  <si>
    <t>L'établissement communique aux prestataires externes les exigences concernant les compétences, y compris toute qualification requise des personnes.</t>
  </si>
  <si>
    <t>L'établissement communique aux prestataires externes les exigences concernant les interactions des prestataires externes avec l'établissement.</t>
  </si>
  <si>
    <t>L'établissement communique aux prestataires externes les exigences concernant la maîtrise et la surveillance des performances des prestataires externes appliquées par l'établissement.</t>
  </si>
  <si>
    <t>L'établissement communique aux prestataires externes, les exigences relatives au Système de Management de la Qualité</t>
  </si>
  <si>
    <t>L'établissement planifie et met en œuvre le suivi et la réévaluation des fournisseurs</t>
  </si>
  <si>
    <t>L'établissement conserve des informations documentées contenant les résultats de l'évaluation et de la surveillance, de la réévaluation des performances du fournisseur et de toutes les actions nécessaires qui en résultent.</t>
  </si>
  <si>
    <t>Les informations relatives aux achats comprennent, lorsqu'approprié, un accord écrit selon lequel les fournisseurs notifient à l'établissement les modifications apportées au produit acheté avant la mise en œuvre d'une quelconque modification ayant une incidence sur la capacité du produit acheté à satisfaire aux exigences d'achat spécifiées.</t>
  </si>
  <si>
    <t>Pour les besoins des exigences particulières concernant la traçabilité, l'établissement conserve les informations relatives aux achats pertinents, c'est-à-dire les documents et les enregistrements.</t>
  </si>
  <si>
    <t>L'établissement conserve les enregistrements relatifs à la vérification des prestataires externes.</t>
  </si>
  <si>
    <t>Lorsque l'établissement prend connaissance d'une quelconque modification apportée au produit acheté, ce dernier détermine si ces modifications ont une incidence sur le processus de réalisation du produit ou du dispositif médical.</t>
  </si>
  <si>
    <t>Lorsque l'établissement ou son client a l'intention d'effectuer des vérifications chez le fournisseur, l'établissement fait état, dans les informations relatives aux achats, des dispositions pour la vérification ou la validation,  et des modalités de libération du produit prévues.</t>
  </si>
  <si>
    <t>L'établissement planifie, exécute, surveille et contrôle la production et la fourniture de services pour assurer que le produit est conforme aux spécifications</t>
  </si>
  <si>
    <t>L’établissement satisfait aux exigences relatives aux activités après livraison associées aux produits et services</t>
  </si>
  <si>
    <t>Lors de la détermination de l’étendue des activités après livraison requises, l’établissement prend en considération les exigences légales et réglementaires</t>
  </si>
  <si>
    <t>Lors de la détermination de l’étendue des activités requises après livraison, l’établissement prend en considération les conséquences indésirables potentielles associées à ses produits et services</t>
  </si>
  <si>
    <t>Lors de la détermination de l’étendue des activités requises après livraison, l’établissement prend en considération la nature, l’utilisation et la durée de vie prévue de ses produits et services</t>
  </si>
  <si>
    <t>Lors de la détermination de l’étendue des activités requises après livraison, l’établissement prend en considération les exigences des clients</t>
  </si>
  <si>
    <t>L'établissement documente les exigences de propreté de produit ou de contrôle de la contamination si le produit est nettoyé par lui avant la stérilisation ou son utilisation</t>
  </si>
  <si>
    <t>L'établissement documente les exigences de propreté de produit ou de contrôle de la contamination si le produit est fourni pour être utilisé non stérile, et l'importance de la propreté pour son utilisation.</t>
  </si>
  <si>
    <t>L'établissement documente les exigences de propreté de produit ou de contrôle de la contamination si des agents de transformation sont retirés du produit pendant la fabrication.</t>
  </si>
  <si>
    <t>L'établissement documente les exigences pour l'installation des dispositifs médicaux et critères d'acceptation pour la vérification de l'installation.</t>
  </si>
  <si>
    <t xml:space="preserve">L'établissement conserve des dossiers sur les paramètres du procédé de stérilisation utilisées pour chaque stérilisation. </t>
  </si>
  <si>
    <t xml:space="preserve">L'établissement valide tout processus de production et de prestation de service où la sortie résultante peut être vérifiée, ou si elles ne peuvent pas être vérifiées l'établissement valide un processu sde surveillance ultérieure ou de mesure. </t>
  </si>
  <si>
    <t>L'établissement documente les procédures de validation des processus, y compris les critères d'examen et d'approbation des processus définis</t>
  </si>
  <si>
    <t>L'établissement documente les procédures de validation des processus, y compris la qualification des équipements et la qualification du personnel</t>
  </si>
  <si>
    <t>L'établissement documente les procédures de validation des processus, y compris l'utilisation de méthodes spécifiques, les protocoles et les critères d'acceptation</t>
  </si>
  <si>
    <t>L'établissement documente les procédures de validation des processus, y compris le cas échéant, les techniques statistiques avec les tailles d'échantillon</t>
  </si>
  <si>
    <t>L'établissement documente les procédures de validation des processus, y compris les exigences pour les enregistrements</t>
  </si>
  <si>
    <t>L'établissement documente les procédures de validation des processus, y compris la re-validation, y compris les critères pour la re-validation</t>
  </si>
  <si>
    <t>L'établissement documente les procédures de validation des processus, y compris l'approbation des modifications apportées aux processus</t>
  </si>
  <si>
    <t>L'établissement documente les procédures (voir ISO 13485 Art 4.2.4)  pour la validation des procédés de stérilisation et des systèmes de barrière stérile.</t>
  </si>
  <si>
    <t>L'établissement documente les procédures d'identification des produits et identifie le produit par des moyens appropriés tout au long de sa réalisation.</t>
  </si>
  <si>
    <t>L’établissement identifie l’état des éléments de sortie par rapport aux exigences de surveillance et de mesure tout au long de la production et de la prestation de service.</t>
  </si>
  <si>
    <t>L’établissement maîtrise l’identification unique des éléments de sortie lorsque la traçabilité est une exigence et conserve les informations documentées nécessaires à la traçabilité.</t>
  </si>
  <si>
    <t>L'établissement  identifie, vérifie, protége et sauvegarde les biens de la clientèle fournis pour l'utilisation ou l'incorporation dans le produit alors qu'il est sous le contrôle de l'établissement ou utilisé par lui.</t>
  </si>
  <si>
    <t>L'établissement informe le client et  tient des registres si une propriété du client est perdue, endommagée ou encore jugée impropre à l'utilisation.</t>
  </si>
  <si>
    <t>L'établissement protége le produit de l'altération, la contamination ou des dommages lorsqu'ils sont exposés à des conditions et des risques attendus au cours du traitement, le stockage, la manutention et la distribution.</t>
  </si>
  <si>
    <t>Aux étapes appropriées du processus de réalisation du produit, l'établissement planifie des dispositions et les met en œuvre pour surveiller et mesurer les caractéristiques des produits et services, afin de vérifier que les exigences relatives sont satisfaites.</t>
  </si>
  <si>
    <t>L'établissement conserve les informations documentées concernant les libérations des produits et services.</t>
  </si>
  <si>
    <t>Lorsqu'il s'agit des dispositifs médicaux implantables, l'établissement conserve l'identité des personnes chargées d'effectuer un contrôle ou un essai.</t>
  </si>
  <si>
    <t>Selon la nature de la non-conformité et son effet sur la conformité des produits et services, l'établissement mène les actions appropriées.</t>
  </si>
  <si>
    <t>L'établissement assure que les éléments de sortie qui ne sont pas conformes aux exigences applicables sont identifiés et maîtrisés de manière à empêcher leur utilisation ou fourniture non intentionnelle.</t>
  </si>
  <si>
    <t>L'établissement documente une procédure pour définir les contrôles ainsi que les responsabilités et autorités associées pour l'identification, la documentation, l'isolement, l'évaluation et le traitement du produit non conforme.</t>
  </si>
  <si>
    <t>Suivant le cas, l'établissement traite le produit non-conforme de l'une ou plusieurs des manières suivantes :
a) en menant les actions permettant d'éliminer la non-conformité détectée ;
b) en autorisant son utilisation, sa libération ou son acceptation par dérogation ;
c) en menant les actions permettant d'empêcher son utilisation ou son application prévue à l'origine ;</t>
  </si>
  <si>
    <t>L'établissement s'assure que le produit non-conforme n'est accepté par dérogation que si la justification est fournie, la (les) approbation(s) est (sont) obtenue(s) et les exigences réglementaires applicables sont satisfaites.</t>
  </si>
  <si>
    <t>L'établissement conserve les informations documentées décrivant l'acceptation par dérogation et l'identité de la (des) personne(s) ayant autorisé la dérogation.</t>
  </si>
  <si>
    <t>Lorsqu'un produit non-conforme est détecté après livraison, ou après que son utilisation a commencé, ou durant ou après la prestation de services, l'établissement mène les actions adaptées aux effets, réels ou potentiels, de la non-conformité.</t>
  </si>
  <si>
    <t>L'établissement conserve les informations documentées décrivant la non-conformité.</t>
  </si>
  <si>
    <t>L'établissement conserve les informations documentées décrivant les actions menées.</t>
  </si>
  <si>
    <t xml:space="preserve">L'établissement documente des procédures pour la diffusion et la mise en œuvre de fiches d'avertissement </t>
  </si>
  <si>
    <t>L'établissement conserve des informations documentées décrivant les actions liées à la diffusion et à la mise en œuvre de fiches d'avertissement.</t>
  </si>
  <si>
    <t>L'établissement conserve les informations documentées identifiant l'autorité ayant décidé des actions en rapport avec la non-conformité.</t>
  </si>
  <si>
    <t>L'établissement planifie et met en œuvre les processus de surveillance, de mesure, d'analyse et d'amélioration nécessaires pour démontrer la conformité du produit.</t>
  </si>
  <si>
    <t>L'établissement planifie et met en œuvre les processus de surveillance, de mesure, d'analyse et d'amélioration nécessaires pour assurer la conformité du Système de Management de la Qualité.</t>
  </si>
  <si>
    <t>L'établissement planifie et met en œuvre les processus de surveillance, de mesure, d'analyse et d'amélioration nécessaires pour maintenir l'efficacité du Système de Management de la Qualité.</t>
  </si>
  <si>
    <t>L'établissement détermine les méthodes de surveillance, de mesure, d'analyse et d'évaluation nécessaires pour assurer la validité des résultats, y compris les techniques statistiques, ainsi que l'étendue de leur utilisation.</t>
  </si>
  <si>
    <t>L'établissement conserve des informations documentées comme preuve des résultats.</t>
  </si>
  <si>
    <t xml:space="preserve">L'établissement utilise des méthodes appropriées pour le suivi et, le cas échéant, la mesure des processus du Système de Management de la Qualité. </t>
  </si>
  <si>
    <t>L'établissement rassemble et surveille les informations relatives à son niveau de satisfaction des besoins et des attentes des clients.</t>
  </si>
  <si>
    <t>L'établissement détermine et documente les méthodes permettant d'obtenir, de surveiller et de revoir ces informations</t>
  </si>
  <si>
    <t>L'établissement documente les procédures pour le processus de retour d'information</t>
  </si>
  <si>
    <t>Lorsque les exigences règlementaires applicables exigent de l'établissement une expérience spécifique sur les activités en phase de post-production, le processus de retour d'information inclus la revue de cette expérience</t>
  </si>
  <si>
    <t>L'établissement documente les procédures de traitement des plaintes dans des délais appropriés, conformément aux exigences règlementaires applicables</t>
  </si>
  <si>
    <t>L'établissement documente la justification associée lorsqu'une plainte ne fait pas l'objet d'une investigation</t>
  </si>
  <si>
    <t>L'établissement documente chaque correction ou action corrective résultant du processus de gestion des plaintes.</t>
  </si>
  <si>
    <t>Lorsqu'une investigation détermine que des activités de l'établissement situées dans des locaux extérieurs ont joué un rôle dans la réclamation, les informations pertinentes sont échangées entre l'établissement et la tierce partie impliquée.</t>
  </si>
  <si>
    <t>L'établissement conserve les enregistrements relatifs à la gestion des plaintes.</t>
  </si>
  <si>
    <t>Lorsque la réglementation en vigueur exige une notification des réclamations répondant à des critères de signalement spécifiés ou des évènements indésirables, l'établissement documente les procédures pour fournir cette notification aux autorités réglementaires appropriées.</t>
  </si>
  <si>
    <t>L'établissement conserve les enregistrements des signalements aux autorités réglementaires.</t>
  </si>
  <si>
    <t>L'établissement réalise des audits internes à intervalles planifiés pour fournir des informations et ainsi déterminer si le Système de Management de la Qualité est conforme.</t>
  </si>
  <si>
    <t>L'établissement réalise des audits internes à des intervalles planifiés dans le but de fournir des informations et ainsi déterminer si le Système de Management de la Qualité est mis en œuvre et entretenu de manière efficace.</t>
  </si>
  <si>
    <t>L'établissement planifie, établit, met en œuvre, maintien à jour et documente un ou des programmes d'audit.</t>
  </si>
  <si>
    <t>Le ou les programmes d'audit tiennent compte de l'état et de l'importance des processus concernés, du (des) domaine(s) à auditer, des modifications ayant une incidence sur l'établissement ainsi que des résultats des audits précédents.</t>
  </si>
  <si>
    <t xml:space="preserve">L'établissement définit et enregistre les critères, le champ, l'intervalle, et le périmètre de chaque audit. </t>
  </si>
  <si>
    <t>L'établissement sélectionne les auditeurs et réalise les audits de manère à assurer l'objectivité et l'impartialité du processus d'audit.</t>
  </si>
  <si>
    <t>L'établissement veille à ce que les résultats des audits soient rapportés à la direction concernée.</t>
  </si>
  <si>
    <t>A travers l'encadrement responsable du domaine audité, l'établissement entreprend très rapidement les corrections et actions correctives nécessaires pour éliminer les non-conformités détectées et leurs causes.</t>
  </si>
  <si>
    <t>Les activités de suivi incluent la vérification des actions établissements et le compte-rendu des résultats de cette vérification.</t>
  </si>
  <si>
    <t>L'établissement conserve des informations documentées comme preuve de la mise en œuvre du programme d'audit et des résultats d'audit, y compris des processus et des domaines revus ainsi que les conclusions.</t>
  </si>
  <si>
    <t>L'établissement procède aux modifications conformément à des procédures ou instructions de travail documentées qui tiennent compte de tout effet négatif potentiel de la retouche sur le produit.</t>
  </si>
  <si>
    <t>L'établissement conserve des informations documentées décrivant les modifications.</t>
  </si>
  <si>
    <t>Pour démontrer la performance du Système de Management de la Qualité et évaluer les possibilités d'amélioration de son efficacité, l'établissement documente des procédures pour déterminer les données et informations appropriées.</t>
  </si>
  <si>
    <t>A des intervalles planifiés, documentés et enregistrés, la direction procède à la revue du Système de Management de la Qualité mis en place par l’établissement , afin de s’assurer qu’il est toujours approprié, adapté, efficace et en accord avec l’orientation stratégique de l'établissement.</t>
  </si>
  <si>
    <t>L'établissement détermine et sélectionne les opportunités d'amélioration et entreprend toutes les actions nécessaires pour satisfaire aux exigences du client et accroitre la satisfaction du client.</t>
  </si>
  <si>
    <t>L'établissement améliore les produits et services afin de satisfaire aux exigences et de prendre en compte les besoins et attentes futurs.</t>
  </si>
  <si>
    <t>L'établissement identifie et met en œuvre toutes les modifications nécessaires pour assurer et maintenir la pertinence, l'adéquation et l'efficacité des paramètres de sécurité et de performance des dispositifs médicaux.</t>
  </si>
  <si>
    <t>L'établissement identifie et met en œuvre des actions pour améliorer en continu la pertinence, l'adéquation et l'efficacité du Système de Management de la Qualité.</t>
  </si>
  <si>
    <t>Lorsqu'une non-conformité se produit, y compris celle liée à une réclamation, l'établissement documente et met en œuvre une procédure afin de définir les exigences pour procéder à la revue de la non-conformité.</t>
  </si>
  <si>
    <t>L'établissement évalue la nécéssité et mène des actions pour éliminer les causes des non-conformités afin d'éviter qu'elles se reproduisent ou apparaissent ailleurs.</t>
  </si>
  <si>
    <t>L'établissement documente une procédure afin de définir les exigences pour planifier, documenter et mettre en œuvre dans des délais appropriés les actions correctives nécessaires à la prise en charge d'une non-conformité, y compris lorsque approprié, la mise à jour de la documentation.</t>
  </si>
  <si>
    <t>L'établissement documente une procédure afin de définir les exigences pour revoir l'efficacité des actions correctives mises en œuvre.</t>
  </si>
  <si>
    <t>L'établissement met à jour les risques et opportunités déterminés durant la planification, si nécessaire.</t>
  </si>
  <si>
    <t xml:space="preserve">L'établissement modifie si nécessaire le Système de Management de la Qualité. </t>
  </si>
  <si>
    <t>L'établissement documente une procédure afin de définir les exigences pour déterminer les causes des non-conformités.</t>
  </si>
  <si>
    <t>L'établissement documente une procédure afin de définir les exigences pour évaluer le besoin d'entreprendre des actions pour que les non-conformités ne se reproduisent pas.</t>
  </si>
  <si>
    <t>L'établissement documente une procédure afin de définir les exigences pour vérifier que l'action corrective n'a pas d'effet négatif sur la capacité à satisfaire aux exigences réglementaires applicables ou sur la sécurité et les performances du dispositif médical.</t>
  </si>
  <si>
    <t>L'établissement conserve des informations documentées comme preuves de la nature des non-conformités et de toute action menée ultérieurement, y compris l'évaluation.</t>
  </si>
  <si>
    <t>L'établissement conserve des informations documentées comme preuves des résultats de toutes les investigations et actions mises en œuvre.</t>
  </si>
  <si>
    <t xml:space="preserve">L'établissement détermine les actions permettant d'éliminer les causes de non-conformités potentielles afin d'éviter qu'elles ne surviennent. </t>
  </si>
  <si>
    <t>L'établissement documente une procédure afin de décrire les exigences pour déterminer les non-conformités potentielles et leurs causes.</t>
  </si>
  <si>
    <t>L'établissement document une procédure afin de décrire les exigences pour évaluer le besoin d'entreprendre des actions pour éviter l'apparition de non-conformités.</t>
  </si>
  <si>
    <t>L'établissement documente une procédure afin de décrire les exigences pour planifier et documenter les actions nécessaires et mettre en œuvre ces actions dans des délais appropriés, y compris lorsque la mise à jour de la documentation.</t>
  </si>
  <si>
    <t>L'établissement documente une procédure afin de décrire les exigences pour vérifier que l'action n'a pas d'effet négatif sur la capacité à satisfaire aux exigences réglementaires applicables ou sur la sécurité et les performances des produits.</t>
  </si>
  <si>
    <t>L'établissement documente une procédure afin de décrire les exigences pour revoir l'efficacité des actions préventives mises en œuvre, lorsque cela est approprié.</t>
  </si>
  <si>
    <t>L'établissement enregistre les résultats de cette évaluation du risque dans le dossier de gestion des risques.</t>
  </si>
  <si>
    <t>Si une réduction du risque s’impose, l’établissement applique les sous-article 6.2 à 6.7.</t>
  </si>
  <si>
    <t>Dans une 1ère priorité, l'établissement identifie la mesure de la sécurité inhérente par conception du dispositif médical.</t>
  </si>
  <si>
    <t>Dans une 2ème priorité, l'établissement détermine les mesures de protection au sein du processus de fabrication du DM ou dans le DM lui-même.</t>
  </si>
  <si>
    <t xml:space="preserve">Dans une 3ème priorité, l'établissement identifie les informations pour la sécurité du DM.
L'établissement prend en compte la priorité des dangers pour la classification des actions, les destinataires directs, le degré du détail et l'emplacement de l'information sur le DM. </t>
  </si>
  <si>
    <t>L'établissement s'assure de l'efficacité de la(des) méthode(s) de maîtrise du risque choisie(s) pour réduire la gravité des dommages (G) ou réduire la probabilité d'occurrence des dommages (P) ou les deux à la fois (GxP).</t>
  </si>
  <si>
    <t>L'établissement peut passer à 6.5 si elle détermine qu'une réduction nécessaire du risque n'est pas praticable, le fabricant procède à une analyse du rapport risque/bénéfice du risque résiduel.</t>
  </si>
  <si>
    <t>L'établissement met en œuvre la ou les mesures de maîtrise du risque choisies en 6.2.</t>
  </si>
  <si>
    <t>L'établissement enregistre les résultats de la vérification et de l'efficacité de la mise en œuvre des mesures dans le dossier de gestion des risques.</t>
  </si>
  <si>
    <t>L'établissement identifie tout risque résiduel à l'aide de critères définis dans le plan de gestion des risques.</t>
  </si>
  <si>
    <t>L'établissement est mené à évaluer tout risque résiduel, n'est pas jugé acceptable, en utilisant la/les méthodes de maîtise de risque dans 6.2a)b)c).</t>
  </si>
  <si>
    <t>L'établissement décide des risques résiduels, jugés acceptables, et les indiquer dans les documents d'accompagnement du DM.</t>
  </si>
  <si>
    <t>L'établissement opte pour une réduction des risques, avant d'évaluer le rapport bénéfice/risque.</t>
  </si>
  <si>
    <t>L'établissement examine les informations et les documents et déterminer, par des preuves, si les bénéfices médicaux de l'emploi prévu sont supérieurs au risque résidue.</t>
  </si>
  <si>
    <t>Pour le rapport "bénéfice/risque" jugé suffisant (risques dont les bénéfices associés s'avèrent être supérieurs), l'établissement décide quelles informations pour la sécurité sont nécessaires pour indiquer le risque résiduel.</t>
  </si>
  <si>
    <t>L'établissement abandonne la conception, si toutes les mesures praticables de maîtrise du risque sont insuffisantes pour satisfaire aux critères d'acceptabilité du risque (mesures 6.2a)b)c) , rapport bénéfice/risque et autre conception).</t>
  </si>
  <si>
    <t>L'établissement enregistre les résultats de l'évaluation de l'analyse dans le dossier de gestion des risques.</t>
  </si>
  <si>
    <t>L'établissement identifie et gère (conformément aux paragraphes de 4.4 à 6.5), si existe, les nouveaux phénomènes dangereux ou risques aggravés lors de la mesure de la maîtrise du risque.</t>
  </si>
  <si>
    <t>L'établissement enregistre les résultats de la gestion des nouveaux risques et des risques aggravés dans le dossier de gestion des risques.</t>
  </si>
  <si>
    <t>L'établissement s'assure que les risques émanant de toutes les situations dangereuses identifiées ont été pris en compte.</t>
  </si>
  <si>
    <t>L'établissement enregistre les résultats de la maîtrise complète de risque dans le dossier de gestion des risques.</t>
  </si>
  <si>
    <t>L'établissement décide, pour que le risque résiduel global soit jugé acceptable, des informations qui figurent dans les documents d'accompagnement du DM.</t>
  </si>
  <si>
    <t>L'établissement prend en compte la clarté et la compréhensibilité de l'information à communiquer, les destinataires directs ainsi que le/les moyens à utiliser.</t>
  </si>
  <si>
    <t>L'établissement enregistre les résultats de l'acceptibilité des risque résiduels dans le dossier de gestion des risques.</t>
  </si>
  <si>
    <t>L'établissement garantit que le plan de gestion des risques a été mis en place de façon appropriée.</t>
  </si>
  <si>
    <t>L'établissement garantit l'acceptabilité du risque résiduel global et que il n'y a aucun risque résiduel non acceptable.</t>
  </si>
  <si>
    <t>L'établissement garantit que les bonnes méthodes de maîtrise de risque sont utilisées afin d'obtenir les analyses de de production et de postproduction pertinentes.</t>
  </si>
  <si>
    <t>L'établissement effectue une revue du processus de gestion des risques (contenant 8.1 8.2 et 8.3).
L'établissement enregistre les résultats de cette revue sous forme d'un rapport de gestion des risques.</t>
  </si>
  <si>
    <t>L'établissement conserve et enregistre les résultats dans le dossier de gestion des risques.</t>
  </si>
  <si>
    <t>Lorsque la réglementation nationale exige certains aspects de la surveillance postproduction, l'établissement met en place des mesures supplémentaires, par exemple des évaluations prospectives de postproduction.</t>
  </si>
  <si>
    <t>Evaluation des exigences</t>
  </si>
  <si>
    <t>Les modifications à apporter à ces processus sont maîtrisées conformément aux exigences de la présente norme internationale ISO 13485 et des exigences réglementaires applicables.</t>
  </si>
  <si>
    <t>L'organisme identifie et met en œuvre des actions pour améliorer en continu la pertinence, l'adéquation et l'éfficacité du système de management de la qualité.</t>
  </si>
  <si>
    <t>Estimation des niveaux de respect aux critères associés à l'ISO 9001:2015</t>
  </si>
  <si>
    <t>6.3 a)</t>
  </si>
  <si>
    <t>Article 4 : Système de Management de la Qualité</t>
  </si>
  <si>
    <t>Article 4.2 : Exigences relatives à la documentation</t>
  </si>
  <si>
    <t>Article 5 : Responsabilité de la direction</t>
  </si>
  <si>
    <t>Article 5.1 : Engagement de la direction</t>
  </si>
  <si>
    <t>Article 4.1 : Exigences générales</t>
  </si>
  <si>
    <t>Article 5.3 : Politique qualité</t>
  </si>
  <si>
    <t>Article 5.4 : Planification</t>
  </si>
  <si>
    <t>Article 5.5 : Responsabilité, autorité et communication</t>
  </si>
  <si>
    <t>Article 5.6 : Revue de la direction</t>
  </si>
  <si>
    <t>Article 6 : Management des ressources</t>
  </si>
  <si>
    <t>Article 6.1 : Mise à disposition des ressources</t>
  </si>
  <si>
    <t>Article 6.2 : Ressources humaines</t>
  </si>
  <si>
    <t>Article 6.3 : Infrastructures</t>
  </si>
  <si>
    <t>Article 6.4 : Environnement de travail</t>
  </si>
  <si>
    <t>Article 7.1 : Planification de la réalisation du produit</t>
  </si>
  <si>
    <t>Article 7.2 : Processus relatifs aux clients</t>
  </si>
  <si>
    <t>Article 7.3 : Conception et développement</t>
  </si>
  <si>
    <t>Article 7.4 : Achats</t>
  </si>
  <si>
    <t>Article 7.5 : Production et préparation du service</t>
  </si>
  <si>
    <t>Article 7.6 : Maîtrise des dispositifs de surveillance et de mesure</t>
  </si>
  <si>
    <t>Article 8 : Mesures, analyse et amélioration</t>
  </si>
  <si>
    <t>Article 8.1 : Généralités</t>
  </si>
  <si>
    <t>Article 8.2 : Surveillance et mesures</t>
  </si>
  <si>
    <t>Article 8.3 : Maîtrise du produit non conforme</t>
  </si>
  <si>
    <t>Article 8.4 : Analyse des données</t>
  </si>
  <si>
    <t>Article 8.5 : Amélioration</t>
  </si>
  <si>
    <t>Estimation des niveaux de respect aux critères associés à l'ISO 14971:2013</t>
  </si>
  <si>
    <t>Article 4.4 : Système de Management de la Qualité et ses processus</t>
  </si>
  <si>
    <t>Article 5.2 : Politique</t>
  </si>
  <si>
    <t>Article 4 : Contexte de l'organisme</t>
  </si>
  <si>
    <t>Article 5 : Leadership</t>
  </si>
  <si>
    <t>Article 5.1 : Leadership et engagement</t>
  </si>
  <si>
    <t>Article 5.3 : Rôles, responsabilités et  autorités au sein de l'organisme</t>
  </si>
  <si>
    <t>Article 6 : Planification</t>
  </si>
  <si>
    <t>Article 6.1 : Actions à mettre en œuvre face aux risques et opportunités</t>
  </si>
  <si>
    <t>Article 6.2 : Objectifs qualité et planification des actions pour les atteindre</t>
  </si>
  <si>
    <t>Article 6.3 : Planification des modifications</t>
  </si>
  <si>
    <t>Article 7 : Support</t>
  </si>
  <si>
    <t>Article 7.1 : Ressources</t>
  </si>
  <si>
    <t>Article 7.2 : Compétences</t>
  </si>
  <si>
    <t>Article 7.3 : Sensibilisation</t>
  </si>
  <si>
    <t>Article 7.4 : Communication</t>
  </si>
  <si>
    <t>Article 7.5 : Informations documentées</t>
  </si>
  <si>
    <t>Article 8.1 : Planification et maîtrise opérationnelles</t>
  </si>
  <si>
    <t>Article 8.2 : Exigences relatives aux produits et services</t>
  </si>
  <si>
    <t>Article 8.3 : Conception et développement de produits et services</t>
  </si>
  <si>
    <t>Article 8.4 : Maîtrise des processus, produits et services fournis par des prestataires externes</t>
  </si>
  <si>
    <t>Article 8.5 : Production et prestation de service</t>
  </si>
  <si>
    <t>Article 8.6 : Libération des produits et services</t>
  </si>
  <si>
    <t>Article 8.7 : Maîtrise des éléments de sortie non conformes</t>
  </si>
  <si>
    <t>Article 8 : Réalisation des activités opérationnelles</t>
  </si>
  <si>
    <t>Article 9 : Evaluation des performances</t>
  </si>
  <si>
    <t>Article 9.1 : Surveillance, mesure, analyse et évaluation</t>
  </si>
  <si>
    <t>Article 9.3 : Revue de direction</t>
  </si>
  <si>
    <t>Article 10 : Amélioration</t>
  </si>
  <si>
    <t>Article 10.1 : Généralités</t>
  </si>
  <si>
    <t>Article 10.2 : Non-conformité et action corrective</t>
  </si>
  <si>
    <t>Article 10.3 : Amélioration continue</t>
  </si>
  <si>
    <t>Article 9.2 : Audit interne</t>
  </si>
  <si>
    <t>ISO 9001</t>
  </si>
  <si>
    <t>ISO 13485</t>
  </si>
  <si>
    <t>ISO 14971</t>
  </si>
  <si>
    <t xml:space="preserve">Personne indépendante à l'établissement : </t>
  </si>
  <si>
    <t>Personne responsable de l'établissement : </t>
  </si>
  <si>
    <t>établissement de la personne indépendante</t>
  </si>
  <si>
    <t>Adresse complète de l'établissement</t>
  </si>
  <si>
    <t>Code postal - Ville - Pays de l'établissement</t>
  </si>
  <si>
    <t>Article 3.1 : Processus de gestion des risques</t>
  </si>
  <si>
    <t>Article 3 : Exigences générales relatives à la gestion des risques</t>
  </si>
  <si>
    <t xml:space="preserve">Article 3.2 : Responsabilités de la direction </t>
  </si>
  <si>
    <t>Article 3.3 : Qualification du personnel</t>
  </si>
  <si>
    <t>Article 3.4 : Plan de gestion des risques</t>
  </si>
  <si>
    <t>Article 3.5 : Dossier de gestion des risques</t>
  </si>
  <si>
    <t>Article 4 : Analyse du risque</t>
  </si>
  <si>
    <t>Article 4.1 : Processus d’analyse du risque</t>
  </si>
  <si>
    <t>Article 4.2 : Emploi prévu et identification des caractéristiques relatives à la sécurité du dispositif médical</t>
  </si>
  <si>
    <t>Article 4.3 : Identification des phénomènes dangereux </t>
  </si>
  <si>
    <t>Article 4.4 : Estimation du ou des risques pour chaque situation dangereuse</t>
  </si>
  <si>
    <t>Article 5 : Evaluation du risque</t>
  </si>
  <si>
    <t>Article 6 : Maîtrise du risque</t>
  </si>
  <si>
    <t>Article 6.1 : Réduction du risque</t>
  </si>
  <si>
    <t>Article 6.2 : Analyse d'option de maîtrise du risque</t>
  </si>
  <si>
    <t>Article 6.3 : Mise en œuvre de la ou des mesures de maîtrise du risque</t>
  </si>
  <si>
    <t>Article 6.4 : Évaluation des risques résiduels</t>
  </si>
  <si>
    <t>Article 6.5 : Analyse du rapport bénéfice/risque</t>
  </si>
  <si>
    <t>Article 6.6 : Risques découlant des mesures de maîtrise du risque</t>
  </si>
  <si>
    <t>Article 6.7 : Maîtrise complète des risques</t>
  </si>
  <si>
    <t>Article 7 : Évaluation de l'acceptabilité du risque résiduel global</t>
  </si>
  <si>
    <t>Article 8 : Rapport de gestion des risques</t>
  </si>
  <si>
    <t xml:space="preserve">Article 6 : Planification </t>
  </si>
  <si>
    <t>Article9 : Informations de production et de postproduction</t>
  </si>
  <si>
    <t xml:space="preserve">Enregistrement qualité : A4 100% vertical   </t>
  </si>
  <si>
    <t xml:space="preserve">Enregistrement qualité : A4 100% vertical  </t>
  </si>
  <si>
    <t xml:space="preserve">Enregistrement qualité : A4 100%  vertical   </t>
  </si>
  <si>
    <t xml:space="preserve">Enregistrement qualité : impression sur 1 page A4 100% en vertical   </t>
  </si>
  <si>
    <t>Art. 4.1</t>
  </si>
  <si>
    <t>Art. 4.2</t>
  </si>
  <si>
    <t>Art. 4.3</t>
  </si>
  <si>
    <t>Art. 4.4</t>
  </si>
  <si>
    <t>Art. 5.1</t>
  </si>
  <si>
    <t>Art. 5.2</t>
  </si>
  <si>
    <t>Art. 5.3</t>
  </si>
  <si>
    <t>Art. 6.1</t>
  </si>
  <si>
    <t>Art. 6.2</t>
  </si>
  <si>
    <t>Art. 6.3</t>
  </si>
  <si>
    <t>Art. 7.1</t>
  </si>
  <si>
    <t>Art. 7.2</t>
  </si>
  <si>
    <t>Art. 7.3</t>
  </si>
  <si>
    <t>Art. 7.4</t>
  </si>
  <si>
    <t>Art. 7.5</t>
  </si>
  <si>
    <t>Art. 8.1</t>
  </si>
  <si>
    <t>Art. 8.2</t>
  </si>
  <si>
    <t>Art. 8.3</t>
  </si>
  <si>
    <t>Art. 8.4</t>
  </si>
  <si>
    <t>Art. 8.5</t>
  </si>
  <si>
    <t>Art. 8.6</t>
  </si>
  <si>
    <t>Art. 8.7</t>
  </si>
  <si>
    <t>Art. 9.1</t>
  </si>
  <si>
    <t>Art. 9.2</t>
  </si>
  <si>
    <t>Art. 9.3</t>
  </si>
  <si>
    <t>Art. 10.1</t>
  </si>
  <si>
    <t>Art. 10.2</t>
  </si>
  <si>
    <t>Art. 10.3</t>
  </si>
  <si>
    <t>Article 7 : Réalisation du produit</t>
  </si>
  <si>
    <r>
      <t xml:space="preserve">Nous soussignés, déclarons </t>
    </r>
    <r>
      <rPr>
        <b/>
        <sz val="8"/>
        <color indexed="8"/>
        <rFont val="Arial"/>
        <family val="2"/>
      </rPr>
      <t>sous notre propre responsabilité</t>
    </r>
    <r>
      <rPr>
        <sz val="8"/>
        <color indexed="8"/>
        <rFont val="Arial"/>
        <family val="2"/>
      </rPr>
      <t xml:space="preserve"> que </t>
    </r>
    <r>
      <rPr>
        <b/>
        <sz val="8"/>
        <color indexed="8"/>
        <rFont val="Arial"/>
        <family val="2"/>
      </rPr>
      <t>les niveaux de conformité de nos pratiques professionnelles</t>
    </r>
    <r>
      <rPr>
        <sz val="8"/>
        <color indexed="8"/>
        <rFont val="Arial"/>
        <family val="2"/>
      </rPr>
      <t xml:space="preserve"> ont été mesurés d'après les exigences de la norme NF EN ISO 9001:2015.</t>
    </r>
  </si>
  <si>
    <r>
      <t xml:space="preserve">Nous soussignés, déclarons </t>
    </r>
    <r>
      <rPr>
        <b/>
        <sz val="8"/>
        <color indexed="8"/>
        <rFont val="Arial"/>
        <family val="2"/>
      </rPr>
      <t>sous notre propre responsabilité</t>
    </r>
    <r>
      <rPr>
        <sz val="8"/>
        <color indexed="8"/>
        <rFont val="Arial"/>
        <family val="2"/>
      </rPr>
      <t xml:space="preserve"> que </t>
    </r>
    <r>
      <rPr>
        <b/>
        <sz val="8"/>
        <color indexed="8"/>
        <rFont val="Arial"/>
        <family val="2"/>
      </rPr>
      <t>les niveaux de conformité de nos pratiques professionnelles</t>
    </r>
    <r>
      <rPr>
        <sz val="8"/>
        <color indexed="8"/>
        <rFont val="Arial"/>
        <family val="2"/>
      </rPr>
      <t xml:space="preserve"> ont été mesurés d'après les exigences de la norme NF EN ISO 14971:2013.</t>
    </r>
  </si>
  <si>
    <r>
      <t xml:space="preserve">Nous soussignés, déclarons </t>
    </r>
    <r>
      <rPr>
        <b/>
        <sz val="8"/>
        <color indexed="8"/>
        <rFont val="Arial"/>
        <family val="2"/>
      </rPr>
      <t>sous notre propre responsabilité</t>
    </r>
    <r>
      <rPr>
        <sz val="8"/>
        <color indexed="8"/>
        <rFont val="Arial"/>
        <family val="2"/>
      </rPr>
      <t xml:space="preserve"> que </t>
    </r>
    <r>
      <rPr>
        <b/>
        <sz val="8"/>
        <color indexed="8"/>
        <rFont val="Arial"/>
        <family val="2"/>
      </rPr>
      <t>les niveaux de conformité de nos pratiques professionnelles</t>
    </r>
    <r>
      <rPr>
        <sz val="8"/>
        <color indexed="8"/>
        <rFont val="Arial"/>
        <family val="2"/>
      </rPr>
      <t xml:space="preserve"> ont été mesurés d'après les exigences de la norme ISO 13485:2016.
Nous avons appliqué </t>
    </r>
    <r>
      <rPr>
        <b/>
        <sz val="8"/>
        <color indexed="8"/>
        <rFont val="Arial"/>
        <family val="2"/>
      </rPr>
      <t>la meilleure rigueur d'élaboration et d'analyse</t>
    </r>
    <r>
      <rPr>
        <sz val="8"/>
        <color indexed="8"/>
        <rFont val="Arial"/>
        <family val="2"/>
      </rPr>
      <t xml:space="preserve"> (évaluation par plusieurs personnes compétentes) et nous avons respecté</t>
    </r>
    <r>
      <rPr>
        <b/>
        <sz val="8"/>
        <color indexed="8"/>
        <rFont val="Arial"/>
        <family val="2"/>
      </rPr>
      <t xml:space="preserve"> les règles d'éthique professionnelle</t>
    </r>
    <r>
      <rPr>
        <sz val="8"/>
        <color indexed="8"/>
        <rFont val="Arial"/>
        <family val="2"/>
      </rPr>
      <t xml:space="preserve"> (absence de conflits d'intérêt, respect des opinions, liberté des choix) pour parvenir aux résultats ci-dessous.</t>
    </r>
  </si>
  <si>
    <t>Conformité estimée des 7 articles de critères de l'ISO 9001:2015</t>
  </si>
  <si>
    <t>Conformité estimée des 7 articles de critères de l'ISO 14971:2013</t>
  </si>
  <si>
    <t>Conformité des 5 articles de critères</t>
  </si>
  <si>
    <t>Conformité des 7 articles de critères</t>
  </si>
  <si>
    <t>Résultats communs : poids des exigences des normes ISO 9001, ISO 13485, ISO 14971</t>
  </si>
  <si>
    <t>xxxxxxx</t>
  </si>
  <si>
    <r>
      <t xml:space="preserve">Onglets </t>
    </r>
    <r>
      <rPr>
        <i/>
        <sz val="6"/>
        <color indexed="8"/>
        <rFont val="Arial"/>
        <family val="2"/>
      </rPr>
      <t>{Résultats ISO 9001}</t>
    </r>
    <r>
      <rPr>
        <sz val="6"/>
        <color indexed="8"/>
        <rFont val="Arial"/>
        <family val="2"/>
      </rPr>
      <t xml:space="preserve">, </t>
    </r>
    <r>
      <rPr>
        <i/>
        <sz val="6"/>
        <color indexed="8"/>
        <rFont val="Arial"/>
        <family val="2"/>
      </rPr>
      <t xml:space="preserve">{Résultats ISO 13485}, {Résultats ISO 14971} </t>
    </r>
    <r>
      <rPr>
        <sz val="6"/>
        <color indexed="8"/>
        <rFont val="Arial"/>
        <family val="2"/>
      </rPr>
      <t>et</t>
    </r>
    <r>
      <rPr>
        <i/>
        <sz val="6"/>
        <color indexed="8"/>
        <rFont val="Arial"/>
        <family val="2"/>
      </rPr>
      <t xml:space="preserve"> {Résultats  communs}</t>
    </r>
  </si>
  <si>
    <t>Onglet {Evaluation des exigences}</t>
  </si>
  <si>
    <t>Onglets {Auto-déclaration … }</t>
  </si>
  <si>
    <t>1) Complétez l'onglet {Evaluation des exigences}</t>
  </si>
  <si>
    <t>3) Faites signer par une personne indépendante de votre activité et communiquez vos résultats avec les onglets {Auto-déclaration ...}</t>
  </si>
  <si>
    <t>Non concerné</t>
  </si>
  <si>
    <t>calculs associés</t>
  </si>
  <si>
    <t>Article 4 : Système de Management de la Qualité (SMQ)</t>
  </si>
  <si>
    <t>Article 5 : Gestion des responsabilités</t>
  </si>
  <si>
    <t>Article 8 : Mesure, analyse et amélioration</t>
  </si>
  <si>
    <t>NC</t>
  </si>
  <si>
    <t xml:space="preserve"> </t>
  </si>
  <si>
    <t>Commentaire concernant l'exigence une fois qu'elle sera évaluée</t>
  </si>
  <si>
    <r>
      <t xml:space="preserve">Niveau 4 : </t>
    </r>
    <r>
      <rPr>
        <b/>
        <sz val="8"/>
        <color indexed="8"/>
        <rFont val="Arial"/>
        <family val="2"/>
      </rPr>
      <t>BRAVO ! Continuez</t>
    </r>
    <r>
      <rPr>
        <sz val="8"/>
        <color indexed="8"/>
        <rFont val="Arial"/>
        <family val="2"/>
      </rPr>
      <t xml:space="preserve"> et </t>
    </r>
    <r>
      <rPr>
        <b/>
        <sz val="8"/>
        <color indexed="8"/>
        <rFont val="Arial"/>
        <family val="2"/>
      </rPr>
      <t>communiquez</t>
    </r>
    <r>
      <rPr>
        <sz val="8"/>
        <color indexed="8"/>
        <rFont val="Arial"/>
        <family val="2"/>
      </rPr>
      <t xml:space="preserve"> vos résultats</t>
    </r>
  </si>
  <si>
    <t>Taux décisionnel</t>
  </si>
  <si>
    <t>&lt;=      Légendes     =&gt;</t>
  </si>
  <si>
    <t xml:space="preserve">FAUX </t>
  </si>
  <si>
    <t xml:space="preserve">VRAI </t>
  </si>
  <si>
    <t xml:space="preserve">NC </t>
  </si>
  <si>
    <t>Non concernée</t>
  </si>
  <si>
    <t>Choix de véracité</t>
  </si>
  <si>
    <t>L'exigence n'est pas encore évaluée</t>
  </si>
  <si>
    <t>L'exigence ne peut pas s'appliquer à l'établissement évalué</t>
  </si>
  <si>
    <t>Le chapitre/sous chapitre ne peut pas s'appliquer à l'établissement évalué</t>
  </si>
  <si>
    <t xml:space="preserve">Non applicable </t>
  </si>
  <si>
    <r>
      <rPr>
        <b/>
        <sz val="8"/>
        <color indexed="8"/>
        <rFont val="Arial"/>
        <family val="2"/>
      </rPr>
      <t>Non Applicable</t>
    </r>
    <r>
      <rPr>
        <sz val="8"/>
        <color indexed="8"/>
        <rFont val="Arial"/>
        <family val="2"/>
      </rPr>
      <t xml:space="preserve"> : Le chapitre/sous chapitre ne peut pas s'appliquer à l'établissement évalué</t>
    </r>
  </si>
  <si>
    <t>Somme choix</t>
  </si>
  <si>
    <t>Somme NC</t>
  </si>
  <si>
    <t>Communs</t>
  </si>
  <si>
    <t>Le critère ne peut pas s'appliquer à l'établissement évalué</t>
  </si>
</sst>
</file>

<file path=xl/styles.xml><?xml version="1.0" encoding="utf-8"?>
<styleSheet xmlns="http://schemas.openxmlformats.org/spreadsheetml/2006/main">
  <numFmts count="2">
    <numFmt numFmtId="43" formatCode="_-* #,##0.00\ _€_-;\-* #,##0.00\ _€_-;_-* &quot;-&quot;??\ _€_-;_-@_-"/>
    <numFmt numFmtId="164" formatCode="dd/mm/yy;@"/>
  </numFmts>
  <fonts count="129">
    <font>
      <sz val="11"/>
      <color indexed="8"/>
      <name val="Calibri"/>
    </font>
    <font>
      <sz val="11"/>
      <color theme="1"/>
      <name val="Helvetica"/>
      <family val="2"/>
      <scheme val="minor"/>
    </font>
    <font>
      <sz val="11"/>
      <color theme="1"/>
      <name val="Helvetica"/>
      <family val="2"/>
      <scheme val="minor"/>
    </font>
    <font>
      <i/>
      <sz val="7"/>
      <color indexed="8"/>
      <name val="Arial"/>
      <family val="2"/>
    </font>
    <font>
      <b/>
      <sz val="10"/>
      <color indexed="8"/>
      <name val="Arial"/>
      <family val="2"/>
    </font>
    <font>
      <i/>
      <sz val="8"/>
      <color indexed="13"/>
      <name val="Arial"/>
      <family val="2"/>
    </font>
    <font>
      <b/>
      <sz val="8"/>
      <color indexed="8"/>
      <name val="Arial"/>
      <family val="2"/>
    </font>
    <font>
      <sz val="8"/>
      <color indexed="8"/>
      <name val="Arial"/>
      <family val="2"/>
    </font>
    <font>
      <b/>
      <sz val="8"/>
      <color indexed="13"/>
      <name val="Arial"/>
      <family val="2"/>
    </font>
    <font>
      <sz val="8"/>
      <color indexed="13"/>
      <name val="Arial"/>
      <family val="2"/>
    </font>
    <font>
      <i/>
      <sz val="6"/>
      <color indexed="8"/>
      <name val="Arial"/>
      <family val="2"/>
    </font>
    <font>
      <sz val="6"/>
      <color indexed="8"/>
      <name val="Arial"/>
      <family val="2"/>
    </font>
    <font>
      <sz val="11"/>
      <color indexed="11"/>
      <name val="Calibri"/>
      <family val="2"/>
    </font>
    <font>
      <b/>
      <sz val="11"/>
      <color indexed="8"/>
      <name val="Calibri"/>
      <family val="2"/>
    </font>
    <font>
      <i/>
      <sz val="8"/>
      <color indexed="8"/>
      <name val="Arial"/>
      <family val="2"/>
    </font>
    <font>
      <b/>
      <sz val="12"/>
      <color indexed="8"/>
      <name val="Arial"/>
      <family val="2"/>
    </font>
    <font>
      <sz val="7"/>
      <color indexed="8"/>
      <name val="Arial"/>
      <family val="2"/>
    </font>
    <font>
      <b/>
      <sz val="7"/>
      <color indexed="8"/>
      <name val="Arial"/>
      <family val="2"/>
    </font>
    <font>
      <sz val="8"/>
      <color indexed="21"/>
      <name val="Arial"/>
      <family val="2"/>
    </font>
    <font>
      <sz val="8"/>
      <color indexed="26"/>
      <name val="Arial"/>
      <family val="2"/>
    </font>
    <font>
      <sz val="8"/>
      <color indexed="32"/>
      <name val="Arial"/>
      <family val="2"/>
    </font>
    <font>
      <b/>
      <sz val="11"/>
      <color indexed="8"/>
      <name val="Arial"/>
      <family val="2"/>
    </font>
    <font>
      <sz val="10"/>
      <color indexed="8"/>
      <name val="Arial"/>
      <family val="2"/>
    </font>
    <font>
      <sz val="11"/>
      <color indexed="8"/>
      <name val="Arial"/>
      <family val="2"/>
    </font>
    <font>
      <b/>
      <sz val="9"/>
      <color indexed="8"/>
      <name val="Arial"/>
      <family val="2"/>
    </font>
    <font>
      <sz val="9"/>
      <color indexed="8"/>
      <name val="Arial"/>
      <family val="2"/>
    </font>
    <font>
      <sz val="8"/>
      <color indexed="8"/>
      <name val="Arial Narrow"/>
      <family val="2"/>
    </font>
    <font>
      <sz val="12"/>
      <color indexed="8"/>
      <name val="Arial"/>
      <family val="2"/>
    </font>
    <font>
      <i/>
      <sz val="9"/>
      <color indexed="8"/>
      <name val="Arial"/>
      <family val="2"/>
    </font>
    <font>
      <b/>
      <i/>
      <sz val="9"/>
      <color indexed="8"/>
      <name val="Arial"/>
      <family val="2"/>
    </font>
    <font>
      <sz val="9"/>
      <color indexed="21"/>
      <name val="Arial"/>
      <family val="2"/>
    </font>
    <font>
      <b/>
      <sz val="9"/>
      <color indexed="21"/>
      <name val="Arial"/>
      <family val="2"/>
    </font>
    <font>
      <b/>
      <sz val="8"/>
      <color indexed="8"/>
      <name val="Arial Narrow"/>
      <family val="2"/>
    </font>
    <font>
      <b/>
      <sz val="8"/>
      <color indexed="21"/>
      <name val="Arial"/>
      <family val="2"/>
    </font>
    <font>
      <b/>
      <sz val="8"/>
      <color theme="0"/>
      <name val="Arial"/>
      <family val="2"/>
    </font>
    <font>
      <b/>
      <sz val="11"/>
      <color theme="0"/>
      <name val="Calibri"/>
      <family val="2"/>
    </font>
    <font>
      <sz val="11"/>
      <color indexed="8"/>
      <name val="Calibri"/>
      <family val="2"/>
    </font>
    <font>
      <sz val="11"/>
      <color indexed="8"/>
      <name val="Calibri"/>
      <family val="2"/>
    </font>
    <font>
      <i/>
      <sz val="8"/>
      <name val="Arial"/>
      <family val="2"/>
    </font>
    <font>
      <i/>
      <sz val="8"/>
      <color theme="0"/>
      <name val="Arial"/>
      <family val="2"/>
    </font>
    <font>
      <sz val="8"/>
      <color theme="0"/>
      <name val="Arial"/>
      <family val="2"/>
    </font>
    <font>
      <sz val="12"/>
      <color theme="0"/>
      <name val="Helvetica"/>
      <family val="2"/>
      <scheme val="minor"/>
    </font>
    <font>
      <sz val="12"/>
      <color theme="1"/>
      <name val="Helvetica"/>
      <family val="2"/>
      <scheme val="minor"/>
    </font>
    <font>
      <b/>
      <sz val="11"/>
      <color theme="1"/>
      <name val="Arial"/>
      <family val="2"/>
    </font>
    <font>
      <b/>
      <sz val="11"/>
      <color theme="0"/>
      <name val="Arial"/>
      <family val="2"/>
    </font>
    <font>
      <b/>
      <sz val="12"/>
      <color theme="0"/>
      <name val="Arial"/>
      <family val="2"/>
    </font>
    <font>
      <sz val="10"/>
      <color theme="0"/>
      <name val="Arial"/>
      <family val="2"/>
    </font>
    <font>
      <sz val="7.5"/>
      <name val="Arial"/>
      <family val="2"/>
    </font>
    <font>
      <b/>
      <sz val="8"/>
      <name val="Arial"/>
      <family val="2"/>
    </font>
    <font>
      <sz val="8"/>
      <name val="Arial"/>
      <family val="2"/>
    </font>
    <font>
      <sz val="8"/>
      <color rgb="FF000000"/>
      <name val="Arial"/>
      <family val="2"/>
    </font>
    <font>
      <sz val="10"/>
      <color theme="1"/>
      <name val="Arial"/>
      <family val="2"/>
    </font>
    <font>
      <b/>
      <sz val="10"/>
      <color rgb="FF000000"/>
      <name val="Arial"/>
      <family val="2"/>
    </font>
    <font>
      <b/>
      <sz val="12"/>
      <color rgb="FF008000"/>
      <name val="Arial"/>
      <family val="2"/>
    </font>
    <font>
      <sz val="8"/>
      <color rgb="FF008000"/>
      <name val="Helvetica"/>
      <family val="2"/>
      <scheme val="minor"/>
    </font>
    <font>
      <b/>
      <sz val="12"/>
      <color theme="9" tint="-0.249977111117893"/>
      <name val="Arial"/>
      <family val="2"/>
    </font>
    <font>
      <sz val="8"/>
      <color theme="9" tint="-0.249977111117893"/>
      <name val="Helvetica"/>
      <family val="2"/>
      <scheme val="minor"/>
    </font>
    <font>
      <b/>
      <sz val="12"/>
      <color rgb="FFFF0000"/>
      <name val="Arial"/>
      <family val="2"/>
    </font>
    <font>
      <sz val="8"/>
      <color rgb="FFFF0000"/>
      <name val="Helvetica"/>
      <family val="2"/>
      <scheme val="minor"/>
    </font>
    <font>
      <b/>
      <sz val="10"/>
      <color rgb="FF002060"/>
      <name val="Arial"/>
      <family val="2"/>
    </font>
    <font>
      <b/>
      <sz val="10"/>
      <color theme="1"/>
      <name val="Arial"/>
      <family val="2"/>
    </font>
    <font>
      <sz val="8"/>
      <color rgb="FF002060"/>
      <name val="Arial"/>
      <family val="2"/>
    </font>
    <font>
      <b/>
      <sz val="8"/>
      <color rgb="FF0000FF"/>
      <name val="Arial"/>
      <family val="2"/>
    </font>
    <font>
      <b/>
      <sz val="8"/>
      <color rgb="FF002060"/>
      <name val="Arial"/>
      <family val="2"/>
    </font>
    <font>
      <sz val="8"/>
      <color rgb="FF0000FF"/>
      <name val="Arial"/>
      <family val="2"/>
    </font>
    <font>
      <sz val="8"/>
      <color rgb="FF008000"/>
      <name val="Arial"/>
      <family val="2"/>
    </font>
    <font>
      <b/>
      <sz val="10"/>
      <name val="Arial"/>
      <family val="2"/>
    </font>
    <font>
      <b/>
      <sz val="12"/>
      <name val="Arial"/>
      <family val="2"/>
    </font>
    <font>
      <sz val="10"/>
      <name val="Arial"/>
      <family val="2"/>
    </font>
    <font>
      <sz val="11"/>
      <color indexed="19"/>
      <name val="Arial"/>
      <family val="2"/>
    </font>
    <font>
      <sz val="8"/>
      <color theme="1"/>
      <name val="Arial"/>
      <family val="2"/>
    </font>
    <font>
      <b/>
      <sz val="12"/>
      <color rgb="FFC00000"/>
      <name val="Arial"/>
      <family val="2"/>
    </font>
    <font>
      <sz val="10"/>
      <color rgb="FF0000FF"/>
      <name val="Arial"/>
      <family val="2"/>
    </font>
    <font>
      <b/>
      <sz val="14"/>
      <color theme="1"/>
      <name val="Arial"/>
      <family val="2"/>
    </font>
    <font>
      <sz val="8"/>
      <color theme="1"/>
      <name val="Helvetica"/>
      <family val="2"/>
      <scheme val="minor"/>
    </font>
    <font>
      <sz val="8"/>
      <color theme="0"/>
      <name val="Helvetica"/>
      <family val="2"/>
      <scheme val="minor"/>
    </font>
    <font>
      <sz val="12"/>
      <name val="Helvetica"/>
      <family val="2"/>
      <scheme val="minor"/>
    </font>
    <font>
      <sz val="11"/>
      <color theme="0"/>
      <name val="Calibri"/>
      <family val="2"/>
    </font>
    <font>
      <b/>
      <sz val="10"/>
      <color theme="9" tint="-0.249977111117893"/>
      <name val="Arial"/>
      <family val="2"/>
    </font>
    <font>
      <sz val="8"/>
      <color theme="9" tint="-0.249977111117893"/>
      <name val="Helvetica"/>
      <scheme val="major"/>
    </font>
    <font>
      <sz val="8"/>
      <color rgb="FFFF0000"/>
      <name val="Helvetica"/>
      <scheme val="major"/>
    </font>
    <font>
      <sz val="9"/>
      <name val="Arial"/>
      <family val="2"/>
    </font>
    <font>
      <b/>
      <sz val="9"/>
      <name val="Arial"/>
      <family val="2"/>
    </font>
    <font>
      <sz val="8"/>
      <name val="Helvetica"/>
      <scheme val="major"/>
    </font>
    <font>
      <b/>
      <sz val="11"/>
      <name val="Arial"/>
      <family val="2"/>
    </font>
    <font>
      <b/>
      <sz val="10"/>
      <color rgb="FF008000"/>
      <name val="Arial"/>
      <family val="2"/>
    </font>
    <font>
      <sz val="10"/>
      <color rgb="FF008000"/>
      <name val="Arial"/>
      <family val="2"/>
    </font>
    <font>
      <b/>
      <sz val="14"/>
      <color rgb="FF008000"/>
      <name val="Arial"/>
      <family val="2"/>
    </font>
    <font>
      <sz val="9"/>
      <name val="Helvetica"/>
      <family val="2"/>
      <scheme val="minor"/>
    </font>
    <font>
      <b/>
      <sz val="11"/>
      <color rgb="FFFF0092"/>
      <name val="Helvetica"/>
      <family val="2"/>
      <scheme val="minor"/>
    </font>
    <font>
      <b/>
      <sz val="10"/>
      <color rgb="FFFF0080"/>
      <name val="Arial"/>
      <family val="2"/>
    </font>
    <font>
      <b/>
      <sz val="12"/>
      <color rgb="FFE26B0A"/>
      <name val="Arial"/>
      <family val="2"/>
    </font>
    <font>
      <sz val="8"/>
      <color rgb="FFE26B0A"/>
      <name val="Helvetica"/>
      <family val="2"/>
      <scheme val="minor"/>
    </font>
    <font>
      <sz val="10"/>
      <color rgb="FFFF0080"/>
      <name val="Arial"/>
      <family val="2"/>
    </font>
    <font>
      <b/>
      <sz val="8"/>
      <color rgb="FFFF0080"/>
      <name val="Arial"/>
      <family val="2"/>
    </font>
    <font>
      <b/>
      <sz val="7"/>
      <color theme="1"/>
      <name val="Arial"/>
      <family val="2"/>
    </font>
    <font>
      <sz val="7"/>
      <name val="Helvetica"/>
      <family val="2"/>
      <scheme val="minor"/>
    </font>
    <font>
      <sz val="7"/>
      <color rgb="FF0000FF"/>
      <name val="Arial"/>
      <family val="2"/>
    </font>
    <font>
      <sz val="7"/>
      <color theme="1"/>
      <name val="Arial"/>
      <family val="2"/>
    </font>
    <font>
      <b/>
      <sz val="14"/>
      <color rgb="FFFF0080"/>
      <name val="Arial"/>
      <family val="2"/>
    </font>
    <font>
      <b/>
      <sz val="7"/>
      <name val="Helvetica"/>
      <family val="2"/>
      <scheme val="minor"/>
    </font>
    <font>
      <b/>
      <sz val="11"/>
      <color rgb="FFFF0080"/>
      <name val="Arial"/>
      <family val="2"/>
    </font>
    <font>
      <b/>
      <sz val="10"/>
      <color theme="1"/>
      <name val="Calibri"/>
      <family val="2"/>
    </font>
    <font>
      <sz val="8"/>
      <name val="Helvetica"/>
      <family val="2"/>
      <scheme val="minor"/>
    </font>
    <font>
      <sz val="10"/>
      <color indexed="21"/>
      <name val="Arial"/>
      <family val="2"/>
    </font>
    <font>
      <sz val="12"/>
      <color theme="0" tint="-0.34998626667073579"/>
      <name val="Helvetica"/>
      <family val="2"/>
      <scheme val="minor"/>
    </font>
    <font>
      <sz val="8"/>
      <color theme="0" tint="-0.34998626667073579"/>
      <name val="Arial"/>
      <family val="2"/>
    </font>
    <font>
      <b/>
      <sz val="8"/>
      <color theme="0" tint="-0.34998626667073579"/>
      <name val="Arial"/>
      <family val="2"/>
    </font>
    <font>
      <sz val="10"/>
      <color theme="0" tint="-0.34998626667073579"/>
      <name val="Arial"/>
      <family val="2"/>
    </font>
    <font>
      <b/>
      <sz val="10"/>
      <color theme="0" tint="-0.34998626667073579"/>
      <name val="Arial"/>
      <family val="2"/>
    </font>
    <font>
      <sz val="11"/>
      <color theme="0" tint="-0.34998626667073579"/>
      <name val="Calibri"/>
      <family val="2"/>
    </font>
    <font>
      <b/>
      <sz val="11"/>
      <color theme="0" tint="-0.34998626667073579"/>
      <name val="Arial"/>
      <family val="2"/>
    </font>
    <font>
      <b/>
      <sz val="12"/>
      <color theme="0" tint="-0.34998626667073579"/>
      <name val="Arial"/>
      <family val="2"/>
    </font>
    <font>
      <sz val="8"/>
      <color theme="0" tint="-0.34998626667073579"/>
      <name val="Helvetica"/>
      <family val="2"/>
      <scheme val="minor"/>
    </font>
    <font>
      <sz val="9"/>
      <color theme="0" tint="-0.34998626667073579"/>
      <name val="Arial"/>
      <family val="2"/>
    </font>
    <font>
      <sz val="9"/>
      <color theme="0" tint="-0.34998626667073579"/>
      <name val="Helvetica"/>
      <family val="2"/>
      <scheme val="minor"/>
    </font>
    <font>
      <b/>
      <sz val="7"/>
      <color theme="0" tint="-0.34998626667073579"/>
      <name val="Arial"/>
      <family val="2"/>
    </font>
    <font>
      <sz val="7"/>
      <color theme="0" tint="-0.34998626667073579"/>
      <name val="Arial"/>
      <family val="2"/>
    </font>
    <font>
      <sz val="7"/>
      <color theme="0" tint="-0.34998626667073579"/>
      <name val="Helvetica"/>
      <family val="2"/>
      <scheme val="minor"/>
    </font>
    <font>
      <sz val="10"/>
      <color indexed="13"/>
      <name val="Arial"/>
      <family val="2"/>
    </font>
    <font>
      <sz val="10"/>
      <color indexed="26"/>
      <name val="Arial"/>
      <family val="2"/>
    </font>
    <font>
      <b/>
      <sz val="14"/>
      <color indexed="8"/>
      <name val="Arial"/>
      <family val="2"/>
    </font>
    <font>
      <b/>
      <sz val="11"/>
      <color rgb="FF000000"/>
      <name val="Arial"/>
      <family val="2"/>
    </font>
    <font>
      <b/>
      <sz val="9"/>
      <color indexed="13"/>
      <name val="Arial"/>
      <family val="2"/>
    </font>
    <font>
      <sz val="10"/>
      <color theme="1"/>
      <name val="Calibri"/>
      <family val="2"/>
    </font>
    <font>
      <b/>
      <sz val="10"/>
      <color rgb="FF000000"/>
      <name val="Calibri"/>
      <family val="2"/>
    </font>
    <font>
      <sz val="11"/>
      <name val="Calibri"/>
      <family val="2"/>
    </font>
    <font>
      <b/>
      <sz val="11"/>
      <color rgb="FF00B050"/>
      <name val="Arial"/>
      <family val="2"/>
    </font>
    <font>
      <b/>
      <sz val="11"/>
      <color theme="9" tint="-0.249977111117893"/>
      <name val="Arial"/>
      <family val="2"/>
    </font>
  </fonts>
  <fills count="61">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2"/>
        <bgColor auto="1"/>
      </patternFill>
    </fill>
    <fill>
      <patternFill patternType="solid">
        <fgColor indexed="23"/>
        <bgColor auto="1"/>
      </patternFill>
    </fill>
    <fill>
      <patternFill patternType="solid">
        <fgColor indexed="25"/>
        <bgColor auto="1"/>
      </patternFill>
    </fill>
    <fill>
      <patternFill patternType="solid">
        <fgColor indexed="28"/>
        <bgColor auto="1"/>
      </patternFill>
    </fill>
    <fill>
      <patternFill patternType="solid">
        <fgColor indexed="30"/>
        <bgColor auto="1"/>
      </patternFill>
    </fill>
    <fill>
      <patternFill patternType="solid">
        <fgColor indexed="39"/>
        <bgColor auto="1"/>
      </patternFill>
    </fill>
    <fill>
      <patternFill patternType="solid">
        <fgColor indexed="47"/>
        <bgColor auto="1"/>
      </patternFill>
    </fill>
    <fill>
      <patternFill patternType="solid">
        <fgColor indexed="53"/>
        <bgColor auto="1"/>
      </patternFill>
    </fill>
    <fill>
      <patternFill patternType="solid">
        <fgColor indexed="54"/>
        <bgColor auto="1"/>
      </patternFill>
    </fill>
    <fill>
      <patternFill patternType="solid">
        <fgColor indexed="55"/>
        <bgColor auto="1"/>
      </patternFill>
    </fill>
    <fill>
      <patternFill patternType="solid">
        <fgColor theme="8" tint="0.59999389629810485"/>
        <bgColor indexed="64"/>
      </patternFill>
    </fill>
    <fill>
      <patternFill patternType="solid">
        <fgColor rgb="FF4FD0E9"/>
        <bgColor indexed="64"/>
      </patternFill>
    </fill>
    <fill>
      <patternFill patternType="solid">
        <fgColor rgb="FFF8DCEA"/>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0"/>
        <bgColor indexed="64"/>
      </patternFill>
    </fill>
    <fill>
      <patternFill patternType="solid">
        <fgColor rgb="FFF8F9E3"/>
        <bgColor rgb="FF000000"/>
      </patternFill>
    </fill>
    <fill>
      <patternFill patternType="solid">
        <fgColor rgb="FF88BFFF"/>
        <bgColor indexed="64"/>
      </patternFill>
    </fill>
    <fill>
      <patternFill patternType="solid">
        <fgColor rgb="FFEFF7FF"/>
        <bgColor indexed="64"/>
      </patternFill>
    </fill>
    <fill>
      <patternFill patternType="solid">
        <fgColor rgb="FFFDFDE4"/>
        <bgColor rgb="FF000000"/>
      </patternFill>
    </fill>
    <fill>
      <patternFill patternType="solid">
        <fgColor rgb="FFFDFDE9"/>
        <bgColor rgb="FF000000"/>
      </patternFill>
    </fill>
    <fill>
      <patternFill patternType="solid">
        <fgColor rgb="FFFDFDE9"/>
        <bgColor indexed="64"/>
      </patternFill>
    </fill>
    <fill>
      <patternFill patternType="solid">
        <fgColor rgb="FFEBF5FF"/>
        <bgColor indexed="64"/>
      </patternFill>
    </fill>
    <fill>
      <patternFill patternType="solid">
        <fgColor rgb="FFE3FEAC"/>
        <bgColor indexed="64"/>
      </patternFill>
    </fill>
    <fill>
      <patternFill patternType="solid">
        <fgColor rgb="FFFFFFEB"/>
        <bgColor indexed="64"/>
      </patternFill>
    </fill>
    <fill>
      <patternFill patternType="solid">
        <fgColor rgb="FFFFFFFF"/>
        <bgColor rgb="FF000000"/>
      </patternFill>
    </fill>
    <fill>
      <patternFill patternType="solid">
        <fgColor rgb="FFFCF3AC"/>
        <bgColor indexed="64"/>
      </patternFill>
    </fill>
    <fill>
      <patternFill patternType="solid">
        <fgColor rgb="FFFBC9D3"/>
        <bgColor indexed="64"/>
      </patternFill>
    </fill>
    <fill>
      <patternFill patternType="solid">
        <fgColor rgb="FFE4CAE8"/>
        <bgColor indexed="64"/>
      </patternFill>
    </fill>
    <fill>
      <patternFill patternType="solid">
        <fgColor rgb="FFC0F5E8"/>
        <bgColor indexed="64"/>
      </patternFill>
    </fill>
    <fill>
      <patternFill patternType="solid">
        <fgColor rgb="FF99CCFF"/>
        <bgColor indexed="64"/>
      </patternFill>
    </fill>
    <fill>
      <patternFill patternType="solid">
        <fgColor rgb="FF99CCFF"/>
        <bgColor rgb="FF000000"/>
      </patternFill>
    </fill>
    <fill>
      <patternFill patternType="solid">
        <fgColor rgb="FF21BDE9"/>
        <bgColor indexed="64"/>
      </patternFill>
    </fill>
    <fill>
      <patternFill patternType="solid">
        <fgColor rgb="FFE2FFE2"/>
        <bgColor indexed="64"/>
      </patternFill>
    </fill>
    <fill>
      <patternFill patternType="solid">
        <fgColor rgb="FFE2FFE2"/>
        <bgColor rgb="FF000000"/>
      </patternFill>
    </fill>
    <fill>
      <patternFill patternType="solid">
        <fgColor rgb="FFFFEEFA"/>
        <bgColor indexed="64"/>
      </patternFill>
    </fill>
    <fill>
      <patternFill patternType="solid">
        <fgColor rgb="FF90E0F5"/>
        <bgColor indexed="64"/>
      </patternFill>
    </fill>
    <fill>
      <patternFill patternType="solid">
        <fgColor rgb="FFF5BAB0"/>
        <bgColor indexed="64"/>
      </patternFill>
    </fill>
    <fill>
      <patternFill patternType="solid">
        <fgColor rgb="FFFFEEFA"/>
        <bgColor rgb="FF000000"/>
      </patternFill>
    </fill>
    <fill>
      <patternFill patternType="solid">
        <fgColor theme="9" tint="0.59999389629810485"/>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s>
  <borders count="131">
    <border>
      <left/>
      <right/>
      <top/>
      <bottom/>
      <diagonal/>
    </border>
    <border>
      <left style="thin">
        <color indexed="10"/>
      </left>
      <right/>
      <top style="thin">
        <color indexed="10"/>
      </top>
      <bottom style="thin">
        <color indexed="8"/>
      </bottom>
      <diagonal/>
    </border>
    <border>
      <left/>
      <right/>
      <top style="thin">
        <color indexed="10"/>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10"/>
      </left>
      <right/>
      <top/>
      <bottom/>
      <diagonal/>
    </border>
    <border>
      <left style="thin">
        <color indexed="10"/>
      </left>
      <right/>
      <top/>
      <bottom style="thin">
        <color indexed="10"/>
      </bottom>
      <diagonal/>
    </border>
    <border>
      <left/>
      <right/>
      <top/>
      <bottom style="thin">
        <color indexed="10"/>
      </bottom>
      <diagonal/>
    </border>
    <border>
      <left style="thin">
        <color indexed="24"/>
      </left>
      <right style="thin">
        <color indexed="8"/>
      </right>
      <top style="thin">
        <color indexed="24"/>
      </top>
      <bottom style="thin">
        <color indexed="24"/>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29"/>
      </top>
      <bottom/>
      <diagonal/>
    </border>
    <border>
      <left/>
      <right/>
      <top style="thin">
        <color indexed="24"/>
      </top>
      <bottom/>
      <diagonal/>
    </border>
    <border>
      <left/>
      <right/>
      <top style="thin">
        <color indexed="29"/>
      </top>
      <bottom style="thin">
        <color indexed="29"/>
      </bottom>
      <diagonal/>
    </border>
    <border>
      <left/>
      <right style="thin">
        <color indexed="29"/>
      </right>
      <top style="thin">
        <color indexed="29"/>
      </top>
      <bottom style="thin">
        <color indexed="29"/>
      </bottom>
      <diagonal/>
    </border>
    <border>
      <left style="thin">
        <color indexed="29"/>
      </left>
      <right style="thin">
        <color indexed="29"/>
      </right>
      <top style="thin">
        <color indexed="29"/>
      </top>
      <bottom style="thin">
        <color indexed="29"/>
      </bottom>
      <diagonal/>
    </border>
    <border>
      <left/>
      <right/>
      <top style="thin">
        <color indexed="29"/>
      </top>
      <bottom style="thin">
        <color indexed="24"/>
      </bottom>
      <diagonal/>
    </border>
    <border>
      <left style="thin">
        <color indexed="24"/>
      </left>
      <right/>
      <top/>
      <bottom/>
      <diagonal/>
    </border>
    <border>
      <left/>
      <right style="thin">
        <color indexed="24"/>
      </right>
      <top/>
      <bottom/>
      <diagonal/>
    </border>
    <border>
      <left/>
      <right style="thin">
        <color indexed="29"/>
      </right>
      <top style="thin">
        <color indexed="29"/>
      </top>
      <bottom style="thin">
        <color indexed="24"/>
      </bottom>
      <diagonal/>
    </border>
    <border>
      <left style="thin">
        <color indexed="29"/>
      </left>
      <right style="thin">
        <color indexed="29"/>
      </right>
      <top style="thin">
        <color indexed="29"/>
      </top>
      <bottom style="thin">
        <color indexed="24"/>
      </bottom>
      <diagonal/>
    </border>
    <border>
      <left/>
      <right/>
      <top style="thin">
        <color indexed="24"/>
      </top>
      <bottom style="thin">
        <color indexed="24"/>
      </bottom>
      <diagonal/>
    </border>
    <border>
      <left/>
      <right/>
      <top style="thin">
        <color indexed="24"/>
      </top>
      <bottom style="thin">
        <color indexed="29"/>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top/>
      <bottom/>
      <diagonal/>
    </border>
    <border>
      <left/>
      <right style="medium">
        <color indexed="64"/>
      </right>
      <top/>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10"/>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diagonal/>
    </border>
    <border>
      <left style="medium">
        <color indexed="64"/>
      </left>
      <right/>
      <top style="medium">
        <color indexed="64"/>
      </top>
      <bottom style="thin">
        <color indexed="29"/>
      </bottom>
      <diagonal/>
    </border>
    <border>
      <left/>
      <right/>
      <top style="medium">
        <color indexed="64"/>
      </top>
      <bottom style="thin">
        <color indexed="29"/>
      </bottom>
      <diagonal/>
    </border>
    <border>
      <left/>
      <right style="medium">
        <color indexed="64"/>
      </right>
      <top style="medium">
        <color indexed="64"/>
      </top>
      <bottom style="thin">
        <color indexed="29"/>
      </bottom>
      <diagonal/>
    </border>
    <border>
      <left style="medium">
        <color indexed="64"/>
      </left>
      <right/>
      <top style="thin">
        <color indexed="29"/>
      </top>
      <bottom/>
      <diagonal/>
    </border>
    <border>
      <left/>
      <right style="medium">
        <color indexed="64"/>
      </right>
      <top style="thin">
        <color indexed="29"/>
      </top>
      <bottom/>
      <diagonal/>
    </border>
    <border>
      <left style="medium">
        <color indexed="64"/>
      </left>
      <right/>
      <top/>
      <bottom style="thin">
        <color indexed="29"/>
      </bottom>
      <diagonal/>
    </border>
    <border>
      <left/>
      <right/>
      <top/>
      <bottom style="thin">
        <color indexed="29"/>
      </bottom>
      <diagonal/>
    </border>
    <border>
      <left/>
      <right style="medium">
        <color indexed="64"/>
      </right>
      <top/>
      <bottom style="thin">
        <color indexed="29"/>
      </bottom>
      <diagonal/>
    </border>
    <border>
      <left style="medium">
        <color indexed="64"/>
      </left>
      <right/>
      <top/>
      <bottom style="thin">
        <color indexed="24"/>
      </bottom>
      <diagonal/>
    </border>
    <border>
      <left/>
      <right/>
      <top/>
      <bottom style="thin">
        <color indexed="24"/>
      </bottom>
      <diagonal/>
    </border>
    <border>
      <left/>
      <right style="medium">
        <color indexed="64"/>
      </right>
      <top/>
      <bottom style="thin">
        <color indexed="24"/>
      </bottom>
      <diagonal/>
    </border>
    <border>
      <left style="medium">
        <color indexed="64"/>
      </left>
      <right/>
      <top style="thin">
        <color indexed="24"/>
      </top>
      <bottom/>
      <diagonal/>
    </border>
    <border>
      <left/>
      <right style="medium">
        <color indexed="64"/>
      </right>
      <top style="thin">
        <color indexed="24"/>
      </top>
      <bottom/>
      <diagonal/>
    </border>
    <border>
      <left style="medium">
        <color indexed="64"/>
      </left>
      <right/>
      <top style="thin">
        <color indexed="29"/>
      </top>
      <bottom style="thin">
        <color indexed="29"/>
      </bottom>
      <diagonal/>
    </border>
    <border>
      <left style="thin">
        <color indexed="29"/>
      </left>
      <right style="medium">
        <color indexed="64"/>
      </right>
      <top style="thin">
        <color indexed="29"/>
      </top>
      <bottom style="thin">
        <color indexed="29"/>
      </bottom>
      <diagonal/>
    </border>
    <border>
      <left/>
      <right style="medium">
        <color indexed="64"/>
      </right>
      <top style="thin">
        <color indexed="29"/>
      </top>
      <bottom style="thin">
        <color indexed="29"/>
      </bottom>
      <diagonal/>
    </border>
    <border>
      <left style="medium">
        <color indexed="64"/>
      </left>
      <right/>
      <top style="thin">
        <color indexed="29"/>
      </top>
      <bottom style="thin">
        <color indexed="24"/>
      </bottom>
      <diagonal/>
    </border>
    <border>
      <left/>
      <right style="medium">
        <color indexed="64"/>
      </right>
      <top style="thin">
        <color indexed="29"/>
      </top>
      <bottom style="thin">
        <color indexed="24"/>
      </bottom>
      <diagonal/>
    </border>
    <border>
      <left/>
      <right style="thin">
        <color indexed="24"/>
      </right>
      <top/>
      <bottom style="medium">
        <color indexed="64"/>
      </bottom>
      <diagonal/>
    </border>
    <border>
      <left style="thin">
        <color indexed="24"/>
      </left>
      <right/>
      <top/>
      <bottom style="medium">
        <color indexed="64"/>
      </bottom>
      <diagonal/>
    </border>
    <border>
      <left style="thin">
        <color indexed="29"/>
      </left>
      <right style="medium">
        <color indexed="64"/>
      </right>
      <top style="thin">
        <color indexed="29"/>
      </top>
      <bottom style="thin">
        <color indexed="24"/>
      </bottom>
      <diagonal/>
    </border>
    <border>
      <left style="medium">
        <color indexed="64"/>
      </left>
      <right/>
      <top style="thin">
        <color indexed="24"/>
      </top>
      <bottom style="thin">
        <color indexed="24"/>
      </bottom>
      <diagonal/>
    </border>
    <border>
      <left/>
      <right style="medium">
        <color indexed="64"/>
      </right>
      <top style="thin">
        <color indexed="24"/>
      </top>
      <bottom style="thin">
        <color indexed="24"/>
      </bottom>
      <diagonal/>
    </border>
    <border>
      <left style="medium">
        <color indexed="64"/>
      </left>
      <right/>
      <top style="thin">
        <color indexed="24"/>
      </top>
      <bottom style="thin">
        <color indexed="29"/>
      </bottom>
      <diagonal/>
    </border>
    <border>
      <left/>
      <right style="medium">
        <color indexed="64"/>
      </right>
      <top style="thin">
        <color indexed="24"/>
      </top>
      <bottom style="thin">
        <color indexed="29"/>
      </bottom>
      <diagonal/>
    </border>
    <border>
      <left/>
      <right style="medium">
        <color indexed="64"/>
      </right>
      <top style="thin">
        <color auto="1"/>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style="thin">
        <color auto="1"/>
      </left>
      <right/>
      <top/>
      <bottom style="thin">
        <color auto="1"/>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10">
    <xf numFmtId="0" fontId="0" fillId="0" borderId="0" applyNumberFormat="0" applyFill="0" applyBorder="0" applyProtection="0"/>
    <xf numFmtId="9" fontId="37" fillId="0" borderId="0" applyFont="0" applyFill="0" applyBorder="0" applyAlignment="0" applyProtection="0"/>
    <xf numFmtId="0" fontId="2" fillId="0" borderId="10"/>
    <xf numFmtId="43" fontId="2" fillId="0" borderId="10" applyFont="0" applyFill="0" applyBorder="0" applyAlignment="0" applyProtection="0"/>
    <xf numFmtId="0" fontId="68" fillId="0" borderId="10"/>
    <xf numFmtId="0" fontId="42" fillId="0" borderId="10"/>
    <xf numFmtId="0" fontId="36" fillId="0" borderId="10" applyNumberFormat="0" applyFill="0" applyBorder="0" applyProtection="0"/>
    <xf numFmtId="0" fontId="68" fillId="0" borderId="10"/>
    <xf numFmtId="0" fontId="1" fillId="0" borderId="10"/>
    <xf numFmtId="43" fontId="1" fillId="0" borderId="10" applyFont="0" applyFill="0" applyBorder="0" applyAlignment="0" applyProtection="0"/>
  </cellStyleXfs>
  <cellXfs count="1750">
    <xf numFmtId="0" fontId="0" fillId="0" borderId="0" xfId="0" applyFont="1" applyAlignment="1"/>
    <xf numFmtId="49" fontId="6" fillId="11" borderId="13" xfId="0" applyNumberFormat="1" applyFont="1" applyFill="1" applyBorder="1" applyAlignment="1">
      <alignment horizontal="center" vertical="center" wrapText="1"/>
    </xf>
    <xf numFmtId="0" fontId="6" fillId="11" borderId="13" xfId="0" applyNumberFormat="1" applyFont="1" applyFill="1" applyBorder="1" applyAlignment="1">
      <alignment horizontal="center" vertical="center" wrapText="1"/>
    </xf>
    <xf numFmtId="0" fontId="0" fillId="0" borderId="0" xfId="0" applyNumberFormat="1" applyFont="1" applyAlignment="1"/>
    <xf numFmtId="49" fontId="0" fillId="18" borderId="2" xfId="0" applyNumberFormat="1" applyFont="1" applyFill="1" applyBorder="1" applyAlignment="1">
      <alignment vertical="center"/>
    </xf>
    <xf numFmtId="49" fontId="6" fillId="11" borderId="13" xfId="0" applyNumberFormat="1" applyFont="1" applyFill="1" applyBorder="1" applyAlignment="1">
      <alignment horizontal="center" vertical="center"/>
    </xf>
    <xf numFmtId="0" fontId="0" fillId="0" borderId="0" xfId="0" applyNumberFormat="1" applyFont="1" applyAlignment="1">
      <alignment horizontal="center"/>
    </xf>
    <xf numFmtId="49" fontId="13" fillId="24" borderId="17" xfId="0" applyNumberFormat="1" applyFont="1" applyFill="1" applyBorder="1" applyAlignment="1">
      <alignment horizontal="center" vertical="center" wrapText="1"/>
    </xf>
    <xf numFmtId="49" fontId="0" fillId="0" borderId="37"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49" fontId="7" fillId="0" borderId="37" xfId="0" applyNumberFormat="1" applyFont="1" applyFill="1" applyBorder="1" applyAlignment="1">
      <alignment horizontal="center" vertical="center" wrapText="1"/>
    </xf>
    <xf numFmtId="49" fontId="49" fillId="32" borderId="33" xfId="2" applyNumberFormat="1" applyFont="1" applyFill="1" applyBorder="1" applyAlignment="1" applyProtection="1">
      <alignment horizontal="right" vertical="center" wrapText="1"/>
    </xf>
    <xf numFmtId="49" fontId="49" fillId="32" borderId="10" xfId="2" applyNumberFormat="1" applyFont="1" applyFill="1" applyBorder="1" applyAlignment="1" applyProtection="1">
      <alignment horizontal="right" vertical="center" wrapText="1"/>
    </xf>
    <xf numFmtId="0" fontId="70" fillId="36" borderId="35" xfId="8" applyFont="1" applyFill="1" applyBorder="1" applyAlignment="1" applyProtection="1">
      <alignment horizontal="left" vertical="center" wrapText="1"/>
      <protection locked="0"/>
    </xf>
    <xf numFmtId="0" fontId="64" fillId="27" borderId="35" xfId="8" applyFont="1" applyFill="1" applyBorder="1" applyAlignment="1" applyProtection="1">
      <alignment vertical="center" wrapText="1"/>
      <protection locked="0"/>
    </xf>
    <xf numFmtId="49" fontId="49" fillId="32" borderId="33" xfId="8" applyNumberFormat="1" applyFont="1" applyFill="1" applyBorder="1" applyAlignment="1" applyProtection="1">
      <alignment horizontal="right" vertical="center" wrapText="1"/>
    </xf>
    <xf numFmtId="49" fontId="49" fillId="32" borderId="10" xfId="8" applyNumberFormat="1" applyFont="1" applyFill="1" applyBorder="1" applyAlignment="1" applyProtection="1">
      <alignment horizontal="right" vertical="center" wrapText="1"/>
    </xf>
    <xf numFmtId="0" fontId="95" fillId="47" borderId="33" xfId="8" applyFont="1" applyFill="1" applyBorder="1" applyAlignment="1" applyProtection="1">
      <alignment vertical="center"/>
      <protection hidden="1"/>
    </xf>
    <xf numFmtId="0" fontId="95" fillId="47" borderId="33" xfId="8" applyFont="1" applyFill="1" applyBorder="1" applyAlignment="1" applyProtection="1">
      <alignment vertical="center"/>
    </xf>
    <xf numFmtId="0" fontId="98" fillId="36" borderId="10" xfId="8" applyFont="1" applyFill="1" applyBorder="1" applyAlignment="1" applyProtection="1">
      <alignment vertical="center"/>
      <protection hidden="1"/>
    </xf>
    <xf numFmtId="0" fontId="98" fillId="36" borderId="10" xfId="8" applyFont="1" applyFill="1" applyBorder="1" applyAlignment="1" applyProtection="1">
      <alignment horizontal="left" vertical="center" wrapText="1"/>
      <protection hidden="1"/>
    </xf>
    <xf numFmtId="0" fontId="98" fillId="36" borderId="35" xfId="8" applyFont="1" applyFill="1" applyBorder="1" applyAlignment="1" applyProtection="1">
      <alignment vertical="center"/>
    </xf>
    <xf numFmtId="0" fontId="98" fillId="36" borderId="35" xfId="8" applyFont="1" applyFill="1" applyBorder="1" applyAlignment="1" applyProtection="1">
      <alignment horizontal="left" vertical="center" wrapText="1"/>
    </xf>
    <xf numFmtId="0" fontId="98" fillId="36" borderId="10" xfId="8" applyFont="1" applyFill="1" applyBorder="1" applyAlignment="1" applyProtection="1">
      <alignment horizontal="left" vertical="center"/>
      <protection hidden="1"/>
    </xf>
    <xf numFmtId="0" fontId="98" fillId="36" borderId="10" xfId="8" applyFont="1" applyFill="1" applyBorder="1" applyAlignment="1" applyProtection="1">
      <alignment horizontal="left" vertical="center" indent="1"/>
      <protection hidden="1"/>
    </xf>
    <xf numFmtId="49" fontId="0" fillId="19" borderId="13" xfId="0" applyNumberFormat="1" applyFont="1" applyFill="1" applyBorder="1" applyAlignment="1">
      <alignment horizontal="center" vertical="center" wrapText="1"/>
    </xf>
    <xf numFmtId="49" fontId="0" fillId="20" borderId="13" xfId="0" applyNumberFormat="1" applyFont="1" applyFill="1" applyBorder="1" applyAlignment="1">
      <alignment horizontal="center" vertical="center" wrapText="1"/>
    </xf>
    <xf numFmtId="49" fontId="0" fillId="11" borderId="13" xfId="0" applyNumberFormat="1" applyFont="1" applyFill="1" applyBorder="1" applyAlignment="1">
      <alignment horizontal="center" vertical="center" wrapText="1"/>
    </xf>
    <xf numFmtId="49" fontId="15" fillId="11" borderId="13" xfId="0" applyNumberFormat="1" applyFont="1" applyFill="1" applyBorder="1" applyAlignment="1">
      <alignment horizontal="center" vertical="center" wrapText="1"/>
    </xf>
    <xf numFmtId="0" fontId="0" fillId="18" borderId="1" xfId="0" applyFont="1" applyFill="1" applyBorder="1" applyAlignment="1">
      <alignment horizontal="center" vertical="center"/>
    </xf>
    <xf numFmtId="0" fontId="0" fillId="11" borderId="13" xfId="0" applyNumberFormat="1" applyFont="1" applyFill="1" applyBorder="1" applyAlignment="1">
      <alignment horizontal="center" vertical="center" wrapText="1"/>
    </xf>
    <xf numFmtId="49" fontId="0" fillId="19" borderId="13" xfId="0" applyNumberFormat="1" applyFont="1" applyFill="1" applyBorder="1" applyAlignment="1">
      <alignment horizontal="center" vertical="center"/>
    </xf>
    <xf numFmtId="49" fontId="0" fillId="10" borderId="13" xfId="0" applyNumberFormat="1" applyFont="1" applyFill="1" applyBorder="1" applyAlignment="1">
      <alignment horizontal="center" vertical="center" wrapText="1"/>
    </xf>
    <xf numFmtId="0" fontId="0" fillId="11" borderId="13" xfId="0" applyFont="1" applyFill="1" applyBorder="1" applyAlignment="1">
      <alignment horizontal="center" vertical="center" wrapText="1"/>
    </xf>
    <xf numFmtId="49" fontId="0" fillId="10" borderId="13" xfId="0" applyNumberFormat="1" applyFont="1" applyFill="1" applyBorder="1" applyAlignment="1">
      <alignment horizontal="center" vertical="center"/>
    </xf>
    <xf numFmtId="49" fontId="0" fillId="4" borderId="13" xfId="0" applyNumberFormat="1" applyFont="1" applyFill="1" applyBorder="1" applyAlignment="1">
      <alignment horizontal="center" vertical="center" wrapText="1"/>
    </xf>
    <xf numFmtId="0" fontId="7" fillId="18" borderId="2" xfId="0" applyFont="1" applyFill="1" applyBorder="1" applyAlignment="1">
      <alignment horizontal="center" vertical="center"/>
    </xf>
    <xf numFmtId="49" fontId="0" fillId="3" borderId="13" xfId="0" applyNumberFormat="1" applyFont="1" applyFill="1" applyBorder="1" applyAlignment="1">
      <alignment horizontal="center" vertical="center" wrapText="1"/>
    </xf>
    <xf numFmtId="49" fontId="0" fillId="11" borderId="13" xfId="0" applyNumberFormat="1" applyFont="1" applyFill="1" applyBorder="1" applyAlignment="1">
      <alignment horizontal="center" vertical="center"/>
    </xf>
    <xf numFmtId="49" fontId="36" fillId="11" borderId="13" xfId="0" applyNumberFormat="1" applyFont="1" applyFill="1" applyBorder="1" applyAlignment="1">
      <alignment horizontal="center" vertical="center" wrapText="1"/>
    </xf>
    <xf numFmtId="2" fontId="6" fillId="11" borderId="13" xfId="0" applyNumberFormat="1" applyFont="1" applyFill="1" applyBorder="1" applyAlignment="1">
      <alignment horizontal="center" vertical="center" wrapText="1"/>
    </xf>
    <xf numFmtId="2" fontId="6" fillId="11" borderId="13" xfId="0" applyNumberFormat="1" applyFont="1" applyFill="1" applyBorder="1" applyAlignment="1">
      <alignment horizontal="left" vertical="center" wrapText="1"/>
    </xf>
    <xf numFmtId="2" fontId="7" fillId="19" borderId="13" xfId="0" applyNumberFormat="1" applyFont="1" applyFill="1" applyBorder="1" applyAlignment="1">
      <alignment horizontal="left" vertical="center" wrapText="1"/>
    </xf>
    <xf numFmtId="2" fontId="0" fillId="10" borderId="13" xfId="0" applyNumberFormat="1" applyFont="1" applyFill="1" applyBorder="1" applyAlignment="1">
      <alignment vertical="center" wrapText="1"/>
    </xf>
    <xf numFmtId="2" fontId="0" fillId="19" borderId="13" xfId="0" applyNumberFormat="1" applyFont="1" applyFill="1" applyBorder="1" applyAlignment="1">
      <alignment vertical="center" wrapText="1"/>
    </xf>
    <xf numFmtId="2" fontId="6" fillId="11" borderId="13" xfId="0" applyNumberFormat="1" applyFont="1" applyFill="1" applyBorder="1" applyAlignment="1">
      <alignment vertical="center" wrapText="1"/>
    </xf>
    <xf numFmtId="2" fontId="7" fillId="10" borderId="13" xfId="0" applyNumberFormat="1" applyFont="1" applyFill="1" applyBorder="1" applyAlignment="1">
      <alignment horizontal="left" vertical="center" wrapText="1"/>
    </xf>
    <xf numFmtId="2" fontId="7" fillId="11" borderId="13" xfId="0" applyNumberFormat="1" applyFont="1" applyFill="1" applyBorder="1" applyAlignment="1">
      <alignment horizontal="left" vertical="center" wrapText="1"/>
    </xf>
    <xf numFmtId="2" fontId="0" fillId="11" borderId="13" xfId="0" applyNumberFormat="1" applyFont="1" applyFill="1" applyBorder="1" applyAlignment="1">
      <alignment vertical="center" wrapText="1"/>
    </xf>
    <xf numFmtId="2" fontId="19" fillId="10" borderId="13" xfId="0" applyNumberFormat="1" applyFont="1" applyFill="1" applyBorder="1" applyAlignment="1">
      <alignment vertical="center" wrapText="1"/>
    </xf>
    <xf numFmtId="2" fontId="7" fillId="11" borderId="13" xfId="0" applyNumberFormat="1" applyFont="1" applyFill="1" applyBorder="1" applyAlignment="1">
      <alignment horizontal="center" vertical="center" wrapText="1"/>
    </xf>
    <xf numFmtId="2" fontId="19" fillId="19" borderId="13" xfId="0" applyNumberFormat="1" applyFont="1" applyFill="1" applyBorder="1" applyAlignment="1">
      <alignment vertical="center" wrapText="1"/>
    </xf>
    <xf numFmtId="2" fontId="7" fillId="4" borderId="13" xfId="0" applyNumberFormat="1" applyFont="1" applyFill="1" applyBorder="1" applyAlignment="1">
      <alignment horizontal="center" vertical="center" wrapText="1"/>
    </xf>
    <xf numFmtId="49" fontId="36" fillId="19" borderId="13" xfId="0" applyNumberFormat="1" applyFont="1" applyFill="1" applyBorder="1" applyAlignment="1">
      <alignment horizontal="center" vertical="center" wrapText="1"/>
    </xf>
    <xf numFmtId="0" fontId="0" fillId="11" borderId="3" xfId="0" applyFont="1" applyFill="1" applyBorder="1" applyAlignment="1">
      <alignment vertical="center" wrapText="1"/>
    </xf>
    <xf numFmtId="0" fontId="7" fillId="11" borderId="5" xfId="0" applyFont="1" applyFill="1" applyBorder="1" applyAlignment="1">
      <alignment vertical="center" wrapText="1"/>
    </xf>
    <xf numFmtId="9" fontId="0" fillId="18" borderId="2" xfId="1" applyFont="1" applyFill="1" applyBorder="1" applyAlignment="1">
      <alignment vertical="center"/>
    </xf>
    <xf numFmtId="9" fontId="7" fillId="11" borderId="13" xfId="1" applyFont="1" applyFill="1" applyBorder="1" applyAlignment="1">
      <alignment horizontal="center" vertical="center" wrapText="1"/>
    </xf>
    <xf numFmtId="9" fontId="7" fillId="13" borderId="13" xfId="1" applyFont="1" applyFill="1" applyBorder="1" applyAlignment="1">
      <alignment horizontal="center" vertical="center" wrapText="1"/>
    </xf>
    <xf numFmtId="9" fontId="7" fillId="11" borderId="5" xfId="1" applyFont="1" applyFill="1" applyBorder="1" applyAlignment="1">
      <alignment vertical="center" wrapText="1"/>
    </xf>
    <xf numFmtId="9" fontId="7" fillId="4" borderId="5" xfId="1" applyFont="1" applyFill="1" applyBorder="1" applyAlignment="1">
      <alignment vertical="center" wrapText="1"/>
    </xf>
    <xf numFmtId="9" fontId="0" fillId="0" borderId="0" xfId="1" applyFont="1" applyAlignment="1"/>
    <xf numFmtId="49" fontId="36" fillId="19" borderId="13" xfId="0" applyNumberFormat="1" applyFont="1" applyFill="1" applyBorder="1" applyAlignment="1">
      <alignment horizontal="center" vertical="center"/>
    </xf>
    <xf numFmtId="2" fontId="0" fillId="11" borderId="13" xfId="0" applyNumberFormat="1" applyFont="1" applyFill="1" applyBorder="1" applyAlignment="1">
      <alignment horizontal="center" vertical="center" wrapText="1"/>
    </xf>
    <xf numFmtId="2" fontId="0" fillId="3" borderId="13" xfId="0" applyNumberFormat="1" applyFont="1" applyFill="1" applyBorder="1" applyAlignment="1">
      <alignment horizontal="center" vertical="center"/>
    </xf>
    <xf numFmtId="2" fontId="0" fillId="3" borderId="13" xfId="0" applyNumberFormat="1" applyFont="1" applyFill="1" applyBorder="1" applyAlignment="1">
      <alignment horizontal="center" vertical="center" wrapText="1"/>
    </xf>
    <xf numFmtId="0" fontId="0" fillId="11" borderId="3" xfId="0" applyFont="1" applyFill="1" applyBorder="1" applyAlignment="1">
      <alignment horizontal="center" vertical="center" wrapText="1"/>
    </xf>
    <xf numFmtId="2" fontId="0" fillId="11" borderId="3" xfId="0" applyNumberFormat="1" applyFont="1" applyFill="1" applyBorder="1" applyAlignment="1">
      <alignment horizontal="center" vertical="center" wrapText="1"/>
    </xf>
    <xf numFmtId="2" fontId="0" fillId="4" borderId="3" xfId="0" applyNumberFormat="1" applyFont="1" applyFill="1" applyBorder="1" applyAlignment="1">
      <alignment horizontal="center" vertical="center" wrapText="1"/>
    </xf>
    <xf numFmtId="49" fontId="36" fillId="10" borderId="13" xfId="0" applyNumberFormat="1" applyFont="1" applyFill="1" applyBorder="1" applyAlignment="1">
      <alignment horizontal="center" vertical="center" wrapText="1"/>
    </xf>
    <xf numFmtId="49" fontId="0" fillId="10" borderId="19" xfId="0" applyNumberFormat="1" applyFont="1" applyFill="1" applyBorder="1" applyAlignment="1">
      <alignment horizontal="center" vertical="center" wrapText="1"/>
    </xf>
    <xf numFmtId="0" fontId="36" fillId="11" borderId="13" xfId="0" applyFont="1" applyFill="1" applyBorder="1" applyAlignment="1">
      <alignment horizontal="center" vertical="center" wrapText="1"/>
    </xf>
    <xf numFmtId="49" fontId="36" fillId="10" borderId="13" xfId="0" applyNumberFormat="1" applyFont="1" applyFill="1" applyBorder="1" applyAlignment="1">
      <alignment horizontal="center" vertical="center"/>
    </xf>
    <xf numFmtId="2" fontId="95" fillId="47" borderId="33" xfId="8" applyNumberFormat="1" applyFont="1" applyFill="1" applyBorder="1" applyAlignment="1" applyProtection="1">
      <alignment horizontal="center" vertical="center" wrapText="1"/>
      <protection hidden="1"/>
    </xf>
    <xf numFmtId="2" fontId="98" fillId="36" borderId="10" xfId="8" applyNumberFormat="1" applyFont="1" applyFill="1" applyBorder="1" applyAlignment="1" applyProtection="1">
      <alignment horizontal="center" vertical="center" wrapText="1"/>
      <protection hidden="1"/>
    </xf>
    <xf numFmtId="9" fontId="95" fillId="47" borderId="33" xfId="1" applyFont="1" applyFill="1" applyBorder="1" applyAlignment="1" applyProtection="1">
      <alignment horizontal="center" vertical="center" wrapText="1"/>
      <protection hidden="1"/>
    </xf>
    <xf numFmtId="9" fontId="98" fillId="36" borderId="10" xfId="1" applyFont="1" applyFill="1" applyBorder="1" applyAlignment="1" applyProtection="1">
      <alignment horizontal="center" vertical="center" wrapText="1"/>
      <protection hidden="1"/>
    </xf>
    <xf numFmtId="9" fontId="95" fillId="47" borderId="33" xfId="1" applyFont="1" applyFill="1" applyBorder="1" applyAlignment="1" applyProtection="1">
      <alignment horizontal="center" vertical="center"/>
    </xf>
    <xf numFmtId="9" fontId="98" fillId="36" borderId="10" xfId="1" applyFont="1" applyFill="1" applyBorder="1" applyAlignment="1" applyProtection="1">
      <alignment horizontal="center" vertical="center"/>
    </xf>
    <xf numFmtId="0" fontId="77" fillId="0" borderId="0" xfId="0" applyFont="1" applyAlignment="1" applyProtection="1">
      <protection hidden="1"/>
    </xf>
    <xf numFmtId="9" fontId="77" fillId="0" borderId="0" xfId="0" applyNumberFormat="1" applyFont="1" applyAlignment="1" applyProtection="1">
      <protection hidden="1"/>
    </xf>
    <xf numFmtId="49" fontId="36" fillId="18" borderId="2" xfId="0" applyNumberFormat="1" applyFont="1" applyFill="1" applyBorder="1" applyAlignment="1">
      <alignment vertical="center"/>
    </xf>
    <xf numFmtId="0" fontId="0" fillId="18" borderId="2" xfId="0" applyFont="1" applyFill="1" applyBorder="1" applyAlignment="1">
      <alignment horizontal="center" vertical="center"/>
    </xf>
    <xf numFmtId="2" fontId="0" fillId="0" borderId="5" xfId="0" applyNumberFormat="1" applyFont="1" applyFill="1" applyBorder="1" applyAlignment="1">
      <alignment horizontal="center" vertical="center"/>
    </xf>
    <xf numFmtId="2" fontId="0" fillId="0" borderId="5" xfId="0" applyNumberFormat="1" applyFont="1" applyFill="1" applyBorder="1" applyAlignment="1">
      <alignment horizontal="center" vertical="center" wrapText="1"/>
    </xf>
    <xf numFmtId="49" fontId="7" fillId="44" borderId="19" xfId="0" applyNumberFormat="1" applyFont="1" applyFill="1" applyBorder="1" applyAlignment="1">
      <alignment horizontal="center" vertical="center" wrapText="1"/>
    </xf>
    <xf numFmtId="49" fontId="0" fillId="44" borderId="19" xfId="0" applyNumberFormat="1" applyFont="1" applyFill="1" applyBorder="1" applyAlignment="1">
      <alignment horizontal="center" vertical="center" wrapText="1"/>
    </xf>
    <xf numFmtId="49" fontId="6" fillId="21" borderId="37" xfId="0" applyNumberFormat="1" applyFont="1" applyFill="1" applyBorder="1" applyAlignment="1">
      <alignment horizontal="center" vertical="center" wrapText="1"/>
    </xf>
    <xf numFmtId="49" fontId="7" fillId="21" borderId="37" xfId="0" applyNumberFormat="1" applyFont="1" applyFill="1" applyBorder="1" applyAlignment="1">
      <alignment horizontal="center" vertical="center" wrapText="1"/>
    </xf>
    <xf numFmtId="49" fontId="6" fillId="25" borderId="37" xfId="0" applyNumberFormat="1" applyFont="1" applyFill="1" applyBorder="1" applyAlignment="1">
      <alignment horizontal="center" vertical="center" wrapText="1"/>
    </xf>
    <xf numFmtId="2" fontId="19" fillId="25" borderId="37" xfId="0" applyNumberFormat="1" applyFont="1" applyFill="1" applyBorder="1" applyAlignment="1">
      <alignment vertical="center" wrapText="1"/>
    </xf>
    <xf numFmtId="49" fontId="7" fillId="25" borderId="37" xfId="0" applyNumberFormat="1" applyFont="1" applyFill="1" applyBorder="1" applyAlignment="1">
      <alignment horizontal="center" vertical="center" wrapText="1"/>
    </xf>
    <xf numFmtId="49" fontId="19" fillId="25" borderId="37" xfId="0" applyNumberFormat="1" applyFont="1" applyFill="1" applyBorder="1" applyAlignment="1">
      <alignment vertical="center" wrapText="1"/>
    </xf>
    <xf numFmtId="49" fontId="7" fillId="44" borderId="37" xfId="0" applyNumberFormat="1" applyFont="1" applyFill="1" applyBorder="1" applyAlignment="1">
      <alignment horizontal="center" vertical="center" wrapText="1"/>
    </xf>
    <xf numFmtId="49" fontId="0" fillId="44" borderId="37" xfId="0" applyNumberFormat="1" applyFont="1" applyFill="1" applyBorder="1" applyAlignment="1">
      <alignment horizontal="center" vertical="center" wrapText="1"/>
    </xf>
    <xf numFmtId="49" fontId="6" fillId="44" borderId="37" xfId="0" applyNumberFormat="1" applyFont="1" applyFill="1" applyBorder="1" applyAlignment="1">
      <alignment horizontal="center" vertical="center" wrapText="1"/>
    </xf>
    <xf numFmtId="2" fontId="0" fillId="21" borderId="5" xfId="0" applyNumberFormat="1" applyFont="1" applyFill="1" applyBorder="1" applyAlignment="1">
      <alignment horizontal="center" vertical="center" wrapText="1"/>
    </xf>
    <xf numFmtId="9" fontId="7" fillId="21" borderId="13" xfId="1" applyFont="1" applyFill="1" applyBorder="1" applyAlignment="1">
      <alignment horizontal="center" vertical="center" wrapText="1"/>
    </xf>
    <xf numFmtId="9" fontId="7" fillId="44" borderId="13" xfId="1" applyFont="1" applyFill="1" applyBorder="1" applyAlignment="1">
      <alignment horizontal="center" vertical="center" wrapText="1"/>
    </xf>
    <xf numFmtId="2" fontId="0" fillId="44" borderId="5" xfId="0" applyNumberFormat="1" applyFont="1" applyFill="1" applyBorder="1" applyAlignment="1">
      <alignment horizontal="center" vertical="center" wrapText="1"/>
    </xf>
    <xf numFmtId="49" fontId="36" fillId="0" borderId="37" xfId="0" applyNumberFormat="1" applyFont="1" applyFill="1" applyBorder="1" applyAlignment="1">
      <alignment horizontal="center" vertical="center"/>
    </xf>
    <xf numFmtId="49" fontId="0" fillId="0" borderId="37" xfId="0" applyNumberFormat="1" applyFont="1" applyFill="1" applyBorder="1" applyAlignment="1">
      <alignment vertical="center" wrapText="1"/>
    </xf>
    <xf numFmtId="2" fontId="36" fillId="25" borderId="37" xfId="0" applyNumberFormat="1" applyFont="1" applyFill="1" applyBorder="1" applyAlignment="1">
      <alignment vertical="center" wrapText="1"/>
    </xf>
    <xf numFmtId="2" fontId="6" fillId="21" borderId="37" xfId="0" applyNumberFormat="1" applyFont="1" applyFill="1" applyBorder="1" applyAlignment="1">
      <alignment horizontal="center" vertical="center" wrapText="1"/>
    </xf>
    <xf numFmtId="0" fontId="6" fillId="0" borderId="37" xfId="0" applyNumberFormat="1" applyFont="1" applyFill="1" applyBorder="1" applyAlignment="1">
      <alignment horizontal="center" vertical="center" wrapText="1"/>
    </xf>
    <xf numFmtId="0" fontId="7" fillId="44" borderId="37" xfId="0" applyNumberFormat="1" applyFont="1" applyFill="1" applyBorder="1" applyAlignment="1">
      <alignment horizontal="center" vertical="center" wrapText="1"/>
    </xf>
    <xf numFmtId="0" fontId="7" fillId="25" borderId="37" xfId="0" applyNumberFormat="1" applyFont="1" applyFill="1" applyBorder="1" applyAlignment="1">
      <alignment horizontal="center" vertical="center" wrapText="1"/>
    </xf>
    <xf numFmtId="49" fontId="36" fillId="0" borderId="37" xfId="0" applyNumberFormat="1" applyFont="1" applyFill="1" applyBorder="1" applyAlignment="1">
      <alignment vertical="center" wrapText="1"/>
    </xf>
    <xf numFmtId="49" fontId="6" fillId="44" borderId="6" xfId="0" applyNumberFormat="1" applyFont="1" applyFill="1" applyBorder="1" applyAlignment="1">
      <alignment horizontal="center" vertical="center" wrapText="1"/>
    </xf>
    <xf numFmtId="49" fontId="13" fillId="25" borderId="19" xfId="0" applyNumberFormat="1" applyFont="1" applyFill="1" applyBorder="1" applyAlignment="1">
      <alignment horizontal="center" vertical="center" wrapText="1"/>
    </xf>
    <xf numFmtId="0" fontId="98" fillId="36" borderId="10" xfId="8" applyFont="1" applyFill="1" applyBorder="1" applyAlignment="1" applyProtection="1">
      <alignment vertical="center"/>
    </xf>
    <xf numFmtId="49" fontId="98" fillId="36" borderId="10" xfId="8" applyNumberFormat="1" applyFont="1" applyFill="1" applyBorder="1" applyAlignment="1" applyProtection="1">
      <alignment vertical="center"/>
      <protection hidden="1"/>
    </xf>
    <xf numFmtId="2" fontId="98" fillId="36" borderId="10" xfId="8" applyNumberFormat="1" applyFont="1" applyFill="1" applyBorder="1" applyAlignment="1" applyProtection="1">
      <alignment vertical="center"/>
      <protection hidden="1"/>
    </xf>
    <xf numFmtId="0" fontId="0" fillId="0" borderId="10" xfId="0" applyFont="1" applyBorder="1" applyAlignment="1"/>
    <xf numFmtId="0" fontId="60" fillId="34" borderId="10" xfId="2" applyFont="1" applyFill="1" applyBorder="1" applyAlignment="1" applyProtection="1">
      <alignment vertical="center"/>
      <protection locked="0"/>
    </xf>
    <xf numFmtId="0" fontId="61" fillId="34" borderId="10" xfId="2" applyFont="1" applyFill="1" applyBorder="1" applyAlignment="1" applyProtection="1">
      <alignment horizontal="left" vertical="center" wrapText="1" indent="1"/>
      <protection locked="0"/>
    </xf>
    <xf numFmtId="0" fontId="63" fillId="34" borderId="10" xfId="2" applyFont="1" applyFill="1" applyBorder="1" applyAlignment="1" applyProtection="1">
      <alignment horizontal="left" vertical="center" wrapText="1" indent="1"/>
      <protection locked="0"/>
    </xf>
    <xf numFmtId="0" fontId="60" fillId="35" borderId="10" xfId="2" applyFont="1" applyFill="1" applyBorder="1" applyAlignment="1" applyProtection="1">
      <alignment horizontal="center" vertical="center"/>
      <protection locked="0"/>
    </xf>
    <xf numFmtId="0" fontId="61" fillId="35" borderId="10" xfId="2" applyFont="1" applyFill="1" applyBorder="1" applyAlignment="1" applyProtection="1">
      <alignment horizontal="left" vertical="center" wrapText="1" indent="1"/>
      <protection locked="0"/>
    </xf>
    <xf numFmtId="0" fontId="42" fillId="35" borderId="10" xfId="2" applyFont="1" applyFill="1" applyBorder="1" applyAlignment="1" applyProtection="1">
      <alignment vertical="center" wrapText="1"/>
      <protection locked="0"/>
    </xf>
    <xf numFmtId="0" fontId="63" fillId="35" borderId="10" xfId="2" applyFont="1" applyFill="1" applyBorder="1" applyAlignment="1" applyProtection="1">
      <alignment horizontal="left" vertical="center" wrapText="1" indent="1"/>
      <protection locked="0"/>
    </xf>
    <xf numFmtId="0" fontId="60" fillId="38" borderId="10" xfId="2" applyFont="1" applyFill="1" applyBorder="1" applyAlignment="1" applyProtection="1">
      <alignment horizontal="center" vertical="center"/>
      <protection locked="0"/>
    </xf>
    <xf numFmtId="0" fontId="61" fillId="38" borderId="10" xfId="2" applyFont="1" applyFill="1" applyBorder="1" applyAlignment="1" applyProtection="1">
      <alignment horizontal="left" vertical="center" wrapText="1" indent="1"/>
      <protection locked="0"/>
    </xf>
    <xf numFmtId="0" fontId="42" fillId="38" borderId="10" xfId="2" applyFont="1" applyFill="1" applyBorder="1" applyAlignment="1" applyProtection="1">
      <alignment vertical="center" wrapText="1"/>
      <protection locked="0"/>
    </xf>
    <xf numFmtId="0" fontId="63" fillId="38" borderId="10" xfId="2" applyFont="1" applyFill="1" applyBorder="1" applyAlignment="1" applyProtection="1">
      <alignment horizontal="left" vertical="center" wrapText="1" indent="1"/>
      <protection locked="0"/>
    </xf>
    <xf numFmtId="0" fontId="60" fillId="39" borderId="10" xfId="2" applyFont="1" applyFill="1" applyBorder="1" applyAlignment="1" applyProtection="1">
      <alignment horizontal="center" vertical="center"/>
      <protection locked="0"/>
    </xf>
    <xf numFmtId="0" fontId="61" fillId="39" borderId="10" xfId="2" applyFont="1" applyFill="1" applyBorder="1" applyAlignment="1" applyProtection="1">
      <alignment horizontal="left" vertical="center" wrapText="1" indent="1"/>
      <protection locked="0"/>
    </xf>
    <xf numFmtId="0" fontId="42" fillId="39" borderId="10" xfId="2" applyFont="1" applyFill="1" applyBorder="1" applyAlignment="1" applyProtection="1">
      <alignment vertical="center" wrapText="1"/>
      <protection locked="0"/>
    </xf>
    <xf numFmtId="0" fontId="63" fillId="39" borderId="10" xfId="2" applyFont="1" applyFill="1" applyBorder="1" applyAlignment="1" applyProtection="1">
      <alignment horizontal="left" vertical="center" wrapText="1" indent="1"/>
      <protection locked="0"/>
    </xf>
    <xf numFmtId="0" fontId="60" fillId="40" borderId="10" xfId="2" applyFont="1" applyFill="1" applyBorder="1" applyAlignment="1" applyProtection="1">
      <alignment horizontal="center" vertical="center"/>
      <protection locked="0"/>
    </xf>
    <xf numFmtId="0" fontId="61" fillId="40" borderId="10" xfId="2" applyFont="1" applyFill="1" applyBorder="1" applyAlignment="1" applyProtection="1">
      <alignment horizontal="left" vertical="center" wrapText="1" indent="1"/>
      <protection locked="0"/>
    </xf>
    <xf numFmtId="0" fontId="42" fillId="40" borderId="10" xfId="2" applyFont="1" applyFill="1" applyBorder="1" applyAlignment="1" applyProtection="1">
      <alignment vertical="center" wrapText="1"/>
      <protection locked="0"/>
    </xf>
    <xf numFmtId="0" fontId="63" fillId="40" borderId="10" xfId="2" applyFont="1" applyFill="1" applyBorder="1" applyAlignment="1" applyProtection="1">
      <alignment horizontal="left" vertical="center" wrapText="1" indent="1"/>
      <protection locked="0"/>
    </xf>
    <xf numFmtId="0" fontId="60" fillId="41" borderId="10" xfId="2" applyFont="1" applyFill="1" applyBorder="1" applyAlignment="1" applyProtection="1">
      <alignment horizontal="center" vertical="center"/>
      <protection locked="0"/>
    </xf>
    <xf numFmtId="0" fontId="61" fillId="41" borderId="10" xfId="2" applyFont="1" applyFill="1" applyBorder="1" applyAlignment="1" applyProtection="1">
      <alignment horizontal="left" vertical="center" wrapText="1" indent="1"/>
      <protection locked="0"/>
    </xf>
    <xf numFmtId="0" fontId="42" fillId="41" borderId="10" xfId="2" applyFont="1" applyFill="1" applyBorder="1" applyAlignment="1" applyProtection="1">
      <alignment vertical="center" wrapText="1"/>
      <protection locked="0"/>
    </xf>
    <xf numFmtId="0" fontId="63" fillId="41" borderId="10" xfId="2" applyFont="1" applyFill="1" applyBorder="1" applyAlignment="1" applyProtection="1">
      <alignment horizontal="left" vertical="center" wrapText="1" indent="1"/>
      <protection locked="0"/>
    </xf>
    <xf numFmtId="0" fontId="9" fillId="3" borderId="12" xfId="0" applyFont="1" applyFill="1" applyBorder="1" applyAlignment="1" applyProtection="1">
      <alignment vertical="center" wrapText="1"/>
      <protection locked="0"/>
    </xf>
    <xf numFmtId="0" fontId="39" fillId="0" borderId="10" xfId="2" applyFont="1" applyFill="1" applyBorder="1" applyAlignment="1" applyProtection="1">
      <alignment horizontal="right" vertical="center"/>
      <protection locked="0" hidden="1"/>
    </xf>
    <xf numFmtId="0" fontId="40" fillId="0" borderId="10" xfId="2" applyNumberFormat="1" applyFont="1" applyFill="1" applyBorder="1" applyAlignment="1" applyProtection="1">
      <alignment vertical="center" wrapText="1"/>
      <protection locked="0" hidden="1"/>
    </xf>
    <xf numFmtId="0" fontId="41" fillId="0" borderId="10" xfId="2" applyNumberFormat="1" applyFont="1" applyFill="1" applyBorder="1" applyAlignment="1" applyProtection="1">
      <alignment vertical="center" wrapText="1"/>
      <protection locked="0" hidden="1"/>
    </xf>
    <xf numFmtId="0" fontId="41" fillId="0" borderId="10" xfId="2" applyFont="1" applyFill="1" applyBorder="1" applyAlignment="1" applyProtection="1">
      <alignment vertical="center" wrapText="1"/>
      <protection locked="0"/>
    </xf>
    <xf numFmtId="0" fontId="42" fillId="0" borderId="10" xfId="2" applyFont="1" applyFill="1" applyBorder="1" applyAlignment="1" applyProtection="1">
      <alignment vertical="center" wrapText="1"/>
      <protection locked="0"/>
    </xf>
    <xf numFmtId="0" fontId="44" fillId="0" borderId="10" xfId="2" applyFont="1" applyFill="1" applyBorder="1" applyAlignment="1" applyProtection="1">
      <alignment horizontal="center" vertical="center" wrapText="1"/>
      <protection locked="0" hidden="1"/>
    </xf>
    <xf numFmtId="0" fontId="34" fillId="0" borderId="10" xfId="2" applyFont="1" applyFill="1" applyBorder="1" applyAlignment="1" applyProtection="1">
      <alignment horizontal="center" vertical="center" wrapText="1"/>
      <protection locked="0" hidden="1"/>
    </xf>
    <xf numFmtId="0" fontId="41" fillId="0" borderId="10" xfId="2" applyFont="1" applyFill="1" applyBorder="1" applyAlignment="1" applyProtection="1">
      <alignment vertical="center" wrapText="1"/>
      <protection locked="0" hidden="1"/>
    </xf>
    <xf numFmtId="0" fontId="45" fillId="0" borderId="10" xfId="2" applyFont="1" applyFill="1" applyBorder="1" applyAlignment="1" applyProtection="1">
      <alignment horizontal="center" vertical="center"/>
      <protection locked="0" hidden="1"/>
    </xf>
    <xf numFmtId="0" fontId="34" fillId="0" borderId="10" xfId="2" applyFont="1" applyFill="1" applyBorder="1" applyAlignment="1" applyProtection="1">
      <alignment horizontal="center" vertical="center"/>
      <protection locked="0" hidden="1"/>
    </xf>
    <xf numFmtId="0" fontId="46" fillId="0" borderId="10" xfId="2" applyNumberFormat="1" applyFont="1" applyFill="1" applyBorder="1" applyProtection="1">
      <protection locked="0" hidden="1"/>
    </xf>
    <xf numFmtId="164" fontId="40" fillId="0" borderId="10" xfId="2" applyNumberFormat="1" applyFont="1" applyFill="1" applyBorder="1" applyAlignment="1" applyProtection="1">
      <alignment horizontal="left" vertical="center" wrapText="1"/>
      <protection locked="0" hidden="1"/>
    </xf>
    <xf numFmtId="1" fontId="40" fillId="0" borderId="10" xfId="2" applyNumberFormat="1" applyFont="1" applyFill="1" applyBorder="1" applyAlignment="1" applyProtection="1">
      <alignment horizontal="left" vertical="center" wrapText="1"/>
      <protection locked="0" hidden="1"/>
    </xf>
    <xf numFmtId="0" fontId="40" fillId="0" borderId="10" xfId="2" applyFont="1" applyFill="1" applyBorder="1" applyAlignment="1" applyProtection="1">
      <alignment vertical="center" wrapText="1"/>
      <protection locked="0" hidden="1"/>
    </xf>
    <xf numFmtId="9" fontId="40" fillId="0" borderId="10" xfId="2" applyNumberFormat="1" applyFont="1" applyFill="1" applyBorder="1" applyAlignment="1" applyProtection="1">
      <alignment horizontal="left" vertical="center" wrapText="1"/>
      <protection locked="0" hidden="1"/>
    </xf>
    <xf numFmtId="49" fontId="40" fillId="0" borderId="10" xfId="2" applyNumberFormat="1" applyFont="1" applyFill="1" applyBorder="1" applyAlignment="1" applyProtection="1">
      <alignment horizontal="left" vertical="center" wrapText="1"/>
      <protection locked="0" hidden="1"/>
    </xf>
    <xf numFmtId="0" fontId="106" fillId="0" borderId="10" xfId="2" applyFont="1" applyFill="1" applyBorder="1" applyAlignment="1" applyProtection="1">
      <alignment horizontal="left" vertical="center" wrapText="1" indent="1"/>
      <protection locked="0" hidden="1"/>
    </xf>
    <xf numFmtId="0" fontId="106" fillId="0" borderId="10" xfId="2" applyNumberFormat="1" applyFont="1" applyFill="1" applyBorder="1" applyAlignment="1" applyProtection="1">
      <alignment vertical="center" wrapText="1"/>
      <protection locked="0" hidden="1"/>
    </xf>
    <xf numFmtId="0" fontId="105" fillId="0" borderId="10" xfId="2" applyNumberFormat="1" applyFont="1" applyFill="1" applyBorder="1" applyAlignment="1" applyProtection="1">
      <alignment vertical="center" wrapText="1"/>
      <protection locked="0" hidden="1"/>
    </xf>
    <xf numFmtId="0" fontId="108" fillId="0" borderId="10" xfId="2" applyNumberFormat="1" applyFont="1" applyFill="1" applyBorder="1" applyProtection="1">
      <protection locked="0" hidden="1"/>
    </xf>
    <xf numFmtId="0" fontId="105" fillId="0" borderId="10" xfId="2" applyFont="1" applyFill="1" applyBorder="1" applyAlignment="1" applyProtection="1">
      <alignment vertical="center" wrapText="1"/>
      <protection locked="0"/>
    </xf>
    <xf numFmtId="0" fontId="51" fillId="33" borderId="33" xfId="2" applyFont="1" applyFill="1" applyBorder="1" applyAlignment="1" applyProtection="1">
      <alignment vertical="center" wrapText="1"/>
      <protection locked="0"/>
    </xf>
    <xf numFmtId="0" fontId="52" fillId="33" borderId="33" xfId="2" applyFont="1" applyFill="1" applyBorder="1" applyAlignment="1" applyProtection="1">
      <alignment vertical="center" wrapText="1"/>
      <protection locked="0"/>
    </xf>
    <xf numFmtId="0" fontId="50" fillId="33" borderId="33" xfId="2" applyFont="1" applyFill="1" applyBorder="1" applyAlignment="1" applyProtection="1">
      <alignment horizontal="right" vertical="center" wrapText="1"/>
      <protection locked="0"/>
    </xf>
    <xf numFmtId="0" fontId="109" fillId="0" borderId="10" xfId="2" applyFont="1" applyFill="1" applyBorder="1" applyAlignment="1" applyProtection="1">
      <alignment horizontal="center" vertical="center" wrapText="1"/>
      <protection locked="0" hidden="1"/>
    </xf>
    <xf numFmtId="0" fontId="107" fillId="0" borderId="10" xfId="2" applyFont="1" applyFill="1" applyBorder="1" applyAlignment="1" applyProtection="1">
      <alignment horizontal="center" vertical="center" wrapText="1"/>
      <protection locked="0" hidden="1"/>
    </xf>
    <xf numFmtId="1" fontId="106" fillId="0" borderId="10" xfId="3" applyNumberFormat="1" applyFont="1" applyFill="1" applyBorder="1" applyAlignment="1" applyProtection="1">
      <alignment horizontal="center" vertical="center"/>
      <protection locked="0" hidden="1"/>
    </xf>
    <xf numFmtId="0" fontId="105" fillId="0" borderId="10" xfId="2" applyFont="1" applyFill="1" applyBorder="1" applyAlignment="1" applyProtection="1">
      <alignment vertical="center" wrapText="1"/>
      <protection locked="0" hidden="1"/>
    </xf>
    <xf numFmtId="0" fontId="42" fillId="33" borderId="10" xfId="2" applyFont="1" applyFill="1" applyBorder="1" applyAlignment="1" applyProtection="1">
      <alignment vertical="center" wrapText="1"/>
      <protection locked="0"/>
    </xf>
    <xf numFmtId="0" fontId="53" fillId="33" borderId="10" xfId="2" applyFont="1" applyFill="1" applyBorder="1" applyAlignment="1" applyProtection="1">
      <alignment horizontal="right" vertical="center" wrapText="1"/>
      <protection locked="0"/>
    </xf>
    <xf numFmtId="0" fontId="106" fillId="0" borderId="10" xfId="2" applyFont="1" applyFill="1" applyBorder="1" applyAlignment="1" applyProtection="1">
      <alignment vertical="center" wrapText="1"/>
      <protection locked="0" hidden="1"/>
    </xf>
    <xf numFmtId="0" fontId="55" fillId="33" borderId="10" xfId="2" applyFont="1" applyFill="1" applyBorder="1" applyAlignment="1" applyProtection="1">
      <alignment horizontal="right" vertical="center" wrapText="1"/>
      <protection locked="0"/>
    </xf>
    <xf numFmtId="0" fontId="106" fillId="0" borderId="10" xfId="2" applyNumberFormat="1" applyFont="1" applyFill="1" applyBorder="1" applyAlignment="1" applyProtection="1">
      <alignment vertical="center"/>
      <protection locked="0" hidden="1"/>
    </xf>
    <xf numFmtId="0" fontId="106" fillId="0" borderId="10" xfId="2" applyNumberFormat="1" applyFont="1" applyFill="1" applyBorder="1" applyAlignment="1" applyProtection="1">
      <alignment horizontal="center" vertical="center"/>
      <protection locked="0" hidden="1"/>
    </xf>
    <xf numFmtId="0" fontId="106" fillId="0" borderId="10" xfId="2" applyFont="1" applyFill="1" applyBorder="1" applyAlignment="1" applyProtection="1">
      <alignment horizontal="center" vertical="center" wrapText="1"/>
      <protection locked="0" hidden="1"/>
    </xf>
    <xf numFmtId="0" fontId="106" fillId="0" borderId="10" xfId="2" applyFont="1" applyFill="1" applyBorder="1" applyAlignment="1" applyProtection="1">
      <alignment horizontal="center" vertical="center"/>
      <protection locked="0" hidden="1"/>
    </xf>
    <xf numFmtId="0" fontId="57" fillId="33" borderId="10" xfId="2" applyFont="1" applyFill="1" applyBorder="1" applyAlignment="1" applyProtection="1">
      <alignment horizontal="right" vertical="center" wrapText="1"/>
      <protection locked="0"/>
    </xf>
    <xf numFmtId="0" fontId="106" fillId="0" borderId="10" xfId="3" applyNumberFormat="1" applyFont="1" applyFill="1" applyBorder="1" applyAlignment="1" applyProtection="1">
      <alignment horizontal="center" vertical="center"/>
      <protection locked="0" hidden="1"/>
    </xf>
    <xf numFmtId="0" fontId="106" fillId="0" borderId="10" xfId="2" applyNumberFormat="1" applyFont="1" applyFill="1" applyBorder="1" applyAlignment="1" applyProtection="1">
      <alignment horizontal="center" vertical="center" wrapText="1"/>
      <protection locked="0" hidden="1"/>
    </xf>
    <xf numFmtId="9" fontId="106" fillId="0" borderId="10" xfId="2" applyNumberFormat="1" applyFont="1" applyFill="1" applyBorder="1" applyAlignment="1" applyProtection="1">
      <alignment horizontal="center" vertical="center" wrapText="1"/>
      <protection locked="0" hidden="1"/>
    </xf>
    <xf numFmtId="0" fontId="107" fillId="0" borderId="10" xfId="2" applyNumberFormat="1" applyFont="1" applyFill="1" applyBorder="1" applyAlignment="1" applyProtection="1">
      <alignment horizontal="center" vertical="center" wrapText="1"/>
      <protection locked="0" hidden="1"/>
    </xf>
    <xf numFmtId="49" fontId="106" fillId="0" borderId="10" xfId="2" applyNumberFormat="1" applyFont="1" applyFill="1" applyBorder="1" applyAlignment="1" applyProtection="1">
      <alignment horizontal="center" vertical="center"/>
      <protection locked="0" hidden="1"/>
    </xf>
    <xf numFmtId="0" fontId="106" fillId="0" borderId="10" xfId="2" applyNumberFormat="1" applyFont="1" applyFill="1" applyBorder="1" applyAlignment="1" applyProtection="1">
      <alignment wrapText="1"/>
      <protection locked="0" hidden="1"/>
    </xf>
    <xf numFmtId="0" fontId="106" fillId="0" borderId="10" xfId="2" applyNumberFormat="1" applyFont="1" applyFill="1" applyBorder="1" applyProtection="1">
      <protection locked="0" hidden="1"/>
    </xf>
    <xf numFmtId="0" fontId="59" fillId="32" borderId="10" xfId="2" applyFont="1" applyFill="1" applyBorder="1" applyAlignment="1" applyProtection="1">
      <alignment vertical="center"/>
      <protection locked="0"/>
    </xf>
    <xf numFmtId="0" fontId="109" fillId="0" borderId="10" xfId="2" applyFont="1" applyFill="1" applyBorder="1" applyAlignment="1" applyProtection="1">
      <alignment horizontal="center" vertical="center"/>
      <protection locked="0" hidden="1"/>
    </xf>
    <xf numFmtId="0" fontId="107" fillId="0" borderId="10" xfId="2" applyFont="1" applyFill="1" applyBorder="1" applyAlignment="1" applyProtection="1">
      <alignment horizontal="center" vertical="center"/>
      <protection locked="0" hidden="1"/>
    </xf>
    <xf numFmtId="0" fontId="107" fillId="0" borderId="10" xfId="2" applyFont="1" applyFill="1" applyBorder="1" applyAlignment="1" applyProtection="1">
      <alignment horizontal="left" vertical="center" wrapText="1"/>
      <protection locked="0" hidden="1"/>
    </xf>
    <xf numFmtId="0" fontId="106" fillId="0" borderId="10" xfId="2" applyFont="1" applyFill="1" applyBorder="1" applyAlignment="1" applyProtection="1">
      <alignment horizontal="left" vertical="center" wrapText="1"/>
      <protection locked="0" hidden="1"/>
    </xf>
    <xf numFmtId="0" fontId="68" fillId="36" borderId="10" xfId="2" applyFont="1" applyFill="1" applyBorder="1" applyAlignment="1" applyProtection="1">
      <alignment horizontal="center" vertical="center"/>
      <protection locked="0"/>
    </xf>
    <xf numFmtId="0" fontId="42" fillId="36" borderId="10" xfId="2" applyFont="1" applyFill="1" applyBorder="1" applyAlignment="1" applyProtection="1">
      <alignment vertical="center" wrapText="1"/>
      <protection locked="0"/>
    </xf>
    <xf numFmtId="0" fontId="69" fillId="36" borderId="10" xfId="2" applyFont="1" applyFill="1" applyBorder="1" applyProtection="1">
      <protection locked="0"/>
    </xf>
    <xf numFmtId="0" fontId="23" fillId="36" borderId="10" xfId="2" applyFont="1" applyFill="1" applyBorder="1" applyProtection="1">
      <protection locked="0"/>
    </xf>
    <xf numFmtId="0" fontId="107" fillId="0" borderId="10" xfId="2" applyFont="1" applyFill="1" applyBorder="1" applyAlignment="1" applyProtection="1">
      <alignment horizontal="left" vertical="center" wrapText="1" indent="1"/>
      <protection locked="0" hidden="1"/>
    </xf>
    <xf numFmtId="9" fontId="71" fillId="36" borderId="10" xfId="2" applyNumberFormat="1" applyFont="1" applyFill="1" applyBorder="1" applyAlignment="1" applyProtection="1">
      <alignment horizontal="center" vertical="top" wrapText="1"/>
      <protection locked="0"/>
    </xf>
    <xf numFmtId="0" fontId="40" fillId="0" borderId="10" xfId="2" applyFont="1" applyFill="1" applyBorder="1" applyAlignment="1" applyProtection="1">
      <alignment horizontal="left" vertical="center" wrapText="1" indent="1"/>
      <protection locked="0" hidden="1"/>
    </xf>
    <xf numFmtId="9" fontId="40" fillId="0" borderId="10" xfId="2" applyNumberFormat="1" applyFont="1" applyFill="1" applyBorder="1" applyAlignment="1" applyProtection="1">
      <alignment horizontal="center" vertical="center" wrapText="1"/>
      <protection locked="0" hidden="1"/>
    </xf>
    <xf numFmtId="0" fontId="34" fillId="0" borderId="10" xfId="2" applyFont="1" applyFill="1" applyBorder="1" applyAlignment="1" applyProtection="1">
      <alignment horizontal="left" vertical="center" wrapText="1" indent="1"/>
      <protection locked="0" hidden="1"/>
    </xf>
    <xf numFmtId="0" fontId="46" fillId="0" borderId="10" xfId="2" applyFont="1" applyFill="1" applyBorder="1" applyAlignment="1" applyProtection="1">
      <alignment horizontal="left" vertical="center" indent="1"/>
      <protection locked="0" hidden="1"/>
    </xf>
    <xf numFmtId="0" fontId="106" fillId="0" borderId="10" xfId="2" applyFont="1" applyFill="1" applyBorder="1" applyAlignment="1" applyProtection="1">
      <alignment horizontal="left" vertical="center" indent="1"/>
      <protection locked="0" hidden="1"/>
    </xf>
    <xf numFmtId="0" fontId="40" fillId="0" borderId="10" xfId="2" applyFont="1" applyFill="1" applyBorder="1" applyAlignment="1" applyProtection="1">
      <alignment horizontal="left" vertical="center" wrapText="1"/>
      <protection locked="0" hidden="1"/>
    </xf>
    <xf numFmtId="0" fontId="106" fillId="0" borderId="10" xfId="2" applyNumberFormat="1" applyFont="1" applyFill="1" applyBorder="1" applyAlignment="1" applyProtection="1">
      <alignment horizontal="left"/>
      <protection locked="0" hidden="1"/>
    </xf>
    <xf numFmtId="0" fontId="106" fillId="0" borderId="10" xfId="2" applyNumberFormat="1" applyFont="1" applyFill="1" applyBorder="1" applyAlignment="1" applyProtection="1">
      <alignment horizontal="center"/>
      <protection locked="0" hidden="1"/>
    </xf>
    <xf numFmtId="9" fontId="34" fillId="0" borderId="10" xfId="2" applyNumberFormat="1" applyFont="1" applyFill="1" applyBorder="1" applyAlignment="1" applyProtection="1">
      <alignment horizontal="left" vertical="center" wrapText="1"/>
      <protection locked="0" hidden="1"/>
    </xf>
    <xf numFmtId="0" fontId="75" fillId="0" borderId="10" xfId="2" applyFont="1" applyFill="1" applyBorder="1" applyAlignment="1" applyProtection="1">
      <alignment horizontal="left" vertical="center" wrapText="1"/>
      <protection locked="0" hidden="1"/>
    </xf>
    <xf numFmtId="0" fontId="42" fillId="0" borderId="10" xfId="2" applyFont="1" applyFill="1" applyBorder="1" applyAlignment="1" applyProtection="1">
      <alignment vertical="center" wrapText="1"/>
      <protection locked="0" hidden="1"/>
    </xf>
    <xf numFmtId="0" fontId="76" fillId="0" borderId="10" xfId="2" applyFont="1" applyFill="1" applyBorder="1" applyAlignment="1" applyProtection="1">
      <alignment vertical="center" wrapText="1"/>
      <protection locked="0"/>
    </xf>
    <xf numFmtId="0" fontId="49" fillId="43" borderId="10" xfId="2" applyFont="1" applyFill="1" applyBorder="1" applyAlignment="1" applyProtection="1">
      <alignment vertical="center" wrapText="1"/>
    </xf>
    <xf numFmtId="0" fontId="84" fillId="43" borderId="33" xfId="2" applyFont="1" applyFill="1" applyBorder="1" applyAlignment="1" applyProtection="1">
      <alignment horizontal="center" vertical="center" wrapText="1"/>
    </xf>
    <xf numFmtId="0" fontId="2" fillId="42" borderId="35" xfId="2" applyFill="1" applyBorder="1" applyProtection="1"/>
    <xf numFmtId="49" fontId="84" fillId="43" borderId="35" xfId="2" applyNumberFormat="1" applyFont="1" applyFill="1" applyBorder="1" applyAlignment="1" applyProtection="1">
      <alignment horizontal="center" vertical="center" wrapText="1"/>
    </xf>
    <xf numFmtId="9" fontId="84" fillId="43" borderId="36" xfId="2" applyNumberFormat="1" applyFont="1" applyFill="1" applyBorder="1" applyAlignment="1" applyProtection="1">
      <alignment horizontal="center" vertical="center" wrapText="1"/>
    </xf>
    <xf numFmtId="9" fontId="48" fillId="35" borderId="10" xfId="2" applyNumberFormat="1" applyFont="1" applyFill="1" applyBorder="1" applyAlignment="1" applyProtection="1">
      <alignment horizontal="left" vertical="center" indent="1"/>
    </xf>
    <xf numFmtId="2" fontId="48" fillId="35" borderId="10" xfId="2" applyNumberFormat="1" applyFont="1" applyFill="1" applyBorder="1" applyAlignment="1" applyProtection="1">
      <alignment horizontal="center" vertical="center" wrapText="1"/>
    </xf>
    <xf numFmtId="9" fontId="48" fillId="35" borderId="10" xfId="1" applyFont="1" applyFill="1" applyBorder="1" applyAlignment="1" applyProtection="1">
      <alignment horizontal="center" vertical="center" wrapText="1"/>
    </xf>
    <xf numFmtId="9" fontId="49" fillId="35" borderId="10" xfId="2" applyNumberFormat="1" applyFont="1" applyFill="1" applyBorder="1" applyAlignment="1" applyProtection="1">
      <alignment horizontal="left" vertical="center" indent="2"/>
    </xf>
    <xf numFmtId="2" fontId="83" fillId="35" borderId="10" xfId="2" applyNumberFormat="1" applyFont="1" applyFill="1" applyBorder="1" applyAlignment="1" applyProtection="1">
      <alignment horizontal="center" vertical="center" wrapText="1"/>
    </xf>
    <xf numFmtId="9" fontId="83" fillId="35" borderId="10" xfId="1" applyFont="1" applyFill="1" applyBorder="1" applyAlignment="1" applyProtection="1">
      <alignment horizontal="center" vertical="center" wrapText="1"/>
    </xf>
    <xf numFmtId="9" fontId="48" fillId="38" borderId="33" xfId="2" applyNumberFormat="1" applyFont="1" applyFill="1" applyBorder="1" applyAlignment="1" applyProtection="1">
      <alignment horizontal="left" vertical="center" indent="1"/>
    </xf>
    <xf numFmtId="2" fontId="48" fillId="38" borderId="33" xfId="2" applyNumberFormat="1" applyFont="1" applyFill="1" applyBorder="1" applyAlignment="1" applyProtection="1">
      <alignment horizontal="center" vertical="center" wrapText="1"/>
    </xf>
    <xf numFmtId="9" fontId="48" fillId="38" borderId="33" xfId="2" applyNumberFormat="1" applyFont="1" applyFill="1" applyBorder="1" applyAlignment="1" applyProtection="1">
      <alignment horizontal="center" vertical="center" wrapText="1"/>
    </xf>
    <xf numFmtId="9" fontId="49" fillId="38" borderId="10" xfId="2" applyNumberFormat="1" applyFont="1" applyFill="1" applyBorder="1" applyAlignment="1" applyProtection="1">
      <alignment horizontal="left" vertical="center" indent="2"/>
    </xf>
    <xf numFmtId="2" fontId="74" fillId="38" borderId="10" xfId="2" applyNumberFormat="1" applyFont="1" applyFill="1" applyBorder="1" applyAlignment="1" applyProtection="1">
      <alignment horizontal="center" vertical="center" wrapText="1"/>
    </xf>
    <xf numFmtId="9" fontId="74" fillId="38" borderId="10" xfId="2" applyNumberFormat="1" applyFont="1" applyFill="1" applyBorder="1" applyAlignment="1" applyProtection="1">
      <alignment horizontal="center" vertical="center" wrapText="1"/>
    </xf>
    <xf numFmtId="9" fontId="48" fillId="39" borderId="33" xfId="2" applyNumberFormat="1" applyFont="1" applyFill="1" applyBorder="1" applyAlignment="1" applyProtection="1">
      <alignment horizontal="left" vertical="center" indent="1"/>
    </xf>
    <xf numFmtId="2" fontId="48" fillId="39" borderId="33" xfId="2" applyNumberFormat="1" applyFont="1" applyFill="1" applyBorder="1" applyAlignment="1" applyProtection="1">
      <alignment horizontal="center" vertical="center" wrapText="1"/>
    </xf>
    <xf numFmtId="9" fontId="48" fillId="39" borderId="33" xfId="2" applyNumberFormat="1" applyFont="1" applyFill="1" applyBorder="1" applyAlignment="1" applyProtection="1">
      <alignment horizontal="center" vertical="center" wrapText="1"/>
    </xf>
    <xf numFmtId="9" fontId="49" fillId="39" borderId="10" xfId="2" applyNumberFormat="1" applyFont="1" applyFill="1" applyBorder="1" applyAlignment="1" applyProtection="1">
      <alignment horizontal="left" vertical="center" indent="2"/>
    </xf>
    <xf numFmtId="2" fontId="74" fillId="39" borderId="10" xfId="2" applyNumberFormat="1" applyFont="1" applyFill="1" applyBorder="1" applyAlignment="1" applyProtection="1">
      <alignment horizontal="center" vertical="center" wrapText="1"/>
    </xf>
    <xf numFmtId="9" fontId="74" fillId="39" borderId="10" xfId="2" applyNumberFormat="1" applyFont="1" applyFill="1" applyBorder="1" applyAlignment="1" applyProtection="1">
      <alignment horizontal="center" vertical="center" wrapText="1"/>
    </xf>
    <xf numFmtId="9" fontId="48" fillId="40" borderId="33" xfId="2" applyNumberFormat="1" applyFont="1" applyFill="1" applyBorder="1" applyAlignment="1" applyProtection="1">
      <alignment horizontal="left" vertical="center" indent="1"/>
    </xf>
    <xf numFmtId="2" fontId="48" fillId="40" borderId="33" xfId="2" applyNumberFormat="1" applyFont="1" applyFill="1" applyBorder="1" applyAlignment="1" applyProtection="1">
      <alignment horizontal="center" vertical="center" wrapText="1"/>
    </xf>
    <xf numFmtId="9" fontId="48" fillId="40" borderId="33" xfId="2" applyNumberFormat="1" applyFont="1" applyFill="1" applyBorder="1" applyAlignment="1" applyProtection="1">
      <alignment horizontal="center" vertical="center" wrapText="1"/>
    </xf>
    <xf numFmtId="9" fontId="49" fillId="40" borderId="10" xfId="2" applyNumberFormat="1" applyFont="1" applyFill="1" applyBorder="1" applyAlignment="1" applyProtection="1">
      <alignment horizontal="left" vertical="center" indent="2"/>
    </xf>
    <xf numFmtId="2" fontId="74" fillId="40" borderId="10" xfId="2" applyNumberFormat="1" applyFont="1" applyFill="1" applyBorder="1" applyAlignment="1" applyProtection="1">
      <alignment horizontal="center" vertical="center" wrapText="1"/>
    </xf>
    <xf numFmtId="9" fontId="74" fillId="40" borderId="10" xfId="2" applyNumberFormat="1" applyFont="1" applyFill="1" applyBorder="1" applyAlignment="1" applyProtection="1">
      <alignment horizontal="center" vertical="center" wrapText="1"/>
    </xf>
    <xf numFmtId="9" fontId="48" fillId="41" borderId="33" xfId="2" applyNumberFormat="1" applyFont="1" applyFill="1" applyBorder="1" applyAlignment="1" applyProtection="1">
      <alignment horizontal="left" vertical="center" indent="1"/>
    </xf>
    <xf numFmtId="2" fontId="48" fillId="41" borderId="33" xfId="2" applyNumberFormat="1" applyFont="1" applyFill="1" applyBorder="1" applyAlignment="1" applyProtection="1">
      <alignment horizontal="center" vertical="center" wrapText="1"/>
    </xf>
    <xf numFmtId="9" fontId="48" fillId="41" borderId="33" xfId="2" applyNumberFormat="1" applyFont="1" applyFill="1" applyBorder="1" applyAlignment="1" applyProtection="1">
      <alignment horizontal="center" vertical="center" wrapText="1"/>
    </xf>
    <xf numFmtId="9" fontId="49" fillId="41" borderId="10" xfId="2" applyNumberFormat="1" applyFont="1" applyFill="1" applyBorder="1" applyAlignment="1" applyProtection="1">
      <alignment horizontal="left" vertical="center" indent="2"/>
    </xf>
    <xf numFmtId="2" fontId="74" fillId="41" borderId="10" xfId="2" applyNumberFormat="1" applyFont="1" applyFill="1" applyBorder="1" applyAlignment="1" applyProtection="1">
      <alignment horizontal="center" vertical="center" wrapText="1"/>
    </xf>
    <xf numFmtId="9" fontId="74" fillId="41" borderId="10" xfId="2" applyNumberFormat="1" applyFont="1" applyFill="1" applyBorder="1" applyAlignment="1" applyProtection="1">
      <alignment horizontal="center" wrapText="1"/>
    </xf>
    <xf numFmtId="9" fontId="49" fillId="41" borderId="35" xfId="2" applyNumberFormat="1" applyFont="1" applyFill="1" applyBorder="1" applyAlignment="1" applyProtection="1">
      <alignment horizontal="left" vertical="center" indent="2"/>
    </xf>
    <xf numFmtId="9" fontId="74" fillId="41" borderId="35" xfId="2" applyNumberFormat="1" applyFont="1" applyFill="1" applyBorder="1" applyAlignment="1" applyProtection="1">
      <alignment horizontal="center" wrapText="1"/>
    </xf>
    <xf numFmtId="0" fontId="39" fillId="0" borderId="10" xfId="8" applyFont="1" applyFill="1" applyBorder="1" applyAlignment="1" applyProtection="1">
      <alignment horizontal="right" vertical="center"/>
      <protection locked="0" hidden="1"/>
    </xf>
    <xf numFmtId="0" fontId="40" fillId="0" borderId="10" xfId="8" applyNumberFormat="1" applyFont="1" applyFill="1" applyBorder="1" applyAlignment="1" applyProtection="1">
      <alignment vertical="center" wrapText="1"/>
      <protection locked="0" hidden="1"/>
    </xf>
    <xf numFmtId="0" fontId="40" fillId="0" borderId="10" xfId="8" applyNumberFormat="1" applyFont="1" applyFill="1" applyBorder="1" applyAlignment="1" applyProtection="1">
      <alignment horizontal="center" vertical="center" wrapText="1"/>
      <protection locked="0" hidden="1"/>
    </xf>
    <xf numFmtId="0" fontId="41" fillId="0" borderId="10" xfId="8" applyNumberFormat="1" applyFont="1" applyFill="1" applyBorder="1" applyAlignment="1" applyProtection="1">
      <alignment vertical="center" wrapText="1"/>
      <protection locked="0" hidden="1"/>
    </xf>
    <xf numFmtId="0" fontId="41" fillId="0" borderId="10" xfId="8" applyFont="1" applyFill="1" applyBorder="1" applyAlignment="1" applyProtection="1">
      <alignment vertical="center" wrapText="1"/>
      <protection locked="0"/>
    </xf>
    <xf numFmtId="0" fontId="76" fillId="0" borderId="10" xfId="8" applyFont="1" applyFill="1" applyBorder="1" applyAlignment="1" applyProtection="1">
      <alignment vertical="center" wrapText="1"/>
      <protection locked="0"/>
    </xf>
    <xf numFmtId="0" fontId="42" fillId="0" borderId="10" xfId="8" applyFont="1" applyFill="1" applyBorder="1" applyAlignment="1" applyProtection="1">
      <alignment vertical="center" wrapText="1"/>
      <protection locked="0"/>
    </xf>
    <xf numFmtId="0" fontId="111" fillId="0" borderId="10" xfId="8" applyFont="1" applyFill="1" applyBorder="1" applyAlignment="1" applyProtection="1">
      <alignment horizontal="center" vertical="center" wrapText="1"/>
      <protection locked="0" hidden="1"/>
    </xf>
    <xf numFmtId="0" fontId="107" fillId="0" borderId="10" xfId="8" applyFont="1" applyFill="1" applyBorder="1" applyAlignment="1" applyProtection="1">
      <alignment horizontal="center" vertical="center" wrapText="1"/>
      <protection locked="0" hidden="1"/>
    </xf>
    <xf numFmtId="0" fontId="106" fillId="0" borderId="10" xfId="8" applyNumberFormat="1" applyFont="1" applyFill="1" applyBorder="1" applyAlignment="1" applyProtection="1">
      <alignment vertical="center" wrapText="1"/>
      <protection locked="0" hidden="1"/>
    </xf>
    <xf numFmtId="0" fontId="106" fillId="0" borderId="10" xfId="8" applyNumberFormat="1" applyFont="1" applyFill="1" applyBorder="1" applyAlignment="1" applyProtection="1">
      <alignment horizontal="center" vertical="center" wrapText="1"/>
      <protection locked="0" hidden="1"/>
    </xf>
    <xf numFmtId="0" fontId="105" fillId="0" borderId="10" xfId="8" applyFont="1" applyFill="1" applyBorder="1" applyAlignment="1" applyProtection="1">
      <alignment vertical="center" wrapText="1"/>
      <protection locked="0" hidden="1"/>
    </xf>
    <xf numFmtId="0" fontId="105" fillId="0" borderId="10" xfId="8" applyNumberFormat="1" applyFont="1" applyFill="1" applyBorder="1" applyAlignment="1" applyProtection="1">
      <alignment vertical="center" wrapText="1"/>
      <protection locked="0" hidden="1"/>
    </xf>
    <xf numFmtId="0" fontId="105" fillId="0" borderId="10" xfId="8" applyFont="1" applyFill="1" applyBorder="1" applyAlignment="1" applyProtection="1">
      <alignment vertical="center" wrapText="1"/>
      <protection locked="0"/>
    </xf>
    <xf numFmtId="0" fontId="112" fillId="0" borderId="10" xfId="8" applyFont="1" applyFill="1" applyBorder="1" applyAlignment="1" applyProtection="1">
      <alignment horizontal="center" vertical="center"/>
      <protection locked="0" hidden="1"/>
    </xf>
    <xf numFmtId="0" fontId="107" fillId="0" borderId="10" xfId="8" applyFont="1" applyFill="1" applyBorder="1" applyAlignment="1" applyProtection="1">
      <alignment horizontal="center" vertical="center"/>
      <protection locked="0" hidden="1"/>
    </xf>
    <xf numFmtId="0" fontId="108" fillId="0" borderId="10" xfId="8" applyNumberFormat="1" applyFont="1" applyFill="1" applyBorder="1" applyProtection="1">
      <protection locked="0" hidden="1"/>
    </xf>
    <xf numFmtId="164" fontId="106" fillId="0" borderId="10" xfId="8" applyNumberFormat="1" applyFont="1" applyFill="1" applyBorder="1" applyAlignment="1" applyProtection="1">
      <alignment horizontal="left" vertical="center" wrapText="1"/>
      <protection locked="0" hidden="1"/>
    </xf>
    <xf numFmtId="0" fontId="106" fillId="0" borderId="10" xfId="8" applyFont="1" applyFill="1" applyBorder="1" applyAlignment="1" applyProtection="1">
      <alignment vertical="center" wrapText="1"/>
      <protection locked="0" hidden="1"/>
    </xf>
    <xf numFmtId="9" fontId="106" fillId="0" borderId="10" xfId="8" applyNumberFormat="1" applyFont="1" applyFill="1" applyBorder="1" applyAlignment="1" applyProtection="1">
      <alignment horizontal="left" vertical="center" wrapText="1"/>
      <protection locked="0" hidden="1"/>
    </xf>
    <xf numFmtId="0" fontId="106" fillId="0" borderId="10" xfId="8" applyFont="1" applyFill="1" applyBorder="1" applyAlignment="1" applyProtection="1">
      <alignment horizontal="left" vertical="center" wrapText="1" indent="1"/>
      <protection locked="0" hidden="1"/>
    </xf>
    <xf numFmtId="0" fontId="51" fillId="33" borderId="33" xfId="8" applyFont="1" applyFill="1" applyBorder="1" applyAlignment="1" applyProtection="1">
      <alignment vertical="center" wrapText="1"/>
      <protection locked="0"/>
    </xf>
    <xf numFmtId="0" fontId="109" fillId="0" borderId="10" xfId="8" applyFont="1" applyFill="1" applyBorder="1" applyAlignment="1" applyProtection="1">
      <alignment horizontal="center" vertical="center" wrapText="1"/>
      <protection locked="0" hidden="1"/>
    </xf>
    <xf numFmtId="0" fontId="42" fillId="33" borderId="10" xfId="8" applyFont="1" applyFill="1" applyBorder="1" applyAlignment="1" applyProtection="1">
      <alignment vertical="center" wrapText="1"/>
      <protection locked="0"/>
    </xf>
    <xf numFmtId="0" fontId="53" fillId="33" borderId="10" xfId="8" applyFont="1" applyFill="1" applyBorder="1" applyAlignment="1" applyProtection="1">
      <alignment horizontal="right" vertical="center" wrapText="1"/>
      <protection locked="0"/>
    </xf>
    <xf numFmtId="0" fontId="55" fillId="33" borderId="10" xfId="8" applyFont="1" applyFill="1" applyBorder="1" applyAlignment="1" applyProtection="1">
      <alignment horizontal="right" vertical="center" wrapText="1"/>
      <protection locked="0"/>
    </xf>
    <xf numFmtId="0" fontId="106" fillId="0" borderId="10" xfId="8" applyNumberFormat="1" applyFont="1" applyFill="1" applyBorder="1" applyAlignment="1" applyProtection="1">
      <alignment vertical="center"/>
      <protection locked="0" hidden="1"/>
    </xf>
    <xf numFmtId="0" fontId="106" fillId="0" borderId="10" xfId="8" applyFont="1" applyFill="1" applyBorder="1" applyAlignment="1" applyProtection="1">
      <alignment horizontal="center" vertical="center"/>
      <protection locked="0" hidden="1"/>
    </xf>
    <xf numFmtId="0" fontId="57" fillId="33" borderId="10" xfId="8" applyFont="1" applyFill="1" applyBorder="1" applyAlignment="1" applyProtection="1">
      <alignment horizontal="right" vertical="center" wrapText="1"/>
      <protection locked="0"/>
    </xf>
    <xf numFmtId="0" fontId="106" fillId="0" borderId="10" xfId="9" applyNumberFormat="1" applyFont="1" applyFill="1" applyBorder="1" applyAlignment="1" applyProtection="1">
      <alignment horizontal="center" vertical="center"/>
      <protection locked="0" hidden="1"/>
    </xf>
    <xf numFmtId="9" fontId="106" fillId="0" borderId="10" xfId="8" applyNumberFormat="1" applyFont="1" applyFill="1" applyBorder="1" applyAlignment="1" applyProtection="1">
      <alignment horizontal="center" vertical="center" wrapText="1"/>
      <protection locked="0" hidden="1"/>
    </xf>
    <xf numFmtId="0" fontId="107" fillId="0" borderId="10" xfId="8" applyNumberFormat="1" applyFont="1" applyFill="1" applyBorder="1" applyAlignment="1" applyProtection="1">
      <alignment horizontal="center" vertical="center" wrapText="1"/>
      <protection locked="0" hidden="1"/>
    </xf>
    <xf numFmtId="1" fontId="106" fillId="0" borderId="10" xfId="8" applyNumberFormat="1" applyFont="1" applyFill="1" applyBorder="1" applyAlignment="1" applyProtection="1">
      <alignment horizontal="center" vertical="center"/>
      <protection locked="0" hidden="1"/>
    </xf>
    <xf numFmtId="49" fontId="106" fillId="0" borderId="10" xfId="8" applyNumberFormat="1" applyFont="1" applyFill="1" applyBorder="1" applyAlignment="1" applyProtection="1">
      <alignment horizontal="center" vertical="center"/>
      <protection locked="0" hidden="1"/>
    </xf>
    <xf numFmtId="0" fontId="42" fillId="33" borderId="35" xfId="8" applyFont="1" applyFill="1" applyBorder="1" applyAlignment="1" applyProtection="1">
      <alignment vertical="center" wrapText="1"/>
      <protection locked="0"/>
    </xf>
    <xf numFmtId="0" fontId="106" fillId="0" borderId="10" xfId="8" applyNumberFormat="1" applyFont="1" applyFill="1" applyBorder="1" applyAlignment="1" applyProtection="1">
      <alignment wrapText="1"/>
      <protection locked="0" hidden="1"/>
    </xf>
    <xf numFmtId="0" fontId="106" fillId="0" borderId="10" xfId="8" applyNumberFormat="1" applyFont="1" applyFill="1" applyBorder="1" applyProtection="1">
      <protection locked="0" hidden="1"/>
    </xf>
    <xf numFmtId="0" fontId="59" fillId="32" borderId="10" xfId="8" applyFont="1" applyFill="1" applyBorder="1" applyAlignment="1" applyProtection="1">
      <alignment vertical="center"/>
      <protection locked="0"/>
    </xf>
    <xf numFmtId="0" fontId="50" fillId="33" borderId="33" xfId="8" applyFont="1" applyFill="1" applyBorder="1" applyAlignment="1" applyProtection="1">
      <alignment horizontal="right" vertical="center" wrapText="1"/>
      <protection locked="0"/>
    </xf>
    <xf numFmtId="0" fontId="109" fillId="0" borderId="10" xfId="8" applyFont="1" applyFill="1" applyBorder="1" applyAlignment="1" applyProtection="1">
      <alignment horizontal="center" vertical="center"/>
      <protection locked="0" hidden="1"/>
    </xf>
    <xf numFmtId="0" fontId="107" fillId="0" borderId="10" xfId="8" applyFont="1" applyFill="1" applyBorder="1" applyAlignment="1" applyProtection="1">
      <alignment horizontal="left" vertical="center" wrapText="1"/>
      <protection locked="0" hidden="1"/>
    </xf>
    <xf numFmtId="0" fontId="106" fillId="0" borderId="10" xfId="8" applyFont="1" applyFill="1" applyBorder="1" applyAlignment="1" applyProtection="1">
      <alignment horizontal="left" vertical="center" wrapText="1"/>
      <protection locked="0" hidden="1"/>
    </xf>
    <xf numFmtId="0" fontId="60" fillId="45" borderId="10" xfId="8" applyFont="1" applyFill="1" applyBorder="1" applyAlignment="1" applyProtection="1">
      <alignment vertical="center"/>
      <protection locked="0"/>
    </xf>
    <xf numFmtId="0" fontId="61" fillId="45" borderId="10" xfId="8" applyFont="1" applyFill="1" applyBorder="1" applyAlignment="1" applyProtection="1">
      <alignment horizontal="left" vertical="center" wrapText="1" indent="1"/>
      <protection locked="0"/>
    </xf>
    <xf numFmtId="0" fontId="63" fillId="45" borderId="10" xfId="8" applyFont="1" applyFill="1" applyBorder="1" applyAlignment="1" applyProtection="1">
      <alignment horizontal="left" vertical="center" wrapText="1" indent="1"/>
      <protection locked="0"/>
    </xf>
    <xf numFmtId="0" fontId="63" fillId="45" borderId="35" xfId="8" applyFont="1" applyFill="1" applyBorder="1" applyAlignment="1" applyProtection="1">
      <alignment horizontal="left" vertical="center" wrapText="1" indent="1"/>
      <protection locked="0"/>
    </xf>
    <xf numFmtId="0" fontId="59" fillId="32" borderId="35" xfId="8" applyFont="1" applyFill="1" applyBorder="1" applyAlignment="1" applyProtection="1">
      <alignment vertical="center"/>
      <protection locked="0"/>
    </xf>
    <xf numFmtId="0" fontId="68" fillId="36" borderId="10" xfId="8" applyFont="1" applyFill="1" applyBorder="1" applyAlignment="1" applyProtection="1">
      <alignment horizontal="center" vertical="center"/>
      <protection locked="0"/>
    </xf>
    <xf numFmtId="0" fontId="42" fillId="36" borderId="10" xfId="8" applyFont="1" applyFill="1" applyBorder="1" applyAlignment="1" applyProtection="1">
      <alignment vertical="center" wrapText="1"/>
      <protection locked="0"/>
    </xf>
    <xf numFmtId="0" fontId="69" fillId="36" borderId="10" xfId="8" applyFont="1" applyFill="1" applyBorder="1" applyProtection="1">
      <protection locked="0"/>
    </xf>
    <xf numFmtId="0" fontId="23" fillId="36" borderId="10" xfId="8" applyFont="1" applyFill="1" applyBorder="1" applyProtection="1">
      <protection locked="0"/>
    </xf>
    <xf numFmtId="0" fontId="60" fillId="35" borderId="10" xfId="8" applyFont="1" applyFill="1" applyBorder="1" applyAlignment="1" applyProtection="1">
      <alignment horizontal="center" vertical="center"/>
      <protection locked="0"/>
    </xf>
    <xf numFmtId="0" fontId="107" fillId="0" borderId="10" xfId="8" applyFont="1" applyFill="1" applyBorder="1" applyAlignment="1" applyProtection="1">
      <alignment horizontal="left" vertical="center" wrapText="1" indent="1"/>
      <protection locked="0" hidden="1"/>
    </xf>
    <xf numFmtId="0" fontId="61" fillId="35" borderId="10" xfId="8" applyFont="1" applyFill="1" applyBorder="1" applyAlignment="1" applyProtection="1">
      <alignment horizontal="left" vertical="center" wrapText="1" indent="1"/>
      <protection locked="0"/>
    </xf>
    <xf numFmtId="0" fontId="42" fillId="35" borderId="10" xfId="8" applyFont="1" applyFill="1" applyBorder="1" applyAlignment="1" applyProtection="1">
      <alignment vertical="center" wrapText="1"/>
      <protection locked="0"/>
    </xf>
    <xf numFmtId="0" fontId="63" fillId="35" borderId="10" xfId="8" applyFont="1" applyFill="1" applyBorder="1" applyAlignment="1" applyProtection="1">
      <alignment horizontal="left" vertical="center" wrapText="1" indent="1"/>
      <protection locked="0"/>
    </xf>
    <xf numFmtId="0" fontId="23" fillId="36" borderId="35" xfId="8" applyFont="1" applyFill="1" applyBorder="1" applyProtection="1">
      <protection locked="0"/>
    </xf>
    <xf numFmtId="0" fontId="63" fillId="36" borderId="35" xfId="8" applyFont="1" applyFill="1" applyBorder="1" applyAlignment="1" applyProtection="1">
      <alignment horizontal="left" vertical="center" wrapText="1" indent="1"/>
      <protection locked="0"/>
    </xf>
    <xf numFmtId="9" fontId="71" fillId="36" borderId="10" xfId="8" applyNumberFormat="1" applyFont="1" applyFill="1" applyBorder="1" applyAlignment="1" applyProtection="1">
      <alignment horizontal="center" vertical="top" wrapText="1"/>
      <protection locked="0"/>
    </xf>
    <xf numFmtId="0" fontId="60" fillId="38" borderId="10" xfId="8" applyFont="1" applyFill="1" applyBorder="1" applyAlignment="1" applyProtection="1">
      <alignment horizontal="center" vertical="center"/>
      <protection locked="0"/>
    </xf>
    <xf numFmtId="0" fontId="61" fillId="38" borderId="10" xfId="8" applyFont="1" applyFill="1" applyBorder="1" applyAlignment="1" applyProtection="1">
      <alignment horizontal="left" vertical="center" wrapText="1" indent="1"/>
      <protection locked="0"/>
    </xf>
    <xf numFmtId="0" fontId="42" fillId="38" borderId="10" xfId="8" applyFont="1" applyFill="1" applyBorder="1" applyAlignment="1" applyProtection="1">
      <alignment vertical="center" wrapText="1"/>
      <protection locked="0"/>
    </xf>
    <xf numFmtId="0" fontId="63" fillId="38" borderId="10" xfId="8" applyFont="1" applyFill="1" applyBorder="1" applyAlignment="1" applyProtection="1">
      <alignment horizontal="left" vertical="center" wrapText="1" indent="1"/>
      <protection locked="0"/>
    </xf>
    <xf numFmtId="0" fontId="42" fillId="36" borderId="35" xfId="8" applyFont="1" applyFill="1" applyBorder="1" applyAlignment="1" applyProtection="1">
      <alignment vertical="center" wrapText="1"/>
      <protection locked="0"/>
    </xf>
    <xf numFmtId="0" fontId="60" fillId="39" borderId="10" xfId="8" applyFont="1" applyFill="1" applyBorder="1" applyAlignment="1" applyProtection="1">
      <alignment horizontal="center" vertical="center"/>
      <protection locked="0"/>
    </xf>
    <xf numFmtId="0" fontId="61" fillId="39" borderId="10" xfId="8" applyFont="1" applyFill="1" applyBorder="1" applyAlignment="1" applyProtection="1">
      <alignment horizontal="left" vertical="center" wrapText="1" indent="1"/>
      <protection locked="0"/>
    </xf>
    <xf numFmtId="0" fontId="42" fillId="39" borderId="10" xfId="8" applyFont="1" applyFill="1" applyBorder="1" applyAlignment="1" applyProtection="1">
      <alignment vertical="center" wrapText="1"/>
      <protection locked="0"/>
    </xf>
    <xf numFmtId="0" fontId="63" fillId="39" borderId="10" xfId="8" applyFont="1" applyFill="1" applyBorder="1" applyAlignment="1" applyProtection="1">
      <alignment horizontal="left" vertical="center" wrapText="1" indent="1"/>
      <protection locked="0"/>
    </xf>
    <xf numFmtId="0" fontId="60" fillId="40" borderId="10" xfId="8" applyFont="1" applyFill="1" applyBorder="1" applyAlignment="1" applyProtection="1">
      <alignment horizontal="center" vertical="center"/>
      <protection locked="0"/>
    </xf>
    <xf numFmtId="0" fontId="61" fillId="40" borderId="10" xfId="8" applyFont="1" applyFill="1" applyBorder="1" applyAlignment="1" applyProtection="1">
      <alignment horizontal="left" vertical="center" wrapText="1" indent="1"/>
      <protection locked="0"/>
    </xf>
    <xf numFmtId="0" fontId="42" fillId="40" borderId="10" xfId="8" applyFont="1" applyFill="1" applyBorder="1" applyAlignment="1" applyProtection="1">
      <alignment vertical="center" wrapText="1"/>
      <protection locked="0"/>
    </xf>
    <xf numFmtId="0" fontId="63" fillId="40" borderId="10" xfId="8" applyFont="1" applyFill="1" applyBorder="1" applyAlignment="1" applyProtection="1">
      <alignment horizontal="left" vertical="center" wrapText="1" indent="1"/>
      <protection locked="0"/>
    </xf>
    <xf numFmtId="0" fontId="60" fillId="41" borderId="10" xfId="8" applyFont="1" applyFill="1" applyBorder="1" applyAlignment="1" applyProtection="1">
      <alignment horizontal="center" vertical="center"/>
      <protection locked="0"/>
    </xf>
    <xf numFmtId="0" fontId="61" fillId="41" borderId="10" xfId="8" applyFont="1" applyFill="1" applyBorder="1" applyAlignment="1" applyProtection="1">
      <alignment horizontal="left" vertical="center" wrapText="1" indent="1"/>
      <protection locked="0"/>
    </xf>
    <xf numFmtId="0" fontId="42" fillId="41" borderId="10" xfId="8" applyFont="1" applyFill="1" applyBorder="1" applyAlignment="1" applyProtection="1">
      <alignment vertical="center" wrapText="1"/>
      <protection locked="0"/>
    </xf>
    <xf numFmtId="0" fontId="63" fillId="41" borderId="10" xfId="8" applyFont="1" applyFill="1" applyBorder="1" applyAlignment="1" applyProtection="1">
      <alignment horizontal="left" vertical="center" wrapText="1" indent="1"/>
      <protection locked="0"/>
    </xf>
    <xf numFmtId="0" fontId="108" fillId="0" borderId="10" xfId="8" applyFont="1" applyFill="1" applyBorder="1" applyAlignment="1" applyProtection="1">
      <alignment horizontal="left" vertical="center" indent="1"/>
      <protection locked="0" hidden="1"/>
    </xf>
    <xf numFmtId="0" fontId="106" fillId="0" borderId="10" xfId="8" applyFont="1" applyFill="1" applyBorder="1" applyAlignment="1" applyProtection="1">
      <alignment horizontal="left" vertical="center" indent="1"/>
      <protection locked="0" hidden="1"/>
    </xf>
    <xf numFmtId="0" fontId="106" fillId="0" borderId="10" xfId="8" applyNumberFormat="1" applyFont="1" applyFill="1" applyBorder="1" applyAlignment="1" applyProtection="1">
      <protection locked="0" hidden="1"/>
    </xf>
    <xf numFmtId="9" fontId="107" fillId="0" borderId="10" xfId="8" applyNumberFormat="1" applyFont="1" applyFill="1" applyBorder="1" applyAlignment="1" applyProtection="1">
      <alignment horizontal="left" vertical="center" wrapText="1"/>
      <protection locked="0" hidden="1"/>
    </xf>
    <xf numFmtId="0" fontId="113" fillId="0" borderId="10" xfId="8" applyFont="1" applyFill="1" applyBorder="1" applyAlignment="1" applyProtection="1">
      <alignment horizontal="left" vertical="center" wrapText="1"/>
      <protection locked="0" hidden="1"/>
    </xf>
    <xf numFmtId="0" fontId="106" fillId="0" borderId="10" xfId="8" applyNumberFormat="1" applyFont="1" applyFill="1" applyBorder="1" applyAlignment="1" applyProtection="1">
      <alignment horizontal="center" wrapText="1"/>
      <protection locked="0" hidden="1"/>
    </xf>
    <xf numFmtId="0" fontId="114" fillId="0" borderId="10" xfId="8" applyNumberFormat="1" applyFont="1" applyFill="1" applyBorder="1" applyAlignment="1" applyProtection="1">
      <alignment vertical="center" wrapText="1"/>
      <protection locked="0" hidden="1"/>
    </xf>
    <xf numFmtId="0" fontId="115" fillId="0" borderId="10" xfId="8" applyNumberFormat="1" applyFont="1" applyFill="1" applyBorder="1" applyAlignment="1" applyProtection="1">
      <alignment vertical="center" wrapText="1"/>
      <protection locked="0" hidden="1"/>
    </xf>
    <xf numFmtId="0" fontId="114" fillId="0" borderId="10" xfId="8" applyFont="1" applyFill="1" applyBorder="1" applyAlignment="1" applyProtection="1">
      <alignment vertical="center" wrapText="1"/>
      <protection locked="0" hidden="1"/>
    </xf>
    <xf numFmtId="0" fontId="114" fillId="0" borderId="10" xfId="8" applyNumberFormat="1" applyFont="1" applyFill="1" applyBorder="1" applyAlignment="1" applyProtection="1">
      <alignment horizontal="center" vertical="center" wrapText="1"/>
      <protection locked="0" hidden="1"/>
    </xf>
    <xf numFmtId="0" fontId="115" fillId="0" borderId="10" xfId="8" applyFont="1" applyFill="1" applyBorder="1" applyAlignment="1" applyProtection="1">
      <alignment vertical="center" wrapText="1"/>
      <protection locked="0"/>
    </xf>
    <xf numFmtId="0" fontId="88" fillId="0" borderId="10" xfId="8" applyFont="1" applyFill="1" applyBorder="1" applyAlignment="1" applyProtection="1">
      <alignment vertical="center" wrapText="1"/>
      <protection locked="0"/>
    </xf>
    <xf numFmtId="0" fontId="114" fillId="0" borderId="10" xfId="8" applyFont="1" applyFill="1" applyBorder="1" applyAlignment="1" applyProtection="1">
      <alignment horizontal="left" vertical="center" wrapText="1" indent="1"/>
      <protection locked="0" hidden="1"/>
    </xf>
    <xf numFmtId="0" fontId="115" fillId="0" borderId="10" xfId="8" applyFont="1" applyFill="1" applyBorder="1" applyAlignment="1" applyProtection="1">
      <alignment vertical="center" wrapText="1"/>
      <protection locked="0" hidden="1"/>
    </xf>
    <xf numFmtId="0" fontId="114" fillId="0" borderId="10" xfId="8" applyFont="1" applyFill="1" applyBorder="1" applyAlignment="1" applyProtection="1">
      <alignment horizontal="center" vertical="center" wrapText="1"/>
      <protection locked="0" hidden="1"/>
    </xf>
    <xf numFmtId="0" fontId="115" fillId="0" borderId="10" xfId="8" applyFont="1" applyFill="1" applyBorder="1" applyAlignment="1" applyProtection="1">
      <alignment horizontal="left" vertical="center" wrapText="1" indent="1"/>
      <protection locked="0" hidden="1"/>
    </xf>
    <xf numFmtId="0" fontId="115" fillId="0" borderId="10" xfId="8" applyFont="1" applyFill="1" applyBorder="1" applyAlignment="1" applyProtection="1">
      <alignment horizontal="left" vertical="center" wrapText="1" indent="1"/>
      <protection locked="0"/>
    </xf>
    <xf numFmtId="0" fontId="88" fillId="0" borderId="10" xfId="8" applyFont="1" applyFill="1" applyBorder="1" applyAlignment="1" applyProtection="1">
      <alignment horizontal="left" vertical="center" wrapText="1" indent="1"/>
      <protection locked="0"/>
    </xf>
    <xf numFmtId="0" fontId="42" fillId="0" borderId="10" xfId="8" applyFont="1" applyFill="1" applyBorder="1" applyAlignment="1" applyProtection="1">
      <alignment vertical="center" wrapText="1"/>
      <protection locked="0" hidden="1"/>
    </xf>
    <xf numFmtId="0" fontId="76" fillId="0" borderId="10" xfId="8" applyFont="1" applyFill="1" applyBorder="1" applyAlignment="1" applyProtection="1">
      <alignment horizontal="center" vertical="center" wrapText="1"/>
      <protection locked="0"/>
    </xf>
    <xf numFmtId="0" fontId="49" fillId="0" borderId="10" xfId="8" applyFont="1" applyFill="1" applyBorder="1" applyAlignment="1" applyProtection="1">
      <alignment vertical="center" wrapText="1"/>
      <protection locked="0"/>
    </xf>
    <xf numFmtId="0" fontId="41" fillId="0" borderId="10" xfId="8" applyFont="1" applyFill="1" applyBorder="1" applyAlignment="1" applyProtection="1">
      <alignment vertical="center" wrapText="1"/>
      <protection locked="0" hidden="1"/>
    </xf>
    <xf numFmtId="0" fontId="40" fillId="0" borderId="10" xfId="8" applyFont="1" applyFill="1" applyBorder="1" applyAlignment="1" applyProtection="1">
      <alignment vertical="center" wrapText="1"/>
      <protection locked="0" hidden="1"/>
    </xf>
    <xf numFmtId="0" fontId="40" fillId="0" borderId="10" xfId="8" applyFont="1" applyFill="1" applyBorder="1" applyAlignment="1" applyProtection="1">
      <alignment horizontal="center" vertical="center" wrapText="1"/>
      <protection locked="0" hidden="1"/>
    </xf>
    <xf numFmtId="0" fontId="49" fillId="46" borderId="10" xfId="8" applyFont="1" applyFill="1" applyBorder="1" applyAlignment="1" applyProtection="1">
      <alignment vertical="center" wrapText="1"/>
    </xf>
    <xf numFmtId="0" fontId="49" fillId="46" borderId="10" xfId="8" applyFont="1" applyFill="1" applyBorder="1" applyAlignment="1" applyProtection="1">
      <alignment horizontal="center" vertical="center" wrapText="1"/>
    </xf>
    <xf numFmtId="0" fontId="1" fillId="45" borderId="35" xfId="8" applyFill="1" applyBorder="1" applyProtection="1"/>
    <xf numFmtId="0" fontId="66" fillId="46" borderId="35" xfId="8" applyFont="1" applyFill="1" applyBorder="1" applyAlignment="1" applyProtection="1">
      <alignment horizontal="center" vertical="center" wrapText="1"/>
    </xf>
    <xf numFmtId="9" fontId="66" fillId="46" borderId="35" xfId="8" applyNumberFormat="1" applyFont="1" applyFill="1" applyBorder="1" applyAlignment="1" applyProtection="1">
      <alignment horizontal="center" vertical="center" wrapText="1"/>
    </xf>
    <xf numFmtId="9" fontId="48" fillId="35" borderId="33" xfId="8" applyNumberFormat="1" applyFont="1" applyFill="1" applyBorder="1" applyAlignment="1" applyProtection="1">
      <alignment horizontal="left" vertical="center" indent="1"/>
    </xf>
    <xf numFmtId="9" fontId="48" fillId="35" borderId="33" xfId="8" applyNumberFormat="1" applyFont="1" applyFill="1" applyBorder="1" applyAlignment="1" applyProtection="1">
      <alignment horizontal="center" vertical="center" wrapText="1"/>
    </xf>
    <xf numFmtId="9" fontId="49" fillId="35" borderId="10" xfId="8" applyNumberFormat="1" applyFont="1" applyFill="1" applyBorder="1" applyAlignment="1" applyProtection="1">
      <alignment horizontal="left" vertical="center" indent="2"/>
    </xf>
    <xf numFmtId="2" fontId="74" fillId="35" borderId="10" xfId="8" applyNumberFormat="1" applyFont="1" applyFill="1" applyBorder="1" applyAlignment="1" applyProtection="1">
      <alignment horizontal="center" vertical="center" wrapText="1"/>
    </xf>
    <xf numFmtId="9" fontId="74" fillId="35" borderId="10" xfId="8" applyNumberFormat="1" applyFont="1" applyFill="1" applyBorder="1" applyAlignment="1" applyProtection="1">
      <alignment horizontal="center" vertical="center" wrapText="1"/>
    </xf>
    <xf numFmtId="9" fontId="49" fillId="35" borderId="35" xfId="8" applyNumberFormat="1" applyFont="1" applyFill="1" applyBorder="1" applyAlignment="1" applyProtection="1">
      <alignment horizontal="left" vertical="center" indent="2"/>
    </xf>
    <xf numFmtId="9" fontId="74" fillId="35" borderId="35" xfId="8" applyNumberFormat="1" applyFont="1" applyFill="1" applyBorder="1" applyAlignment="1" applyProtection="1">
      <alignment horizontal="center" vertical="center" wrapText="1"/>
    </xf>
    <xf numFmtId="9" fontId="48" fillId="38" borderId="33" xfId="8" applyNumberFormat="1" applyFont="1" applyFill="1" applyBorder="1" applyAlignment="1" applyProtection="1">
      <alignment horizontal="left" vertical="center" indent="1"/>
    </xf>
    <xf numFmtId="9" fontId="48" fillId="38" borderId="33" xfId="8" applyNumberFormat="1" applyFont="1" applyFill="1" applyBorder="1" applyAlignment="1" applyProtection="1">
      <alignment horizontal="center" vertical="center" wrapText="1"/>
    </xf>
    <xf numFmtId="9" fontId="49" fillId="38" borderId="10" xfId="8" applyNumberFormat="1" applyFont="1" applyFill="1" applyBorder="1" applyAlignment="1" applyProtection="1">
      <alignment horizontal="left" vertical="center" indent="2"/>
    </xf>
    <xf numFmtId="49" fontId="74" fillId="38" borderId="10" xfId="8" applyNumberFormat="1" applyFont="1" applyFill="1" applyBorder="1" applyAlignment="1" applyProtection="1">
      <alignment horizontal="center" vertical="center" wrapText="1"/>
    </xf>
    <xf numFmtId="9" fontId="74" fillId="38" borderId="10" xfId="8" applyNumberFormat="1" applyFont="1" applyFill="1" applyBorder="1" applyAlignment="1" applyProtection="1">
      <alignment horizontal="center" vertical="center" wrapText="1"/>
    </xf>
    <xf numFmtId="9" fontId="49" fillId="38" borderId="35" xfId="8" applyNumberFormat="1" applyFont="1" applyFill="1" applyBorder="1" applyAlignment="1" applyProtection="1">
      <alignment horizontal="left" vertical="center" indent="2"/>
    </xf>
    <xf numFmtId="9" fontId="74" fillId="38" borderId="35" xfId="8" applyNumberFormat="1" applyFont="1" applyFill="1" applyBorder="1" applyAlignment="1" applyProtection="1">
      <alignment horizontal="center" vertical="center" wrapText="1"/>
    </xf>
    <xf numFmtId="9" fontId="48" fillId="39" borderId="33" xfId="8" applyNumberFormat="1" applyFont="1" applyFill="1" applyBorder="1" applyAlignment="1" applyProtection="1">
      <alignment horizontal="left" vertical="center" indent="1"/>
    </xf>
    <xf numFmtId="9" fontId="48" fillId="39" borderId="33" xfId="8" applyNumberFormat="1" applyFont="1" applyFill="1" applyBorder="1" applyAlignment="1" applyProtection="1">
      <alignment horizontal="center" vertical="center" wrapText="1"/>
    </xf>
    <xf numFmtId="9" fontId="49" fillId="39" borderId="10" xfId="8" applyNumberFormat="1" applyFont="1" applyFill="1" applyBorder="1" applyAlignment="1" applyProtection="1">
      <alignment horizontal="left" vertical="center" indent="2"/>
    </xf>
    <xf numFmtId="9" fontId="49" fillId="39" borderId="10" xfId="8" applyNumberFormat="1" applyFont="1" applyFill="1" applyBorder="1" applyAlignment="1" applyProtection="1">
      <alignment horizontal="center" vertical="center" wrapText="1"/>
    </xf>
    <xf numFmtId="9" fontId="74" fillId="39" borderId="10" xfId="8" applyNumberFormat="1" applyFont="1" applyFill="1" applyBorder="1" applyAlignment="1" applyProtection="1">
      <alignment horizontal="center" vertical="center" wrapText="1"/>
    </xf>
    <xf numFmtId="9" fontId="48" fillId="40" borderId="33" xfId="8" applyNumberFormat="1" applyFont="1" applyFill="1" applyBorder="1" applyAlignment="1" applyProtection="1">
      <alignment horizontal="left" vertical="center" indent="1"/>
    </xf>
    <xf numFmtId="9" fontId="48" fillId="40" borderId="33" xfId="8" applyNumberFormat="1" applyFont="1" applyFill="1" applyBorder="1" applyAlignment="1" applyProtection="1">
      <alignment horizontal="center" vertical="center" wrapText="1"/>
    </xf>
    <xf numFmtId="9" fontId="49" fillId="40" borderId="10" xfId="8" applyNumberFormat="1" applyFont="1" applyFill="1" applyBorder="1" applyAlignment="1" applyProtection="1">
      <alignment horizontal="left" vertical="center" indent="2"/>
    </xf>
    <xf numFmtId="9" fontId="49" fillId="40" borderId="10" xfId="8" applyNumberFormat="1" applyFont="1" applyFill="1" applyBorder="1" applyAlignment="1" applyProtection="1">
      <alignment horizontal="center" vertical="center" wrapText="1"/>
    </xf>
    <xf numFmtId="9" fontId="74" fillId="40" borderId="10" xfId="8" applyNumberFormat="1" applyFont="1" applyFill="1" applyBorder="1" applyAlignment="1" applyProtection="1">
      <alignment horizontal="center" vertical="center" wrapText="1"/>
    </xf>
    <xf numFmtId="9" fontId="48" fillId="41" borderId="33" xfId="8" applyNumberFormat="1" applyFont="1" applyFill="1" applyBorder="1" applyAlignment="1" applyProtection="1">
      <alignment horizontal="left" vertical="center" indent="1"/>
    </xf>
    <xf numFmtId="9" fontId="48" fillId="41" borderId="33" xfId="8" applyNumberFormat="1" applyFont="1" applyFill="1" applyBorder="1" applyAlignment="1" applyProtection="1">
      <alignment horizontal="center" vertical="center" wrapText="1"/>
    </xf>
    <xf numFmtId="9" fontId="49" fillId="41" borderId="10" xfId="8" applyNumberFormat="1" applyFont="1" applyFill="1" applyBorder="1" applyAlignment="1" applyProtection="1">
      <alignment horizontal="left" vertical="center" indent="2"/>
    </xf>
    <xf numFmtId="9" fontId="49" fillId="41" borderId="10" xfId="8" applyNumberFormat="1" applyFont="1" applyFill="1" applyBorder="1" applyAlignment="1" applyProtection="1">
      <alignment horizontal="center" vertical="center" wrapText="1"/>
    </xf>
    <xf numFmtId="9" fontId="74" fillId="41" borderId="10" xfId="8" applyNumberFormat="1" applyFont="1" applyFill="1" applyBorder="1" applyAlignment="1" applyProtection="1">
      <alignment horizontal="center" wrapText="1"/>
    </xf>
    <xf numFmtId="9" fontId="82" fillId="35" borderId="33" xfId="8" applyNumberFormat="1" applyFont="1" applyFill="1" applyBorder="1" applyAlignment="1" applyProtection="1">
      <alignment horizontal="left" vertical="center" indent="1"/>
    </xf>
    <xf numFmtId="9" fontId="82" fillId="35" borderId="33" xfId="8" applyNumberFormat="1" applyFont="1" applyFill="1" applyBorder="1" applyAlignment="1" applyProtection="1">
      <alignment horizontal="center" vertical="center" wrapText="1"/>
    </xf>
    <xf numFmtId="9" fontId="82" fillId="35" borderId="33" xfId="8" applyNumberFormat="1" applyFont="1" applyFill="1" applyBorder="1" applyAlignment="1" applyProtection="1">
      <alignment horizontal="right" vertical="center" wrapText="1"/>
    </xf>
    <xf numFmtId="9" fontId="82" fillId="38" borderId="33" xfId="8" applyNumberFormat="1" applyFont="1" applyFill="1" applyBorder="1" applyAlignment="1" applyProtection="1">
      <alignment horizontal="left" vertical="center" indent="1"/>
    </xf>
    <xf numFmtId="9" fontId="82" fillId="38" borderId="33" xfId="8" applyNumberFormat="1" applyFont="1" applyFill="1" applyBorder="1" applyAlignment="1" applyProtection="1">
      <alignment horizontal="center" vertical="center" wrapText="1"/>
    </xf>
    <xf numFmtId="9" fontId="82" fillId="38" borderId="33" xfId="8" applyNumberFormat="1" applyFont="1" applyFill="1" applyBorder="1" applyAlignment="1" applyProtection="1">
      <alignment horizontal="right" vertical="center" wrapText="1"/>
    </xf>
    <xf numFmtId="9" fontId="82" fillId="39" borderId="33" xfId="8" applyNumberFormat="1" applyFont="1" applyFill="1" applyBorder="1" applyAlignment="1" applyProtection="1">
      <alignment horizontal="left" vertical="center" indent="1"/>
    </xf>
    <xf numFmtId="9" fontId="82" fillId="39" borderId="33" xfId="8" applyNumberFormat="1" applyFont="1" applyFill="1" applyBorder="1" applyAlignment="1" applyProtection="1">
      <alignment horizontal="center" vertical="center" wrapText="1"/>
    </xf>
    <xf numFmtId="9" fontId="82" fillId="39" borderId="33" xfId="8" applyNumberFormat="1" applyFont="1" applyFill="1" applyBorder="1" applyAlignment="1" applyProtection="1">
      <alignment horizontal="right" vertical="center" wrapText="1"/>
    </xf>
    <xf numFmtId="9" fontId="82" fillId="40" borderId="33" xfId="8" applyNumberFormat="1" applyFont="1" applyFill="1" applyBorder="1" applyAlignment="1" applyProtection="1">
      <alignment horizontal="left" vertical="center" indent="1"/>
    </xf>
    <xf numFmtId="9" fontId="82" fillId="40" borderId="33" xfId="8" applyNumberFormat="1" applyFont="1" applyFill="1" applyBorder="1" applyAlignment="1" applyProtection="1">
      <alignment horizontal="center" vertical="center" wrapText="1"/>
    </xf>
    <xf numFmtId="9" fontId="82" fillId="40" borderId="33" xfId="8" applyNumberFormat="1" applyFont="1" applyFill="1" applyBorder="1" applyAlignment="1" applyProtection="1">
      <alignment horizontal="right" vertical="center" wrapText="1"/>
    </xf>
    <xf numFmtId="9" fontId="82" fillId="41" borderId="33" xfId="8" applyNumberFormat="1" applyFont="1" applyFill="1" applyBorder="1" applyAlignment="1" applyProtection="1">
      <alignment horizontal="left" vertical="center" indent="1"/>
    </xf>
    <xf numFmtId="9" fontId="82" fillId="41" borderId="33" xfId="8" applyNumberFormat="1" applyFont="1" applyFill="1" applyBorder="1" applyAlignment="1" applyProtection="1">
      <alignment horizontal="center" vertical="center" wrapText="1"/>
    </xf>
    <xf numFmtId="9" fontId="82" fillId="41" borderId="33" xfId="8" applyNumberFormat="1" applyFont="1" applyFill="1" applyBorder="1" applyAlignment="1" applyProtection="1">
      <alignment horizontal="right" vertical="center" wrapText="1"/>
    </xf>
    <xf numFmtId="0" fontId="0" fillId="0" borderId="0" xfId="0" applyFont="1" applyAlignment="1" applyProtection="1">
      <protection locked="0"/>
    </xf>
    <xf numFmtId="49" fontId="28" fillId="3" borderId="26" xfId="0" applyNumberFormat="1" applyFont="1" applyFill="1" applyBorder="1" applyAlignment="1" applyProtection="1">
      <alignment horizontal="left" vertical="center"/>
      <protection locked="0"/>
    </xf>
    <xf numFmtId="2" fontId="28" fillId="3" borderId="26" xfId="0" applyNumberFormat="1" applyFont="1" applyFill="1" applyBorder="1" applyAlignment="1" applyProtection="1">
      <alignment horizontal="left" vertical="center"/>
      <protection locked="0"/>
    </xf>
    <xf numFmtId="9" fontId="30" fillId="3" borderId="10" xfId="0" applyNumberFormat="1" applyFont="1" applyFill="1" applyBorder="1" applyAlignment="1" applyProtection="1">
      <alignment horizontal="left" vertical="center"/>
      <protection locked="0"/>
    </xf>
    <xf numFmtId="0" fontId="30" fillId="3" borderId="10" xfId="0" applyFont="1" applyFill="1" applyBorder="1" applyAlignment="1" applyProtection="1">
      <alignment horizontal="left" vertical="center"/>
      <protection locked="0"/>
    </xf>
    <xf numFmtId="0" fontId="30" fillId="3" borderId="27" xfId="0" applyFont="1" applyFill="1" applyBorder="1" applyAlignment="1" applyProtection="1">
      <alignment horizontal="left" vertical="center"/>
      <protection locked="0"/>
    </xf>
    <xf numFmtId="49" fontId="29" fillId="3" borderId="26" xfId="0" applyNumberFormat="1" applyFont="1" applyFill="1" applyBorder="1" applyAlignment="1" applyProtection="1">
      <alignment horizontal="left" vertical="center"/>
      <protection locked="0"/>
    </xf>
    <xf numFmtId="9" fontId="31" fillId="3" borderId="10" xfId="0" applyNumberFormat="1" applyFont="1" applyFill="1" applyBorder="1" applyAlignment="1" applyProtection="1">
      <alignment horizontal="left" vertical="center"/>
      <protection locked="0"/>
    </xf>
    <xf numFmtId="0" fontId="25" fillId="3" borderId="26" xfId="0" applyFont="1" applyFill="1" applyBorder="1" applyAlignment="1" applyProtection="1">
      <protection locked="0"/>
    </xf>
    <xf numFmtId="0" fontId="25" fillId="3" borderId="10" xfId="0" applyFont="1" applyFill="1" applyBorder="1" applyAlignment="1" applyProtection="1">
      <protection locked="0"/>
    </xf>
    <xf numFmtId="0" fontId="25" fillId="3" borderId="27" xfId="0" applyFont="1" applyFill="1" applyBorder="1" applyAlignment="1" applyProtection="1">
      <protection locked="0"/>
    </xf>
    <xf numFmtId="0" fontId="0" fillId="3" borderId="26" xfId="0" applyFont="1" applyFill="1" applyBorder="1" applyAlignment="1" applyProtection="1">
      <protection locked="0"/>
    </xf>
    <xf numFmtId="0" fontId="0" fillId="3" borderId="10" xfId="0" applyFont="1" applyFill="1" applyBorder="1" applyAlignment="1" applyProtection="1">
      <protection locked="0"/>
    </xf>
    <xf numFmtId="0" fontId="0" fillId="3" borderId="27" xfId="0" applyFont="1" applyFill="1" applyBorder="1" applyAlignment="1" applyProtection="1">
      <protection locked="0"/>
    </xf>
    <xf numFmtId="0" fontId="0" fillId="0" borderId="0" xfId="0" applyNumberFormat="1" applyFont="1" applyAlignment="1" applyProtection="1">
      <protection locked="0"/>
    </xf>
    <xf numFmtId="49" fontId="14" fillId="3" borderId="24" xfId="0" applyNumberFormat="1" applyFont="1" applyFill="1" applyBorder="1" applyAlignment="1" applyProtection="1">
      <alignment horizontal="center" vertical="center"/>
    </xf>
    <xf numFmtId="9" fontId="4" fillId="5" borderId="22" xfId="0" applyNumberFormat="1" applyFont="1" applyFill="1" applyBorder="1" applyAlignment="1" applyProtection="1">
      <alignment horizontal="center" vertical="center"/>
    </xf>
    <xf numFmtId="9" fontId="22" fillId="5" borderId="20" xfId="0" applyNumberFormat="1" applyFont="1" applyFill="1" applyBorder="1" applyAlignment="1" applyProtection="1">
      <alignment horizontal="left" vertical="center"/>
    </xf>
    <xf numFmtId="9" fontId="22" fillId="5" borderId="20" xfId="0" applyNumberFormat="1" applyFont="1" applyFill="1" applyBorder="1" applyAlignment="1" applyProtection="1">
      <alignment horizontal="left" vertical="center" wrapText="1"/>
    </xf>
    <xf numFmtId="9" fontId="4" fillId="5" borderId="20" xfId="0" applyNumberFormat="1" applyFont="1" applyFill="1" applyBorder="1" applyAlignment="1" applyProtection="1">
      <alignment horizontal="center" vertical="center"/>
    </xf>
    <xf numFmtId="9" fontId="22" fillId="5" borderId="10" xfId="0" applyNumberFormat="1" applyFont="1" applyFill="1" applyBorder="1" applyAlignment="1" applyProtection="1">
      <alignment horizontal="left" vertical="center"/>
    </xf>
    <xf numFmtId="0" fontId="22" fillId="5" borderId="10" xfId="0" applyFont="1" applyFill="1" applyBorder="1" applyAlignment="1" applyProtection="1">
      <alignment horizontal="left" vertical="center"/>
    </xf>
    <xf numFmtId="9" fontId="4" fillId="5" borderId="10" xfId="0" applyNumberFormat="1" applyFont="1" applyFill="1" applyBorder="1" applyAlignment="1" applyProtection="1">
      <alignment horizontal="center" vertical="center"/>
    </xf>
    <xf numFmtId="0" fontId="6" fillId="3" borderId="25" xfId="0" applyFont="1" applyFill="1" applyBorder="1" applyAlignment="1" applyProtection="1">
      <alignment horizontal="left" vertical="center" wrapText="1"/>
    </xf>
    <xf numFmtId="0" fontId="7" fillId="3" borderId="25" xfId="0" applyFont="1" applyFill="1" applyBorder="1" applyAlignment="1" applyProtection="1">
      <alignment horizontal="left" vertical="center" wrapText="1"/>
    </xf>
    <xf numFmtId="0" fontId="41" fillId="0" borderId="10" xfId="8" applyNumberFormat="1" applyFont="1" applyFill="1" applyBorder="1" applyAlignment="1" applyProtection="1">
      <alignment horizontal="center" vertical="center" wrapText="1"/>
      <protection locked="0" hidden="1"/>
    </xf>
    <xf numFmtId="0" fontId="44" fillId="0" borderId="10" xfId="8" applyFont="1" applyFill="1" applyBorder="1" applyAlignment="1" applyProtection="1">
      <alignment horizontal="center" vertical="center" wrapText="1"/>
      <protection locked="0" hidden="1"/>
    </xf>
    <xf numFmtId="0" fontId="34" fillId="0" borderId="10" xfId="8" applyFont="1" applyFill="1" applyBorder="1" applyAlignment="1" applyProtection="1">
      <alignment horizontal="center" vertical="center" wrapText="1"/>
      <protection locked="0" hidden="1"/>
    </xf>
    <xf numFmtId="0" fontId="41" fillId="0" borderId="10" xfId="8" applyFont="1" applyFill="1" applyBorder="1" applyAlignment="1" applyProtection="1">
      <alignment horizontal="center" vertical="center" wrapText="1"/>
      <protection locked="0" hidden="1"/>
    </xf>
    <xf numFmtId="0" fontId="108" fillId="0" borderId="10" xfId="8" applyNumberFormat="1" applyFont="1" applyFill="1" applyBorder="1" applyAlignment="1" applyProtection="1">
      <alignment horizontal="center"/>
      <protection locked="0" hidden="1"/>
    </xf>
    <xf numFmtId="0" fontId="50" fillId="32" borderId="33" xfId="8" applyFont="1" applyFill="1" applyBorder="1" applyAlignment="1" applyProtection="1">
      <alignment horizontal="right" vertical="center" wrapText="1"/>
      <protection locked="0"/>
    </xf>
    <xf numFmtId="0" fontId="105" fillId="0" borderId="10" xfId="8" applyFont="1" applyFill="1" applyBorder="1" applyAlignment="1" applyProtection="1">
      <alignment horizontal="center" vertical="center" wrapText="1"/>
      <protection locked="0" hidden="1"/>
    </xf>
    <xf numFmtId="0" fontId="106" fillId="0" borderId="10" xfId="8" applyNumberFormat="1" applyFont="1" applyFill="1" applyBorder="1" applyAlignment="1" applyProtection="1">
      <alignment horizontal="center" vertical="center"/>
      <protection locked="0" hidden="1"/>
    </xf>
    <xf numFmtId="0" fontId="106" fillId="0" borderId="10" xfId="8" applyFont="1" applyFill="1" applyBorder="1" applyAlignment="1" applyProtection="1">
      <alignment horizontal="center" vertical="center" wrapText="1"/>
      <protection locked="0" hidden="1"/>
    </xf>
    <xf numFmtId="1" fontId="107" fillId="0" borderId="10" xfId="8" applyNumberFormat="1" applyFont="1" applyFill="1" applyBorder="1" applyAlignment="1" applyProtection="1">
      <alignment horizontal="center" vertical="center" wrapText="1"/>
      <protection locked="0" hidden="1"/>
    </xf>
    <xf numFmtId="0" fontId="60" fillId="33" borderId="10" xfId="8" applyFont="1" applyFill="1" applyBorder="1" applyAlignment="1" applyProtection="1">
      <alignment vertical="center"/>
      <protection locked="0"/>
    </xf>
    <xf numFmtId="0" fontId="61" fillId="33" borderId="10" xfId="8" applyFont="1" applyFill="1" applyBorder="1" applyAlignment="1" applyProtection="1">
      <alignment horizontal="left" vertical="center" wrapText="1" indent="1"/>
      <protection locked="0"/>
    </xf>
    <xf numFmtId="0" fontId="60" fillId="47" borderId="10" xfId="8" applyFont="1" applyFill="1" applyBorder="1" applyAlignment="1" applyProtection="1">
      <alignment vertical="center"/>
      <protection locked="0"/>
    </xf>
    <xf numFmtId="0" fontId="61" fillId="47" borderId="10" xfId="8" applyFont="1" applyFill="1" applyBorder="1" applyAlignment="1" applyProtection="1">
      <alignment horizontal="left" vertical="center" wrapText="1" indent="1"/>
      <protection locked="0"/>
    </xf>
    <xf numFmtId="0" fontId="105" fillId="0" borderId="10" xfId="8" applyNumberFormat="1" applyFont="1" applyFill="1" applyBorder="1" applyAlignment="1" applyProtection="1">
      <alignment horizontal="center" vertical="center" wrapText="1"/>
      <protection locked="0" hidden="1"/>
    </xf>
    <xf numFmtId="0" fontId="63" fillId="47" borderId="10" xfId="8" applyFont="1" applyFill="1" applyBorder="1" applyAlignment="1" applyProtection="1">
      <alignment horizontal="left" vertical="center" wrapText="1" indent="1"/>
      <protection locked="0"/>
    </xf>
    <xf numFmtId="0" fontId="63" fillId="47" borderId="35" xfId="8" applyFont="1" applyFill="1" applyBorder="1" applyAlignment="1" applyProtection="1">
      <alignment horizontal="left" vertical="center" wrapText="1" indent="1"/>
      <protection locked="0"/>
    </xf>
    <xf numFmtId="0" fontId="94" fillId="33" borderId="35" xfId="8" applyFont="1" applyFill="1" applyBorder="1" applyAlignment="1" applyProtection="1">
      <alignment horizontal="left" vertical="center" wrapText="1" indent="1"/>
      <protection locked="0"/>
    </xf>
    <xf numFmtId="0" fontId="64" fillId="33" borderId="35" xfId="8" applyFont="1" applyFill="1" applyBorder="1" applyAlignment="1" applyProtection="1">
      <alignment horizontal="left" vertical="center" wrapText="1"/>
      <protection locked="0"/>
    </xf>
    <xf numFmtId="0" fontId="60" fillId="48" borderId="10" xfId="8" applyFont="1" applyFill="1" applyBorder="1" applyAlignment="1" applyProtection="1">
      <alignment horizontal="center" vertical="center"/>
      <protection locked="0"/>
    </xf>
    <xf numFmtId="0" fontId="61" fillId="48" borderId="10" xfId="8" applyFont="1" applyFill="1" applyBorder="1" applyAlignment="1" applyProtection="1">
      <alignment horizontal="left" vertical="center" wrapText="1" indent="1"/>
      <protection locked="0"/>
    </xf>
    <xf numFmtId="0" fontId="42" fillId="48" borderId="10" xfId="8" applyFont="1" applyFill="1" applyBorder="1" applyAlignment="1" applyProtection="1">
      <alignment vertical="center" wrapText="1"/>
      <protection locked="0"/>
    </xf>
    <xf numFmtId="0" fontId="63" fillId="48" borderId="10" xfId="8" applyFont="1" applyFill="1" applyBorder="1" applyAlignment="1" applyProtection="1">
      <alignment horizontal="left" vertical="center" wrapText="1" indent="1"/>
      <protection locked="0"/>
    </xf>
    <xf numFmtId="0" fontId="60" fillId="49" borderId="10" xfId="8" applyFont="1" applyFill="1" applyBorder="1" applyAlignment="1" applyProtection="1">
      <alignment horizontal="center" vertical="center"/>
      <protection locked="0"/>
    </xf>
    <xf numFmtId="0" fontId="61" fillId="49" borderId="10" xfId="8" applyFont="1" applyFill="1" applyBorder="1" applyAlignment="1" applyProtection="1">
      <alignment horizontal="left" vertical="center" wrapText="1" indent="1"/>
      <protection locked="0"/>
    </xf>
    <xf numFmtId="0" fontId="42" fillId="49" borderId="10" xfId="8" applyFont="1" applyFill="1" applyBorder="1" applyAlignment="1" applyProtection="1">
      <alignment vertical="center" wrapText="1"/>
      <protection locked="0"/>
    </xf>
    <xf numFmtId="0" fontId="63" fillId="49" borderId="10" xfId="8" applyFont="1" applyFill="1" applyBorder="1" applyAlignment="1" applyProtection="1">
      <alignment horizontal="left" vertical="center" wrapText="1" indent="1"/>
      <protection locked="0"/>
    </xf>
    <xf numFmtId="0" fontId="106" fillId="0" borderId="10" xfId="8" applyNumberFormat="1" applyFont="1" applyFill="1" applyBorder="1" applyAlignment="1" applyProtection="1">
      <alignment horizontal="center"/>
      <protection locked="0" hidden="1"/>
    </xf>
    <xf numFmtId="0" fontId="106" fillId="0" borderId="10" xfId="8" applyNumberFormat="1" applyFont="1" applyFill="1" applyBorder="1" applyAlignment="1" applyProtection="1">
      <alignment horizontal="left"/>
      <protection locked="0" hidden="1"/>
    </xf>
    <xf numFmtId="0" fontId="113" fillId="0" borderId="10" xfId="8" applyNumberFormat="1" applyFont="1" applyFill="1" applyBorder="1" applyAlignment="1" applyProtection="1">
      <alignment horizontal="center" vertical="center" wrapText="1"/>
      <protection locked="0" hidden="1"/>
    </xf>
    <xf numFmtId="9" fontId="116" fillId="0" borderId="10" xfId="8" applyNumberFormat="1" applyFont="1" applyFill="1" applyBorder="1" applyAlignment="1" applyProtection="1">
      <alignment horizontal="left" vertical="center" wrapText="1"/>
      <protection locked="0" hidden="1"/>
    </xf>
    <xf numFmtId="0" fontId="117" fillId="0" borderId="10" xfId="8" applyNumberFormat="1" applyFont="1" applyFill="1" applyBorder="1" applyAlignment="1" applyProtection="1">
      <alignment horizontal="center" vertical="center" wrapText="1"/>
      <protection locked="0" hidden="1"/>
    </xf>
    <xf numFmtId="9" fontId="118" fillId="0" borderId="10" xfId="8" applyNumberFormat="1" applyFont="1" applyFill="1" applyBorder="1" applyAlignment="1" applyProtection="1">
      <alignment horizontal="center" vertical="center" wrapText="1"/>
      <protection locked="0" hidden="1"/>
    </xf>
    <xf numFmtId="0" fontId="118" fillId="0" borderId="10" xfId="8" applyNumberFormat="1" applyFont="1" applyFill="1" applyBorder="1" applyAlignment="1" applyProtection="1">
      <alignment vertical="center" wrapText="1"/>
      <protection locked="0" hidden="1"/>
    </xf>
    <xf numFmtId="0" fontId="118" fillId="0" borderId="10" xfId="8" applyFont="1" applyFill="1" applyBorder="1" applyAlignment="1" applyProtection="1">
      <alignment vertical="center" wrapText="1"/>
      <protection locked="0" hidden="1"/>
    </xf>
    <xf numFmtId="0" fontId="118" fillId="0" borderId="10" xfId="8" applyFont="1" applyFill="1" applyBorder="1" applyAlignment="1" applyProtection="1">
      <alignment vertical="center" wrapText="1"/>
      <protection locked="0"/>
    </xf>
    <xf numFmtId="0" fontId="96" fillId="0" borderId="10" xfId="8" applyFont="1" applyFill="1" applyBorder="1" applyAlignment="1" applyProtection="1">
      <alignment vertical="center" wrapText="1"/>
      <protection locked="0"/>
    </xf>
    <xf numFmtId="0" fontId="118" fillId="0" borderId="10" xfId="8" applyFont="1" applyFill="1" applyBorder="1" applyAlignment="1" applyProtection="1">
      <alignment horizontal="left" vertical="center" wrapText="1"/>
      <protection locked="0" hidden="1"/>
    </xf>
    <xf numFmtId="0" fontId="117" fillId="0" borderId="10" xfId="8" applyNumberFormat="1" applyFont="1" applyFill="1" applyBorder="1" applyAlignment="1" applyProtection="1">
      <alignment horizontal="center" vertical="center"/>
      <protection locked="0" hidden="1"/>
    </xf>
    <xf numFmtId="0" fontId="117" fillId="0" borderId="10" xfId="8" applyFont="1" applyFill="1" applyBorder="1" applyAlignment="1" applyProtection="1">
      <alignment horizontal="center" vertical="center" wrapText="1"/>
      <protection locked="0" hidden="1"/>
    </xf>
    <xf numFmtId="1" fontId="117" fillId="0" borderId="10" xfId="8" applyNumberFormat="1" applyFont="1" applyFill="1" applyBorder="1" applyAlignment="1" applyProtection="1">
      <alignment horizontal="center" vertical="center" wrapText="1"/>
      <protection locked="0" hidden="1"/>
    </xf>
    <xf numFmtId="0" fontId="117" fillId="0" borderId="10" xfId="8" applyFont="1" applyFill="1" applyBorder="1" applyAlignment="1" applyProtection="1">
      <alignment horizontal="center" vertical="center"/>
      <protection locked="0" hidden="1"/>
    </xf>
    <xf numFmtId="0" fontId="118" fillId="0" borderId="10" xfId="8" applyNumberFormat="1" applyFont="1" applyFill="1" applyBorder="1" applyAlignment="1" applyProtection="1">
      <alignment horizontal="center" vertical="center" wrapText="1"/>
      <protection locked="0" hidden="1"/>
    </xf>
    <xf numFmtId="0" fontId="105" fillId="0" borderId="10" xfId="8" applyFont="1" applyFill="1" applyBorder="1" applyAlignment="1" applyProtection="1">
      <alignment horizontal="center" vertical="center" wrapText="1"/>
      <protection locked="0"/>
    </xf>
    <xf numFmtId="0" fontId="41" fillId="0" borderId="10" xfId="8" applyFont="1" applyFill="1" applyBorder="1" applyAlignment="1" applyProtection="1">
      <alignment horizontal="center" vertical="center" wrapText="1"/>
      <protection locked="0"/>
    </xf>
    <xf numFmtId="0" fontId="40" fillId="0" borderId="10" xfId="8" applyFont="1" applyFill="1" applyBorder="1" applyAlignment="1" applyProtection="1">
      <alignment vertical="center" wrapText="1"/>
      <protection locked="0"/>
    </xf>
    <xf numFmtId="0" fontId="49" fillId="50" borderId="33" xfId="8" applyFont="1" applyFill="1" applyBorder="1" applyAlignment="1" applyProtection="1">
      <alignment vertical="center" wrapText="1"/>
    </xf>
    <xf numFmtId="0" fontId="76" fillId="47" borderId="33" xfId="8" applyFont="1" applyFill="1" applyBorder="1" applyAlignment="1" applyProtection="1">
      <alignment vertical="center" wrapText="1"/>
    </xf>
    <xf numFmtId="0" fontId="49" fillId="50" borderId="33" xfId="8" applyFont="1" applyFill="1" applyBorder="1" applyAlignment="1" applyProtection="1">
      <alignment horizontal="center" vertical="center" wrapText="1"/>
    </xf>
    <xf numFmtId="0" fontId="1" fillId="47" borderId="35" xfId="8" applyFill="1" applyBorder="1" applyProtection="1"/>
    <xf numFmtId="0" fontId="76" fillId="47" borderId="35" xfId="8" applyFont="1" applyFill="1" applyBorder="1" applyAlignment="1" applyProtection="1">
      <alignment vertical="center" wrapText="1"/>
    </xf>
    <xf numFmtId="9" fontId="66" fillId="50" borderId="35" xfId="8" applyNumberFormat="1" applyFont="1" applyFill="1" applyBorder="1" applyAlignment="1" applyProtection="1">
      <alignment horizontal="center" vertical="center" wrapText="1"/>
    </xf>
    <xf numFmtId="0" fontId="96" fillId="47" borderId="33" xfId="8" applyFont="1" applyFill="1" applyBorder="1" applyAlignment="1" applyProtection="1">
      <alignment vertical="center" wrapText="1"/>
    </xf>
    <xf numFmtId="0" fontId="98" fillId="36" borderId="10" xfId="8" applyFont="1" applyFill="1" applyBorder="1" applyAlignment="1" applyProtection="1">
      <alignment vertical="center" wrapText="1"/>
    </xf>
    <xf numFmtId="0" fontId="96" fillId="36" borderId="10" xfId="8" applyFont="1" applyFill="1" applyBorder="1" applyAlignment="1" applyProtection="1">
      <alignment vertical="center" wrapText="1"/>
    </xf>
    <xf numFmtId="0" fontId="98" fillId="36" borderId="35" xfId="8" applyFont="1" applyFill="1" applyBorder="1" applyAlignment="1" applyProtection="1">
      <alignment vertical="center" wrapText="1"/>
    </xf>
    <xf numFmtId="0" fontId="96" fillId="36" borderId="35" xfId="8" applyFont="1" applyFill="1" applyBorder="1" applyAlignment="1" applyProtection="1">
      <alignment vertical="center" wrapText="1"/>
    </xf>
    <xf numFmtId="0" fontId="100" fillId="47" borderId="33" xfId="8" applyFont="1" applyFill="1" applyBorder="1" applyAlignment="1" applyProtection="1">
      <alignment horizontal="right" vertical="center" wrapText="1"/>
    </xf>
    <xf numFmtId="49" fontId="29" fillId="3" borderId="26" xfId="0" applyNumberFormat="1" applyFont="1" applyFill="1" applyBorder="1" applyAlignment="1" applyProtection="1">
      <alignment horizontal="left" vertical="top"/>
      <protection locked="0"/>
    </xf>
    <xf numFmtId="9" fontId="31" fillId="3" borderId="10" xfId="0" applyNumberFormat="1" applyFont="1" applyFill="1" applyBorder="1" applyAlignment="1" applyProtection="1">
      <alignment horizontal="left" vertical="top"/>
      <protection locked="0"/>
    </xf>
    <xf numFmtId="0" fontId="30" fillId="3" borderId="27" xfId="0" applyFont="1" applyFill="1" applyBorder="1" applyAlignment="1" applyProtection="1">
      <alignment horizontal="left" vertical="top"/>
      <protection locked="0"/>
    </xf>
    <xf numFmtId="0" fontId="25" fillId="3" borderId="10" xfId="0" applyFont="1" applyFill="1" applyBorder="1" applyAlignment="1" applyProtection="1">
      <alignment horizontal="left" vertical="top"/>
      <protection locked="0"/>
    </xf>
    <xf numFmtId="0" fontId="25" fillId="0" borderId="26" xfId="0" applyFont="1" applyBorder="1" applyAlignment="1" applyProtection="1">
      <protection locked="0"/>
    </xf>
    <xf numFmtId="0" fontId="25" fillId="0" borderId="10" xfId="0" applyFont="1" applyBorder="1" applyAlignment="1" applyProtection="1">
      <protection locked="0"/>
    </xf>
    <xf numFmtId="0" fontId="25" fillId="0" borderId="27" xfId="0" applyFont="1" applyBorder="1" applyAlignment="1" applyProtection="1">
      <protection locked="0"/>
    </xf>
    <xf numFmtId="0" fontId="0" fillId="0" borderId="26" xfId="0" applyFont="1" applyBorder="1" applyAlignment="1" applyProtection="1">
      <protection locked="0"/>
    </xf>
    <xf numFmtId="0" fontId="0" fillId="0" borderId="10" xfId="0" applyFont="1" applyBorder="1" applyAlignment="1" applyProtection="1">
      <protection locked="0"/>
    </xf>
    <xf numFmtId="0" fontId="0" fillId="0" borderId="27" xfId="0" applyFont="1" applyBorder="1" applyAlignment="1" applyProtection="1">
      <protection locked="0"/>
    </xf>
    <xf numFmtId="49" fontId="25" fillId="3" borderId="29" xfId="0" applyNumberFormat="1" applyFont="1" applyFill="1" applyBorder="1" applyAlignment="1" applyProtection="1">
      <alignment horizontal="center" vertical="center"/>
    </xf>
    <xf numFmtId="9" fontId="4" fillId="6" borderId="30" xfId="1" applyFont="1" applyFill="1" applyBorder="1" applyAlignment="1" applyProtection="1">
      <alignment horizontal="center" vertical="center"/>
    </xf>
    <xf numFmtId="2" fontId="22" fillId="6" borderId="21" xfId="0" applyNumberFormat="1" applyFont="1" applyFill="1" applyBorder="1" applyAlignment="1" applyProtection="1">
      <alignment horizontal="left" vertical="center"/>
    </xf>
    <xf numFmtId="2" fontId="22" fillId="6" borderId="21" xfId="0" applyNumberFormat="1" applyFont="1" applyFill="1" applyBorder="1" applyAlignment="1" applyProtection="1">
      <alignment horizontal="left" vertical="center" wrapText="1"/>
    </xf>
    <xf numFmtId="9" fontId="4" fillId="6" borderId="10" xfId="1" quotePrefix="1" applyFont="1" applyFill="1" applyBorder="1" applyAlignment="1" applyProtection="1">
      <alignment horizontal="center" vertical="center"/>
    </xf>
    <xf numFmtId="2" fontId="22" fillId="6" borderId="10" xfId="0" applyNumberFormat="1" applyFont="1" applyFill="1" applyBorder="1" applyAlignment="1" applyProtection="1">
      <alignment horizontal="left" vertical="center"/>
    </xf>
    <xf numFmtId="0" fontId="32" fillId="3" borderId="31" xfId="0" applyFont="1" applyFill="1" applyBorder="1" applyAlignment="1" applyProtection="1">
      <alignment horizontal="left" vertical="center" wrapText="1"/>
    </xf>
    <xf numFmtId="0" fontId="26" fillId="3" borderId="31" xfId="0" applyFont="1" applyFill="1" applyBorder="1" applyAlignment="1" applyProtection="1">
      <alignment horizontal="left" vertical="center" wrapText="1"/>
    </xf>
    <xf numFmtId="0" fontId="32" fillId="3" borderId="25" xfId="0" applyFont="1" applyFill="1" applyBorder="1" applyAlignment="1" applyProtection="1">
      <alignment horizontal="left" vertical="center" wrapText="1"/>
    </xf>
    <xf numFmtId="0" fontId="26" fillId="3" borderId="25" xfId="0" applyFont="1" applyFill="1" applyBorder="1" applyAlignment="1" applyProtection="1">
      <alignment horizontal="left" vertical="center" wrapText="1"/>
    </xf>
    <xf numFmtId="0" fontId="45" fillId="0" borderId="10" xfId="8" applyFont="1" applyFill="1" applyBorder="1" applyAlignment="1" applyProtection="1">
      <alignment horizontal="center" vertical="center"/>
      <protection locked="0" hidden="1"/>
    </xf>
    <xf numFmtId="0" fontId="34" fillId="0" borderId="10" xfId="8" applyFont="1" applyFill="1" applyBorder="1" applyAlignment="1" applyProtection="1">
      <alignment horizontal="center" vertical="center"/>
      <protection locked="0" hidden="1"/>
    </xf>
    <xf numFmtId="0" fontId="46" fillId="0" borderId="10" xfId="8" applyNumberFormat="1" applyFont="1" applyFill="1" applyBorder="1" applyProtection="1">
      <protection locked="0" hidden="1"/>
    </xf>
    <xf numFmtId="164" fontId="40" fillId="0" borderId="10" xfId="8" applyNumberFormat="1" applyFont="1" applyFill="1" applyBorder="1" applyAlignment="1" applyProtection="1">
      <alignment horizontal="left" vertical="center" wrapText="1"/>
      <protection locked="0" hidden="1"/>
    </xf>
    <xf numFmtId="9" fontId="40" fillId="0" borderId="10" xfId="8" applyNumberFormat="1" applyFont="1" applyFill="1" applyBorder="1" applyAlignment="1" applyProtection="1">
      <alignment horizontal="left" vertical="center" wrapText="1"/>
      <protection locked="0" hidden="1"/>
    </xf>
    <xf numFmtId="0" fontId="40" fillId="0" borderId="10" xfId="8" applyFont="1" applyFill="1" applyBorder="1" applyAlignment="1" applyProtection="1">
      <alignment horizontal="left" vertical="center" wrapText="1" indent="1"/>
      <protection locked="0" hidden="1"/>
    </xf>
    <xf numFmtId="0" fontId="53" fillId="32" borderId="10" xfId="8" applyFont="1" applyFill="1" applyBorder="1" applyAlignment="1" applyProtection="1">
      <alignment horizontal="right" vertical="center" wrapText="1"/>
      <protection locked="0"/>
    </xf>
    <xf numFmtId="0" fontId="91" fillId="32" borderId="10" xfId="8" applyFont="1" applyFill="1" applyBorder="1" applyAlignment="1" applyProtection="1">
      <alignment horizontal="right" vertical="center" wrapText="1"/>
      <protection locked="0"/>
    </xf>
    <xf numFmtId="0" fontId="57" fillId="32" borderId="10" xfId="8" applyFont="1" applyFill="1" applyBorder="1" applyAlignment="1" applyProtection="1">
      <alignment horizontal="right" vertical="center" wrapText="1"/>
      <protection locked="0"/>
    </xf>
    <xf numFmtId="1" fontId="106" fillId="0" borderId="10" xfId="9" applyNumberFormat="1" applyFont="1" applyFill="1" applyBorder="1" applyAlignment="1" applyProtection="1">
      <alignment horizontal="center" vertical="center"/>
      <protection locked="0" hidden="1"/>
    </xf>
    <xf numFmtId="0" fontId="107" fillId="0" borderId="10" xfId="8" applyFont="1" applyFill="1" applyBorder="1" applyAlignment="1" applyProtection="1">
      <alignment vertical="center" wrapText="1"/>
      <protection locked="0" hidden="1"/>
    </xf>
    <xf numFmtId="9" fontId="106" fillId="0" borderId="10" xfId="0" applyNumberFormat="1" applyFont="1" applyFill="1" applyBorder="1" applyAlignment="1" applyProtection="1">
      <alignment horizontal="center" vertical="center" wrapText="1"/>
      <protection locked="0" hidden="1"/>
    </xf>
    <xf numFmtId="0" fontId="106" fillId="0" borderId="10" xfId="0" applyFont="1" applyFill="1" applyBorder="1" applyAlignment="1" applyProtection="1">
      <alignment horizontal="center" vertical="center" wrapText="1"/>
      <protection locked="0" hidden="1"/>
    </xf>
    <xf numFmtId="0" fontId="106" fillId="0" borderId="10" xfId="8" applyFont="1" applyFill="1" applyBorder="1" applyAlignment="1" applyProtection="1">
      <alignment vertical="center"/>
      <protection locked="0" hidden="1"/>
    </xf>
    <xf numFmtId="0" fontId="106" fillId="0" borderId="10" xfId="8" applyFont="1" applyFill="1" applyBorder="1" applyAlignment="1" applyProtection="1">
      <alignment vertical="center"/>
      <protection locked="0"/>
    </xf>
    <xf numFmtId="0" fontId="106" fillId="0" borderId="10" xfId="0" applyNumberFormat="1" applyFont="1" applyFill="1" applyBorder="1" applyAlignment="1" applyProtection="1">
      <alignment horizontal="left"/>
      <protection locked="0" hidden="1"/>
    </xf>
    <xf numFmtId="0" fontId="106" fillId="0" borderId="10" xfId="0" applyNumberFormat="1" applyFont="1" applyFill="1" applyBorder="1" applyAlignment="1" applyProtection="1">
      <alignment horizontal="center"/>
      <protection locked="0" hidden="1"/>
    </xf>
    <xf numFmtId="0" fontId="106" fillId="0" borderId="10" xfId="0" applyFont="1" applyFill="1" applyBorder="1" applyAlignment="1" applyProtection="1">
      <alignment horizontal="center" vertical="center"/>
      <protection locked="0" hidden="1"/>
    </xf>
    <xf numFmtId="0" fontId="113" fillId="0" borderId="10" xfId="8" applyNumberFormat="1" applyFont="1" applyFill="1" applyBorder="1" applyAlignment="1" applyProtection="1">
      <alignment vertical="center" wrapText="1"/>
      <protection locked="0" hidden="1"/>
    </xf>
    <xf numFmtId="0" fontId="117" fillId="0" borderId="10" xfId="0" applyNumberFormat="1" applyFont="1" applyFill="1" applyBorder="1" applyAlignment="1" applyProtection="1">
      <alignment horizontal="center" vertical="center" wrapText="1"/>
      <protection locked="0" hidden="1"/>
    </xf>
    <xf numFmtId="0" fontId="117" fillId="0" borderId="10" xfId="0" applyNumberFormat="1" applyFont="1" applyFill="1" applyBorder="1" applyAlignment="1" applyProtection="1">
      <alignment horizontal="center" vertical="center"/>
      <protection locked="0" hidden="1"/>
    </xf>
    <xf numFmtId="0" fontId="117" fillId="0" borderId="10" xfId="0" applyFont="1" applyFill="1" applyBorder="1" applyAlignment="1" applyProtection="1">
      <alignment horizontal="center" vertical="center"/>
      <protection locked="0" hidden="1"/>
    </xf>
    <xf numFmtId="0" fontId="117" fillId="0" borderId="10" xfId="0" applyFont="1" applyFill="1" applyBorder="1" applyAlignment="1" applyProtection="1">
      <alignment horizontal="center" vertical="center" wrapText="1"/>
      <protection locked="0" hidden="1"/>
    </xf>
    <xf numFmtId="1" fontId="117" fillId="0" borderId="10" xfId="0" applyNumberFormat="1" applyFont="1" applyFill="1" applyBorder="1" applyAlignment="1" applyProtection="1">
      <alignment horizontal="center" vertical="center" wrapText="1"/>
      <protection locked="0" hidden="1"/>
    </xf>
    <xf numFmtId="0" fontId="118" fillId="0" borderId="10" xfId="0" applyFont="1" applyFill="1" applyBorder="1" applyProtection="1">
      <protection locked="0" hidden="1"/>
    </xf>
    <xf numFmtId="1" fontId="106" fillId="0" borderId="10" xfId="0" applyNumberFormat="1" applyFont="1" applyFill="1" applyBorder="1" applyAlignment="1" applyProtection="1">
      <alignment horizontal="center" vertical="center" wrapText="1"/>
      <protection locked="0" hidden="1"/>
    </xf>
    <xf numFmtId="0" fontId="113" fillId="0" borderId="10" xfId="8" applyFont="1" applyFill="1" applyBorder="1" applyAlignment="1" applyProtection="1">
      <alignment vertical="center" wrapText="1"/>
      <protection locked="0" hidden="1"/>
    </xf>
    <xf numFmtId="0" fontId="113" fillId="0" borderId="10" xfId="8" applyFont="1" applyFill="1" applyBorder="1" applyAlignment="1" applyProtection="1">
      <alignment vertical="center" wrapText="1"/>
      <protection locked="0"/>
    </xf>
    <xf numFmtId="0" fontId="103" fillId="0" borderId="10" xfId="8" applyFont="1" applyFill="1" applyBorder="1" applyAlignment="1" applyProtection="1">
      <alignment vertical="center" wrapText="1"/>
      <protection locked="0"/>
    </xf>
    <xf numFmtId="0" fontId="113" fillId="0" borderId="10" xfId="0" applyFont="1" applyFill="1" applyBorder="1" applyProtection="1">
      <protection locked="0" hidden="1"/>
    </xf>
    <xf numFmtId="9" fontId="4" fillId="25" borderId="30" xfId="1" applyFont="1" applyFill="1" applyBorder="1" applyAlignment="1" applyProtection="1">
      <alignment horizontal="center" vertical="center"/>
    </xf>
    <xf numFmtId="2" fontId="22" fillId="25" borderId="21" xfId="0" applyNumberFormat="1" applyFont="1" applyFill="1" applyBorder="1" applyAlignment="1" applyProtection="1">
      <alignment horizontal="left" vertical="center"/>
    </xf>
    <xf numFmtId="2" fontId="22" fillId="25" borderId="21" xfId="0" applyNumberFormat="1" applyFont="1" applyFill="1" applyBorder="1" applyAlignment="1" applyProtection="1">
      <alignment horizontal="left" vertical="center" wrapText="1"/>
    </xf>
    <xf numFmtId="9" fontId="4" fillId="25" borderId="10" xfId="1" quotePrefix="1" applyFont="1" applyFill="1" applyBorder="1" applyAlignment="1" applyProtection="1">
      <alignment horizontal="center" vertical="center"/>
    </xf>
    <xf numFmtId="2" fontId="22" fillId="25" borderId="10" xfId="0" applyNumberFormat="1" applyFont="1" applyFill="1" applyBorder="1" applyAlignment="1" applyProtection="1">
      <alignment horizontal="left" vertical="center"/>
    </xf>
    <xf numFmtId="0" fontId="6" fillId="2" borderId="7" xfId="0" applyFont="1" applyFill="1" applyBorder="1" applyAlignment="1" applyProtection="1">
      <alignment vertical="center"/>
      <protection locked="0"/>
    </xf>
    <xf numFmtId="49" fontId="6" fillId="2" borderId="8" xfId="0" applyNumberFormat="1" applyFont="1" applyFill="1" applyBorder="1" applyAlignment="1" applyProtection="1">
      <alignment horizontal="right" vertical="center"/>
      <protection locked="0"/>
    </xf>
    <xf numFmtId="0" fontId="7" fillId="2" borderId="10" xfId="0" applyFont="1" applyFill="1" applyBorder="1" applyAlignment="1" applyProtection="1">
      <alignment vertical="center" wrapText="1"/>
      <protection locked="0"/>
    </xf>
    <xf numFmtId="49" fontId="7" fillId="2" borderId="11" xfId="0" applyNumberFormat="1" applyFont="1" applyFill="1" applyBorder="1" applyAlignment="1" applyProtection="1">
      <alignment horizontal="right" vertical="center"/>
      <protection locked="0"/>
    </xf>
    <xf numFmtId="0" fontId="7" fillId="2" borderId="10" xfId="0" applyFont="1" applyFill="1" applyBorder="1" applyAlignment="1" applyProtection="1">
      <alignment vertical="center"/>
      <protection locked="0"/>
    </xf>
    <xf numFmtId="0" fontId="7" fillId="2" borderId="10" xfId="0" applyFont="1" applyFill="1" applyBorder="1" applyAlignment="1" applyProtection="1">
      <alignment horizontal="right" vertical="center"/>
      <protection locked="0"/>
    </xf>
    <xf numFmtId="0" fontId="12" fillId="3" borderId="14" xfId="0" applyFont="1" applyFill="1" applyBorder="1" applyAlignment="1" applyProtection="1">
      <protection locked="0"/>
    </xf>
    <xf numFmtId="0" fontId="12" fillId="3" borderId="10" xfId="0" applyFont="1" applyFill="1" applyBorder="1" applyAlignment="1" applyProtection="1">
      <protection locked="0"/>
    </xf>
    <xf numFmtId="0" fontId="12" fillId="3" borderId="15" xfId="0" applyFont="1" applyFill="1" applyBorder="1" applyAlignment="1" applyProtection="1">
      <protection locked="0"/>
    </xf>
    <xf numFmtId="0" fontId="12" fillId="3" borderId="16" xfId="0" applyFont="1" applyFill="1" applyBorder="1" applyAlignment="1" applyProtection="1">
      <protection locked="0"/>
    </xf>
    <xf numFmtId="9" fontId="25" fillId="7" borderId="13" xfId="0" applyNumberFormat="1" applyFont="1" applyFill="1" applyBorder="1" applyAlignment="1" applyProtection="1">
      <alignment horizontal="center" vertical="center"/>
    </xf>
    <xf numFmtId="49" fontId="25" fillId="4" borderId="13" xfId="0" applyNumberFormat="1" applyFont="1" applyFill="1" applyBorder="1" applyAlignment="1" applyProtection="1">
      <alignment horizontal="center" vertical="center"/>
    </xf>
    <xf numFmtId="9" fontId="25" fillId="7" borderId="13" xfId="0" applyNumberFormat="1" applyFont="1" applyFill="1" applyBorder="1" applyAlignment="1" applyProtection="1">
      <alignment horizontal="center" vertical="center" wrapText="1"/>
    </xf>
    <xf numFmtId="9" fontId="7" fillId="7" borderId="13" xfId="0" applyNumberFormat="1" applyFont="1" applyFill="1" applyBorder="1" applyAlignment="1" applyProtection="1">
      <alignment horizontal="center" vertical="center" wrapText="1"/>
    </xf>
    <xf numFmtId="0" fontId="110" fillId="0" borderId="10" xfId="0" applyFont="1" applyBorder="1" applyAlignment="1" applyProtection="1">
      <protection locked="0"/>
    </xf>
    <xf numFmtId="0" fontId="110" fillId="0" borderId="0" xfId="0" applyFont="1" applyAlignment="1" applyProtection="1">
      <protection locked="0"/>
    </xf>
    <xf numFmtId="0" fontId="110" fillId="0" borderId="10" xfId="0" applyFont="1" applyFill="1" applyBorder="1" applyAlignment="1" applyProtection="1">
      <protection locked="0"/>
    </xf>
    <xf numFmtId="0" fontId="110" fillId="0" borderId="0" xfId="0" applyFont="1" applyFill="1" applyAlignment="1" applyProtection="1">
      <protection locked="0"/>
    </xf>
    <xf numFmtId="0" fontId="0" fillId="0" borderId="0" xfId="0" applyFont="1" applyFill="1" applyAlignment="1" applyProtection="1">
      <protection locked="0"/>
    </xf>
    <xf numFmtId="0" fontId="0" fillId="21" borderId="0" xfId="0" applyFont="1" applyFill="1" applyAlignment="1" applyProtection="1">
      <protection locked="0"/>
    </xf>
    <xf numFmtId="0" fontId="0" fillId="0" borderId="10" xfId="0" applyFont="1" applyFill="1" applyBorder="1" applyAlignment="1" applyProtection="1">
      <protection locked="0"/>
    </xf>
    <xf numFmtId="0" fontId="0" fillId="0" borderId="0" xfId="0" applyNumberFormat="1" applyFont="1" applyAlignment="1" applyProtection="1">
      <alignment horizontal="center"/>
      <protection locked="0"/>
    </xf>
    <xf numFmtId="0" fontId="36" fillId="0" borderId="0" xfId="0" applyNumberFormat="1" applyFont="1" applyAlignment="1" applyProtection="1">
      <alignment horizontal="center"/>
      <protection locked="0"/>
    </xf>
    <xf numFmtId="49" fontId="16" fillId="8" borderId="6" xfId="0" applyNumberFormat="1" applyFont="1" applyFill="1" applyBorder="1" applyAlignment="1" applyProtection="1">
      <alignment horizontal="center" vertical="center" wrapText="1"/>
    </xf>
    <xf numFmtId="0" fontId="7" fillId="9" borderId="7" xfId="0" applyFont="1" applyFill="1" applyBorder="1" applyAlignment="1" applyProtection="1">
      <alignment horizontal="center" vertical="center" wrapText="1"/>
    </xf>
    <xf numFmtId="0" fontId="0" fillId="9" borderId="7" xfId="0" applyFont="1" applyFill="1" applyBorder="1" applyAlignment="1" applyProtection="1">
      <alignment vertical="center" wrapText="1"/>
    </xf>
    <xf numFmtId="49" fontId="7" fillId="11" borderId="5" xfId="0" applyNumberFormat="1" applyFont="1" applyFill="1" applyBorder="1" applyAlignment="1" applyProtection="1">
      <alignment horizontal="center" vertical="center" wrapText="1"/>
    </xf>
    <xf numFmtId="9" fontId="4" fillId="11" borderId="4" xfId="0" applyNumberFormat="1" applyFont="1" applyFill="1" applyBorder="1" applyAlignment="1" applyProtection="1">
      <alignment horizontal="center" vertical="center" wrapText="1"/>
    </xf>
    <xf numFmtId="49" fontId="4" fillId="11" borderId="5" xfId="0" applyNumberFormat="1" applyFont="1" applyFill="1" applyBorder="1" applyAlignment="1" applyProtection="1">
      <alignment horizontal="center" vertical="center" wrapText="1"/>
    </xf>
    <xf numFmtId="0" fontId="0" fillId="9" borderId="4" xfId="0" applyFont="1" applyFill="1" applyBorder="1" applyAlignment="1" applyProtection="1">
      <alignment horizontal="center" vertical="center" wrapText="1"/>
    </xf>
    <xf numFmtId="0" fontId="0" fillId="9" borderId="5" xfId="0" applyFont="1" applyFill="1" applyBorder="1" applyAlignment="1" applyProtection="1">
      <alignment vertical="center" wrapText="1"/>
    </xf>
    <xf numFmtId="0" fontId="0" fillId="9" borderId="4" xfId="0" applyFont="1" applyFill="1" applyBorder="1" applyAlignment="1" applyProtection="1">
      <alignment vertical="center" wrapText="1"/>
    </xf>
    <xf numFmtId="0" fontId="36" fillId="9" borderId="7" xfId="0" applyFont="1" applyFill="1" applyBorder="1" applyAlignment="1" applyProtection="1">
      <alignment horizontal="center" vertical="center" wrapText="1"/>
    </xf>
    <xf numFmtId="0" fontId="0" fillId="9" borderId="7" xfId="0" applyFont="1" applyFill="1" applyBorder="1" applyAlignment="1" applyProtection="1">
      <alignment horizontal="center" vertical="center" wrapText="1"/>
    </xf>
    <xf numFmtId="9" fontId="0" fillId="9" borderId="7" xfId="0" applyNumberFormat="1" applyFont="1" applyFill="1" applyBorder="1" applyAlignment="1" applyProtection="1">
      <alignment horizontal="center" vertical="center" wrapText="1"/>
    </xf>
    <xf numFmtId="9" fontId="0" fillId="9" borderId="7" xfId="0" applyNumberFormat="1" applyFont="1" applyFill="1" applyBorder="1" applyAlignment="1" applyProtection="1">
      <alignment vertical="center" wrapText="1"/>
    </xf>
    <xf numFmtId="49" fontId="13" fillId="23" borderId="37" xfId="0" applyNumberFormat="1" applyFont="1" applyFill="1" applyBorder="1" applyAlignment="1" applyProtection="1">
      <alignment horizontal="center" vertical="center" wrapText="1"/>
    </xf>
    <xf numFmtId="49" fontId="13" fillId="24" borderId="37" xfId="0" applyNumberFormat="1" applyFont="1" applyFill="1" applyBorder="1" applyAlignment="1" applyProtection="1">
      <alignment horizontal="center" vertical="center" wrapText="1"/>
    </xf>
    <xf numFmtId="49" fontId="13" fillId="25" borderId="37" xfId="0" applyNumberFormat="1" applyFont="1" applyFill="1" applyBorder="1" applyAlignment="1" applyProtection="1">
      <alignment horizontal="center" vertical="center" wrapText="1"/>
    </xf>
    <xf numFmtId="49" fontId="34" fillId="26" borderId="37" xfId="0" applyNumberFormat="1" applyFont="1" applyFill="1" applyBorder="1" applyAlignment="1" applyProtection="1">
      <alignment horizontal="center" vertical="center" wrapText="1"/>
    </xf>
    <xf numFmtId="49" fontId="35" fillId="26" borderId="37" xfId="0" applyNumberFormat="1" applyFont="1" applyFill="1" applyBorder="1" applyAlignment="1" applyProtection="1">
      <alignment horizontal="center" vertical="center" wrapText="1"/>
    </xf>
    <xf numFmtId="9" fontId="7" fillId="0" borderId="37" xfId="0" applyNumberFormat="1" applyFont="1" applyFill="1" applyBorder="1" applyAlignment="1" applyProtection="1">
      <alignment horizontal="center" vertical="center" wrapText="1"/>
    </xf>
    <xf numFmtId="10" fontId="0" fillId="0" borderId="37" xfId="0" applyNumberFormat="1" applyFont="1" applyFill="1" applyBorder="1" applyAlignment="1" applyProtection="1">
      <alignment vertical="center" wrapText="1"/>
    </xf>
    <xf numFmtId="49" fontId="4" fillId="21" borderId="37" xfId="0" applyNumberFormat="1" applyFont="1" applyFill="1" applyBorder="1" applyAlignment="1" applyProtection="1">
      <alignment horizontal="center" vertical="center" wrapText="1"/>
    </xf>
    <xf numFmtId="49" fontId="4" fillId="27" borderId="37" xfId="0" applyNumberFormat="1" applyFont="1" applyFill="1" applyBorder="1" applyAlignment="1" applyProtection="1">
      <alignment horizontal="center" vertical="center" wrapText="1"/>
    </xf>
    <xf numFmtId="2" fontId="4" fillId="27" borderId="37" xfId="0" applyNumberFormat="1" applyFont="1" applyFill="1" applyBorder="1" applyAlignment="1" applyProtection="1">
      <alignment horizontal="center" vertical="center" wrapText="1"/>
    </xf>
    <xf numFmtId="49" fontId="4" fillId="44" borderId="37" xfId="0" applyNumberFormat="1" applyFont="1" applyFill="1" applyBorder="1" applyAlignment="1" applyProtection="1">
      <alignment horizontal="center" vertical="center" wrapText="1"/>
    </xf>
    <xf numFmtId="49" fontId="66" fillId="35" borderId="10" xfId="2" applyNumberFormat="1" applyFont="1" applyFill="1" applyBorder="1" applyAlignment="1" applyProtection="1">
      <alignment horizontal="center" vertical="center" wrapText="1"/>
    </xf>
    <xf numFmtId="49" fontId="66" fillId="38" borderId="33" xfId="2" applyNumberFormat="1" applyFont="1" applyFill="1" applyBorder="1" applyAlignment="1" applyProtection="1">
      <alignment horizontal="center" vertical="center" wrapText="1"/>
    </xf>
    <xf numFmtId="49" fontId="66" fillId="39" borderId="10" xfId="2" applyNumberFormat="1" applyFont="1" applyFill="1" applyBorder="1" applyAlignment="1" applyProtection="1">
      <alignment horizontal="center" vertical="center" wrapText="1"/>
    </xf>
    <xf numFmtId="49" fontId="66" fillId="40" borderId="33" xfId="2" applyNumberFormat="1" applyFont="1" applyFill="1" applyBorder="1" applyAlignment="1" applyProtection="1">
      <alignment horizontal="center" vertical="center" wrapText="1"/>
    </xf>
    <xf numFmtId="49" fontId="66" fillId="41" borderId="10" xfId="2" applyNumberFormat="1" applyFont="1" applyFill="1" applyBorder="1" applyAlignment="1" applyProtection="1">
      <alignment horizontal="center" vertical="center" wrapText="1"/>
    </xf>
    <xf numFmtId="0" fontId="0" fillId="0" borderId="10" xfId="0" applyFont="1" applyBorder="1" applyAlignment="1"/>
    <xf numFmtId="0" fontId="0" fillId="0" borderId="10" xfId="0" applyBorder="1" applyAlignment="1"/>
    <xf numFmtId="2" fontId="22" fillId="6" borderId="37" xfId="0" applyNumberFormat="1" applyFont="1" applyFill="1" applyBorder="1" applyAlignment="1" applyProtection="1">
      <alignment horizontal="center" vertical="center" wrapText="1"/>
    </xf>
    <xf numFmtId="49" fontId="22" fillId="6" borderId="37" xfId="0" applyNumberFormat="1" applyFont="1" applyFill="1" applyBorder="1" applyAlignment="1" applyProtection="1">
      <alignment horizontal="center" vertical="center" wrapText="1"/>
    </xf>
    <xf numFmtId="49" fontId="22" fillId="0" borderId="37" xfId="0" applyNumberFormat="1" applyFont="1" applyFill="1" applyBorder="1" applyAlignment="1" applyProtection="1">
      <alignment horizontal="center" vertical="center" wrapText="1"/>
    </xf>
    <xf numFmtId="49" fontId="22" fillId="5" borderId="37" xfId="0" applyNumberFormat="1" applyFont="1" applyFill="1" applyBorder="1" applyAlignment="1" applyProtection="1">
      <alignment horizontal="center" vertical="center" wrapText="1"/>
    </xf>
    <xf numFmtId="2" fontId="22" fillId="5" borderId="37" xfId="0" applyNumberFormat="1" applyFont="1" applyFill="1" applyBorder="1" applyAlignment="1" applyProtection="1">
      <alignment horizontal="center" vertical="center" wrapText="1"/>
    </xf>
    <xf numFmtId="2" fontId="4" fillId="44" borderId="37" xfId="0" applyNumberFormat="1" applyFont="1" applyFill="1" applyBorder="1" applyAlignment="1" applyProtection="1">
      <alignment horizontal="center" vertical="center" wrapText="1"/>
    </xf>
    <xf numFmtId="0" fontId="4" fillId="44" borderId="37" xfId="0" applyNumberFormat="1" applyFont="1" applyFill="1" applyBorder="1" applyAlignment="1" applyProtection="1">
      <alignment horizontal="center" vertical="center" wrapText="1"/>
    </xf>
    <xf numFmtId="2" fontId="4" fillId="44" borderId="37" xfId="0" applyNumberFormat="1" applyFont="1" applyFill="1" applyBorder="1" applyAlignment="1" applyProtection="1">
      <alignment horizontal="center" vertical="center" wrapText="1"/>
      <protection locked="0"/>
    </xf>
    <xf numFmtId="9" fontId="22" fillId="23" borderId="37" xfId="0" applyNumberFormat="1" applyFont="1" applyFill="1" applyBorder="1" applyAlignment="1" applyProtection="1">
      <alignment horizontal="center" vertical="center" wrapText="1"/>
    </xf>
    <xf numFmtId="49" fontId="119" fillId="0" borderId="37" xfId="0" applyNumberFormat="1" applyFont="1" applyFill="1" applyBorder="1" applyAlignment="1" applyProtection="1">
      <alignment horizontal="center" vertical="center" wrapText="1"/>
      <protection locked="0"/>
    </xf>
    <xf numFmtId="9" fontId="22" fillId="25" borderId="37" xfId="0" applyNumberFormat="1" applyFont="1" applyFill="1" applyBorder="1" applyAlignment="1" applyProtection="1">
      <alignment horizontal="center" vertical="center" wrapText="1"/>
    </xf>
    <xf numFmtId="0" fontId="119" fillId="0" borderId="37" xfId="0" applyNumberFormat="1" applyFont="1" applyFill="1" applyBorder="1" applyAlignment="1" applyProtection="1">
      <alignment horizontal="center" vertical="center" wrapText="1"/>
      <protection locked="0"/>
    </xf>
    <xf numFmtId="49" fontId="22" fillId="27" borderId="37" xfId="0" applyNumberFormat="1" applyFont="1" applyFill="1" applyBorder="1" applyAlignment="1" applyProtection="1">
      <alignment horizontal="center" vertical="center" wrapText="1"/>
    </xf>
    <xf numFmtId="49" fontId="22" fillId="14" borderId="37" xfId="0" applyNumberFormat="1" applyFont="1" applyFill="1" applyBorder="1" applyAlignment="1" applyProtection="1">
      <alignment horizontal="center" vertical="center" wrapText="1"/>
    </xf>
    <xf numFmtId="49" fontId="22" fillId="15" borderId="37" xfId="0" applyNumberFormat="1" applyFont="1" applyFill="1" applyBorder="1" applyAlignment="1" applyProtection="1">
      <alignment horizontal="center" vertical="center" wrapText="1"/>
    </xf>
    <xf numFmtId="0" fontId="22" fillId="15" borderId="37" xfId="0" applyFont="1" applyFill="1" applyBorder="1" applyAlignment="1" applyProtection="1">
      <alignment horizontal="center" vertical="center" wrapText="1"/>
    </xf>
    <xf numFmtId="49" fontId="22" fillId="14" borderId="37" xfId="0" applyNumberFormat="1" applyFont="1" applyFill="1" applyBorder="1" applyAlignment="1" applyProtection="1">
      <alignment horizontal="center" vertical="center"/>
    </xf>
    <xf numFmtId="49" fontId="22" fillId="0" borderId="37" xfId="0" applyNumberFormat="1" applyFont="1" applyFill="1" applyBorder="1" applyAlignment="1" applyProtection="1">
      <alignment horizontal="center" vertical="center"/>
    </xf>
    <xf numFmtId="49" fontId="22" fillId="15" borderId="37" xfId="0" applyNumberFormat="1" applyFont="1" applyFill="1" applyBorder="1" applyAlignment="1" applyProtection="1">
      <alignment horizontal="center" vertical="center"/>
    </xf>
    <xf numFmtId="0" fontId="120" fillId="15" borderId="37" xfId="0" applyFont="1" applyFill="1" applyBorder="1" applyAlignment="1" applyProtection="1">
      <alignment horizontal="center" vertical="center" wrapText="1"/>
    </xf>
    <xf numFmtId="49" fontId="4" fillId="0" borderId="37" xfId="0" applyNumberFormat="1" applyFont="1" applyFill="1" applyBorder="1" applyAlignment="1" applyProtection="1">
      <alignment horizontal="center" vertical="center" wrapText="1"/>
    </xf>
    <xf numFmtId="49" fontId="22" fillId="25" borderId="37" xfId="0" applyNumberFormat="1" applyFont="1" applyFill="1" applyBorder="1" applyAlignment="1" applyProtection="1">
      <alignment horizontal="center" vertical="center" wrapText="1"/>
    </xf>
    <xf numFmtId="0" fontId="22" fillId="25" borderId="37" xfId="0" applyNumberFormat="1" applyFont="1" applyFill="1" applyBorder="1" applyAlignment="1" applyProtection="1">
      <alignment horizontal="center" vertical="center" wrapText="1"/>
    </xf>
    <xf numFmtId="2" fontId="4" fillId="21" borderId="37" xfId="0" applyNumberFormat="1" applyFont="1" applyFill="1" applyBorder="1" applyAlignment="1" applyProtection="1">
      <alignment horizontal="center" vertical="center" wrapText="1"/>
    </xf>
    <xf numFmtId="2" fontId="22" fillId="0" borderId="37" xfId="0" applyNumberFormat="1" applyFont="1" applyFill="1" applyBorder="1" applyAlignment="1" applyProtection="1">
      <alignment horizontal="center" vertical="center" wrapText="1"/>
    </xf>
    <xf numFmtId="2" fontId="22" fillId="14" borderId="37" xfId="0" applyNumberFormat="1" applyFont="1" applyFill="1" applyBorder="1" applyAlignment="1" applyProtection="1">
      <alignment horizontal="center" vertical="center" wrapText="1"/>
    </xf>
    <xf numFmtId="49" fontId="22" fillId="14" borderId="37" xfId="0" applyNumberFormat="1" applyFont="1" applyFill="1" applyBorder="1" applyAlignment="1" applyProtection="1">
      <alignment horizontal="center" vertical="top" wrapText="1"/>
    </xf>
    <xf numFmtId="2" fontId="22" fillId="27" borderId="37" xfId="0" applyNumberFormat="1" applyFont="1" applyFill="1" applyBorder="1" applyAlignment="1" applyProtection="1">
      <alignment horizontal="center" vertical="center" wrapText="1"/>
    </xf>
    <xf numFmtId="2" fontId="22" fillId="15" borderId="37" xfId="0" applyNumberFormat="1" applyFont="1" applyFill="1" applyBorder="1" applyAlignment="1" applyProtection="1">
      <alignment horizontal="center" vertical="center" wrapText="1"/>
    </xf>
    <xf numFmtId="2" fontId="22" fillId="25" borderId="37" xfId="0" applyNumberFormat="1" applyFont="1" applyFill="1" applyBorder="1" applyAlignment="1" applyProtection="1">
      <alignment horizontal="center" vertical="center" wrapText="1"/>
    </xf>
    <xf numFmtId="49" fontId="51" fillId="0" borderId="37" xfId="0" applyNumberFormat="1" applyFont="1" applyFill="1" applyBorder="1" applyAlignment="1" applyProtection="1">
      <alignment horizontal="center" vertical="center" wrapText="1"/>
    </xf>
    <xf numFmtId="49" fontId="51" fillId="14" borderId="37" xfId="0" applyNumberFormat="1" applyFont="1" applyFill="1" applyBorder="1" applyAlignment="1" applyProtection="1">
      <alignment horizontal="center" vertical="center" wrapText="1"/>
    </xf>
    <xf numFmtId="49" fontId="51" fillId="15" borderId="37" xfId="0" applyNumberFormat="1" applyFont="1" applyFill="1" applyBorder="1" applyAlignment="1" applyProtection="1">
      <alignment horizontal="center" vertical="center" wrapText="1"/>
    </xf>
    <xf numFmtId="49" fontId="51" fillId="27" borderId="37" xfId="0" applyNumberFormat="1" applyFont="1" applyFill="1" applyBorder="1" applyAlignment="1" applyProtection="1">
      <alignment horizontal="center" vertical="center" wrapText="1"/>
    </xf>
    <xf numFmtId="2" fontId="51" fillId="25" borderId="37" xfId="0" applyNumberFormat="1" applyFont="1" applyFill="1" applyBorder="1" applyAlignment="1" applyProtection="1">
      <alignment horizontal="center" vertical="center" wrapText="1"/>
    </xf>
    <xf numFmtId="49" fontId="51" fillId="25" borderId="37" xfId="0" applyNumberFormat="1" applyFont="1" applyFill="1" applyBorder="1" applyAlignment="1" applyProtection="1">
      <alignment horizontal="center" vertical="center" wrapText="1"/>
    </xf>
    <xf numFmtId="0" fontId="106" fillId="0" borderId="10" xfId="8" applyNumberFormat="1" applyFont="1" applyFill="1" applyBorder="1" applyAlignment="1" applyProtection="1">
      <alignment horizontal="center" vertical="center"/>
      <protection locked="0" hidden="1"/>
    </xf>
    <xf numFmtId="49" fontId="7" fillId="4" borderId="13" xfId="0" applyNumberFormat="1" applyFont="1" applyFill="1" applyBorder="1" applyAlignment="1" applyProtection="1">
      <alignment horizontal="center" vertical="center"/>
    </xf>
    <xf numFmtId="0" fontId="64" fillId="27" borderId="10" xfId="8" applyFont="1" applyFill="1" applyBorder="1" applyAlignment="1" applyProtection="1">
      <alignment horizontal="left" vertical="center" wrapText="1" indent="1"/>
      <protection locked="0"/>
    </xf>
    <xf numFmtId="9" fontId="66" fillId="41" borderId="10" xfId="8" applyNumberFormat="1" applyFont="1" applyFill="1" applyBorder="1" applyAlignment="1" applyProtection="1">
      <alignment horizontal="center" vertical="center" wrapText="1"/>
    </xf>
    <xf numFmtId="0" fontId="68" fillId="36" borderId="10" xfId="8" applyFont="1" applyFill="1" applyBorder="1" applyAlignment="1" applyProtection="1">
      <alignment horizontal="center" vertical="center" wrapText="1"/>
      <protection locked="0"/>
    </xf>
    <xf numFmtId="9" fontId="66" fillId="40" borderId="33" xfId="8" applyNumberFormat="1" applyFont="1" applyFill="1" applyBorder="1" applyAlignment="1" applyProtection="1">
      <alignment horizontal="center" vertical="center" wrapText="1"/>
    </xf>
    <xf numFmtId="9" fontId="66" fillId="39" borderId="10" xfId="8" applyNumberFormat="1" applyFont="1" applyFill="1" applyBorder="1" applyAlignment="1" applyProtection="1">
      <alignment horizontal="center" vertical="center" wrapText="1"/>
    </xf>
    <xf numFmtId="0" fontId="64" fillId="37" borderId="10" xfId="8" applyFont="1" applyFill="1" applyBorder="1" applyAlignment="1" applyProtection="1">
      <alignment horizontal="left" vertical="center" wrapText="1" indent="1"/>
      <protection locked="0"/>
    </xf>
    <xf numFmtId="9" fontId="66" fillId="38" borderId="33" xfId="8" applyNumberFormat="1" applyFont="1" applyFill="1" applyBorder="1" applyAlignment="1" applyProtection="1">
      <alignment horizontal="center" vertical="center" wrapText="1"/>
    </xf>
    <xf numFmtId="9" fontId="66" fillId="35" borderId="10" xfId="8" applyNumberFormat="1" applyFont="1" applyFill="1" applyBorder="1" applyAlignment="1" applyProtection="1">
      <alignment horizontal="center" vertical="center" wrapText="1"/>
    </xf>
    <xf numFmtId="0" fontId="97" fillId="27" borderId="10" xfId="8" applyFont="1" applyFill="1" applyBorder="1" applyAlignment="1" applyProtection="1">
      <alignment horizontal="left" vertical="center" wrapText="1"/>
      <protection locked="0"/>
    </xf>
    <xf numFmtId="49" fontId="49" fillId="32" borderId="42" xfId="8" applyNumberFormat="1" applyFont="1" applyFill="1" applyBorder="1" applyAlignment="1" applyProtection="1">
      <alignment horizontal="right" vertical="center" wrapText="1"/>
    </xf>
    <xf numFmtId="0" fontId="64" fillId="27" borderId="10" xfId="2" applyFont="1" applyFill="1" applyBorder="1" applyAlignment="1" applyProtection="1">
      <alignment horizontal="left" vertical="center" wrapText="1" indent="1"/>
      <protection locked="0"/>
    </xf>
    <xf numFmtId="0" fontId="68" fillId="36" borderId="10" xfId="2" applyFont="1" applyFill="1" applyBorder="1" applyAlignment="1" applyProtection="1">
      <alignment horizontal="center" vertical="center" wrapText="1"/>
      <protection locked="0"/>
    </xf>
    <xf numFmtId="0" fontId="64" fillId="37" borderId="10" xfId="2" applyFont="1" applyFill="1" applyBorder="1" applyAlignment="1" applyProtection="1">
      <alignment horizontal="left" vertical="center" wrapText="1" indent="1"/>
      <protection locked="0"/>
    </xf>
    <xf numFmtId="0" fontId="9" fillId="3" borderId="10" xfId="0" applyFont="1" applyFill="1" applyBorder="1" applyAlignment="1" applyProtection="1">
      <alignment horizontal="left" vertical="center" wrapText="1"/>
      <protection locked="0"/>
    </xf>
    <xf numFmtId="2" fontId="25" fillId="3" borderId="10" xfId="0" applyNumberFormat="1" applyFont="1" applyFill="1" applyBorder="1" applyAlignment="1" applyProtection="1">
      <alignment horizontal="left" vertical="center"/>
      <protection locked="0"/>
    </xf>
    <xf numFmtId="0" fontId="25" fillId="3" borderId="10" xfId="0" applyFont="1" applyFill="1" applyBorder="1" applyAlignment="1" applyProtection="1">
      <alignment horizontal="left" vertical="center"/>
      <protection locked="0"/>
    </xf>
    <xf numFmtId="0" fontId="25" fillId="3" borderId="27" xfId="0" applyFont="1" applyFill="1" applyBorder="1" applyAlignment="1" applyProtection="1">
      <alignment horizontal="left" vertical="center"/>
      <protection locked="0"/>
    </xf>
    <xf numFmtId="9" fontId="48" fillId="52" borderId="33" xfId="2" applyNumberFormat="1" applyFont="1" applyFill="1" applyBorder="1" applyAlignment="1" applyProtection="1">
      <alignment horizontal="left" vertical="center" indent="1"/>
    </xf>
    <xf numFmtId="2" fontId="48" fillId="52" borderId="33" xfId="2" applyNumberFormat="1" applyFont="1" applyFill="1" applyBorder="1" applyAlignment="1" applyProtection="1">
      <alignment horizontal="center" vertical="center" wrapText="1"/>
    </xf>
    <xf numFmtId="9" fontId="48" fillId="52" borderId="33" xfId="2" applyNumberFormat="1" applyFont="1" applyFill="1" applyBorder="1" applyAlignment="1" applyProtection="1">
      <alignment horizontal="center" vertical="center" wrapText="1"/>
    </xf>
    <xf numFmtId="9" fontId="49" fillId="52" borderId="10" xfId="2" applyNumberFormat="1" applyFont="1" applyFill="1" applyBorder="1" applyAlignment="1" applyProtection="1">
      <alignment horizontal="left" vertical="center" indent="2"/>
    </xf>
    <xf numFmtId="2" fontId="74" fillId="52" borderId="10" xfId="2" applyNumberFormat="1" applyFont="1" applyFill="1" applyBorder="1" applyAlignment="1" applyProtection="1">
      <alignment horizontal="center" vertical="center" wrapText="1"/>
    </xf>
    <xf numFmtId="9" fontId="74" fillId="52" borderId="10" xfId="2" applyNumberFormat="1" applyFont="1" applyFill="1" applyBorder="1" applyAlignment="1" applyProtection="1">
      <alignment horizontal="center" wrapText="1"/>
    </xf>
    <xf numFmtId="9" fontId="48" fillId="53" borderId="33" xfId="2" applyNumberFormat="1" applyFont="1" applyFill="1" applyBorder="1" applyAlignment="1" applyProtection="1">
      <alignment horizontal="left" vertical="center" indent="1"/>
    </xf>
    <xf numFmtId="2" fontId="48" fillId="53" borderId="33" xfId="2" applyNumberFormat="1" applyFont="1" applyFill="1" applyBorder="1" applyAlignment="1" applyProtection="1">
      <alignment horizontal="center" vertical="center" wrapText="1"/>
    </xf>
    <xf numFmtId="9" fontId="48" fillId="53" borderId="33" xfId="2" applyNumberFormat="1" applyFont="1" applyFill="1" applyBorder="1" applyAlignment="1" applyProtection="1">
      <alignment horizontal="center" vertical="center" wrapText="1"/>
    </xf>
    <xf numFmtId="9" fontId="49" fillId="53" borderId="10" xfId="2" applyNumberFormat="1" applyFont="1" applyFill="1" applyBorder="1" applyAlignment="1" applyProtection="1">
      <alignment horizontal="left" vertical="center" indent="2"/>
    </xf>
    <xf numFmtId="2" fontId="74" fillId="53" borderId="10" xfId="2" applyNumberFormat="1" applyFont="1" applyFill="1" applyBorder="1" applyAlignment="1" applyProtection="1">
      <alignment horizontal="center" vertical="center" wrapText="1"/>
    </xf>
    <xf numFmtId="9" fontId="74" fillId="53" borderId="10" xfId="2" applyNumberFormat="1" applyFont="1" applyFill="1" applyBorder="1" applyAlignment="1" applyProtection="1">
      <alignment horizontal="center" wrapText="1"/>
    </xf>
    <xf numFmtId="0" fontId="60" fillId="52" borderId="10" xfId="2" applyFont="1" applyFill="1" applyBorder="1" applyAlignment="1" applyProtection="1">
      <alignment horizontal="center" vertical="center"/>
      <protection locked="0"/>
    </xf>
    <xf numFmtId="0" fontId="61" fillId="52" borderId="10" xfId="2" applyFont="1" applyFill="1" applyBorder="1" applyAlignment="1" applyProtection="1">
      <alignment horizontal="left" vertical="center" wrapText="1" indent="1"/>
      <protection locked="0"/>
    </xf>
    <xf numFmtId="0" fontId="42" fillId="52" borderId="10" xfId="2" applyFont="1" applyFill="1" applyBorder="1" applyAlignment="1" applyProtection="1">
      <alignment vertical="center" wrapText="1"/>
      <protection locked="0"/>
    </xf>
    <xf numFmtId="0" fontId="63" fillId="52" borderId="10" xfId="2" applyFont="1" applyFill="1" applyBorder="1" applyAlignment="1" applyProtection="1">
      <alignment horizontal="left" vertical="center" wrapText="1" indent="1"/>
      <protection locked="0"/>
    </xf>
    <xf numFmtId="0" fontId="60" fillId="53" borderId="10" xfId="2" applyFont="1" applyFill="1" applyBorder="1" applyAlignment="1" applyProtection="1">
      <alignment horizontal="center" vertical="center"/>
      <protection locked="0"/>
    </xf>
    <xf numFmtId="0" fontId="61" fillId="53" borderId="10" xfId="2" applyFont="1" applyFill="1" applyBorder="1" applyAlignment="1" applyProtection="1">
      <alignment horizontal="left" vertical="center" wrapText="1" indent="1"/>
      <protection locked="0"/>
    </xf>
    <xf numFmtId="0" fontId="42" fillId="53" borderId="10" xfId="2" applyFont="1" applyFill="1" applyBorder="1" applyAlignment="1" applyProtection="1">
      <alignment vertical="center" wrapText="1"/>
      <protection locked="0"/>
    </xf>
    <xf numFmtId="0" fontId="63" fillId="53" borderId="10" xfId="2" applyFont="1" applyFill="1" applyBorder="1" applyAlignment="1" applyProtection="1">
      <alignment horizontal="left" vertical="center" wrapText="1" indent="1"/>
      <protection locked="0"/>
    </xf>
    <xf numFmtId="2" fontId="66" fillId="52" borderId="10" xfId="2" applyNumberFormat="1" applyFont="1" applyFill="1" applyBorder="1" applyAlignment="1" applyProtection="1">
      <alignment horizontal="center" vertical="center" wrapText="1"/>
    </xf>
    <xf numFmtId="2" fontId="66" fillId="53" borderId="10" xfId="2" applyNumberFormat="1" applyFont="1" applyFill="1" applyBorder="1" applyAlignment="1" applyProtection="1">
      <alignment horizontal="center" vertical="center" wrapText="1"/>
    </xf>
    <xf numFmtId="49" fontId="49" fillId="32" borderId="42" xfId="2" applyNumberFormat="1" applyFont="1" applyFill="1" applyBorder="1" applyAlignment="1" applyProtection="1">
      <alignment horizontal="right" vertical="center" wrapText="1"/>
    </xf>
    <xf numFmtId="0" fontId="68" fillId="36" borderId="10" xfId="2" applyFont="1" applyFill="1" applyBorder="1" applyAlignment="1" applyProtection="1">
      <alignment vertical="center" wrapText="1"/>
      <protection locked="0"/>
    </xf>
    <xf numFmtId="9" fontId="106" fillId="0" borderId="10" xfId="1" applyFont="1" applyFill="1" applyBorder="1" applyAlignment="1" applyProtection="1">
      <alignment horizontal="left" vertical="center" wrapText="1" indent="1"/>
      <protection locked="0" hidden="1"/>
    </xf>
    <xf numFmtId="14" fontId="25" fillId="3" borderId="26" xfId="0" applyNumberFormat="1" applyFont="1" applyFill="1" applyBorder="1" applyAlignment="1" applyProtection="1">
      <alignment horizontal="left" vertical="center" indent="1"/>
      <protection locked="0"/>
    </xf>
    <xf numFmtId="49" fontId="106" fillId="0" borderId="10" xfId="8" applyNumberFormat="1" applyFont="1" applyFill="1" applyBorder="1" applyAlignment="1" applyProtection="1">
      <alignment horizontal="center" vertical="center" wrapText="1"/>
      <protection locked="0" hidden="1"/>
    </xf>
    <xf numFmtId="49" fontId="3" fillId="2" borderId="50" xfId="0" applyNumberFormat="1" applyFont="1" applyFill="1" applyBorder="1" applyAlignment="1" applyProtection="1">
      <alignment horizontal="left" vertical="center"/>
    </xf>
    <xf numFmtId="0" fontId="3" fillId="2" borderId="51" xfId="0" applyFont="1" applyFill="1" applyBorder="1" applyAlignment="1" applyProtection="1">
      <alignment horizontal="center" vertical="center" wrapText="1"/>
    </xf>
    <xf numFmtId="49" fontId="3" fillId="2" borderId="52" xfId="0" applyNumberFormat="1" applyFont="1" applyFill="1" applyBorder="1" applyAlignment="1" applyProtection="1">
      <alignment horizontal="right" vertical="center"/>
    </xf>
    <xf numFmtId="0" fontId="4" fillId="3" borderId="53" xfId="0" applyFont="1" applyFill="1" applyBorder="1" applyAlignment="1" applyProtection="1">
      <alignment horizontal="center" vertical="center" wrapText="1"/>
    </xf>
    <xf numFmtId="0" fontId="6" fillId="2" borderId="55" xfId="0" applyFont="1" applyFill="1" applyBorder="1" applyAlignment="1" applyProtection="1">
      <alignment vertical="center"/>
      <protection locked="0"/>
    </xf>
    <xf numFmtId="0" fontId="7" fillId="2" borderId="57" xfId="0" applyFont="1" applyFill="1" applyBorder="1" applyAlignment="1" applyProtection="1">
      <alignment vertical="center" wrapText="1"/>
      <protection locked="0"/>
    </xf>
    <xf numFmtId="0" fontId="7" fillId="2" borderId="57" xfId="0" applyFont="1" applyFill="1" applyBorder="1" applyAlignment="1" applyProtection="1">
      <alignment vertical="center"/>
      <protection locked="0"/>
    </xf>
    <xf numFmtId="0" fontId="7" fillId="2" borderId="57" xfId="0" applyFont="1" applyFill="1" applyBorder="1" applyAlignment="1" applyProtection="1">
      <alignment horizontal="right" vertical="center"/>
      <protection locked="0"/>
    </xf>
    <xf numFmtId="0" fontId="7" fillId="2" borderId="59" xfId="0" applyFont="1" applyFill="1" applyBorder="1" applyAlignment="1" applyProtection="1">
      <alignment vertical="center" wrapText="1"/>
      <protection locked="0"/>
    </xf>
    <xf numFmtId="0" fontId="7" fillId="2" borderId="45" xfId="0" applyFont="1" applyFill="1" applyBorder="1" applyAlignment="1" applyProtection="1">
      <alignment vertical="center" wrapText="1"/>
      <protection locked="0"/>
    </xf>
    <xf numFmtId="49" fontId="7" fillId="2" borderId="49" xfId="0" applyNumberFormat="1" applyFont="1" applyFill="1" applyBorder="1" applyAlignment="1" applyProtection="1">
      <alignment horizontal="right" vertical="center"/>
      <protection locked="0"/>
    </xf>
    <xf numFmtId="49" fontId="7" fillId="4" borderId="61" xfId="0" applyNumberFormat="1" applyFont="1" applyFill="1" applyBorder="1" applyAlignment="1" applyProtection="1">
      <alignment horizontal="center" vertical="center"/>
    </xf>
    <xf numFmtId="49" fontId="25" fillId="7" borderId="61" xfId="0" applyNumberFormat="1" applyFont="1" applyFill="1" applyBorder="1" applyAlignment="1" applyProtection="1">
      <alignment horizontal="center" vertical="center" wrapText="1"/>
    </xf>
    <xf numFmtId="0" fontId="25" fillId="7" borderId="61" xfId="0" applyNumberFormat="1" applyFont="1" applyFill="1" applyBorder="1" applyAlignment="1" applyProtection="1">
      <alignment horizontal="center" vertical="center" wrapText="1"/>
    </xf>
    <xf numFmtId="49" fontId="25" fillId="4" borderId="61" xfId="0" applyNumberFormat="1" applyFont="1" applyFill="1" applyBorder="1" applyAlignment="1" applyProtection="1">
      <alignment horizontal="center" vertical="center"/>
    </xf>
    <xf numFmtId="9" fontId="25" fillId="7" borderId="61" xfId="0" applyNumberFormat="1" applyFont="1" applyFill="1" applyBorder="1" applyAlignment="1" applyProtection="1">
      <alignment horizontal="center" vertical="center" wrapText="1"/>
    </xf>
    <xf numFmtId="9" fontId="7" fillId="7" borderId="61" xfId="0" applyNumberFormat="1" applyFont="1" applyFill="1" applyBorder="1" applyAlignment="1" applyProtection="1">
      <alignment horizontal="center" vertical="center" wrapText="1"/>
    </xf>
    <xf numFmtId="9" fontId="7" fillId="7" borderId="63" xfId="0" applyNumberFormat="1" applyFont="1" applyFill="1" applyBorder="1" applyAlignment="1" applyProtection="1">
      <alignment horizontal="center" vertical="center" wrapText="1"/>
    </xf>
    <xf numFmtId="9" fontId="7" fillId="7" borderId="64" xfId="0" applyNumberFormat="1" applyFont="1" applyFill="1" applyBorder="1" applyAlignment="1" applyProtection="1">
      <alignment horizontal="center" vertical="center" wrapText="1"/>
    </xf>
    <xf numFmtId="14" fontId="7" fillId="8" borderId="58" xfId="0" applyNumberFormat="1" applyFont="1" applyFill="1" applyBorder="1" applyAlignment="1" applyProtection="1">
      <alignment horizontal="center" vertical="center" wrapText="1"/>
    </xf>
    <xf numFmtId="0" fontId="7" fillId="9" borderId="56" xfId="0" applyFont="1" applyFill="1" applyBorder="1" applyAlignment="1" applyProtection="1">
      <alignment horizontal="left" vertical="center" wrapText="1"/>
    </xf>
    <xf numFmtId="0" fontId="0" fillId="9" borderId="53" xfId="0" applyFont="1" applyFill="1" applyBorder="1" applyAlignment="1" applyProtection="1">
      <alignment horizontal="center" vertical="center" wrapText="1"/>
    </xf>
    <xf numFmtId="0" fontId="0" fillId="9" borderId="54" xfId="0" applyFont="1" applyFill="1" applyBorder="1" applyAlignment="1" applyProtection="1">
      <alignment vertical="center" wrapText="1"/>
    </xf>
    <xf numFmtId="0" fontId="0" fillId="9" borderId="55" xfId="0" applyFont="1" applyFill="1" applyBorder="1" applyAlignment="1" applyProtection="1">
      <alignment horizontal="center" vertical="center" wrapText="1"/>
    </xf>
    <xf numFmtId="0" fontId="0" fillId="9" borderId="56" xfId="0" applyFont="1" applyFill="1" applyBorder="1" applyAlignment="1" applyProtection="1">
      <alignment vertical="center" wrapText="1"/>
    </xf>
    <xf numFmtId="49" fontId="13" fillId="23" borderId="74" xfId="0" applyNumberFormat="1" applyFont="1" applyFill="1" applyBorder="1" applyAlignment="1" applyProtection="1">
      <alignment horizontal="center" vertical="center" wrapText="1"/>
    </xf>
    <xf numFmtId="0" fontId="4" fillId="44" borderId="74" xfId="0" applyNumberFormat="1" applyFont="1" applyFill="1" applyBorder="1" applyAlignment="1" applyProtection="1">
      <alignment horizontal="center" vertical="center" wrapText="1"/>
    </xf>
    <xf numFmtId="49" fontId="4" fillId="21" borderId="74" xfId="0" applyNumberFormat="1" applyFont="1" applyFill="1" applyBorder="1" applyAlignment="1" applyProtection="1">
      <alignment horizontal="center" vertical="center" wrapText="1"/>
    </xf>
    <xf numFmtId="49" fontId="22" fillId="6" borderId="74" xfId="0" applyNumberFormat="1" applyFont="1" applyFill="1" applyBorder="1" applyAlignment="1" applyProtection="1">
      <alignment horizontal="center" vertical="center" wrapText="1"/>
    </xf>
    <xf numFmtId="49" fontId="22" fillId="0" borderId="74" xfId="0" applyNumberFormat="1" applyFont="1" applyFill="1" applyBorder="1" applyAlignment="1" applyProtection="1">
      <alignment horizontal="center" vertical="center" wrapText="1"/>
    </xf>
    <xf numFmtId="49" fontId="22" fillId="5" borderId="74" xfId="0" applyNumberFormat="1" applyFont="1" applyFill="1" applyBorder="1" applyAlignment="1" applyProtection="1">
      <alignment horizontal="center" vertical="center" wrapText="1"/>
    </xf>
    <xf numFmtId="49" fontId="22" fillId="27" borderId="74" xfId="0" applyNumberFormat="1" applyFont="1" applyFill="1" applyBorder="1" applyAlignment="1" applyProtection="1">
      <alignment horizontal="center" vertical="center" wrapText="1"/>
    </xf>
    <xf numFmtId="49" fontId="22" fillId="14" borderId="74" xfId="0" applyNumberFormat="1" applyFont="1" applyFill="1" applyBorder="1" applyAlignment="1" applyProtection="1">
      <alignment horizontal="center" vertical="center" wrapText="1"/>
    </xf>
    <xf numFmtId="49" fontId="22" fillId="14" borderId="74" xfId="0" applyNumberFormat="1" applyFont="1" applyFill="1" applyBorder="1" applyAlignment="1" applyProtection="1">
      <alignment horizontal="center" vertical="center"/>
    </xf>
    <xf numFmtId="49" fontId="4" fillId="27" borderId="74" xfId="0" applyNumberFormat="1" applyFont="1" applyFill="1" applyBorder="1" applyAlignment="1" applyProtection="1">
      <alignment horizontal="center" vertical="center" wrapText="1"/>
    </xf>
    <xf numFmtId="49" fontId="22" fillId="0" borderId="74" xfId="0" applyNumberFormat="1" applyFont="1" applyFill="1" applyBorder="1" applyAlignment="1" applyProtection="1">
      <alignment horizontal="center" vertical="center"/>
    </xf>
    <xf numFmtId="49" fontId="4" fillId="0" borderId="74" xfId="0" applyNumberFormat="1" applyFont="1" applyFill="1" applyBorder="1" applyAlignment="1" applyProtection="1">
      <alignment horizontal="center" vertical="center" wrapText="1"/>
    </xf>
    <xf numFmtId="49" fontId="4" fillId="44" borderId="74" xfId="0" applyNumberFormat="1" applyFont="1" applyFill="1" applyBorder="1" applyAlignment="1" applyProtection="1">
      <alignment horizontal="center" vertical="center" wrapText="1"/>
    </xf>
    <xf numFmtId="49" fontId="22" fillId="15" borderId="74" xfId="0" applyNumberFormat="1" applyFont="1" applyFill="1" applyBorder="1" applyAlignment="1" applyProtection="1">
      <alignment horizontal="center" vertical="center" wrapText="1"/>
    </xf>
    <xf numFmtId="49" fontId="22" fillId="25" borderId="74" xfId="0" applyNumberFormat="1" applyFont="1" applyFill="1" applyBorder="1" applyAlignment="1" applyProtection="1">
      <alignment horizontal="center" vertical="center" wrapText="1"/>
    </xf>
    <xf numFmtId="49" fontId="22" fillId="25" borderId="77" xfId="0" applyNumberFormat="1" applyFont="1" applyFill="1" applyBorder="1" applyAlignment="1" applyProtection="1">
      <alignment horizontal="center" vertical="center" wrapText="1"/>
    </xf>
    <xf numFmtId="49" fontId="22" fillId="25" borderId="78" xfId="0" applyNumberFormat="1" applyFont="1" applyFill="1" applyBorder="1" applyAlignment="1" applyProtection="1">
      <alignment horizontal="center" vertical="center" wrapText="1"/>
    </xf>
    <xf numFmtId="49" fontId="51" fillId="25" borderId="78" xfId="0" applyNumberFormat="1" applyFont="1" applyFill="1" applyBorder="1" applyAlignment="1" applyProtection="1">
      <alignment horizontal="center" vertical="center" wrapText="1"/>
    </xf>
    <xf numFmtId="9" fontId="7" fillId="0" borderId="78" xfId="0" applyNumberFormat="1" applyFont="1" applyFill="1" applyBorder="1" applyAlignment="1" applyProtection="1">
      <alignment horizontal="center" vertical="center" wrapText="1"/>
    </xf>
    <xf numFmtId="0" fontId="38" fillId="28" borderId="68" xfId="8" applyFont="1" applyFill="1" applyBorder="1" applyAlignment="1" applyProtection="1">
      <alignment horizontal="left" vertical="center"/>
    </xf>
    <xf numFmtId="0" fontId="38" fillId="28" borderId="69" xfId="8" applyFont="1" applyFill="1" applyBorder="1" applyAlignment="1" applyProtection="1">
      <alignment horizontal="left" vertical="center"/>
    </xf>
    <xf numFmtId="0" fontId="38" fillId="28" borderId="69" xfId="8" applyFont="1" applyFill="1" applyBorder="1" applyAlignment="1" applyProtection="1">
      <alignment horizontal="center" vertical="center" wrapText="1"/>
    </xf>
    <xf numFmtId="0" fontId="38" fillId="28" borderId="71" xfId="8" applyFont="1" applyFill="1" applyBorder="1" applyAlignment="1" applyProtection="1">
      <alignment horizontal="right" vertical="center"/>
    </xf>
    <xf numFmtId="0" fontId="43" fillId="27" borderId="80" xfId="8" applyFont="1" applyFill="1" applyBorder="1" applyAlignment="1" applyProtection="1">
      <alignment vertical="top" wrapText="1"/>
    </xf>
    <xf numFmtId="49" fontId="49" fillId="32" borderId="38" xfId="8" applyNumberFormat="1" applyFont="1" applyFill="1" applyBorder="1" applyAlignment="1" applyProtection="1">
      <alignment horizontal="right" vertical="center" wrapText="1"/>
    </xf>
    <xf numFmtId="0" fontId="50" fillId="32" borderId="75" xfId="8" applyFont="1" applyFill="1" applyBorder="1" applyAlignment="1" applyProtection="1">
      <alignment horizontal="right" vertical="center"/>
      <protection locked="0"/>
    </xf>
    <xf numFmtId="0" fontId="89" fillId="36" borderId="57" xfId="8" applyFont="1" applyFill="1" applyBorder="1" applyAlignment="1" applyProtection="1">
      <alignment horizontal="center" vertical="center"/>
      <protection locked="0"/>
    </xf>
    <xf numFmtId="0" fontId="54" fillId="32" borderId="58" xfId="8" applyFont="1" applyFill="1" applyBorder="1" applyAlignment="1" applyProtection="1">
      <alignment horizontal="left" vertical="center"/>
      <protection locked="0"/>
    </xf>
    <xf numFmtId="0" fontId="42" fillId="33" borderId="57" xfId="8" applyFont="1" applyFill="1" applyBorder="1" applyAlignment="1" applyProtection="1">
      <alignment vertical="center" wrapText="1"/>
      <protection locked="0"/>
    </xf>
    <xf numFmtId="0" fontId="92" fillId="32" borderId="58" xfId="8" applyFont="1" applyFill="1" applyBorder="1" applyAlignment="1" applyProtection="1">
      <alignment vertical="center" wrapText="1"/>
      <protection locked="0"/>
    </xf>
    <xf numFmtId="0" fontId="58" fillId="32" borderId="58" xfId="8" applyFont="1" applyFill="1" applyBorder="1" applyAlignment="1" applyProtection="1">
      <alignment vertical="center" wrapText="1"/>
      <protection locked="0"/>
    </xf>
    <xf numFmtId="0" fontId="42" fillId="33" borderId="58" xfId="8" applyFont="1" applyFill="1" applyBorder="1" applyAlignment="1" applyProtection="1">
      <alignment vertical="center" wrapText="1"/>
      <protection locked="0"/>
    </xf>
    <xf numFmtId="0" fontId="42" fillId="33" borderId="82" xfId="8" applyFont="1" applyFill="1" applyBorder="1" applyAlignment="1" applyProtection="1">
      <alignment vertical="center" wrapText="1"/>
      <protection locked="0"/>
    </xf>
    <xf numFmtId="0" fontId="50" fillId="33" borderId="75" xfId="8" applyFont="1" applyFill="1" applyBorder="1" applyAlignment="1" applyProtection="1">
      <alignment horizontal="right" vertical="center"/>
      <protection locked="0"/>
    </xf>
    <xf numFmtId="0" fontId="54" fillId="33" borderId="58" xfId="8" applyFont="1" applyFill="1" applyBorder="1" applyAlignment="1" applyProtection="1">
      <alignment horizontal="left" vertical="center"/>
      <protection locked="0"/>
    </xf>
    <xf numFmtId="0" fontId="56" fillId="33" borderId="58" xfId="8" applyFont="1" applyFill="1" applyBorder="1" applyAlignment="1" applyProtection="1">
      <alignment vertical="center" wrapText="1"/>
      <protection locked="0"/>
    </xf>
    <xf numFmtId="0" fontId="58" fillId="33" borderId="58" xfId="8" applyFont="1" applyFill="1" applyBorder="1" applyAlignment="1" applyProtection="1">
      <alignment vertical="center" wrapText="1"/>
      <protection locked="0"/>
    </xf>
    <xf numFmtId="0" fontId="64" fillId="33" borderId="82" xfId="8" applyFont="1" applyFill="1" applyBorder="1" applyAlignment="1" applyProtection="1">
      <alignment horizontal="left" vertical="center" wrapText="1"/>
      <protection locked="0"/>
    </xf>
    <xf numFmtId="9" fontId="66" fillId="35" borderId="58" xfId="8" applyNumberFormat="1" applyFont="1" applyFill="1" applyBorder="1" applyAlignment="1" applyProtection="1">
      <alignment horizontal="center" vertical="center" wrapText="1"/>
    </xf>
    <xf numFmtId="0" fontId="67" fillId="36" borderId="57" xfId="8" applyFont="1" applyFill="1" applyBorder="1" applyAlignment="1" applyProtection="1">
      <alignment horizontal="left" vertical="center"/>
      <protection locked="0"/>
    </xf>
    <xf numFmtId="0" fontId="42" fillId="36" borderId="58" xfId="8" applyFont="1" applyFill="1" applyBorder="1" applyAlignment="1" applyProtection="1">
      <alignment vertical="center" wrapText="1"/>
      <protection locked="0"/>
    </xf>
    <xf numFmtId="0" fontId="23" fillId="36" borderId="57" xfId="8" applyFont="1" applyFill="1" applyBorder="1" applyProtection="1">
      <protection locked="0"/>
    </xf>
    <xf numFmtId="0" fontId="64" fillId="37" borderId="58" xfId="8" applyFont="1" applyFill="1" applyBorder="1" applyAlignment="1" applyProtection="1">
      <alignment horizontal="left" vertical="center" wrapText="1" indent="1"/>
      <protection locked="0"/>
    </xf>
    <xf numFmtId="0" fontId="23" fillId="36" borderId="81" xfId="8" applyFont="1" applyFill="1" applyBorder="1" applyProtection="1">
      <protection locked="0"/>
    </xf>
    <xf numFmtId="0" fontId="70" fillId="36" borderId="82" xfId="8" applyFont="1" applyFill="1" applyBorder="1" applyAlignment="1" applyProtection="1">
      <alignment horizontal="left" vertical="center" wrapText="1"/>
      <protection locked="0"/>
    </xf>
    <xf numFmtId="9" fontId="66" fillId="38" borderId="75" xfId="8" applyNumberFormat="1" applyFont="1" applyFill="1" applyBorder="1" applyAlignment="1" applyProtection="1">
      <alignment horizontal="center" vertical="center" wrapText="1"/>
    </xf>
    <xf numFmtId="0" fontId="42" fillId="36" borderId="81" xfId="8" applyFont="1" applyFill="1" applyBorder="1" applyAlignment="1" applyProtection="1">
      <alignment vertical="center" wrapText="1"/>
      <protection locked="0"/>
    </xf>
    <xf numFmtId="0" fontId="42" fillId="36" borderId="82" xfId="8" applyFont="1" applyFill="1" applyBorder="1" applyAlignment="1" applyProtection="1">
      <alignment vertical="center" wrapText="1"/>
      <protection locked="0"/>
    </xf>
    <xf numFmtId="9" fontId="66" fillId="39" borderId="58" xfId="8" applyNumberFormat="1" applyFont="1" applyFill="1" applyBorder="1" applyAlignment="1" applyProtection="1">
      <alignment horizontal="center" vertical="center" wrapText="1"/>
      <protection locked="0"/>
    </xf>
    <xf numFmtId="0" fontId="42" fillId="36" borderId="57" xfId="8" applyFont="1" applyFill="1" applyBorder="1" applyAlignment="1" applyProtection="1">
      <alignment vertical="center" wrapText="1"/>
      <protection locked="0"/>
    </xf>
    <xf numFmtId="9" fontId="66" fillId="40" borderId="75" xfId="8" applyNumberFormat="1" applyFont="1" applyFill="1" applyBorder="1" applyAlignment="1" applyProtection="1">
      <alignment horizontal="center" vertical="center" wrapText="1"/>
    </xf>
    <xf numFmtId="0" fontId="64" fillId="27" borderId="58" xfId="8" applyFont="1" applyFill="1" applyBorder="1" applyAlignment="1" applyProtection="1">
      <alignment horizontal="left" vertical="center" wrapText="1" indent="1"/>
      <protection locked="0"/>
    </xf>
    <xf numFmtId="9" fontId="66" fillId="49" borderId="58" xfId="8" applyNumberFormat="1" applyFont="1" applyFill="1" applyBorder="1" applyAlignment="1" applyProtection="1">
      <alignment horizontal="center" vertical="center" wrapText="1"/>
    </xf>
    <xf numFmtId="0" fontId="95" fillId="47" borderId="80" xfId="8" applyFont="1" applyFill="1" applyBorder="1" applyAlignment="1" applyProtection="1">
      <alignment vertical="center"/>
      <protection hidden="1"/>
    </xf>
    <xf numFmtId="0" fontId="98" fillId="36" borderId="57" xfId="8" applyFont="1" applyFill="1" applyBorder="1" applyAlignment="1" applyProtection="1">
      <alignment horizontal="right" vertical="center" indent="1"/>
      <protection hidden="1"/>
    </xf>
    <xf numFmtId="0" fontId="51" fillId="33" borderId="80" xfId="8" applyFont="1" applyFill="1" applyBorder="1" applyAlignment="1" applyProtection="1">
      <alignment vertical="center" wrapText="1"/>
      <protection locked="0"/>
    </xf>
    <xf numFmtId="0" fontId="59" fillId="32" borderId="82" xfId="8" applyFont="1" applyFill="1" applyBorder="1" applyAlignment="1" applyProtection="1">
      <alignment vertical="center"/>
      <protection locked="0"/>
    </xf>
    <xf numFmtId="9" fontId="66" fillId="39" borderId="58" xfId="8" applyNumberFormat="1" applyFont="1" applyFill="1" applyBorder="1" applyAlignment="1" applyProtection="1">
      <alignment horizontal="center" vertical="center" wrapText="1"/>
    </xf>
    <xf numFmtId="9" fontId="66" fillId="41" borderId="58" xfId="8" applyNumberFormat="1" applyFont="1" applyFill="1" applyBorder="1" applyAlignment="1" applyProtection="1">
      <alignment horizontal="center" vertical="center" wrapText="1"/>
    </xf>
    <xf numFmtId="0" fontId="64" fillId="27" borderId="82" xfId="8" applyFont="1" applyFill="1" applyBorder="1" applyAlignment="1" applyProtection="1">
      <alignment vertical="center" wrapText="1"/>
      <protection locked="0"/>
    </xf>
    <xf numFmtId="1" fontId="48" fillId="35" borderId="80" xfId="8" applyNumberFormat="1" applyFont="1" applyFill="1" applyBorder="1" applyAlignment="1" applyProtection="1">
      <alignment horizontal="left" vertical="center" indent="1"/>
    </xf>
    <xf numFmtId="9" fontId="49" fillId="35" borderId="57" xfId="8" applyNumberFormat="1" applyFont="1" applyFill="1" applyBorder="1" applyAlignment="1" applyProtection="1">
      <alignment horizontal="left" vertical="center" indent="2"/>
    </xf>
    <xf numFmtId="9" fontId="49" fillId="35" borderId="81" xfId="8" applyNumberFormat="1" applyFont="1" applyFill="1" applyBorder="1" applyAlignment="1" applyProtection="1">
      <alignment horizontal="left" vertical="center" indent="2"/>
    </xf>
    <xf numFmtId="1" fontId="48" fillId="38" borderId="80" xfId="8" applyNumberFormat="1" applyFont="1" applyFill="1" applyBorder="1" applyAlignment="1" applyProtection="1">
      <alignment horizontal="left" vertical="center" indent="1"/>
    </xf>
    <xf numFmtId="9" fontId="49" fillId="38" borderId="57" xfId="8" applyNumberFormat="1" applyFont="1" applyFill="1" applyBorder="1" applyAlignment="1" applyProtection="1">
      <alignment horizontal="left" vertical="center" indent="2"/>
    </xf>
    <xf numFmtId="9" fontId="49" fillId="38" borderId="81" xfId="8" applyNumberFormat="1" applyFont="1" applyFill="1" applyBorder="1" applyAlignment="1" applyProtection="1">
      <alignment horizontal="left" vertical="center" indent="2"/>
    </xf>
    <xf numFmtId="9" fontId="49" fillId="39" borderId="57" xfId="8" applyNumberFormat="1" applyFont="1" applyFill="1" applyBorder="1" applyAlignment="1" applyProtection="1">
      <alignment horizontal="left" vertical="center" indent="2"/>
    </xf>
    <xf numFmtId="9" fontId="49" fillId="40" borderId="57" xfId="8" applyNumberFormat="1" applyFont="1" applyFill="1" applyBorder="1" applyAlignment="1" applyProtection="1">
      <alignment horizontal="left" vertical="center" indent="2"/>
    </xf>
    <xf numFmtId="9" fontId="49" fillId="41" borderId="57" xfId="8" applyNumberFormat="1" applyFont="1" applyFill="1" applyBorder="1" applyAlignment="1" applyProtection="1">
      <alignment horizontal="left" vertical="center" indent="2"/>
    </xf>
    <xf numFmtId="9" fontId="82" fillId="35" borderId="80" xfId="8" applyNumberFormat="1" applyFont="1" applyFill="1" applyBorder="1" applyAlignment="1" applyProtection="1">
      <alignment horizontal="left" vertical="center" indent="1"/>
    </xf>
    <xf numFmtId="9" fontId="82" fillId="38" borderId="80" xfId="8" applyNumberFormat="1" applyFont="1" applyFill="1" applyBorder="1" applyAlignment="1" applyProtection="1">
      <alignment horizontal="left" vertical="center" indent="1"/>
    </xf>
    <xf numFmtId="9" fontId="82" fillId="39" borderId="80" xfId="8" applyNumberFormat="1" applyFont="1" applyFill="1" applyBorder="1" applyAlignment="1" applyProtection="1">
      <alignment horizontal="left" vertical="center" indent="1"/>
    </xf>
    <xf numFmtId="9" fontId="82" fillId="40" borderId="80" xfId="8" applyNumberFormat="1" applyFont="1" applyFill="1" applyBorder="1" applyAlignment="1" applyProtection="1">
      <alignment horizontal="left" vertical="center" indent="1"/>
    </xf>
    <xf numFmtId="9" fontId="82" fillId="41" borderId="80" xfId="8" applyNumberFormat="1" applyFont="1" applyFill="1" applyBorder="1" applyAlignment="1" applyProtection="1">
      <alignment horizontal="left" vertical="center" indent="1"/>
    </xf>
    <xf numFmtId="14" fontId="49" fillId="32" borderId="75" xfId="8" applyNumberFormat="1" applyFont="1" applyFill="1" applyBorder="1" applyAlignment="1" applyProtection="1">
      <alignment horizontal="center" vertical="center" wrapText="1"/>
    </xf>
    <xf numFmtId="0" fontId="98" fillId="36" borderId="57" xfId="8" applyFont="1" applyFill="1" applyBorder="1" applyAlignment="1" applyProtection="1">
      <alignment horizontal="left" vertical="center"/>
      <protection hidden="1"/>
    </xf>
    <xf numFmtId="0" fontId="97" fillId="27" borderId="58" xfId="8" applyFont="1" applyFill="1" applyBorder="1" applyAlignment="1" applyProtection="1">
      <alignment horizontal="left" vertical="center" wrapText="1"/>
      <protection locked="0"/>
    </xf>
    <xf numFmtId="0" fontId="98" fillId="36" borderId="81" xfId="8" applyFont="1" applyFill="1" applyBorder="1" applyAlignment="1" applyProtection="1">
      <alignment horizontal="left" vertical="center"/>
    </xf>
    <xf numFmtId="0" fontId="95" fillId="47" borderId="86" xfId="8" applyFont="1" applyFill="1" applyBorder="1" applyAlignment="1" applyProtection="1">
      <alignment vertical="center"/>
      <protection hidden="1"/>
    </xf>
    <xf numFmtId="0" fontId="95" fillId="47" borderId="87" xfId="8" applyFont="1" applyFill="1" applyBorder="1" applyAlignment="1" applyProtection="1">
      <alignment vertical="center"/>
      <protection hidden="1"/>
    </xf>
    <xf numFmtId="0" fontId="95" fillId="47" borderId="87" xfId="8" applyFont="1" applyFill="1" applyBorder="1" applyAlignment="1" applyProtection="1">
      <alignment vertical="center"/>
    </xf>
    <xf numFmtId="0" fontId="96" fillId="47" borderId="87" xfId="8" applyFont="1" applyFill="1" applyBorder="1" applyAlignment="1" applyProtection="1">
      <alignment vertical="center" wrapText="1"/>
    </xf>
    <xf numFmtId="2" fontId="95" fillId="47" borderId="87" xfId="8" applyNumberFormat="1" applyFont="1" applyFill="1" applyBorder="1" applyAlignment="1" applyProtection="1">
      <alignment horizontal="center" vertical="center" wrapText="1"/>
      <protection hidden="1"/>
    </xf>
    <xf numFmtId="9" fontId="95" fillId="47" borderId="87" xfId="1" applyFont="1" applyFill="1" applyBorder="1" applyAlignment="1" applyProtection="1">
      <alignment horizontal="center" vertical="center"/>
    </xf>
    <xf numFmtId="0" fontId="38" fillId="28" borderId="68" xfId="2" applyFont="1" applyFill="1" applyBorder="1" applyAlignment="1" applyProtection="1">
      <alignment horizontal="left" vertical="center"/>
    </xf>
    <xf numFmtId="0" fontId="38" fillId="28" borderId="69" xfId="2" applyFont="1" applyFill="1" applyBorder="1" applyAlignment="1" applyProtection="1">
      <alignment horizontal="left" vertical="center"/>
    </xf>
    <xf numFmtId="0" fontId="38" fillId="28" borderId="69" xfId="2" applyFont="1" applyFill="1" applyBorder="1" applyAlignment="1" applyProtection="1">
      <alignment horizontal="center" vertical="center" wrapText="1"/>
    </xf>
    <xf numFmtId="0" fontId="38" fillId="28" borderId="71" xfId="2" applyFont="1" applyFill="1" applyBorder="1" applyAlignment="1" applyProtection="1">
      <alignment horizontal="right" vertical="center"/>
    </xf>
    <xf numFmtId="0" fontId="43" fillId="27" borderId="80" xfId="2" applyFont="1" applyFill="1" applyBorder="1" applyAlignment="1" applyProtection="1">
      <alignment vertical="top" wrapText="1"/>
    </xf>
    <xf numFmtId="49" fontId="49" fillId="32" borderId="38" xfId="2" applyNumberFormat="1" applyFont="1" applyFill="1" applyBorder="1" applyAlignment="1" applyProtection="1">
      <alignment horizontal="right" vertical="center" wrapText="1"/>
    </xf>
    <xf numFmtId="14" fontId="49" fillId="32" borderId="75" xfId="2" applyNumberFormat="1" applyFont="1" applyFill="1" applyBorder="1" applyAlignment="1" applyProtection="1">
      <alignment horizontal="center" vertical="center" wrapText="1"/>
    </xf>
    <xf numFmtId="0" fontId="51" fillId="33" borderId="80" xfId="2" applyFont="1" applyFill="1" applyBorder="1" applyAlignment="1" applyProtection="1">
      <alignment vertical="center" wrapText="1"/>
      <protection locked="0"/>
    </xf>
    <xf numFmtId="0" fontId="50" fillId="33" borderId="75" xfId="2" applyFont="1" applyFill="1" applyBorder="1" applyAlignment="1" applyProtection="1">
      <alignment horizontal="right" vertical="center"/>
      <protection locked="0"/>
    </xf>
    <xf numFmtId="0" fontId="42" fillId="33" borderId="57" xfId="2" applyFont="1" applyFill="1" applyBorder="1" applyAlignment="1" applyProtection="1">
      <alignment vertical="center" wrapText="1"/>
      <protection locked="0"/>
    </xf>
    <xf numFmtId="0" fontId="42" fillId="33" borderId="58" xfId="2" applyFont="1" applyFill="1" applyBorder="1" applyAlignment="1" applyProtection="1">
      <alignment vertical="center" wrapText="1"/>
      <protection locked="0"/>
    </xf>
    <xf numFmtId="0" fontId="42" fillId="33" borderId="35" xfId="2" applyFont="1" applyFill="1" applyBorder="1" applyAlignment="1" applyProtection="1">
      <alignment vertical="center" wrapText="1"/>
      <protection locked="0"/>
    </xf>
    <xf numFmtId="0" fontId="42" fillId="33" borderId="82" xfId="2" applyFont="1" applyFill="1" applyBorder="1" applyAlignment="1" applyProtection="1">
      <alignment vertical="center" wrapText="1"/>
      <protection locked="0"/>
    </xf>
    <xf numFmtId="0" fontId="63" fillId="34" borderId="35" xfId="2" applyFont="1" applyFill="1" applyBorder="1" applyAlignment="1" applyProtection="1">
      <alignment horizontal="left" vertical="center" wrapText="1" indent="1"/>
      <protection locked="0"/>
    </xf>
    <xf numFmtId="0" fontId="59" fillId="32" borderId="35" xfId="2" applyFont="1" applyFill="1" applyBorder="1" applyAlignment="1" applyProtection="1">
      <alignment vertical="center"/>
      <protection locked="0"/>
    </xf>
    <xf numFmtId="0" fontId="59" fillId="32" borderId="82" xfId="2" applyFont="1" applyFill="1" applyBorder="1" applyAlignment="1" applyProtection="1">
      <alignment vertical="center"/>
      <protection locked="0"/>
    </xf>
    <xf numFmtId="0" fontId="67" fillId="36" borderId="57" xfId="2" applyFont="1" applyFill="1" applyBorder="1" applyAlignment="1" applyProtection="1">
      <alignment horizontal="left" vertical="center"/>
      <protection locked="0"/>
    </xf>
    <xf numFmtId="0" fontId="42" fillId="36" borderId="58" xfId="2" applyFont="1" applyFill="1" applyBorder="1" applyAlignment="1" applyProtection="1">
      <alignment vertical="center" wrapText="1"/>
      <protection locked="0"/>
    </xf>
    <xf numFmtId="0" fontId="23" fillId="36" borderId="57" xfId="2" applyFont="1" applyFill="1" applyBorder="1" applyProtection="1">
      <protection locked="0"/>
    </xf>
    <xf numFmtId="0" fontId="23" fillId="36" borderId="81" xfId="2" applyFont="1" applyFill="1" applyBorder="1" applyProtection="1">
      <protection locked="0"/>
    </xf>
    <xf numFmtId="0" fontId="23" fillId="36" borderId="35" xfId="2" applyFont="1" applyFill="1" applyBorder="1" applyProtection="1">
      <protection locked="0"/>
    </xf>
    <xf numFmtId="0" fontId="63" fillId="36" borderId="35" xfId="2" applyFont="1" applyFill="1" applyBorder="1" applyAlignment="1" applyProtection="1">
      <alignment horizontal="left" vertical="center" wrapText="1" indent="1"/>
      <protection locked="0"/>
    </xf>
    <xf numFmtId="0" fontId="70" fillId="36" borderId="35" xfId="2" applyFont="1" applyFill="1" applyBorder="1" applyAlignment="1" applyProtection="1">
      <alignment horizontal="left" vertical="center" wrapText="1"/>
      <protection locked="0"/>
    </xf>
    <xf numFmtId="0" fontId="70" fillId="36" borderId="82" xfId="2" applyFont="1" applyFill="1" applyBorder="1" applyAlignment="1" applyProtection="1">
      <alignment horizontal="left" vertical="center" wrapText="1"/>
      <protection locked="0"/>
    </xf>
    <xf numFmtId="9" fontId="66" fillId="35" borderId="58" xfId="2" applyNumberFormat="1" applyFont="1" applyFill="1" applyBorder="1" applyAlignment="1" applyProtection="1">
      <alignment horizontal="center" vertical="center" wrapText="1"/>
    </xf>
    <xf numFmtId="0" fontId="64" fillId="37" borderId="58" xfId="2" applyFont="1" applyFill="1" applyBorder="1" applyAlignment="1" applyProtection="1">
      <alignment horizontal="left" vertical="center" wrapText="1" indent="1"/>
      <protection locked="0"/>
    </xf>
    <xf numFmtId="9" fontId="66" fillId="38" borderId="75" xfId="2" applyNumberFormat="1" applyFont="1" applyFill="1" applyBorder="1" applyAlignment="1" applyProtection="1">
      <alignment horizontal="center" vertical="center" wrapText="1"/>
    </xf>
    <xf numFmtId="0" fontId="42" fillId="36" borderId="81" xfId="2" applyFont="1" applyFill="1" applyBorder="1" applyAlignment="1" applyProtection="1">
      <alignment vertical="center" wrapText="1"/>
      <protection locked="0"/>
    </xf>
    <xf numFmtId="0" fontId="42" fillId="36" borderId="35" xfId="2" applyFont="1" applyFill="1" applyBorder="1" applyAlignment="1" applyProtection="1">
      <alignment vertical="center" wrapText="1"/>
      <protection locked="0"/>
    </xf>
    <xf numFmtId="0" fontId="42" fillId="36" borderId="82" xfId="2" applyFont="1" applyFill="1" applyBorder="1" applyAlignment="1" applyProtection="1">
      <alignment vertical="center" wrapText="1"/>
      <protection locked="0"/>
    </xf>
    <xf numFmtId="9" fontId="66" fillId="39" borderId="58" xfId="2" applyNumberFormat="1" applyFont="1" applyFill="1" applyBorder="1" applyAlignment="1" applyProtection="1">
      <alignment horizontal="center" vertical="center" wrapText="1"/>
    </xf>
    <xf numFmtId="0" fontId="42" fillId="36" borderId="57" xfId="2" applyFont="1" applyFill="1" applyBorder="1" applyAlignment="1" applyProtection="1">
      <alignment vertical="center" wrapText="1"/>
      <protection locked="0"/>
    </xf>
    <xf numFmtId="9" fontId="66" fillId="40" borderId="75" xfId="2" applyNumberFormat="1" applyFont="1" applyFill="1" applyBorder="1" applyAlignment="1" applyProtection="1">
      <alignment horizontal="center" vertical="center" wrapText="1"/>
    </xf>
    <xf numFmtId="0" fontId="64" fillId="27" borderId="58" xfId="2" applyFont="1" applyFill="1" applyBorder="1" applyAlignment="1" applyProtection="1">
      <alignment horizontal="left" vertical="center" wrapText="1" indent="1"/>
      <protection locked="0"/>
    </xf>
    <xf numFmtId="9" fontId="66" fillId="41" borderId="58" xfId="2" applyNumberFormat="1" applyFont="1" applyFill="1" applyBorder="1" applyAlignment="1" applyProtection="1">
      <alignment horizontal="center" vertical="center" wrapText="1"/>
    </xf>
    <xf numFmtId="9" fontId="66" fillId="52" borderId="58" xfId="2" applyNumberFormat="1" applyFont="1" applyFill="1" applyBorder="1" applyAlignment="1" applyProtection="1">
      <alignment horizontal="center" vertical="center" wrapText="1"/>
    </xf>
    <xf numFmtId="9" fontId="66" fillId="53" borderId="58" xfId="2" applyNumberFormat="1" applyFont="1" applyFill="1" applyBorder="1" applyAlignment="1" applyProtection="1">
      <alignment horizontal="center" vertical="center" wrapText="1"/>
    </xf>
    <xf numFmtId="0" fontId="84" fillId="43" borderId="44" xfId="2" applyFont="1" applyFill="1" applyBorder="1" applyAlignment="1" applyProtection="1">
      <alignment horizontal="center" vertical="center" wrapText="1"/>
    </xf>
    <xf numFmtId="0" fontId="9" fillId="3" borderId="60" xfId="0" applyFont="1" applyFill="1" applyBorder="1" applyAlignment="1" applyProtection="1">
      <alignment vertical="center" wrapText="1"/>
      <protection locked="0"/>
    </xf>
    <xf numFmtId="9" fontId="48" fillId="35" borderId="57" xfId="0" applyNumberFormat="1" applyFont="1" applyFill="1" applyBorder="1" applyAlignment="1" applyProtection="1">
      <alignment horizontal="left" vertical="center" indent="1"/>
    </xf>
    <xf numFmtId="9" fontId="49" fillId="35" borderId="57" xfId="0" applyNumberFormat="1" applyFont="1" applyFill="1" applyBorder="1" applyAlignment="1" applyProtection="1">
      <alignment horizontal="left" vertical="center" indent="1"/>
    </xf>
    <xf numFmtId="9" fontId="48" fillId="38" borderId="89" xfId="2" applyNumberFormat="1" applyFont="1" applyFill="1" applyBorder="1" applyAlignment="1" applyProtection="1">
      <alignment horizontal="left" vertical="center" indent="1"/>
    </xf>
    <xf numFmtId="9" fontId="49" fillId="38" borderId="57" xfId="2" applyNumberFormat="1" applyFont="1" applyFill="1" applyBorder="1" applyAlignment="1" applyProtection="1">
      <alignment horizontal="left" vertical="center" indent="2"/>
    </xf>
    <xf numFmtId="9" fontId="48" fillId="39" borderId="89" xfId="2" applyNumberFormat="1" applyFont="1" applyFill="1" applyBorder="1" applyAlignment="1" applyProtection="1">
      <alignment horizontal="left" vertical="center" indent="1"/>
    </xf>
    <xf numFmtId="9" fontId="49" fillId="39" borderId="57" xfId="2" applyNumberFormat="1" applyFont="1" applyFill="1" applyBorder="1" applyAlignment="1" applyProtection="1">
      <alignment horizontal="left" vertical="center" indent="2"/>
    </xf>
    <xf numFmtId="9" fontId="48" fillId="40" borderId="89" xfId="2" applyNumberFormat="1" applyFont="1" applyFill="1" applyBorder="1" applyAlignment="1" applyProtection="1">
      <alignment horizontal="left" vertical="center" indent="1"/>
    </xf>
    <xf numFmtId="9" fontId="49" fillId="40" borderId="57" xfId="2" applyNumberFormat="1" applyFont="1" applyFill="1" applyBorder="1" applyAlignment="1" applyProtection="1">
      <alignment horizontal="left" vertical="center" indent="2"/>
    </xf>
    <xf numFmtId="9" fontId="48" fillId="41" borderId="89" xfId="2" applyNumberFormat="1" applyFont="1" applyFill="1" applyBorder="1" applyAlignment="1" applyProtection="1">
      <alignment horizontal="left" vertical="center" indent="1"/>
    </xf>
    <xf numFmtId="9" fontId="49" fillId="41" borderId="57" xfId="2" applyNumberFormat="1" applyFont="1" applyFill="1" applyBorder="1" applyAlignment="1" applyProtection="1">
      <alignment horizontal="left" vertical="center" indent="2"/>
    </xf>
    <xf numFmtId="0" fontId="9" fillId="3" borderId="58" xfId="0" applyFont="1" applyFill="1" applyBorder="1" applyAlignment="1" applyProtection="1">
      <alignment horizontal="left" vertical="center" wrapText="1"/>
      <protection locked="0"/>
    </xf>
    <xf numFmtId="9" fontId="48" fillId="52" borderId="89" xfId="2" applyNumberFormat="1" applyFont="1" applyFill="1" applyBorder="1" applyAlignment="1" applyProtection="1">
      <alignment horizontal="left" vertical="center" indent="1"/>
    </xf>
    <xf numFmtId="9" fontId="49" fillId="52" borderId="57" xfId="2" applyNumberFormat="1" applyFont="1" applyFill="1" applyBorder="1" applyAlignment="1" applyProtection="1">
      <alignment horizontal="left" vertical="center" indent="2"/>
    </xf>
    <xf numFmtId="9" fontId="48" fillId="53" borderId="89" xfId="2" applyNumberFormat="1" applyFont="1" applyFill="1" applyBorder="1" applyAlignment="1" applyProtection="1">
      <alignment horizontal="left" vertical="center" indent="1"/>
    </xf>
    <xf numFmtId="9" fontId="49" fillId="53" borderId="57" xfId="2" applyNumberFormat="1" applyFont="1" applyFill="1" applyBorder="1" applyAlignment="1" applyProtection="1">
      <alignment horizontal="left" vertical="center" indent="2"/>
    </xf>
    <xf numFmtId="9" fontId="49" fillId="53" borderId="83" xfId="2" applyNumberFormat="1" applyFont="1" applyFill="1" applyBorder="1" applyAlignment="1" applyProtection="1">
      <alignment horizontal="left" vertical="center" indent="2"/>
    </xf>
    <xf numFmtId="9" fontId="49" fillId="53" borderId="84" xfId="2" applyNumberFormat="1" applyFont="1" applyFill="1" applyBorder="1" applyAlignment="1" applyProtection="1">
      <alignment horizontal="left" vertical="center" indent="2"/>
    </xf>
    <xf numFmtId="2" fontId="74" fillId="53" borderId="84" xfId="2" applyNumberFormat="1" applyFont="1" applyFill="1" applyBorder="1" applyAlignment="1" applyProtection="1">
      <alignment horizontal="center" vertical="center" wrapText="1"/>
    </xf>
    <xf numFmtId="9" fontId="74" fillId="53" borderId="84" xfId="2" applyNumberFormat="1" applyFont="1" applyFill="1" applyBorder="1" applyAlignment="1" applyProtection="1">
      <alignment horizontal="center" wrapText="1"/>
    </xf>
    <xf numFmtId="49" fontId="3" fillId="3" borderId="90" xfId="0" applyNumberFormat="1" applyFont="1" applyFill="1" applyBorder="1" applyAlignment="1" applyProtection="1">
      <alignment horizontal="left" vertical="center"/>
    </xf>
    <xf numFmtId="0" fontId="3" fillId="3" borderId="91" xfId="0" applyFont="1" applyFill="1" applyBorder="1" applyAlignment="1" applyProtection="1">
      <alignment horizontal="left" vertical="top" wrapText="1"/>
    </xf>
    <xf numFmtId="0" fontId="3" fillId="3" borderId="91" xfId="0" applyFont="1" applyFill="1" applyBorder="1" applyAlignment="1" applyProtection="1">
      <alignment vertical="top"/>
    </xf>
    <xf numFmtId="49" fontId="3" fillId="3" borderId="92" xfId="0" applyNumberFormat="1" applyFont="1" applyFill="1" applyBorder="1" applyAlignment="1" applyProtection="1">
      <alignment horizontal="right" vertical="center"/>
    </xf>
    <xf numFmtId="0" fontId="6" fillId="16" borderId="98" xfId="0" applyFont="1" applyFill="1" applyBorder="1" applyAlignment="1" applyProtection="1">
      <alignment horizontal="left" vertical="center" wrapText="1"/>
    </xf>
    <xf numFmtId="0" fontId="6" fillId="16" borderId="99" xfId="0" applyFont="1" applyFill="1" applyBorder="1" applyAlignment="1" applyProtection="1">
      <alignment horizontal="left" vertical="center" wrapText="1"/>
    </xf>
    <xf numFmtId="0" fontId="7" fillId="16" borderId="99" xfId="0" applyFont="1" applyFill="1" applyBorder="1" applyAlignment="1" applyProtection="1">
      <alignment horizontal="left" vertical="center" wrapText="1"/>
    </xf>
    <xf numFmtId="0" fontId="7" fillId="16" borderId="100" xfId="0" applyFont="1" applyFill="1" applyBorder="1" applyAlignment="1" applyProtection="1">
      <alignment horizontal="left" vertical="center" wrapText="1"/>
    </xf>
    <xf numFmtId="49" fontId="14" fillId="3" borderId="104" xfId="0" applyNumberFormat="1" applyFont="1" applyFill="1" applyBorder="1" applyAlignment="1" applyProtection="1">
      <alignment horizontal="center" vertical="center"/>
    </xf>
    <xf numFmtId="2" fontId="4" fillId="5" borderId="105" xfId="0" applyNumberFormat="1" applyFont="1" applyFill="1" applyBorder="1" applyAlignment="1" applyProtection="1">
      <alignment horizontal="center" vertical="center"/>
    </xf>
    <xf numFmtId="2" fontId="22" fillId="5" borderId="93" xfId="0" applyNumberFormat="1" applyFont="1" applyFill="1" applyBorder="1" applyAlignment="1" applyProtection="1">
      <alignment horizontal="left" vertical="center"/>
    </xf>
    <xf numFmtId="2" fontId="4" fillId="5" borderId="94" xfId="0" applyNumberFormat="1" applyFont="1" applyFill="1" applyBorder="1" applyAlignment="1" applyProtection="1">
      <alignment horizontal="center" vertical="center"/>
    </xf>
    <xf numFmtId="2" fontId="22" fillId="5" borderId="57" xfId="0" applyNumberFormat="1" applyFont="1" applyFill="1" applyBorder="1" applyAlignment="1" applyProtection="1">
      <alignment horizontal="left" vertical="center"/>
    </xf>
    <xf numFmtId="2" fontId="4" fillId="5" borderId="58" xfId="0" applyNumberFormat="1" applyFont="1" applyFill="1" applyBorder="1" applyAlignment="1" applyProtection="1">
      <alignment horizontal="center" vertical="center"/>
    </xf>
    <xf numFmtId="0" fontId="6" fillId="3" borderId="95" xfId="0" applyFont="1" applyFill="1" applyBorder="1" applyAlignment="1" applyProtection="1">
      <alignment horizontal="left" vertical="center" wrapText="1"/>
    </xf>
    <xf numFmtId="0" fontId="6" fillId="3" borderId="96"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6" fillId="3" borderId="106" xfId="0" applyFont="1" applyFill="1" applyBorder="1" applyAlignment="1" applyProtection="1">
      <alignment horizontal="left" vertical="center" wrapText="1"/>
    </xf>
    <xf numFmtId="0" fontId="7" fillId="3" borderId="107" xfId="0" applyFont="1" applyFill="1" applyBorder="1" applyAlignment="1" applyProtection="1">
      <alignment horizontal="left" vertical="center" wrapText="1"/>
    </xf>
    <xf numFmtId="49" fontId="28" fillId="3" borderId="57" xfId="0" applyNumberFormat="1" applyFont="1" applyFill="1" applyBorder="1" applyAlignment="1" applyProtection="1">
      <alignment horizontal="left" vertical="center"/>
      <protection locked="0"/>
    </xf>
    <xf numFmtId="0" fontId="25" fillId="3" borderId="58" xfId="0" applyFont="1" applyFill="1" applyBorder="1" applyAlignment="1" applyProtection="1">
      <alignment horizontal="left" vertical="center"/>
      <protection locked="0"/>
    </xf>
    <xf numFmtId="2" fontId="25" fillId="3" borderId="58" xfId="0" applyNumberFormat="1" applyFont="1" applyFill="1" applyBorder="1" applyAlignment="1" applyProtection="1">
      <alignment horizontal="left" vertical="center"/>
      <protection locked="0"/>
    </xf>
    <xf numFmtId="2" fontId="7" fillId="3" borderId="58" xfId="0" applyNumberFormat="1" applyFont="1" applyFill="1" applyBorder="1" applyAlignment="1" applyProtection="1">
      <alignment horizontal="left" vertical="center"/>
      <protection locked="0"/>
    </xf>
    <xf numFmtId="0" fontId="30" fillId="3" borderId="58" xfId="0" applyFont="1" applyFill="1" applyBorder="1" applyAlignment="1" applyProtection="1">
      <alignment horizontal="left" vertical="center"/>
      <protection locked="0"/>
    </xf>
    <xf numFmtId="49" fontId="29" fillId="3" borderId="57" xfId="0" applyNumberFormat="1" applyFont="1" applyFill="1" applyBorder="1" applyAlignment="1" applyProtection="1">
      <alignment horizontal="left" vertical="center"/>
      <protection locked="0"/>
    </xf>
    <xf numFmtId="0" fontId="25" fillId="3" borderId="57" xfId="0" applyFont="1" applyFill="1" applyBorder="1" applyAlignment="1" applyProtection="1">
      <protection locked="0"/>
    </xf>
    <xf numFmtId="0" fontId="25" fillId="3" borderId="58" xfId="0" applyFont="1" applyFill="1" applyBorder="1" applyAlignment="1" applyProtection="1">
      <protection locked="0"/>
    </xf>
    <xf numFmtId="0" fontId="0" fillId="3" borderId="57" xfId="0" applyFont="1" applyFill="1" applyBorder="1" applyAlignment="1" applyProtection="1">
      <protection locked="0"/>
    </xf>
    <xf numFmtId="0" fontId="0" fillId="3" borderId="58" xfId="0" applyFont="1" applyFill="1" applyBorder="1" applyAlignment="1" applyProtection="1">
      <protection locked="0"/>
    </xf>
    <xf numFmtId="0" fontId="0" fillId="3" borderId="83" xfId="0" applyFont="1" applyFill="1" applyBorder="1" applyAlignment="1" applyProtection="1">
      <protection locked="0"/>
    </xf>
    <xf numFmtId="0" fontId="0" fillId="3" borderId="84" xfId="0" applyFont="1" applyFill="1" applyBorder="1" applyAlignment="1" applyProtection="1">
      <protection locked="0"/>
    </xf>
    <xf numFmtId="0" fontId="0" fillId="3" borderId="108" xfId="0" applyFont="1" applyFill="1" applyBorder="1" applyAlignment="1" applyProtection="1">
      <protection locked="0"/>
    </xf>
    <xf numFmtId="0" fontId="0" fillId="3" borderId="109" xfId="0" applyFont="1" applyFill="1" applyBorder="1" applyAlignment="1" applyProtection="1">
      <protection locked="0"/>
    </xf>
    <xf numFmtId="0" fontId="0" fillId="3" borderId="85" xfId="0" applyFont="1" applyFill="1" applyBorder="1" applyAlignment="1" applyProtection="1">
      <protection locked="0"/>
    </xf>
    <xf numFmtId="0" fontId="6" fillId="3" borderId="98" xfId="0" applyFont="1" applyFill="1" applyBorder="1" applyAlignment="1" applyProtection="1">
      <alignment horizontal="left" vertical="center" wrapText="1"/>
    </xf>
    <xf numFmtId="0" fontId="6" fillId="3" borderId="99" xfId="0" applyFont="1" applyFill="1" applyBorder="1" applyAlignment="1" applyProtection="1">
      <alignment horizontal="left" vertical="center" wrapText="1"/>
    </xf>
    <xf numFmtId="0" fontId="7" fillId="3" borderId="99" xfId="0" applyFont="1" applyFill="1" applyBorder="1" applyAlignment="1" applyProtection="1">
      <alignment horizontal="left" vertical="center" wrapText="1"/>
    </xf>
    <xf numFmtId="0" fontId="7" fillId="3" borderId="100" xfId="0" applyFont="1" applyFill="1" applyBorder="1" applyAlignment="1" applyProtection="1">
      <alignment horizontal="left" vertical="center" wrapText="1"/>
    </xf>
    <xf numFmtId="49" fontId="25" fillId="3" borderId="110" xfId="0" applyNumberFormat="1" applyFont="1" applyFill="1" applyBorder="1" applyAlignment="1" applyProtection="1">
      <alignment horizontal="center" vertical="center"/>
    </xf>
    <xf numFmtId="2" fontId="4" fillId="6" borderId="112" xfId="0" applyNumberFormat="1" applyFont="1" applyFill="1" applyBorder="1" applyAlignment="1" applyProtection="1">
      <alignment horizontal="center" vertical="center"/>
    </xf>
    <xf numFmtId="2" fontId="22" fillId="6" borderId="101" xfId="0" applyNumberFormat="1" applyFont="1" applyFill="1" applyBorder="1" applyAlignment="1" applyProtection="1">
      <alignment horizontal="left" vertical="center"/>
    </xf>
    <xf numFmtId="2" fontId="4" fillId="6" borderId="58" xfId="0" applyNumberFormat="1" applyFont="1" applyFill="1" applyBorder="1" applyAlignment="1" applyProtection="1">
      <alignment horizontal="center" vertical="center"/>
    </xf>
    <xf numFmtId="2" fontId="22" fillId="6" borderId="57" xfId="0" applyNumberFormat="1" applyFont="1" applyFill="1" applyBorder="1" applyAlignment="1" applyProtection="1">
      <alignment horizontal="left" vertical="center"/>
    </xf>
    <xf numFmtId="2" fontId="22" fillId="6" borderId="98" xfId="0" applyNumberFormat="1" applyFont="1" applyFill="1" applyBorder="1" applyAlignment="1" applyProtection="1">
      <alignment horizontal="left" vertical="center"/>
    </xf>
    <xf numFmtId="2" fontId="22" fillId="6" borderId="99" xfId="0" applyNumberFormat="1" applyFont="1" applyFill="1" applyBorder="1" applyAlignment="1" applyProtection="1">
      <alignment horizontal="left" vertical="center"/>
    </xf>
    <xf numFmtId="0" fontId="32" fillId="3" borderId="113" xfId="0" applyFont="1" applyFill="1" applyBorder="1" applyAlignment="1" applyProtection="1">
      <alignment horizontal="left" vertical="center" wrapText="1"/>
    </xf>
    <xf numFmtId="0" fontId="26" fillId="3" borderId="114" xfId="0" applyFont="1" applyFill="1" applyBorder="1" applyAlignment="1" applyProtection="1">
      <alignment horizontal="left" vertical="center" wrapText="1"/>
    </xf>
    <xf numFmtId="0" fontId="32" fillId="3" borderId="106" xfId="0" applyFont="1" applyFill="1" applyBorder="1" applyAlignment="1" applyProtection="1">
      <alignment horizontal="left" vertical="center" wrapText="1"/>
    </xf>
    <xf numFmtId="0" fontId="26" fillId="3" borderId="107" xfId="0" applyFont="1" applyFill="1" applyBorder="1" applyAlignment="1" applyProtection="1">
      <alignment horizontal="left" vertical="center" wrapText="1"/>
    </xf>
    <xf numFmtId="49" fontId="7" fillId="3" borderId="58" xfId="0" applyNumberFormat="1" applyFont="1" applyFill="1" applyBorder="1" applyAlignment="1" applyProtection="1">
      <alignment horizontal="left" vertical="center"/>
      <protection locked="0"/>
    </xf>
    <xf numFmtId="49" fontId="29" fillId="3" borderId="57" xfId="0" applyNumberFormat="1" applyFont="1" applyFill="1" applyBorder="1" applyAlignment="1" applyProtection="1">
      <alignment horizontal="left" vertical="top"/>
      <protection locked="0"/>
    </xf>
    <xf numFmtId="0" fontId="25" fillId="3" borderId="58" xfId="0" applyFont="1" applyFill="1" applyBorder="1" applyAlignment="1" applyProtection="1">
      <alignment horizontal="left" vertical="top"/>
      <protection locked="0"/>
    </xf>
    <xf numFmtId="0" fontId="25" fillId="0" borderId="57" xfId="0" applyFont="1" applyBorder="1" applyAlignment="1" applyProtection="1">
      <protection locked="0"/>
    </xf>
    <xf numFmtId="0" fontId="25" fillId="0" borderId="58" xfId="0" applyFont="1" applyBorder="1" applyAlignment="1" applyProtection="1">
      <protection locked="0"/>
    </xf>
    <xf numFmtId="0" fontId="0" fillId="0" borderId="57" xfId="0" applyFont="1" applyBorder="1" applyAlignment="1" applyProtection="1">
      <protection locked="0"/>
    </xf>
    <xf numFmtId="0" fontId="0" fillId="0" borderId="58" xfId="0" applyFont="1" applyBorder="1" applyAlignment="1" applyProtection="1">
      <protection locked="0"/>
    </xf>
    <xf numFmtId="0" fontId="0" fillId="0" borderId="83" xfId="0" applyFont="1" applyBorder="1" applyAlignment="1" applyProtection="1">
      <protection locked="0"/>
    </xf>
    <xf numFmtId="0" fontId="0" fillId="0" borderId="84" xfId="0" applyFont="1" applyBorder="1" applyAlignment="1" applyProtection="1">
      <protection locked="0"/>
    </xf>
    <xf numFmtId="0" fontId="0" fillId="0" borderId="108" xfId="0" applyFont="1" applyBorder="1" applyAlignment="1" applyProtection="1">
      <protection locked="0"/>
    </xf>
    <xf numFmtId="0" fontId="0" fillId="0" borderId="109" xfId="0" applyFont="1" applyBorder="1" applyAlignment="1" applyProtection="1">
      <protection locked="0"/>
    </xf>
    <xf numFmtId="0" fontId="0" fillId="0" borderId="85" xfId="0" applyFont="1" applyBorder="1" applyAlignment="1" applyProtection="1">
      <protection locked="0"/>
    </xf>
    <xf numFmtId="9" fontId="4" fillId="25" borderId="112" xfId="1" applyFont="1" applyFill="1" applyBorder="1" applyAlignment="1" applyProtection="1">
      <alignment horizontal="center" vertical="center"/>
    </xf>
    <xf numFmtId="2" fontId="22" fillId="25" borderId="101" xfId="0" applyNumberFormat="1" applyFont="1" applyFill="1" applyBorder="1" applyAlignment="1" applyProtection="1">
      <alignment horizontal="left" vertical="center"/>
    </xf>
    <xf numFmtId="2" fontId="4" fillId="25" borderId="58" xfId="0" applyNumberFormat="1" applyFont="1" applyFill="1" applyBorder="1" applyAlignment="1" applyProtection="1">
      <alignment horizontal="center" vertical="center"/>
    </xf>
    <xf numFmtId="2" fontId="22" fillId="25" borderId="57" xfId="0" applyNumberFormat="1" applyFont="1" applyFill="1" applyBorder="1" applyAlignment="1" applyProtection="1">
      <alignment horizontal="left" vertical="center"/>
    </xf>
    <xf numFmtId="2" fontId="22" fillId="25" borderId="98" xfId="0" applyNumberFormat="1" applyFont="1" applyFill="1" applyBorder="1" applyAlignment="1" applyProtection="1">
      <alignment horizontal="left" vertical="center"/>
    </xf>
    <xf numFmtId="2" fontId="22" fillId="25" borderId="99" xfId="0" applyNumberFormat="1" applyFont="1" applyFill="1" applyBorder="1" applyAlignment="1" applyProtection="1">
      <alignment horizontal="left" vertical="center"/>
    </xf>
    <xf numFmtId="9" fontId="66" fillId="40" borderId="115" xfId="8" applyNumberFormat="1" applyFont="1" applyFill="1" applyBorder="1" applyAlignment="1" applyProtection="1">
      <alignment horizontal="center" vertical="center" wrapText="1"/>
    </xf>
    <xf numFmtId="0" fontId="42" fillId="36" borderId="116" xfId="8" applyFont="1" applyFill="1" applyBorder="1" applyAlignment="1" applyProtection="1">
      <alignment vertical="center" wrapText="1"/>
      <protection locked="0"/>
    </xf>
    <xf numFmtId="0" fontId="42" fillId="36" borderId="46" xfId="8" applyFont="1" applyFill="1" applyBorder="1" applyAlignment="1" applyProtection="1">
      <alignment vertical="center" wrapText="1"/>
      <protection locked="0"/>
    </xf>
    <xf numFmtId="0" fontId="42" fillId="36" borderId="117" xfId="8" applyFont="1" applyFill="1" applyBorder="1" applyAlignment="1" applyProtection="1">
      <alignment vertical="center" wrapText="1"/>
      <protection locked="0"/>
    </xf>
    <xf numFmtId="0" fontId="98" fillId="36" borderId="116" xfId="8" applyFont="1" applyFill="1" applyBorder="1" applyAlignment="1" applyProtection="1">
      <alignment horizontal="right" vertical="center" indent="1"/>
      <protection hidden="1"/>
    </xf>
    <xf numFmtId="0" fontId="98" fillId="36" borderId="46" xfId="8" applyFont="1" applyFill="1" applyBorder="1" applyAlignment="1" applyProtection="1">
      <alignment vertical="center"/>
      <protection hidden="1"/>
    </xf>
    <xf numFmtId="0" fontId="98" fillId="36" borderId="46" xfId="8" applyFont="1" applyFill="1" applyBorder="1" applyAlignment="1" applyProtection="1">
      <alignment horizontal="left" vertical="center" indent="1"/>
      <protection hidden="1"/>
    </xf>
    <xf numFmtId="0" fontId="98" fillId="36" borderId="46" xfId="8" applyFont="1" applyFill="1" applyBorder="1" applyAlignment="1" applyProtection="1">
      <alignment vertical="center" wrapText="1"/>
    </xf>
    <xf numFmtId="0" fontId="96" fillId="36" borderId="46" xfId="8" applyFont="1" applyFill="1" applyBorder="1" applyAlignment="1" applyProtection="1">
      <alignment vertical="center" wrapText="1"/>
    </xf>
    <xf numFmtId="2" fontId="98" fillId="36" borderId="46" xfId="8" applyNumberFormat="1" applyFont="1" applyFill="1" applyBorder="1" applyAlignment="1" applyProtection="1">
      <alignment horizontal="center" vertical="center" wrapText="1"/>
      <protection hidden="1"/>
    </xf>
    <xf numFmtId="9" fontId="98" fillId="36" borderId="46" xfId="1" applyFont="1" applyFill="1" applyBorder="1" applyAlignment="1" applyProtection="1">
      <alignment horizontal="center" vertical="center"/>
    </xf>
    <xf numFmtId="1" fontId="48" fillId="39" borderId="89" xfId="8" applyNumberFormat="1" applyFont="1" applyFill="1" applyBorder="1" applyAlignment="1" applyProtection="1">
      <alignment horizontal="left" vertical="center" indent="1"/>
    </xf>
    <xf numFmtId="9" fontId="49" fillId="39" borderId="116" xfId="8" applyNumberFormat="1" applyFont="1" applyFill="1" applyBorder="1" applyAlignment="1" applyProtection="1">
      <alignment horizontal="left" vertical="center" indent="2"/>
    </xf>
    <xf numFmtId="9" fontId="49" fillId="39" borderId="46" xfId="8" applyNumberFormat="1" applyFont="1" applyFill="1" applyBorder="1" applyAlignment="1" applyProtection="1">
      <alignment horizontal="left" vertical="center" indent="2"/>
    </xf>
    <xf numFmtId="9" fontId="74" fillId="39" borderId="46" xfId="8" applyNumberFormat="1" applyFont="1" applyFill="1" applyBorder="1" applyAlignment="1" applyProtection="1">
      <alignment horizontal="center" vertical="center" wrapText="1"/>
    </xf>
    <xf numFmtId="1" fontId="48" fillId="40" borderId="89" xfId="8" applyNumberFormat="1" applyFont="1" applyFill="1" applyBorder="1" applyAlignment="1" applyProtection="1">
      <alignment horizontal="left" vertical="center" indent="1"/>
    </xf>
    <xf numFmtId="9" fontId="49" fillId="40" borderId="116" xfId="8" applyNumberFormat="1" applyFont="1" applyFill="1" applyBorder="1" applyAlignment="1" applyProtection="1">
      <alignment horizontal="left" vertical="center" indent="2"/>
    </xf>
    <xf numFmtId="9" fontId="49" fillId="40" borderId="46" xfId="8" applyNumberFormat="1" applyFont="1" applyFill="1" applyBorder="1" applyAlignment="1" applyProtection="1">
      <alignment horizontal="left" vertical="center" indent="2"/>
    </xf>
    <xf numFmtId="9" fontId="74" fillId="40" borderId="46" xfId="8" applyNumberFormat="1" applyFont="1" applyFill="1" applyBorder="1" applyAlignment="1" applyProtection="1">
      <alignment horizontal="center" vertical="center" wrapText="1"/>
    </xf>
    <xf numFmtId="1" fontId="48" fillId="41" borderId="89" xfId="8" applyNumberFormat="1" applyFont="1" applyFill="1" applyBorder="1" applyAlignment="1" applyProtection="1">
      <alignment horizontal="left" vertical="center" indent="1"/>
    </xf>
    <xf numFmtId="9" fontId="49" fillId="41" borderId="116" xfId="8" applyNumberFormat="1" applyFont="1" applyFill="1" applyBorder="1" applyAlignment="1" applyProtection="1">
      <alignment horizontal="left" vertical="center" indent="2"/>
    </xf>
    <xf numFmtId="9" fontId="49" fillId="41" borderId="46" xfId="8" applyNumberFormat="1" applyFont="1" applyFill="1" applyBorder="1" applyAlignment="1" applyProtection="1">
      <alignment horizontal="left" vertical="center" indent="2"/>
    </xf>
    <xf numFmtId="9" fontId="49" fillId="41" borderId="46" xfId="8" applyNumberFormat="1" applyFont="1" applyFill="1" applyBorder="1" applyAlignment="1" applyProtection="1">
      <alignment horizontal="center" vertical="center" wrapText="1"/>
    </xf>
    <xf numFmtId="9" fontId="74" fillId="41" borderId="46" xfId="8" applyNumberFormat="1" applyFont="1" applyFill="1" applyBorder="1" applyAlignment="1" applyProtection="1">
      <alignment horizontal="center" wrapText="1"/>
    </xf>
    <xf numFmtId="9" fontId="66" fillId="38" borderId="115" xfId="8" applyNumberFormat="1" applyFont="1" applyFill="1" applyBorder="1" applyAlignment="1" applyProtection="1">
      <alignment horizontal="center" vertical="center" wrapText="1"/>
    </xf>
    <xf numFmtId="0" fontId="42" fillId="36" borderId="116" xfId="2" applyFont="1" applyFill="1" applyBorder="1" applyAlignment="1" applyProtection="1">
      <alignment vertical="center" wrapText="1"/>
      <protection locked="0"/>
    </xf>
    <xf numFmtId="0" fontId="42" fillId="36" borderId="46" xfId="2" applyFont="1" applyFill="1" applyBorder="1" applyAlignment="1" applyProtection="1">
      <alignment vertical="center" wrapText="1"/>
      <protection locked="0"/>
    </xf>
    <xf numFmtId="0" fontId="42" fillId="36" borderId="117" xfId="2" applyFont="1" applyFill="1" applyBorder="1" applyAlignment="1" applyProtection="1">
      <alignment vertical="center" wrapText="1"/>
      <protection locked="0"/>
    </xf>
    <xf numFmtId="9" fontId="106" fillId="0" borderId="10" xfId="1" applyFont="1" applyFill="1" applyBorder="1" applyAlignment="1" applyProtection="1">
      <alignment horizontal="center" vertical="center" wrapText="1"/>
      <protection locked="0" hidden="1"/>
    </xf>
    <xf numFmtId="1" fontId="49" fillId="32" borderId="58" xfId="2" applyNumberFormat="1" applyFont="1" applyFill="1" applyBorder="1" applyAlignment="1" applyProtection="1">
      <alignment horizontal="center" vertical="center" wrapText="1"/>
    </xf>
    <xf numFmtId="1" fontId="7" fillId="8" borderId="58" xfId="0" applyNumberFormat="1" applyFont="1" applyFill="1" applyBorder="1" applyAlignment="1" applyProtection="1">
      <alignment horizontal="center" vertical="center" wrapText="1"/>
    </xf>
    <xf numFmtId="1" fontId="49" fillId="32" borderId="58" xfId="8" applyNumberFormat="1" applyFont="1" applyFill="1" applyBorder="1" applyAlignment="1" applyProtection="1">
      <alignment horizontal="center" vertical="center" wrapText="1"/>
    </xf>
    <xf numFmtId="0" fontId="0" fillId="0" borderId="10" xfId="0" applyFont="1" applyBorder="1" applyAlignment="1" applyProtection="1"/>
    <xf numFmtId="9" fontId="68" fillId="0" borderId="37" xfId="0" applyNumberFormat="1" applyFont="1" applyFill="1" applyBorder="1" applyAlignment="1" applyProtection="1">
      <alignment horizontal="center" vertical="center" wrapText="1"/>
    </xf>
    <xf numFmtId="0" fontId="0" fillId="3" borderId="10" xfId="0" applyFont="1" applyFill="1" applyBorder="1" applyAlignment="1" applyProtection="1">
      <alignment vertical="center"/>
    </xf>
    <xf numFmtId="0" fontId="110" fillId="3" borderId="10" xfId="0" applyFont="1" applyFill="1" applyBorder="1" applyAlignment="1" applyProtection="1">
      <alignment vertical="center"/>
    </xf>
    <xf numFmtId="0" fontId="110" fillId="0" borderId="10" xfId="0" applyFont="1" applyFill="1" applyBorder="1" applyAlignment="1" applyProtection="1">
      <alignment vertical="center"/>
    </xf>
    <xf numFmtId="0" fontId="0" fillId="0" borderId="10" xfId="0" applyFont="1" applyFill="1" applyBorder="1" applyAlignment="1" applyProtection="1">
      <alignment vertical="center"/>
    </xf>
    <xf numFmtId="0" fontId="0" fillId="0" borderId="10" xfId="0" applyNumberFormat="1" applyFont="1" applyBorder="1" applyAlignment="1" applyProtection="1"/>
    <xf numFmtId="0" fontId="36" fillId="3" borderId="10" xfId="0" applyFont="1" applyFill="1" applyBorder="1" applyAlignment="1" applyProtection="1">
      <alignment vertical="center"/>
    </xf>
    <xf numFmtId="49" fontId="109" fillId="0" borderId="10"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110" fillId="0" borderId="10" xfId="0" applyFont="1" applyBorder="1" applyAlignment="1" applyProtection="1"/>
    <xf numFmtId="0" fontId="110" fillId="0" borderId="10" xfId="0" applyFont="1" applyFill="1" applyBorder="1" applyAlignment="1" applyProtection="1"/>
    <xf numFmtId="0" fontId="0" fillId="0" borderId="10" xfId="0" applyFont="1" applyFill="1" applyBorder="1" applyAlignment="1" applyProtection="1"/>
    <xf numFmtId="0" fontId="7"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9" fontId="0" fillId="0" borderId="7" xfId="0" applyNumberFormat="1" applyFont="1" applyFill="1" applyBorder="1" applyAlignment="1" applyProtection="1">
      <alignment horizontal="center" vertical="center" wrapText="1"/>
    </xf>
    <xf numFmtId="0" fontId="0" fillId="0" borderId="0" xfId="0" applyNumberFormat="1" applyFont="1" applyFill="1" applyAlignment="1" applyProtection="1">
      <alignment horizontal="center"/>
      <protection locked="0"/>
    </xf>
    <xf numFmtId="49" fontId="13" fillId="55" borderId="37" xfId="0" applyNumberFormat="1" applyFont="1" applyFill="1" applyBorder="1" applyAlignment="1" applyProtection="1">
      <alignment horizontal="center" vertical="center" wrapText="1"/>
    </xf>
    <xf numFmtId="9" fontId="22" fillId="55" borderId="37" xfId="0" applyNumberFormat="1" applyFont="1" applyFill="1" applyBorder="1" applyAlignment="1" applyProtection="1">
      <alignment horizontal="center" vertical="center" wrapText="1"/>
    </xf>
    <xf numFmtId="9" fontId="68" fillId="55" borderId="37" xfId="0" applyNumberFormat="1" applyFont="1" applyFill="1" applyBorder="1" applyAlignment="1" applyProtection="1">
      <alignment horizontal="center" vertical="center" wrapText="1"/>
    </xf>
    <xf numFmtId="49" fontId="34" fillId="26" borderId="37" xfId="0" applyNumberFormat="1" applyFont="1" applyFill="1" applyBorder="1" applyAlignment="1" applyProtection="1">
      <alignment horizontal="left" vertical="center" wrapText="1"/>
    </xf>
    <xf numFmtId="49" fontId="4" fillId="44" borderId="37" xfId="0" applyNumberFormat="1" applyFont="1" applyFill="1" applyBorder="1" applyAlignment="1" applyProtection="1">
      <alignment horizontal="left" vertical="center" wrapText="1"/>
    </xf>
    <xf numFmtId="2" fontId="4" fillId="44" borderId="37" xfId="0" applyNumberFormat="1" applyFont="1" applyFill="1" applyBorder="1" applyAlignment="1" applyProtection="1">
      <alignment horizontal="left" vertical="center" wrapText="1"/>
    </xf>
    <xf numFmtId="49" fontId="4" fillId="21" borderId="37" xfId="0" applyNumberFormat="1" applyFont="1" applyFill="1" applyBorder="1" applyAlignment="1" applyProtection="1">
      <alignment horizontal="left" vertical="center" wrapText="1"/>
    </xf>
    <xf numFmtId="49" fontId="22" fillId="6" borderId="37" xfId="0" applyNumberFormat="1" applyFont="1" applyFill="1" applyBorder="1" applyAlignment="1" applyProtection="1">
      <alignment horizontal="left" vertical="center" wrapText="1"/>
    </xf>
    <xf numFmtId="2" fontId="22" fillId="6" borderId="37" xfId="0" applyNumberFormat="1" applyFont="1" applyFill="1" applyBorder="1" applyAlignment="1" applyProtection="1">
      <alignment horizontal="left" vertical="center" wrapText="1"/>
    </xf>
    <xf numFmtId="49" fontId="22" fillId="0" borderId="37" xfId="0" applyNumberFormat="1" applyFont="1" applyFill="1" applyBorder="1" applyAlignment="1" applyProtection="1">
      <alignment horizontal="left" vertical="center" wrapText="1"/>
    </xf>
    <xf numFmtId="2" fontId="22" fillId="0" borderId="37" xfId="0" applyNumberFormat="1" applyFont="1" applyFill="1" applyBorder="1" applyAlignment="1" applyProtection="1">
      <alignment horizontal="left" vertical="center" wrapText="1"/>
    </xf>
    <xf numFmtId="49" fontId="22" fillId="5" borderId="37" xfId="0" applyNumberFormat="1" applyFont="1" applyFill="1" applyBorder="1" applyAlignment="1" applyProtection="1">
      <alignment horizontal="left" vertical="center" wrapText="1"/>
    </xf>
    <xf numFmtId="2" fontId="22" fillId="5" borderId="37" xfId="0" applyNumberFormat="1" applyFont="1" applyFill="1" applyBorder="1" applyAlignment="1" applyProtection="1">
      <alignment horizontal="left" vertical="center" wrapText="1"/>
    </xf>
    <xf numFmtId="49" fontId="4" fillId="27" borderId="37" xfId="0" applyNumberFormat="1" applyFont="1" applyFill="1" applyBorder="1" applyAlignment="1" applyProtection="1">
      <alignment horizontal="left" vertical="center" wrapText="1"/>
    </xf>
    <xf numFmtId="2" fontId="4" fillId="27" borderId="37" xfId="0" applyNumberFormat="1" applyFont="1" applyFill="1" applyBorder="1" applyAlignment="1" applyProtection="1">
      <alignment horizontal="left" vertical="center" wrapText="1"/>
    </xf>
    <xf numFmtId="49" fontId="22" fillId="14" borderId="37" xfId="0" applyNumberFormat="1" applyFont="1" applyFill="1" applyBorder="1" applyAlignment="1" applyProtection="1">
      <alignment horizontal="left" vertical="center" wrapText="1"/>
    </xf>
    <xf numFmtId="2" fontId="22" fillId="14" borderId="37" xfId="0" applyNumberFormat="1" applyFont="1" applyFill="1" applyBorder="1" applyAlignment="1" applyProtection="1">
      <alignment horizontal="left" vertical="center" wrapText="1"/>
    </xf>
    <xf numFmtId="49" fontId="22" fillId="15" borderId="37" xfId="0" applyNumberFormat="1" applyFont="1" applyFill="1" applyBorder="1" applyAlignment="1" applyProtection="1">
      <alignment horizontal="left" vertical="center" wrapText="1"/>
    </xf>
    <xf numFmtId="49" fontId="22" fillId="14" borderId="37" xfId="0" applyNumberFormat="1" applyFont="1" applyFill="1" applyBorder="1" applyAlignment="1" applyProtection="1">
      <alignment horizontal="left" vertical="top" wrapText="1"/>
    </xf>
    <xf numFmtId="49" fontId="51" fillId="0" borderId="37" xfId="0" applyNumberFormat="1" applyFont="1" applyFill="1" applyBorder="1" applyAlignment="1" applyProtection="1">
      <alignment horizontal="left" vertical="center" wrapText="1"/>
    </xf>
    <xf numFmtId="49" fontId="22" fillId="27" borderId="37" xfId="0" applyNumberFormat="1" applyFont="1" applyFill="1" applyBorder="1" applyAlignment="1" applyProtection="1">
      <alignment horizontal="left" vertical="center" wrapText="1"/>
    </xf>
    <xf numFmtId="2" fontId="22" fillId="27" borderId="37" xfId="0" applyNumberFormat="1" applyFont="1" applyFill="1" applyBorder="1" applyAlignment="1" applyProtection="1">
      <alignment horizontal="left" vertical="center" wrapText="1"/>
    </xf>
    <xf numFmtId="49" fontId="51" fillId="14" borderId="37" xfId="0" applyNumberFormat="1" applyFont="1" applyFill="1" applyBorder="1" applyAlignment="1" applyProtection="1">
      <alignment horizontal="left" vertical="center" wrapText="1"/>
    </xf>
    <xf numFmtId="49" fontId="51" fillId="15" borderId="37" xfId="0" applyNumberFormat="1" applyFont="1" applyFill="1" applyBorder="1" applyAlignment="1" applyProtection="1">
      <alignment horizontal="left" vertical="center" wrapText="1"/>
    </xf>
    <xf numFmtId="49" fontId="51" fillId="27" borderId="37" xfId="0" applyNumberFormat="1" applyFont="1" applyFill="1" applyBorder="1" applyAlignment="1" applyProtection="1">
      <alignment horizontal="left" vertical="center" wrapText="1"/>
    </xf>
    <xf numFmtId="49" fontId="4" fillId="0" borderId="37" xfId="0" applyNumberFormat="1" applyFont="1" applyFill="1" applyBorder="1" applyAlignment="1" applyProtection="1">
      <alignment horizontal="left" vertical="center" wrapText="1"/>
    </xf>
    <xf numFmtId="2" fontId="22" fillId="15" borderId="37" xfId="0" applyNumberFormat="1" applyFont="1" applyFill="1" applyBorder="1" applyAlignment="1" applyProtection="1">
      <alignment horizontal="left" vertical="center" wrapText="1"/>
    </xf>
    <xf numFmtId="49" fontId="51" fillId="25" borderId="37" xfId="0" applyNumberFormat="1" applyFont="1" applyFill="1" applyBorder="1" applyAlignment="1" applyProtection="1">
      <alignment horizontal="left" vertical="center" wrapText="1"/>
    </xf>
    <xf numFmtId="2" fontId="51" fillId="25" borderId="37" xfId="0" applyNumberFormat="1" applyFont="1" applyFill="1" applyBorder="1" applyAlignment="1" applyProtection="1">
      <alignment horizontal="left" vertical="center" wrapText="1"/>
    </xf>
    <xf numFmtId="2" fontId="22" fillId="25" borderId="37" xfId="0" applyNumberFormat="1" applyFont="1" applyFill="1" applyBorder="1" applyAlignment="1" applyProtection="1">
      <alignment horizontal="left" vertical="center" wrapText="1"/>
    </xf>
    <xf numFmtId="2" fontId="4" fillId="21" borderId="37" xfId="0" applyNumberFormat="1" applyFont="1" applyFill="1" applyBorder="1" applyAlignment="1" applyProtection="1">
      <alignment horizontal="left" vertical="center" wrapText="1"/>
    </xf>
    <xf numFmtId="49" fontId="51" fillId="25" borderId="78" xfId="0" applyNumberFormat="1" applyFont="1" applyFill="1" applyBorder="1" applyAlignment="1" applyProtection="1">
      <alignment horizontal="left" vertical="center" wrapText="1"/>
    </xf>
    <xf numFmtId="0" fontId="0" fillId="0" borderId="0" xfId="0" applyFont="1" applyAlignment="1">
      <alignment horizontal="left" wrapText="1"/>
    </xf>
    <xf numFmtId="0" fontId="126" fillId="0" borderId="0" xfId="0" applyFont="1" applyAlignment="1"/>
    <xf numFmtId="0" fontId="126" fillId="0" borderId="10" xfId="0" applyFont="1" applyFill="1" applyBorder="1" applyAlignment="1" applyProtection="1">
      <alignment vertical="center"/>
    </xf>
    <xf numFmtId="49" fontId="68" fillId="0" borderId="10" xfId="0" applyNumberFormat="1" applyFont="1" applyFill="1" applyBorder="1" applyAlignment="1" applyProtection="1">
      <alignment horizontal="center" vertical="center" wrapText="1"/>
    </xf>
    <xf numFmtId="0" fontId="68" fillId="0" borderId="10" xfId="0" applyNumberFormat="1" applyFont="1" applyFill="1" applyBorder="1" applyAlignment="1" applyProtection="1">
      <alignment horizontal="center" vertical="center" wrapText="1"/>
    </xf>
    <xf numFmtId="49" fontId="8" fillId="0" borderId="37" xfId="0" applyNumberFormat="1" applyFont="1" applyFill="1" applyBorder="1" applyAlignment="1" applyProtection="1">
      <alignment horizontal="center" vertical="center" wrapText="1"/>
      <protection locked="0"/>
    </xf>
    <xf numFmtId="49" fontId="8" fillId="0" borderId="76" xfId="0" applyNumberFormat="1" applyFont="1" applyFill="1" applyBorder="1" applyAlignment="1" applyProtection="1">
      <alignment horizontal="center" vertical="center" wrapText="1"/>
      <protection locked="0"/>
    </xf>
    <xf numFmtId="0" fontId="22" fillId="11" borderId="4" xfId="0" applyFont="1" applyFill="1" applyBorder="1" applyAlignment="1" applyProtection="1">
      <alignment horizontal="center" vertical="center" wrapText="1"/>
    </xf>
    <xf numFmtId="0" fontId="0" fillId="3" borderId="59" xfId="0" applyFont="1" applyFill="1" applyBorder="1" applyAlignment="1" applyProtection="1">
      <alignment horizontal="center" vertical="center" wrapText="1"/>
    </xf>
    <xf numFmtId="0" fontId="7" fillId="9" borderId="55" xfId="0" applyFont="1" applyFill="1" applyBorder="1" applyAlignment="1" applyProtection="1">
      <alignment horizontal="left" vertical="center" wrapText="1"/>
    </xf>
    <xf numFmtId="0" fontId="7" fillId="9" borderId="7" xfId="0" applyFont="1" applyFill="1" applyBorder="1" applyAlignment="1" applyProtection="1">
      <alignment horizontal="left" vertical="center" wrapText="1"/>
    </xf>
    <xf numFmtId="49" fontId="25" fillId="0" borderId="10" xfId="0" applyNumberFormat="1" applyFont="1" applyFill="1" applyBorder="1" applyAlignment="1" applyProtection="1">
      <alignment horizontal="center" vertical="center" wrapText="1"/>
    </xf>
    <xf numFmtId="9" fontId="25" fillId="0" borderId="10" xfId="0" applyNumberFormat="1" applyFont="1" applyFill="1" applyBorder="1" applyAlignment="1" applyProtection="1">
      <alignment horizontal="center" vertical="center"/>
    </xf>
    <xf numFmtId="0" fontId="25" fillId="0" borderId="10" xfId="0" applyNumberFormat="1" applyFont="1" applyFill="1" applyBorder="1" applyAlignment="1" applyProtection="1">
      <alignment horizontal="center" vertical="center" wrapText="1"/>
    </xf>
    <xf numFmtId="0" fontId="7" fillId="0" borderId="10" xfId="0" applyFont="1" applyFill="1" applyBorder="1" applyAlignment="1" applyProtection="1">
      <alignment horizontal="left" vertical="center"/>
    </xf>
    <xf numFmtId="49" fontId="25" fillId="0" borderId="10" xfId="0" applyNumberFormat="1"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7" fillId="0" borderId="10" xfId="0" applyFont="1" applyFill="1" applyBorder="1" applyAlignment="1" applyProtection="1">
      <alignment horizontal="center" vertical="center"/>
    </xf>
    <xf numFmtId="49" fontId="7" fillId="56" borderId="10" xfId="0" applyNumberFormat="1" applyFont="1" applyFill="1" applyBorder="1" applyAlignment="1" applyProtection="1">
      <alignment horizontal="center" vertical="center"/>
    </xf>
    <xf numFmtId="49" fontId="7" fillId="56" borderId="10" xfId="0" applyNumberFormat="1" applyFont="1" applyFill="1" applyBorder="1" applyAlignment="1" applyProtection="1">
      <alignment horizontal="left" vertical="center"/>
    </xf>
    <xf numFmtId="0" fontId="110" fillId="58" borderId="10" xfId="0" applyFont="1" applyFill="1" applyBorder="1" applyAlignment="1" applyProtection="1">
      <alignment vertical="center"/>
    </xf>
    <xf numFmtId="0" fontId="22" fillId="0" borderId="37" xfId="0" applyNumberFormat="1" applyFont="1" applyFill="1" applyBorder="1" applyAlignment="1" applyProtection="1">
      <alignment horizontal="center" vertical="center" wrapText="1"/>
    </xf>
    <xf numFmtId="0" fontId="0" fillId="0" borderId="10" xfId="0" applyFont="1" applyFill="1" applyBorder="1" applyAlignment="1"/>
    <xf numFmtId="49" fontId="25" fillId="56" borderId="10" xfId="0" applyNumberFormat="1" applyFont="1" applyFill="1" applyBorder="1" applyAlignment="1" applyProtection="1">
      <alignment vertical="center"/>
    </xf>
    <xf numFmtId="49" fontId="7" fillId="0" borderId="10" xfId="0" applyNumberFormat="1"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49" fontId="7" fillId="0" borderId="10" xfId="0" applyNumberFormat="1" applyFont="1" applyFill="1" applyBorder="1" applyAlignment="1" applyProtection="1">
      <alignment vertical="center" wrapText="1"/>
    </xf>
    <xf numFmtId="0" fontId="7" fillId="0" borderId="10" xfId="0" applyFont="1" applyFill="1" applyBorder="1" applyAlignment="1" applyProtection="1">
      <alignment horizontal="center" vertical="center" wrapText="1"/>
    </xf>
    <xf numFmtId="0" fontId="0" fillId="0" borderId="0" xfId="0" applyFont="1" applyAlignment="1">
      <alignment wrapText="1"/>
    </xf>
    <xf numFmtId="0" fontId="36" fillId="0" borderId="0" xfId="0" applyFont="1" applyAlignment="1">
      <alignment vertical="center" wrapText="1"/>
    </xf>
    <xf numFmtId="49" fontId="7" fillId="56" borderId="10" xfId="0" applyNumberFormat="1" applyFont="1" applyFill="1" applyBorder="1" applyAlignment="1" applyProtection="1">
      <alignment vertical="center" wrapText="1"/>
    </xf>
    <xf numFmtId="0" fontId="0" fillId="0" borderId="0" xfId="0" applyFont="1" applyAlignment="1">
      <alignment vertical="center"/>
    </xf>
    <xf numFmtId="0" fontId="64" fillId="27" borderId="10" xfId="8" applyFont="1" applyFill="1" applyBorder="1" applyAlignment="1" applyProtection="1">
      <alignment horizontal="left" vertical="center" wrapText="1" indent="1"/>
      <protection locked="0"/>
    </xf>
    <xf numFmtId="0" fontId="64" fillId="27" borderId="58" xfId="8" applyFont="1" applyFill="1" applyBorder="1" applyAlignment="1" applyProtection="1">
      <alignment horizontal="left" vertical="center" wrapText="1" indent="1"/>
      <protection locked="0"/>
    </xf>
    <xf numFmtId="9" fontId="66" fillId="49" borderId="10" xfId="8" applyNumberFormat="1" applyFont="1" applyFill="1" applyBorder="1" applyAlignment="1" applyProtection="1">
      <alignment horizontal="center" vertical="center" wrapText="1"/>
    </xf>
    <xf numFmtId="0" fontId="68" fillId="36" borderId="10" xfId="8" applyFont="1" applyFill="1" applyBorder="1" applyAlignment="1" applyProtection="1">
      <alignment horizontal="center" vertical="center" wrapText="1"/>
      <protection locked="0"/>
    </xf>
    <xf numFmtId="9" fontId="66" fillId="48" borderId="33" xfId="8" applyNumberFormat="1" applyFont="1" applyFill="1" applyBorder="1" applyAlignment="1" applyProtection="1">
      <alignment horizontal="center" vertical="center" wrapText="1"/>
    </xf>
    <xf numFmtId="9" fontId="66" fillId="41" borderId="33" xfId="8" applyNumberFormat="1" applyFont="1" applyFill="1" applyBorder="1" applyAlignment="1" applyProtection="1">
      <alignment horizontal="center" vertical="center" wrapText="1"/>
    </xf>
    <xf numFmtId="0" fontId="64" fillId="37" borderId="10" xfId="8" applyFont="1" applyFill="1" applyBorder="1" applyAlignment="1" applyProtection="1">
      <alignment horizontal="left" vertical="center" wrapText="1" indent="1"/>
      <protection locked="0"/>
    </xf>
    <xf numFmtId="0" fontId="64" fillId="37" borderId="58" xfId="8" applyFont="1" applyFill="1" applyBorder="1" applyAlignment="1" applyProtection="1">
      <alignment horizontal="left" vertical="center" wrapText="1" indent="1"/>
      <protection locked="0"/>
    </xf>
    <xf numFmtId="9" fontId="66" fillId="40" borderId="33" xfId="8" applyNumberFormat="1" applyFont="1" applyFill="1" applyBorder="1" applyAlignment="1" applyProtection="1">
      <alignment horizontal="center" vertical="center" wrapText="1"/>
    </xf>
    <xf numFmtId="9" fontId="66" fillId="39" borderId="10" xfId="8" applyNumberFormat="1" applyFont="1" applyFill="1" applyBorder="1" applyAlignment="1" applyProtection="1">
      <alignment horizontal="center" vertical="center" wrapText="1"/>
      <protection locked="0"/>
    </xf>
    <xf numFmtId="9" fontId="66" fillId="38" borderId="33" xfId="8" applyNumberFormat="1" applyFont="1" applyFill="1" applyBorder="1" applyAlignment="1" applyProtection="1">
      <alignment horizontal="center" vertical="center" wrapText="1"/>
    </xf>
    <xf numFmtId="9" fontId="66" fillId="35" borderId="10" xfId="8" applyNumberFormat="1" applyFont="1" applyFill="1" applyBorder="1" applyAlignment="1" applyProtection="1">
      <alignment horizontal="center" vertical="center" wrapText="1"/>
    </xf>
    <xf numFmtId="0" fontId="54" fillId="33" borderId="58" xfId="8" applyFont="1" applyFill="1" applyBorder="1" applyAlignment="1" applyProtection="1">
      <alignment horizontal="left" vertical="center"/>
      <protection locked="0"/>
    </xf>
    <xf numFmtId="49" fontId="25" fillId="0" borderId="10" xfId="0" applyNumberFormat="1" applyFont="1" applyFill="1" applyBorder="1" applyAlignment="1" applyProtection="1">
      <alignment vertical="center"/>
    </xf>
    <xf numFmtId="49" fontId="7" fillId="0" borderId="10" xfId="0" applyNumberFormat="1" applyFont="1" applyFill="1" applyBorder="1" applyAlignment="1" applyProtection="1">
      <alignment vertical="center"/>
    </xf>
    <xf numFmtId="49" fontId="25" fillId="0" borderId="10" xfId="0" applyNumberFormat="1" applyFont="1" applyFill="1" applyBorder="1" applyAlignment="1" applyProtection="1">
      <alignment horizontal="center" vertical="center"/>
    </xf>
    <xf numFmtId="9" fontId="36" fillId="0" borderId="0" xfId="0" applyNumberFormat="1" applyFont="1" applyAlignment="1">
      <alignment vertical="center" wrapText="1"/>
    </xf>
    <xf numFmtId="9" fontId="60" fillId="44" borderId="37" xfId="0" applyNumberFormat="1" applyFont="1" applyFill="1" applyBorder="1" applyAlignment="1" applyProtection="1">
      <alignment horizontal="center" vertical="center" wrapText="1"/>
    </xf>
    <xf numFmtId="0" fontId="0" fillId="0" borderId="0" xfId="0" applyNumberFormat="1" applyFont="1" applyAlignment="1" applyProtection="1">
      <alignment horizontal="center" wrapText="1"/>
      <protection locked="0"/>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vertical="center" wrapText="1"/>
    </xf>
    <xf numFmtId="9" fontId="60" fillId="21" borderId="37" xfId="1" applyFont="1" applyFill="1" applyBorder="1" applyAlignment="1" applyProtection="1">
      <alignment horizontal="center" vertical="center" wrapText="1"/>
    </xf>
    <xf numFmtId="2" fontId="60" fillId="21" borderId="37" xfId="0" applyNumberFormat="1" applyFont="1" applyFill="1" applyBorder="1" applyAlignment="1" applyProtection="1">
      <alignment horizontal="center" vertical="center" wrapText="1"/>
      <protection locked="0"/>
    </xf>
    <xf numFmtId="9" fontId="36" fillId="0" borderId="10" xfId="0" applyNumberFormat="1" applyFont="1" applyFill="1" applyBorder="1" applyAlignment="1" applyProtection="1">
      <alignment horizontal="center" vertical="center"/>
    </xf>
    <xf numFmtId="9" fontId="36" fillId="0" borderId="0" xfId="0" applyNumberFormat="1" applyFont="1" applyAlignment="1">
      <alignment horizontal="center" vertical="center" wrapText="1"/>
    </xf>
    <xf numFmtId="0" fontId="36" fillId="0" borderId="10" xfId="0" applyNumberFormat="1" applyFont="1" applyFill="1" applyBorder="1" applyAlignment="1" applyProtection="1">
      <alignment horizontal="center" vertical="center" wrapText="1"/>
    </xf>
    <xf numFmtId="0" fontId="36" fillId="0" borderId="0" xfId="0" applyNumberFormat="1" applyFont="1" applyAlignment="1">
      <alignment horizontal="center" vertical="center" wrapText="1"/>
    </xf>
    <xf numFmtId="0" fontId="0" fillId="0" borderId="0" xfId="0" applyFont="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36" fillId="0" borderId="0" xfId="0" applyFont="1" applyAlignment="1">
      <alignment horizontal="center" vertical="center"/>
    </xf>
    <xf numFmtId="49" fontId="49" fillId="32" borderId="32" xfId="8" applyNumberFormat="1" applyFont="1" applyFill="1" applyBorder="1" applyAlignment="1" applyProtection="1">
      <alignment horizontal="right" vertical="center" wrapText="1"/>
    </xf>
    <xf numFmtId="14" fontId="49" fillId="32" borderId="115" xfId="8" applyNumberFormat="1" applyFont="1" applyFill="1" applyBorder="1" applyAlignment="1" applyProtection="1">
      <alignment horizontal="center" vertical="center" wrapText="1"/>
    </xf>
    <xf numFmtId="49" fontId="49" fillId="32" borderId="118" xfId="8" applyNumberFormat="1" applyFont="1" applyFill="1" applyBorder="1" applyAlignment="1" applyProtection="1">
      <alignment horizontal="right" vertical="center" wrapText="1"/>
    </xf>
    <xf numFmtId="0" fontId="50" fillId="32" borderId="115" xfId="8" applyFont="1" applyFill="1" applyBorder="1" applyAlignment="1" applyProtection="1">
      <alignment horizontal="right" vertical="center"/>
      <protection locked="0"/>
    </xf>
    <xf numFmtId="0" fontId="42" fillId="33" borderId="46" xfId="8" applyFont="1" applyFill="1" applyBorder="1" applyAlignment="1" applyProtection="1">
      <alignment vertical="center" wrapText="1"/>
      <protection locked="0"/>
    </xf>
    <xf numFmtId="0" fontId="42" fillId="33" borderId="117" xfId="8" applyFont="1" applyFill="1" applyBorder="1" applyAlignment="1" applyProtection="1">
      <alignment vertical="center" wrapText="1"/>
      <protection locked="0"/>
    </xf>
    <xf numFmtId="0" fontId="50" fillId="33" borderId="115" xfId="8" applyFont="1" applyFill="1" applyBorder="1" applyAlignment="1" applyProtection="1">
      <alignment horizontal="right" vertical="center"/>
      <protection locked="0"/>
    </xf>
    <xf numFmtId="0" fontId="63" fillId="47" borderId="46" xfId="8" applyFont="1" applyFill="1" applyBorder="1" applyAlignment="1" applyProtection="1">
      <alignment horizontal="left" vertical="center" wrapText="1" indent="1"/>
      <protection locked="0"/>
    </xf>
    <xf numFmtId="0" fontId="94" fillId="33" borderId="46" xfId="8" applyFont="1" applyFill="1" applyBorder="1" applyAlignment="1" applyProtection="1">
      <alignment horizontal="left" vertical="center" wrapText="1" indent="1"/>
      <protection locked="0"/>
    </xf>
    <xf numFmtId="0" fontId="64" fillId="33" borderId="46" xfId="8" applyFont="1" applyFill="1" applyBorder="1" applyAlignment="1" applyProtection="1">
      <alignment horizontal="left" vertical="center" wrapText="1"/>
      <protection locked="0"/>
    </xf>
    <xf numFmtId="0" fontId="64" fillId="33" borderId="117" xfId="8" applyFont="1" applyFill="1" applyBorder="1" applyAlignment="1" applyProtection="1">
      <alignment horizontal="left" vertical="center" wrapText="1"/>
      <protection locked="0"/>
    </xf>
    <xf numFmtId="0" fontId="23" fillId="36" borderId="116" xfId="8" applyFont="1" applyFill="1" applyBorder="1" applyProtection="1">
      <protection locked="0"/>
    </xf>
    <xf numFmtId="0" fontId="23" fillId="36" borderId="46" xfId="8" applyFont="1" applyFill="1" applyBorder="1" applyProtection="1">
      <protection locked="0"/>
    </xf>
    <xf numFmtId="0" fontId="63" fillId="36" borderId="46" xfId="8" applyFont="1" applyFill="1" applyBorder="1" applyAlignment="1" applyProtection="1">
      <alignment horizontal="left" vertical="center" wrapText="1" indent="1"/>
      <protection locked="0"/>
    </xf>
    <xf numFmtId="0" fontId="70" fillId="36" borderId="46" xfId="8" applyFont="1" applyFill="1" applyBorder="1" applyAlignment="1" applyProtection="1">
      <alignment horizontal="left" vertical="center" wrapText="1"/>
      <protection locked="0"/>
    </xf>
    <xf numFmtId="0" fontId="70" fillId="36" borderId="117" xfId="8" applyFont="1" applyFill="1" applyBorder="1" applyAlignment="1" applyProtection="1">
      <alignment horizontal="left" vertical="center" wrapText="1"/>
      <protection locked="0"/>
    </xf>
    <xf numFmtId="9" fontId="66" fillId="41" borderId="115" xfId="8" applyNumberFormat="1" applyFont="1" applyFill="1" applyBorder="1" applyAlignment="1" applyProtection="1">
      <alignment horizontal="center" vertical="center" wrapText="1"/>
    </xf>
    <xf numFmtId="9" fontId="66" fillId="48" borderId="115" xfId="8" applyNumberFormat="1" applyFont="1" applyFill="1" applyBorder="1" applyAlignment="1" applyProtection="1">
      <alignment horizontal="center" vertical="center" wrapText="1"/>
    </xf>
    <xf numFmtId="0" fontId="1" fillId="47" borderId="46" xfId="8" applyFill="1" applyBorder="1" applyProtection="1"/>
    <xf numFmtId="0" fontId="76" fillId="47" borderId="46" xfId="8" applyFont="1" applyFill="1" applyBorder="1" applyAlignment="1" applyProtection="1">
      <alignment vertical="center" wrapText="1"/>
    </xf>
    <xf numFmtId="9" fontId="66" fillId="50" borderId="46" xfId="8" applyNumberFormat="1" applyFont="1" applyFill="1" applyBorder="1" applyAlignment="1" applyProtection="1">
      <alignment horizontal="center" vertical="center" wrapText="1"/>
    </xf>
    <xf numFmtId="0" fontId="98" fillId="36" borderId="116" xfId="8" applyFont="1" applyFill="1" applyBorder="1" applyAlignment="1" applyProtection="1">
      <alignment horizontal="right" vertical="center" indent="1"/>
    </xf>
    <xf numFmtId="0" fontId="98" fillId="36" borderId="46" xfId="8" applyFont="1" applyFill="1" applyBorder="1" applyAlignment="1" applyProtection="1">
      <alignment vertical="center"/>
    </xf>
    <xf numFmtId="0" fontId="98" fillId="36" borderId="46" xfId="8" applyFont="1" applyFill="1" applyBorder="1" applyAlignment="1" applyProtection="1">
      <alignment horizontal="left" vertical="center" wrapText="1"/>
    </xf>
    <xf numFmtId="9" fontId="98" fillId="36" borderId="46" xfId="1" applyFont="1" applyFill="1" applyBorder="1" applyAlignment="1" applyProtection="1">
      <alignment horizontal="center" vertical="center" wrapText="1"/>
      <protection hidden="1"/>
    </xf>
    <xf numFmtId="0" fontId="98" fillId="36" borderId="46" xfId="8" applyFont="1" applyFill="1" applyBorder="1" applyAlignment="1" applyProtection="1">
      <alignment horizontal="left" vertical="center"/>
      <protection hidden="1"/>
    </xf>
    <xf numFmtId="0" fontId="60" fillId="21" borderId="37" xfId="1" applyNumberFormat="1" applyFont="1" applyFill="1" applyBorder="1" applyAlignment="1" applyProtection="1">
      <alignment horizontal="center" vertical="center" wrapText="1"/>
    </xf>
    <xf numFmtId="49" fontId="7" fillId="8" borderId="33" xfId="0" applyNumberFormat="1" applyFont="1" applyFill="1" applyBorder="1" applyAlignment="1" applyProtection="1">
      <alignment vertical="center" wrapText="1"/>
    </xf>
    <xf numFmtId="49" fontId="7" fillId="8" borderId="10" xfId="0" applyNumberFormat="1" applyFont="1" applyFill="1" applyBorder="1" applyAlignment="1" applyProtection="1">
      <alignment vertical="center" wrapText="1"/>
    </xf>
    <xf numFmtId="0" fontId="0" fillId="0" borderId="0" xfId="0" applyFont="1" applyAlignment="1">
      <alignment horizontal="center" vertical="center"/>
    </xf>
    <xf numFmtId="49" fontId="7" fillId="8" borderId="9" xfId="0" applyNumberFormat="1" applyFont="1" applyFill="1" applyBorder="1" applyAlignment="1" applyProtection="1">
      <alignment horizontal="center" vertical="center" wrapText="1"/>
    </xf>
    <xf numFmtId="49" fontId="7" fillId="7" borderId="65" xfId="0" applyNumberFormat="1" applyFont="1" applyFill="1" applyBorder="1" applyAlignment="1" applyProtection="1">
      <alignment horizontal="center" vertical="center" wrapText="1"/>
    </xf>
    <xf numFmtId="49" fontId="7" fillId="7" borderId="66" xfId="0" applyNumberFormat="1" applyFont="1" applyFill="1" applyBorder="1" applyAlignment="1" applyProtection="1">
      <alignment horizontal="center" vertical="center" wrapText="1"/>
    </xf>
    <xf numFmtId="49" fontId="7" fillId="7" borderId="64" xfId="0" applyNumberFormat="1" applyFont="1" applyFill="1" applyBorder="1" applyAlignment="1" applyProtection="1">
      <alignment horizontal="left" vertical="center" wrapText="1"/>
    </xf>
    <xf numFmtId="0" fontId="7" fillId="7" borderId="64" xfId="0" applyFont="1" applyFill="1" applyBorder="1" applyAlignment="1" applyProtection="1">
      <alignment horizontal="left" vertical="center" wrapText="1"/>
    </xf>
    <xf numFmtId="0" fontId="7" fillId="7" borderId="67" xfId="0" applyFont="1" applyFill="1" applyBorder="1" applyAlignment="1" applyProtection="1">
      <alignment horizontal="left" vertical="center" wrapText="1"/>
    </xf>
    <xf numFmtId="49" fontId="7" fillId="7" borderId="3" xfId="0" applyNumberFormat="1" applyFont="1" applyFill="1" applyBorder="1" applyAlignment="1" applyProtection="1">
      <alignment horizontal="center" vertical="center" wrapText="1"/>
    </xf>
    <xf numFmtId="49" fontId="7" fillId="7" borderId="5" xfId="0" applyNumberFormat="1" applyFont="1" applyFill="1" applyBorder="1" applyAlignment="1" applyProtection="1">
      <alignment horizontal="center" vertical="center" wrapText="1"/>
    </xf>
    <xf numFmtId="49" fontId="25" fillId="7" borderId="3" xfId="0" applyNumberFormat="1" applyFont="1" applyFill="1" applyBorder="1" applyAlignment="1" applyProtection="1">
      <alignment horizontal="center" vertical="center" wrapText="1"/>
    </xf>
    <xf numFmtId="49" fontId="25" fillId="7" borderId="5" xfId="0" applyNumberFormat="1" applyFont="1" applyFill="1" applyBorder="1" applyAlignment="1" applyProtection="1">
      <alignment horizontal="center" vertical="center" wrapText="1"/>
    </xf>
    <xf numFmtId="49" fontId="7" fillId="7" borderId="13" xfId="0" applyNumberFormat="1" applyFont="1" applyFill="1" applyBorder="1" applyAlignment="1" applyProtection="1">
      <alignment horizontal="left" vertical="center" wrapText="1"/>
    </xf>
    <xf numFmtId="0" fontId="7" fillId="7" borderId="13" xfId="0" applyFont="1" applyFill="1" applyBorder="1" applyAlignment="1" applyProtection="1">
      <alignment horizontal="left" vertical="center" wrapText="1"/>
    </xf>
    <xf numFmtId="0" fontId="7" fillId="7" borderId="62" xfId="0" applyFont="1" applyFill="1" applyBorder="1" applyAlignment="1" applyProtection="1">
      <alignment horizontal="left" vertical="center" wrapText="1"/>
    </xf>
    <xf numFmtId="49" fontId="11" fillId="7" borderId="53" xfId="0" applyNumberFormat="1" applyFont="1" applyFill="1" applyBorder="1" applyAlignment="1" applyProtection="1">
      <alignment horizontal="center" vertical="center" wrapText="1"/>
    </xf>
    <xf numFmtId="9" fontId="11" fillId="7" borderId="4" xfId="0" applyNumberFormat="1" applyFont="1" applyFill="1" applyBorder="1" applyAlignment="1" applyProtection="1">
      <alignment horizontal="center" vertical="center" wrapText="1"/>
    </xf>
    <xf numFmtId="9" fontId="11" fillId="7" borderId="54" xfId="0" applyNumberFormat="1" applyFont="1" applyFill="1" applyBorder="1" applyAlignment="1" applyProtection="1">
      <alignment horizontal="center" vertical="center" wrapText="1"/>
    </xf>
    <xf numFmtId="49" fontId="25" fillId="7" borderId="3" xfId="0" applyNumberFormat="1" applyFont="1" applyFill="1" applyBorder="1" applyAlignment="1" applyProtection="1">
      <alignment horizontal="left" vertical="center" wrapText="1"/>
    </xf>
    <xf numFmtId="0" fontId="25" fillId="7" borderId="4" xfId="0" applyFont="1" applyFill="1" applyBorder="1" applyAlignment="1" applyProtection="1">
      <alignment horizontal="left" vertical="center" wrapText="1"/>
    </xf>
    <xf numFmtId="0" fontId="25" fillId="7" borderId="54" xfId="0" applyFont="1" applyFill="1" applyBorder="1" applyAlignment="1" applyProtection="1">
      <alignment horizontal="left" vertical="center" wrapText="1"/>
    </xf>
    <xf numFmtId="49" fontId="7" fillId="4" borderId="3" xfId="0" applyNumberFormat="1" applyFont="1" applyFill="1" applyBorder="1" applyAlignment="1" applyProtection="1">
      <alignment horizontal="left" vertical="center"/>
    </xf>
    <xf numFmtId="0" fontId="7" fillId="4" borderId="4" xfId="0" applyFont="1" applyFill="1" applyBorder="1" applyAlignment="1" applyProtection="1">
      <alignment horizontal="left" vertical="center"/>
    </xf>
    <xf numFmtId="0" fontId="7" fillId="4" borderId="54" xfId="0" applyFont="1" applyFill="1" applyBorder="1" applyAlignment="1" applyProtection="1">
      <alignment horizontal="left" vertical="center"/>
    </xf>
    <xf numFmtId="49" fontId="11" fillId="7" borderId="57" xfId="0" applyNumberFormat="1" applyFont="1" applyFill="1" applyBorder="1" applyAlignment="1" applyProtection="1">
      <alignment horizontal="center" vertical="center" wrapText="1"/>
    </xf>
    <xf numFmtId="0" fontId="11" fillId="7" borderId="10" xfId="0" applyFont="1" applyFill="1" applyBorder="1" applyAlignment="1" applyProtection="1">
      <alignment horizontal="center" vertical="center" wrapText="1"/>
    </xf>
    <xf numFmtId="0" fontId="11" fillId="7" borderId="57" xfId="0" applyFont="1" applyFill="1" applyBorder="1" applyAlignment="1" applyProtection="1">
      <alignment horizontal="center" vertical="center" wrapText="1"/>
    </xf>
    <xf numFmtId="49" fontId="7" fillId="7" borderId="45" xfId="0" applyNumberFormat="1" applyFont="1" applyFill="1" applyBorder="1" applyAlignment="1" applyProtection="1">
      <alignment horizontal="left"/>
    </xf>
    <xf numFmtId="0" fontId="7" fillId="7" borderId="45" xfId="0" applyFont="1" applyFill="1" applyBorder="1" applyAlignment="1" applyProtection="1">
      <alignment horizontal="left"/>
    </xf>
    <xf numFmtId="0" fontId="7" fillId="7" borderId="60" xfId="0" applyFont="1" applyFill="1" applyBorder="1" applyAlignment="1" applyProtection="1">
      <alignment horizontal="left"/>
    </xf>
    <xf numFmtId="49" fontId="7" fillId="7" borderId="10" xfId="0" applyNumberFormat="1" applyFont="1" applyFill="1" applyBorder="1" applyAlignment="1" applyProtection="1">
      <alignment horizontal="left"/>
    </xf>
    <xf numFmtId="0" fontId="7" fillId="7" borderId="10" xfId="0" applyFont="1" applyFill="1" applyBorder="1" applyAlignment="1" applyProtection="1">
      <alignment horizontal="left"/>
    </xf>
    <xf numFmtId="0" fontId="7" fillId="7" borderId="58" xfId="0" applyFont="1" applyFill="1" applyBorder="1" applyAlignment="1" applyProtection="1">
      <alignment horizontal="left"/>
    </xf>
    <xf numFmtId="49" fontId="25" fillId="4" borderId="3" xfId="0" applyNumberFormat="1" applyFont="1" applyFill="1" applyBorder="1" applyAlignment="1" applyProtection="1">
      <alignment horizontal="center" vertical="center"/>
    </xf>
    <xf numFmtId="0" fontId="25" fillId="4" borderId="5" xfId="0" applyFont="1" applyFill="1" applyBorder="1" applyAlignment="1" applyProtection="1">
      <alignment horizontal="center" vertical="center"/>
    </xf>
    <xf numFmtId="49" fontId="25" fillId="7" borderId="53" xfId="0" applyNumberFormat="1" applyFont="1" applyFill="1" applyBorder="1" applyAlignment="1" applyProtection="1">
      <alignment horizontal="center" vertical="center"/>
    </xf>
    <xf numFmtId="0" fontId="25" fillId="7" borderId="4" xfId="0" applyFont="1" applyFill="1" applyBorder="1" applyAlignment="1" applyProtection="1">
      <alignment horizontal="center" vertical="center"/>
    </xf>
    <xf numFmtId="0" fontId="25" fillId="7" borderId="54" xfId="0" applyFont="1" applyFill="1" applyBorder="1" applyAlignment="1" applyProtection="1">
      <alignment horizontal="center" vertical="center"/>
    </xf>
    <xf numFmtId="49" fontId="7" fillId="7" borderId="3" xfId="0" applyNumberFormat="1" applyFont="1" applyFill="1" applyBorder="1" applyAlignment="1" applyProtection="1">
      <alignment horizontal="left" vertical="center" wrapText="1"/>
    </xf>
    <xf numFmtId="0" fontId="7" fillId="7" borderId="4" xfId="0" applyFont="1" applyFill="1" applyBorder="1" applyAlignment="1" applyProtection="1">
      <alignment horizontal="left" vertical="center" wrapText="1"/>
    </xf>
    <xf numFmtId="0" fontId="7" fillId="7" borderId="54" xfId="0" applyFont="1" applyFill="1" applyBorder="1" applyAlignment="1" applyProtection="1">
      <alignment horizontal="left" vertical="center" wrapText="1"/>
    </xf>
    <xf numFmtId="49" fontId="9" fillId="3" borderId="9" xfId="0" applyNumberFormat="1" applyFont="1" applyFill="1" applyBorder="1" applyAlignment="1" applyProtection="1">
      <alignment horizontal="left" vertical="center"/>
      <protection locked="0"/>
    </xf>
    <xf numFmtId="0" fontId="9" fillId="3" borderId="10" xfId="0" applyFont="1" applyFill="1" applyBorder="1" applyAlignment="1" applyProtection="1">
      <alignment horizontal="left" vertical="center"/>
      <protection locked="0"/>
    </xf>
    <xf numFmtId="0" fontId="9" fillId="3" borderId="58" xfId="0" applyFont="1" applyFill="1" applyBorder="1" applyAlignment="1" applyProtection="1">
      <alignment horizontal="left" vertical="center"/>
      <protection locked="0"/>
    </xf>
    <xf numFmtId="49" fontId="7" fillId="7" borderId="53" xfId="0" applyNumberFormat="1"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7" fillId="7" borderId="54" xfId="0" applyFont="1" applyFill="1" applyBorder="1" applyAlignment="1" applyProtection="1">
      <alignment horizontal="center" vertical="center"/>
    </xf>
    <xf numFmtId="49" fontId="6" fillId="4" borderId="61" xfId="0" applyNumberFormat="1" applyFont="1" applyFill="1" applyBorder="1" applyAlignment="1" applyProtection="1">
      <alignment horizontal="center" vertical="center"/>
    </xf>
    <xf numFmtId="0" fontId="6" fillId="4" borderId="13" xfId="0" applyFont="1" applyFill="1" applyBorder="1" applyAlignment="1" applyProtection="1">
      <alignment horizontal="center" vertical="center"/>
    </xf>
    <xf numFmtId="0" fontId="6" fillId="4" borderId="62" xfId="0" applyFont="1" applyFill="1" applyBorder="1" applyAlignment="1" applyProtection="1">
      <alignment horizontal="center" vertical="center"/>
    </xf>
    <xf numFmtId="49" fontId="10" fillId="7" borderId="59" xfId="0" applyNumberFormat="1" applyFont="1" applyFill="1" applyBorder="1" applyAlignment="1" applyProtection="1">
      <alignment horizontal="center" wrapText="1"/>
    </xf>
    <xf numFmtId="0" fontId="10" fillId="7" borderId="45" xfId="0" applyFont="1" applyFill="1" applyBorder="1" applyAlignment="1" applyProtection="1">
      <alignment horizontal="center" wrapText="1"/>
    </xf>
    <xf numFmtId="49" fontId="25" fillId="7" borderId="55" xfId="0" applyNumberFormat="1" applyFont="1" applyFill="1" applyBorder="1" applyAlignment="1" applyProtection="1">
      <alignment horizontal="left"/>
    </xf>
    <xf numFmtId="0" fontId="25" fillId="7" borderId="7" xfId="0" applyFont="1" applyFill="1" applyBorder="1" applyAlignment="1" applyProtection="1">
      <alignment horizontal="left"/>
    </xf>
    <xf numFmtId="0" fontId="25" fillId="7" borderId="56" xfId="0" applyFont="1" applyFill="1" applyBorder="1" applyAlignment="1" applyProtection="1">
      <alignment horizontal="left"/>
    </xf>
    <xf numFmtId="49" fontId="6" fillId="7" borderId="57" xfId="0" applyNumberFormat="1" applyFont="1" applyFill="1" applyBorder="1" applyAlignment="1" applyProtection="1">
      <alignment horizontal="left"/>
    </xf>
    <xf numFmtId="0" fontId="6" fillId="7" borderId="10" xfId="0" applyFont="1" applyFill="1" applyBorder="1" applyAlignment="1" applyProtection="1">
      <alignment horizontal="left"/>
    </xf>
    <xf numFmtId="49" fontId="5" fillId="3" borderId="53" xfId="0" applyNumberFormat="1"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54" xfId="0" applyFont="1" applyFill="1" applyBorder="1" applyAlignment="1" applyProtection="1">
      <alignment horizontal="center" vertical="center"/>
    </xf>
    <xf numFmtId="49" fontId="10" fillId="7" borderId="57" xfId="0" applyNumberFormat="1" applyFont="1" applyFill="1" applyBorder="1" applyAlignment="1" applyProtection="1">
      <alignment horizontal="center" vertical="center"/>
    </xf>
    <xf numFmtId="0" fontId="10" fillId="7" borderId="10" xfId="0" applyFont="1" applyFill="1" applyBorder="1" applyAlignment="1" applyProtection="1">
      <alignment horizontal="center" vertical="center"/>
    </xf>
    <xf numFmtId="2" fontId="9" fillId="3" borderId="9" xfId="0" applyNumberFormat="1" applyFont="1" applyFill="1" applyBorder="1" applyAlignment="1" applyProtection="1">
      <alignment horizontal="left" vertical="center" wrapText="1"/>
      <protection locked="0"/>
    </xf>
    <xf numFmtId="2" fontId="9" fillId="3" borderId="10" xfId="0" applyNumberFormat="1" applyFont="1" applyFill="1" applyBorder="1" applyAlignment="1" applyProtection="1">
      <alignment horizontal="left" vertical="center" wrapText="1"/>
      <protection locked="0"/>
    </xf>
    <xf numFmtId="2" fontId="9" fillId="3" borderId="58" xfId="0" applyNumberFormat="1" applyFont="1" applyFill="1" applyBorder="1" applyAlignment="1" applyProtection="1">
      <alignment horizontal="left" vertical="center" wrapText="1"/>
      <protection locked="0"/>
    </xf>
    <xf numFmtId="49" fontId="7" fillId="7" borderId="10" xfId="0" applyNumberFormat="1" applyFont="1" applyFill="1" applyBorder="1" applyAlignment="1" applyProtection="1">
      <alignment horizontal="left" vertical="top"/>
    </xf>
    <xf numFmtId="0" fontId="7" fillId="7" borderId="10" xfId="0" applyFont="1" applyFill="1" applyBorder="1" applyAlignment="1" applyProtection="1">
      <alignment horizontal="left" vertical="top"/>
    </xf>
    <xf numFmtId="0" fontId="7" fillId="7" borderId="58" xfId="0" applyFont="1" applyFill="1" applyBorder="1" applyAlignment="1" applyProtection="1">
      <alignment horizontal="left" vertical="top"/>
    </xf>
    <xf numFmtId="49" fontId="6" fillId="7" borderId="57" xfId="0" applyNumberFormat="1" applyFont="1" applyFill="1" applyBorder="1" applyAlignment="1" applyProtection="1">
      <alignment horizontal="left" vertical="top"/>
    </xf>
    <xf numFmtId="0" fontId="6" fillId="7" borderId="10" xfId="0" applyFont="1" applyFill="1" applyBorder="1" applyAlignment="1" applyProtection="1">
      <alignment horizontal="left" vertical="top"/>
    </xf>
    <xf numFmtId="49" fontId="9" fillId="3" borderId="48" xfId="0" applyNumberFormat="1" applyFont="1" applyFill="1" applyBorder="1" applyAlignment="1" applyProtection="1">
      <alignment horizontal="left" vertical="center"/>
      <protection locked="0"/>
    </xf>
    <xf numFmtId="0" fontId="9" fillId="3" borderId="45" xfId="0" applyFont="1" applyFill="1" applyBorder="1" applyAlignment="1" applyProtection="1">
      <alignment horizontal="left" vertical="center"/>
      <protection locked="0"/>
    </xf>
    <xf numFmtId="0" fontId="9" fillId="3" borderId="60" xfId="0" applyFont="1" applyFill="1" applyBorder="1" applyAlignment="1" applyProtection="1">
      <alignment horizontal="left" vertical="center"/>
      <protection locked="0"/>
    </xf>
    <xf numFmtId="49" fontId="6" fillId="4" borderId="55" xfId="0" applyNumberFormat="1"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56" xfId="0" applyFont="1" applyFill="1" applyBorder="1" applyAlignment="1" applyProtection="1">
      <alignment horizontal="center" vertical="center"/>
    </xf>
    <xf numFmtId="49" fontId="4" fillId="4" borderId="4" xfId="0" applyNumberFormat="1"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4" fillId="4" borderId="54" xfId="0" applyFont="1" applyFill="1" applyBorder="1" applyAlignment="1" applyProtection="1">
      <alignment horizontal="center" vertical="center" wrapText="1"/>
    </xf>
    <xf numFmtId="49" fontId="6" fillId="51" borderId="53" xfId="0" applyNumberFormat="1" applyFont="1" applyFill="1" applyBorder="1" applyAlignment="1" applyProtection="1">
      <alignment horizontal="center" vertical="center"/>
    </xf>
    <xf numFmtId="0" fontId="7" fillId="51" borderId="4" xfId="0" applyFont="1" applyFill="1" applyBorder="1" applyAlignment="1" applyProtection="1">
      <alignment horizontal="center" vertical="center"/>
    </xf>
    <xf numFmtId="0" fontId="7" fillId="51" borderId="54" xfId="0" applyFont="1" applyFill="1" applyBorder="1" applyAlignment="1" applyProtection="1">
      <alignment horizontal="center" vertical="center"/>
    </xf>
    <xf numFmtId="49" fontId="25" fillId="7" borderId="59" xfId="0" applyNumberFormat="1" applyFont="1" applyFill="1" applyBorder="1" applyAlignment="1" applyProtection="1">
      <alignment horizontal="left"/>
    </xf>
    <xf numFmtId="0" fontId="25" fillId="7" borderId="45" xfId="0" applyFont="1" applyFill="1" applyBorder="1" applyAlignment="1" applyProtection="1">
      <alignment horizontal="left"/>
    </xf>
    <xf numFmtId="0" fontId="25" fillId="7" borderId="60" xfId="0" applyFont="1" applyFill="1" applyBorder="1" applyAlignment="1" applyProtection="1">
      <alignment horizontal="left"/>
    </xf>
    <xf numFmtId="49" fontId="25" fillId="7" borderId="57" xfId="0" applyNumberFormat="1" applyFont="1" applyFill="1" applyBorder="1" applyAlignment="1" applyProtection="1">
      <alignment horizontal="left"/>
    </xf>
    <xf numFmtId="0" fontId="25" fillId="7" borderId="10" xfId="0" applyFont="1" applyFill="1" applyBorder="1" applyAlignment="1" applyProtection="1">
      <alignment horizontal="left"/>
    </xf>
    <xf numFmtId="0" fontId="25" fillId="7" borderId="58" xfId="0" applyFont="1" applyFill="1" applyBorder="1" applyAlignment="1" applyProtection="1">
      <alignment horizontal="left"/>
    </xf>
    <xf numFmtId="49" fontId="10" fillId="7" borderId="57" xfId="0" applyNumberFormat="1" applyFont="1" applyFill="1" applyBorder="1" applyAlignment="1" applyProtection="1">
      <alignment horizontal="center"/>
    </xf>
    <xf numFmtId="0" fontId="10" fillId="7" borderId="10" xfId="0" applyFont="1" applyFill="1" applyBorder="1" applyAlignment="1" applyProtection="1">
      <alignment horizontal="center"/>
    </xf>
    <xf numFmtId="49" fontId="7" fillId="4" borderId="13" xfId="0" applyNumberFormat="1"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62" xfId="0" applyFont="1" applyFill="1" applyBorder="1" applyAlignment="1" applyProtection="1">
      <alignment horizontal="center" vertical="center"/>
    </xf>
    <xf numFmtId="49" fontId="6" fillId="6" borderId="53" xfId="0" applyNumberFormat="1"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7" fillId="6" borderId="54" xfId="0" applyFont="1" applyFill="1" applyBorder="1" applyAlignment="1" applyProtection="1">
      <alignment horizontal="center" vertical="center"/>
    </xf>
    <xf numFmtId="49" fontId="6" fillId="5" borderId="53" xfId="0" applyNumberFormat="1"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54" xfId="0" applyFont="1" applyFill="1" applyBorder="1" applyAlignment="1" applyProtection="1">
      <alignment horizontal="center" vertical="center" wrapText="1"/>
    </xf>
    <xf numFmtId="49" fontId="8" fillId="3" borderId="6" xfId="0" applyNumberFormat="1"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56" xfId="0" applyFont="1" applyFill="1" applyBorder="1" applyAlignment="1" applyProtection="1">
      <alignment horizontal="left" vertical="center"/>
      <protection locked="0"/>
    </xf>
    <xf numFmtId="49" fontId="8" fillId="0" borderId="37" xfId="0" applyNumberFormat="1" applyFont="1" applyFill="1" applyBorder="1" applyAlignment="1" applyProtection="1">
      <alignment horizontal="center" vertical="center" wrapText="1"/>
      <protection locked="0"/>
    </xf>
    <xf numFmtId="49" fontId="8" fillId="0" borderId="76" xfId="0" applyNumberFormat="1" applyFont="1" applyFill="1" applyBorder="1" applyAlignment="1" applyProtection="1">
      <alignment horizontal="center" vertical="center" wrapText="1"/>
      <protection locked="0"/>
    </xf>
    <xf numFmtId="49" fontId="19" fillId="0" borderId="43" xfId="0" applyNumberFormat="1" applyFont="1" applyFill="1" applyBorder="1" applyAlignment="1" applyProtection="1">
      <alignment horizontal="center" vertical="center" wrapText="1"/>
    </xf>
    <xf numFmtId="49" fontId="19" fillId="0" borderId="73" xfId="0" applyNumberFormat="1" applyFont="1" applyFill="1" applyBorder="1" applyAlignment="1" applyProtection="1">
      <alignment horizontal="center" vertical="center" wrapText="1"/>
    </xf>
    <xf numFmtId="49" fontId="8" fillId="0" borderId="38" xfId="0" applyNumberFormat="1" applyFont="1" applyFill="1" applyBorder="1" applyAlignment="1" applyProtection="1">
      <alignment horizontal="center" vertical="center" wrapText="1"/>
      <protection locked="0"/>
    </xf>
    <xf numFmtId="49" fontId="8" fillId="0" borderId="75" xfId="0" applyNumberFormat="1" applyFont="1" applyFill="1" applyBorder="1" applyAlignment="1" applyProtection="1">
      <alignment horizontal="center" vertical="center" wrapText="1"/>
      <protection locked="0"/>
    </xf>
    <xf numFmtId="0" fontId="8" fillId="0" borderId="76" xfId="0" applyFont="1" applyFill="1" applyBorder="1" applyAlignment="1" applyProtection="1">
      <alignment horizontal="center" vertical="center" wrapText="1"/>
      <protection locked="0"/>
    </xf>
    <xf numFmtId="49" fontId="8" fillId="0" borderId="78" xfId="0" applyNumberFormat="1" applyFont="1" applyFill="1" applyBorder="1" applyAlignment="1" applyProtection="1">
      <alignment horizontal="center" vertical="center" wrapText="1"/>
      <protection locked="0"/>
    </xf>
    <xf numFmtId="49" fontId="8" fillId="0" borderId="79" xfId="0" applyNumberFormat="1" applyFont="1" applyFill="1" applyBorder="1" applyAlignment="1" applyProtection="1">
      <alignment horizontal="center" vertical="center" wrapText="1"/>
      <protection locked="0"/>
    </xf>
    <xf numFmtId="49" fontId="15" fillId="4" borderId="72" xfId="0" applyNumberFormat="1" applyFont="1" applyFill="1" applyBorder="1" applyAlignment="1" applyProtection="1">
      <alignment horizontal="center" vertical="center" wrapText="1"/>
    </xf>
    <xf numFmtId="49" fontId="15" fillId="4" borderId="47"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6" fillId="2" borderId="68" xfId="0" applyNumberFormat="1" applyFont="1" applyFill="1" applyBorder="1" applyAlignment="1" applyProtection="1">
      <alignment horizontal="center" vertical="center" wrapText="1"/>
    </xf>
    <xf numFmtId="49" fontId="6" fillId="2" borderId="69" xfId="0" applyNumberFormat="1" applyFont="1" applyFill="1" applyBorder="1" applyAlignment="1" applyProtection="1">
      <alignment horizontal="center" vertical="center" wrapText="1"/>
    </xf>
    <xf numFmtId="49" fontId="6" fillId="2" borderId="70" xfId="0" applyNumberFormat="1" applyFont="1" applyFill="1" applyBorder="1" applyAlignment="1" applyProtection="1">
      <alignment horizontal="center" vertical="center" wrapText="1"/>
    </xf>
    <xf numFmtId="49" fontId="6" fillId="2" borderId="71" xfId="0" applyNumberFormat="1" applyFont="1" applyFill="1" applyBorder="1" applyAlignment="1" applyProtection="1">
      <alignment horizontal="center" vertical="center" wrapText="1"/>
    </xf>
    <xf numFmtId="9" fontId="4" fillId="5" borderId="3" xfId="1" applyFont="1" applyFill="1" applyBorder="1" applyAlignment="1" applyProtection="1">
      <alignment horizontal="center" vertical="center" wrapText="1"/>
    </xf>
    <xf numFmtId="0" fontId="0" fillId="0" borderId="5" xfId="0" applyFont="1" applyBorder="1" applyAlignment="1" applyProtection="1">
      <alignment wrapText="1"/>
    </xf>
    <xf numFmtId="2" fontId="7" fillId="5" borderId="4" xfId="0" applyNumberFormat="1" applyFont="1" applyFill="1" applyBorder="1" applyAlignment="1" applyProtection="1">
      <alignment horizontal="center" vertical="center" wrapText="1"/>
    </xf>
    <xf numFmtId="2" fontId="7" fillId="5" borderId="5" xfId="0" applyNumberFormat="1" applyFont="1" applyFill="1" applyBorder="1" applyAlignment="1" applyProtection="1">
      <alignment horizontal="center" vertical="center" wrapText="1"/>
    </xf>
    <xf numFmtId="49" fontId="7" fillId="5" borderId="3" xfId="0" applyNumberFormat="1" applyFont="1" applyFill="1" applyBorder="1" applyAlignment="1" applyProtection="1">
      <alignment horizontal="center" vertical="center" wrapText="1"/>
    </xf>
    <xf numFmtId="0" fontId="0" fillId="0" borderId="4" xfId="0" applyFont="1" applyBorder="1" applyAlignment="1" applyProtection="1">
      <alignment wrapText="1"/>
    </xf>
    <xf numFmtId="49" fontId="7" fillId="12" borderId="4" xfId="0" applyNumberFormat="1" applyFont="1" applyFill="1" applyBorder="1" applyAlignment="1" applyProtection="1">
      <alignment horizontal="center" vertical="center" wrapText="1"/>
    </xf>
    <xf numFmtId="49" fontId="7" fillId="12" borderId="5" xfId="0" applyNumberFormat="1" applyFont="1" applyFill="1" applyBorder="1" applyAlignment="1" applyProtection="1">
      <alignment horizontal="center" vertical="center" wrapText="1"/>
    </xf>
    <xf numFmtId="49" fontId="25" fillId="10" borderId="10" xfId="0" applyNumberFormat="1" applyFont="1" applyFill="1" applyBorder="1" applyAlignment="1" applyProtection="1">
      <alignment horizontal="center" vertical="center" wrapText="1"/>
    </xf>
    <xf numFmtId="0" fontId="25" fillId="10" borderId="10" xfId="0" applyFont="1" applyFill="1" applyBorder="1" applyAlignment="1" applyProtection="1">
      <alignment horizontal="center" vertical="center" wrapText="1"/>
    </xf>
    <xf numFmtId="0" fontId="25" fillId="10" borderId="58" xfId="0" applyFont="1" applyFill="1" applyBorder="1" applyAlignment="1" applyProtection="1">
      <alignment horizontal="center" vertical="center" wrapText="1"/>
    </xf>
    <xf numFmtId="49" fontId="7" fillId="8" borderId="55" xfId="0" applyNumberFormat="1" applyFont="1" applyFill="1" applyBorder="1" applyAlignment="1" applyProtection="1">
      <alignment horizontal="right" vertical="center" wrapText="1"/>
    </xf>
    <xf numFmtId="0" fontId="7" fillId="8" borderId="7" xfId="0" applyFont="1" applyFill="1" applyBorder="1" applyAlignment="1" applyProtection="1">
      <alignment horizontal="right" vertical="center" wrapText="1"/>
    </xf>
    <xf numFmtId="0" fontId="7" fillId="8" borderId="8" xfId="0" applyFont="1" applyFill="1" applyBorder="1" applyAlignment="1" applyProtection="1">
      <alignment horizontal="right" vertical="center" wrapText="1"/>
    </xf>
    <xf numFmtId="49" fontId="7" fillId="8" borderId="9" xfId="0" applyNumberFormat="1" applyFont="1" applyFill="1" applyBorder="1" applyAlignment="1" applyProtection="1">
      <alignment horizontal="center" vertical="center" wrapText="1"/>
    </xf>
    <xf numFmtId="49" fontId="7" fillId="8" borderId="10" xfId="0" applyNumberFormat="1" applyFont="1" applyFill="1" applyBorder="1" applyAlignment="1" applyProtection="1">
      <alignment horizontal="center" vertical="center" wrapText="1"/>
    </xf>
    <xf numFmtId="49" fontId="7" fillId="8" borderId="58" xfId="0" applyNumberFormat="1" applyFont="1" applyFill="1" applyBorder="1" applyAlignment="1" applyProtection="1">
      <alignment horizontal="center" vertical="center" wrapText="1"/>
    </xf>
    <xf numFmtId="49" fontId="7" fillId="8" borderId="48" xfId="0" applyNumberFormat="1" applyFont="1" applyFill="1" applyBorder="1" applyAlignment="1" applyProtection="1">
      <alignment horizontal="center" vertical="center" wrapText="1"/>
    </xf>
    <xf numFmtId="49" fontId="7" fillId="8" borderId="45" xfId="0" applyNumberFormat="1" applyFont="1" applyFill="1" applyBorder="1" applyAlignment="1" applyProtection="1">
      <alignment horizontal="center" vertical="center" wrapText="1"/>
    </xf>
    <xf numFmtId="49" fontId="7" fillId="8" borderId="60" xfId="0" applyNumberFormat="1" applyFont="1" applyFill="1" applyBorder="1" applyAlignment="1" applyProtection="1">
      <alignment horizontal="center" vertical="center" wrapText="1"/>
    </xf>
    <xf numFmtId="49" fontId="25" fillId="22" borderId="10" xfId="0" applyNumberFormat="1" applyFont="1" applyFill="1" applyBorder="1" applyAlignment="1" applyProtection="1">
      <alignment horizontal="center" vertical="center" wrapText="1"/>
    </xf>
    <xf numFmtId="0" fontId="25" fillId="22" borderId="10" xfId="0" applyFont="1" applyFill="1" applyBorder="1" applyAlignment="1" applyProtection="1">
      <alignment horizontal="center" vertical="center" wrapText="1"/>
    </xf>
    <xf numFmtId="0" fontId="25" fillId="22" borderId="58" xfId="0" applyFont="1" applyFill="1" applyBorder="1" applyAlignment="1" applyProtection="1">
      <alignment horizontal="center" vertical="center" wrapText="1"/>
    </xf>
    <xf numFmtId="49" fontId="25" fillId="27" borderId="10" xfId="0" applyNumberFormat="1" applyFont="1" applyFill="1" applyBorder="1" applyAlignment="1" applyProtection="1">
      <alignment horizontal="center" vertical="center" wrapText="1"/>
    </xf>
    <xf numFmtId="0" fontId="25" fillId="27" borderId="10" xfId="0" applyFont="1" applyFill="1" applyBorder="1" applyAlignment="1" applyProtection="1">
      <alignment horizontal="center" vertical="center" wrapText="1"/>
    </xf>
    <xf numFmtId="0" fontId="25" fillId="27" borderId="58" xfId="0" applyFont="1" applyFill="1" applyBorder="1" applyAlignment="1" applyProtection="1">
      <alignment horizontal="center" vertical="center" wrapText="1"/>
    </xf>
    <xf numFmtId="49" fontId="7" fillId="8" borderId="9" xfId="0" applyNumberFormat="1" applyFont="1" applyFill="1" applyBorder="1" applyAlignment="1" applyProtection="1">
      <alignment horizontal="left" vertical="center" wrapText="1"/>
    </xf>
    <xf numFmtId="0" fontId="7" fillId="8" borderId="10" xfId="0" applyFont="1" applyFill="1" applyBorder="1" applyAlignment="1" applyProtection="1">
      <alignment horizontal="left" vertical="center" wrapText="1"/>
    </xf>
    <xf numFmtId="0" fontId="7" fillId="8" borderId="11" xfId="0" applyFont="1" applyFill="1" applyBorder="1" applyAlignment="1" applyProtection="1">
      <alignment horizontal="left" vertical="center" wrapText="1"/>
    </xf>
    <xf numFmtId="49" fontId="6" fillId="8" borderId="6" xfId="0" applyNumberFormat="1" applyFont="1" applyFill="1" applyBorder="1" applyAlignment="1" applyProtection="1">
      <alignment horizontal="left" vertical="center" wrapText="1"/>
    </xf>
    <xf numFmtId="0" fontId="6" fillId="8" borderId="7" xfId="0" applyFont="1" applyFill="1" applyBorder="1" applyAlignment="1" applyProtection="1">
      <alignment horizontal="left" vertical="center" wrapText="1"/>
    </xf>
    <xf numFmtId="0" fontId="6" fillId="8" borderId="8" xfId="0" applyFont="1" applyFill="1" applyBorder="1" applyAlignment="1" applyProtection="1">
      <alignment horizontal="left" vertical="center" wrapText="1"/>
    </xf>
    <xf numFmtId="9" fontId="7" fillId="8" borderId="48" xfId="0" applyNumberFormat="1" applyFont="1" applyFill="1" applyBorder="1" applyAlignment="1" applyProtection="1">
      <alignment horizontal="center" vertical="center" wrapText="1"/>
    </xf>
    <xf numFmtId="49" fontId="7" fillId="8" borderId="57" xfId="0" applyNumberFormat="1" applyFont="1" applyFill="1" applyBorder="1" applyAlignment="1" applyProtection="1">
      <alignment horizontal="right" vertical="center" wrapText="1"/>
    </xf>
    <xf numFmtId="0" fontId="7" fillId="8" borderId="10" xfId="0" applyFont="1" applyFill="1" applyBorder="1" applyAlignment="1" applyProtection="1">
      <alignment horizontal="right" vertical="center" wrapText="1"/>
    </xf>
    <xf numFmtId="0" fontId="7" fillId="8" borderId="11" xfId="0" applyFont="1" applyFill="1" applyBorder="1" applyAlignment="1" applyProtection="1">
      <alignment horizontal="right" vertical="center" wrapText="1"/>
    </xf>
    <xf numFmtId="2" fontId="4" fillId="5" borderId="3" xfId="0" applyNumberFormat="1" applyFont="1" applyFill="1" applyBorder="1" applyAlignment="1" applyProtection="1">
      <alignment horizontal="center" vertical="center" wrapText="1"/>
    </xf>
    <xf numFmtId="2" fontId="4" fillId="5" borderId="5" xfId="0" applyNumberFormat="1" applyFont="1" applyFill="1" applyBorder="1" applyAlignment="1" applyProtection="1">
      <alignment horizontal="center" vertical="center" wrapText="1"/>
    </xf>
    <xf numFmtId="1" fontId="7" fillId="8" borderId="32" xfId="0" applyNumberFormat="1" applyFont="1" applyFill="1" applyBorder="1" applyAlignment="1" applyProtection="1">
      <alignment horizontal="center" vertical="center" wrapText="1"/>
    </xf>
    <xf numFmtId="1" fontId="7" fillId="8" borderId="33" xfId="0" applyNumberFormat="1" applyFont="1" applyFill="1" applyBorder="1" applyAlignment="1" applyProtection="1">
      <alignment horizontal="center" vertical="center" wrapText="1"/>
    </xf>
    <xf numFmtId="1" fontId="7" fillId="8" borderId="124" xfId="0" applyNumberFormat="1" applyFont="1" applyFill="1" applyBorder="1" applyAlignment="1" applyProtection="1">
      <alignment horizontal="center" vertical="center" wrapText="1"/>
    </xf>
    <xf numFmtId="1" fontId="7" fillId="8" borderId="126" xfId="0" applyNumberFormat="1" applyFont="1" applyFill="1" applyBorder="1" applyAlignment="1" applyProtection="1">
      <alignment horizontal="center" vertical="center" wrapText="1"/>
    </xf>
    <xf numFmtId="1" fontId="7" fillId="8" borderId="46" xfId="0" applyNumberFormat="1" applyFont="1" applyFill="1" applyBorder="1" applyAlignment="1" applyProtection="1">
      <alignment horizontal="center" vertical="center" wrapText="1"/>
    </xf>
    <xf numFmtId="1" fontId="7" fillId="8" borderId="125" xfId="0" applyNumberFormat="1" applyFont="1" applyFill="1" applyBorder="1" applyAlignment="1" applyProtection="1">
      <alignment horizontal="center" vertical="center" wrapText="1"/>
    </xf>
    <xf numFmtId="9" fontId="4" fillId="12" borderId="40" xfId="1" applyFont="1" applyFill="1" applyBorder="1" applyAlignment="1" applyProtection="1">
      <alignment horizontal="center" vertical="center" wrapText="1"/>
    </xf>
    <xf numFmtId="0" fontId="0" fillId="0" borderId="41" xfId="0" applyFont="1" applyBorder="1" applyAlignment="1" applyProtection="1">
      <alignment wrapText="1"/>
    </xf>
    <xf numFmtId="0" fontId="4" fillId="12" borderId="4" xfId="0" applyFont="1" applyFill="1" applyBorder="1" applyAlignment="1" applyProtection="1">
      <alignment horizontal="center" vertical="center" wrapText="1"/>
    </xf>
    <xf numFmtId="0" fontId="4" fillId="12" borderId="41" xfId="0" applyFont="1" applyFill="1" applyBorder="1" applyAlignment="1" applyProtection="1">
      <alignment horizontal="center" vertical="center" wrapText="1"/>
    </xf>
    <xf numFmtId="49" fontId="123" fillId="3" borderId="45" xfId="0" applyNumberFormat="1" applyFont="1" applyFill="1" applyBorder="1" applyAlignment="1" applyProtection="1">
      <alignment horizontal="center" vertical="center" wrapText="1"/>
    </xf>
    <xf numFmtId="0" fontId="123" fillId="3" borderId="45" xfId="0" applyFont="1" applyFill="1" applyBorder="1" applyAlignment="1" applyProtection="1">
      <alignment horizontal="center" vertical="center" wrapText="1"/>
    </xf>
    <xf numFmtId="0" fontId="123" fillId="3" borderId="10" xfId="0" applyFont="1" applyFill="1" applyBorder="1" applyAlignment="1" applyProtection="1">
      <alignment horizontal="center" vertical="center" wrapText="1"/>
    </xf>
    <xf numFmtId="0" fontId="123" fillId="3" borderId="60" xfId="0" applyFont="1" applyFill="1" applyBorder="1" applyAlignment="1" applyProtection="1">
      <alignment horizontal="center" vertical="center" wrapText="1"/>
    </xf>
    <xf numFmtId="49" fontId="7" fillId="8" borderId="59" xfId="0" applyNumberFormat="1" applyFont="1" applyFill="1" applyBorder="1" applyAlignment="1" applyProtection="1">
      <alignment horizontal="right" vertical="center" wrapText="1"/>
    </xf>
    <xf numFmtId="0" fontId="7" fillId="8" borderId="45" xfId="0" applyFont="1" applyFill="1" applyBorder="1" applyAlignment="1" applyProtection="1">
      <alignment horizontal="right" vertical="center" wrapText="1"/>
    </xf>
    <xf numFmtId="0" fontId="7" fillId="8" borderId="49" xfId="0" applyFont="1" applyFill="1" applyBorder="1" applyAlignment="1" applyProtection="1">
      <alignment horizontal="right" vertical="center" wrapText="1"/>
    </xf>
    <xf numFmtId="49" fontId="25" fillId="5" borderId="57" xfId="0" applyNumberFormat="1" applyFont="1" applyFill="1" applyBorder="1" applyAlignment="1" applyProtection="1">
      <alignment horizontal="center" vertical="center" wrapText="1"/>
    </xf>
    <xf numFmtId="0" fontId="25" fillId="5" borderId="10" xfId="0" applyFont="1" applyFill="1" applyBorder="1" applyAlignment="1" applyProtection="1">
      <alignment horizontal="center" vertical="center" wrapText="1"/>
    </xf>
    <xf numFmtId="49" fontId="25" fillId="6" borderId="57" xfId="0" applyNumberFormat="1" applyFont="1" applyFill="1" applyBorder="1" applyAlignment="1" applyProtection="1">
      <alignment horizontal="center" vertical="center" wrapText="1"/>
    </xf>
    <xf numFmtId="0" fontId="0" fillId="0" borderId="10" xfId="0" applyFont="1" applyBorder="1" applyAlignment="1" applyProtection="1">
      <alignment wrapText="1"/>
    </xf>
    <xf numFmtId="49" fontId="15" fillId="11" borderId="59" xfId="0" applyNumberFormat="1" applyFont="1" applyFill="1" applyBorder="1" applyAlignment="1" applyProtection="1">
      <alignment horizontal="center" vertical="center" wrapText="1"/>
    </xf>
    <xf numFmtId="0" fontId="0" fillId="0" borderId="45" xfId="0" applyFont="1" applyBorder="1" applyAlignment="1" applyProtection="1">
      <alignment wrapText="1"/>
    </xf>
    <xf numFmtId="0" fontId="0" fillId="0" borderId="60" xfId="0" applyFont="1" applyBorder="1" applyAlignment="1" applyProtection="1">
      <alignment wrapText="1"/>
    </xf>
    <xf numFmtId="49" fontId="22" fillId="11" borderId="53" xfId="0" applyNumberFormat="1" applyFont="1" applyFill="1" applyBorder="1" applyAlignment="1" applyProtection="1">
      <alignment horizontal="center" vertical="center" wrapText="1"/>
    </xf>
    <xf numFmtId="0" fontId="22" fillId="11" borderId="4" xfId="0" applyFont="1" applyFill="1" applyBorder="1" applyAlignment="1" applyProtection="1">
      <alignment horizontal="center" vertical="center" wrapText="1"/>
    </xf>
    <xf numFmtId="9" fontId="4" fillId="11" borderId="53" xfId="0" applyNumberFormat="1" applyFont="1" applyFill="1" applyBorder="1" applyAlignment="1" applyProtection="1">
      <alignment horizontal="center" vertical="center" wrapText="1"/>
    </xf>
    <xf numFmtId="9" fontId="4" fillId="11" borderId="41" xfId="0" applyNumberFormat="1" applyFont="1" applyFill="1" applyBorder="1" applyAlignment="1" applyProtection="1">
      <alignment horizontal="center" vertical="center" wrapText="1"/>
    </xf>
    <xf numFmtId="49" fontId="25" fillId="12" borderId="57" xfId="0" applyNumberFormat="1" applyFont="1" applyFill="1" applyBorder="1" applyAlignment="1" applyProtection="1">
      <alignment horizontal="center" vertical="center" wrapText="1"/>
    </xf>
    <xf numFmtId="49" fontId="7" fillId="12" borderId="3" xfId="0" applyNumberFormat="1" applyFont="1" applyFill="1" applyBorder="1" applyAlignment="1" applyProtection="1">
      <alignment horizontal="center" vertical="center" wrapText="1"/>
    </xf>
    <xf numFmtId="49" fontId="7" fillId="6" borderId="4" xfId="0" applyNumberFormat="1" applyFont="1" applyFill="1" applyBorder="1" applyAlignment="1" applyProtection="1">
      <alignment horizontal="center" vertical="center" wrapText="1"/>
    </xf>
    <xf numFmtId="49" fontId="7" fillId="6" borderId="54"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9" fontId="4" fillId="0" borderId="3" xfId="1" applyNumberFormat="1" applyFont="1" applyFill="1" applyBorder="1" applyAlignment="1" applyProtection="1">
      <alignment horizontal="center" vertical="center" wrapText="1"/>
    </xf>
    <xf numFmtId="9" fontId="4" fillId="0" borderId="41" xfId="1" applyFont="1" applyFill="1" applyBorder="1" applyAlignment="1" applyProtection="1">
      <alignment horizontal="center" vertical="center" wrapText="1"/>
    </xf>
    <xf numFmtId="0" fontId="4" fillId="6" borderId="40"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0" fontId="4" fillId="6" borderId="54" xfId="0" applyFont="1" applyFill="1" applyBorder="1" applyAlignment="1" applyProtection="1">
      <alignment horizontal="center" vertical="center" wrapText="1"/>
    </xf>
    <xf numFmtId="49" fontId="121" fillId="2" borderId="10" xfId="0" applyNumberFormat="1" applyFont="1" applyFill="1" applyBorder="1" applyAlignment="1" applyProtection="1">
      <alignment horizontal="center" vertical="center" wrapText="1"/>
    </xf>
    <xf numFmtId="49" fontId="7" fillId="57" borderId="10" xfId="0" applyNumberFormat="1" applyFont="1" applyFill="1" applyBorder="1" applyAlignment="1" applyProtection="1">
      <alignment horizontal="center" vertical="center"/>
    </xf>
    <xf numFmtId="0" fontId="95" fillId="47" borderId="33" xfId="8" applyFont="1" applyFill="1" applyBorder="1" applyAlignment="1" applyProtection="1">
      <alignment horizontal="left" vertical="center"/>
    </xf>
    <xf numFmtId="0" fontId="95" fillId="47" borderId="115" xfId="8" applyFont="1" applyFill="1" applyBorder="1" applyAlignment="1" applyProtection="1">
      <alignment horizontal="left" vertical="center"/>
    </xf>
    <xf numFmtId="0" fontId="98" fillId="36" borderId="83" xfId="8" applyFont="1" applyFill="1" applyBorder="1" applyAlignment="1" applyProtection="1">
      <alignment horizontal="left" vertical="center" wrapText="1" indent="1"/>
      <protection hidden="1"/>
    </xf>
    <xf numFmtId="0" fontId="98" fillId="36" borderId="84" xfId="8" applyFont="1" applyFill="1" applyBorder="1" applyAlignment="1" applyProtection="1">
      <alignment horizontal="left" vertical="center" wrapText="1" indent="1"/>
      <protection hidden="1"/>
    </xf>
    <xf numFmtId="0" fontId="98" fillId="36" borderId="85" xfId="8" applyFont="1" applyFill="1" applyBorder="1" applyAlignment="1" applyProtection="1">
      <alignment horizontal="left" vertical="center" wrapText="1" indent="1"/>
      <protection hidden="1"/>
    </xf>
    <xf numFmtId="0" fontId="102" fillId="33" borderId="33" xfId="8" applyFont="1" applyFill="1" applyBorder="1" applyAlignment="1" applyProtection="1">
      <alignment horizontal="center" vertical="top" wrapText="1"/>
      <protection locked="0"/>
    </xf>
    <xf numFmtId="0" fontId="102" fillId="33" borderId="10" xfId="8" applyFont="1" applyFill="1" applyBorder="1" applyAlignment="1" applyProtection="1">
      <alignment horizontal="center" vertical="top" wrapText="1"/>
      <protection locked="0"/>
    </xf>
    <xf numFmtId="0" fontId="102" fillId="36" borderId="80" xfId="8" applyFont="1" applyFill="1" applyBorder="1" applyAlignment="1" applyProtection="1">
      <alignment horizontal="center" vertical="center"/>
      <protection locked="0"/>
    </xf>
    <xf numFmtId="0" fontId="102" fillId="36" borderId="33" xfId="8" applyFont="1" applyFill="1" applyBorder="1" applyAlignment="1" applyProtection="1">
      <alignment horizontal="center" vertical="center"/>
      <protection locked="0"/>
    </xf>
    <xf numFmtId="0" fontId="102" fillId="33" borderId="57" xfId="8" applyFont="1" applyFill="1" applyBorder="1" applyAlignment="1" applyProtection="1">
      <alignment horizontal="center" vertical="center" wrapText="1"/>
      <protection locked="0"/>
    </xf>
    <xf numFmtId="0" fontId="124" fillId="33" borderId="10" xfId="8" applyFont="1" applyFill="1" applyBorder="1" applyAlignment="1" applyProtection="1">
      <alignment horizontal="center" vertical="center" wrapText="1"/>
      <protection locked="0"/>
    </xf>
    <xf numFmtId="0" fontId="95" fillId="47" borderId="33" xfId="8" applyFont="1" applyFill="1" applyBorder="1" applyAlignment="1" applyProtection="1">
      <alignment horizontal="left" vertical="center" wrapText="1"/>
      <protection hidden="1"/>
    </xf>
    <xf numFmtId="0" fontId="95" fillId="47" borderId="115" xfId="8" applyFont="1" applyFill="1" applyBorder="1" applyAlignment="1" applyProtection="1">
      <alignment horizontal="left" vertical="center" wrapText="1"/>
      <protection hidden="1"/>
    </xf>
    <xf numFmtId="0" fontId="98" fillId="36" borderId="57" xfId="8" applyFont="1" applyFill="1" applyBorder="1" applyAlignment="1" applyProtection="1">
      <alignment horizontal="left" vertical="center" wrapText="1" indent="1"/>
      <protection hidden="1"/>
    </xf>
    <xf numFmtId="0" fontId="98" fillId="36" borderId="10" xfId="8" applyFont="1" applyFill="1" applyBorder="1" applyAlignment="1" applyProtection="1">
      <alignment horizontal="left" vertical="center" wrapText="1" indent="1"/>
      <protection hidden="1"/>
    </xf>
    <xf numFmtId="0" fontId="98" fillId="36" borderId="58" xfId="8" applyFont="1" applyFill="1" applyBorder="1" applyAlignment="1" applyProtection="1">
      <alignment horizontal="left" vertical="center" wrapText="1" indent="1"/>
      <protection hidden="1"/>
    </xf>
    <xf numFmtId="0" fontId="97" fillId="27" borderId="46" xfId="8" applyFont="1" applyFill="1" applyBorder="1" applyAlignment="1" applyProtection="1">
      <alignment horizontal="left" vertical="center" wrapText="1"/>
      <protection locked="0"/>
    </xf>
    <xf numFmtId="0" fontId="97" fillId="27" borderId="117" xfId="8" applyFont="1" applyFill="1" applyBorder="1" applyAlignment="1" applyProtection="1">
      <alignment horizontal="left" vertical="center" wrapText="1"/>
      <protection locked="0"/>
    </xf>
    <xf numFmtId="0" fontId="97" fillId="27" borderId="33" xfId="8" applyFont="1" applyFill="1" applyBorder="1" applyAlignment="1" applyProtection="1">
      <alignment horizontal="left" vertical="center" wrapText="1"/>
      <protection locked="0"/>
    </xf>
    <xf numFmtId="0" fontId="97" fillId="27" borderId="115" xfId="8" applyFont="1" applyFill="1" applyBorder="1" applyAlignment="1" applyProtection="1">
      <alignment horizontal="left" vertical="center" wrapText="1"/>
      <protection locked="0"/>
    </xf>
    <xf numFmtId="0" fontId="97" fillId="27" borderId="10" xfId="8" applyFont="1" applyFill="1" applyBorder="1" applyAlignment="1" applyProtection="1">
      <alignment horizontal="left" vertical="center" wrapText="1"/>
      <protection locked="0"/>
    </xf>
    <xf numFmtId="0" fontId="97" fillId="27" borderId="58" xfId="8" applyFont="1" applyFill="1" applyBorder="1" applyAlignment="1" applyProtection="1">
      <alignment horizontal="left" vertical="center" wrapText="1"/>
      <protection locked="0"/>
    </xf>
    <xf numFmtId="0" fontId="99" fillId="47" borderId="80" xfId="8" applyFont="1" applyFill="1" applyBorder="1" applyAlignment="1" applyProtection="1">
      <alignment horizontal="center" vertical="center" wrapText="1"/>
    </xf>
    <xf numFmtId="0" fontId="99" fillId="47" borderId="33" xfId="8" applyFont="1" applyFill="1" applyBorder="1" applyAlignment="1" applyProtection="1">
      <alignment horizontal="center" vertical="center" wrapText="1"/>
    </xf>
    <xf numFmtId="0" fontId="99" fillId="47" borderId="115" xfId="8" applyFont="1" applyFill="1" applyBorder="1" applyAlignment="1" applyProtection="1">
      <alignment horizontal="center" vertical="center" wrapText="1"/>
    </xf>
    <xf numFmtId="0" fontId="99" fillId="47" borderId="116" xfId="8" applyFont="1" applyFill="1" applyBorder="1" applyAlignment="1" applyProtection="1">
      <alignment horizontal="center" vertical="center" wrapText="1"/>
    </xf>
    <xf numFmtId="0" fontId="99" fillId="47" borderId="46" xfId="8" applyFont="1" applyFill="1" applyBorder="1" applyAlignment="1" applyProtection="1">
      <alignment horizontal="center" vertical="center" wrapText="1"/>
    </xf>
    <xf numFmtId="0" fontId="99" fillId="47" borderId="117" xfId="8" applyFont="1" applyFill="1" applyBorder="1" applyAlignment="1" applyProtection="1">
      <alignment horizontal="center" vertical="center" wrapText="1"/>
    </xf>
    <xf numFmtId="0" fontId="64" fillId="27" borderId="57" xfId="8" applyFont="1" applyFill="1" applyBorder="1" applyAlignment="1" applyProtection="1">
      <alignment horizontal="left" vertical="center" wrapText="1" indent="1"/>
      <protection locked="0"/>
    </xf>
    <xf numFmtId="0" fontId="64" fillId="27" borderId="10" xfId="8" applyFont="1" applyFill="1" applyBorder="1" applyAlignment="1" applyProtection="1">
      <alignment horizontal="left" vertical="center" wrapText="1" indent="1"/>
      <protection locked="0"/>
    </xf>
    <xf numFmtId="0" fontId="64" fillId="27" borderId="58" xfId="8" applyFont="1" applyFill="1" applyBorder="1" applyAlignment="1" applyProtection="1">
      <alignment horizontal="left" vertical="center" wrapText="1" indent="1"/>
      <protection locked="0"/>
    </xf>
    <xf numFmtId="0" fontId="64" fillId="27" borderId="116" xfId="8" applyFont="1" applyFill="1" applyBorder="1" applyAlignment="1" applyProtection="1">
      <alignment horizontal="left" vertical="center" wrapText="1" indent="1"/>
      <protection locked="0"/>
    </xf>
    <xf numFmtId="0" fontId="64" fillId="27" borderId="46" xfId="8" applyFont="1" applyFill="1" applyBorder="1" applyAlignment="1" applyProtection="1">
      <alignment horizontal="left" vertical="center" wrapText="1" indent="1"/>
      <protection locked="0"/>
    </xf>
    <xf numFmtId="0" fontId="64" fillId="27" borderId="117" xfId="8" applyFont="1" applyFill="1" applyBorder="1" applyAlignment="1" applyProtection="1">
      <alignment horizontal="left" vertical="center" wrapText="1" indent="1"/>
      <protection locked="0"/>
    </xf>
    <xf numFmtId="0" fontId="73" fillId="47" borderId="80" xfId="8" applyFont="1" applyFill="1" applyBorder="1" applyAlignment="1" applyProtection="1">
      <alignment horizontal="center" vertical="center" wrapText="1"/>
    </xf>
    <xf numFmtId="0" fontId="73" fillId="47" borderId="33" xfId="8" applyFont="1" applyFill="1" applyBorder="1" applyAlignment="1" applyProtection="1">
      <alignment horizontal="center" vertical="center" wrapText="1"/>
    </xf>
    <xf numFmtId="0" fontId="73" fillId="47" borderId="116" xfId="8" applyFont="1" applyFill="1" applyBorder="1" applyAlignment="1" applyProtection="1">
      <alignment horizontal="center" vertical="center" wrapText="1"/>
    </xf>
    <xf numFmtId="0" fontId="73" fillId="47" borderId="46" xfId="8" applyFont="1" applyFill="1" applyBorder="1" applyAlignment="1" applyProtection="1">
      <alignment horizontal="center" vertical="center" wrapText="1"/>
    </xf>
    <xf numFmtId="0" fontId="64" fillId="27" borderId="33" xfId="8" applyFont="1" applyFill="1" applyBorder="1" applyAlignment="1" applyProtection="1">
      <alignment horizontal="center" vertical="center" wrapText="1"/>
      <protection locked="0"/>
    </xf>
    <xf numFmtId="0" fontId="64" fillId="27" borderId="115" xfId="8" applyFont="1" applyFill="1" applyBorder="1" applyAlignment="1" applyProtection="1">
      <alignment horizontal="center" vertical="center" wrapText="1"/>
      <protection locked="0"/>
    </xf>
    <xf numFmtId="0" fontId="64" fillId="27" borderId="46" xfId="8" applyFont="1" applyFill="1" applyBorder="1" applyAlignment="1" applyProtection="1">
      <alignment horizontal="center" vertical="center" wrapText="1"/>
      <protection locked="0"/>
    </xf>
    <xf numFmtId="0" fontId="64" fillId="27" borderId="117" xfId="8" applyFont="1" applyFill="1" applyBorder="1" applyAlignment="1" applyProtection="1">
      <alignment horizontal="center" vertical="center" wrapText="1"/>
      <protection locked="0"/>
    </xf>
    <xf numFmtId="0" fontId="64" fillId="27" borderId="80" xfId="8" applyFont="1" applyFill="1" applyBorder="1" applyAlignment="1" applyProtection="1">
      <alignment horizontal="left" vertical="center" wrapText="1" indent="1"/>
      <protection locked="0"/>
    </xf>
    <xf numFmtId="0" fontId="64" fillId="27" borderId="33" xfId="8" applyFont="1" applyFill="1" applyBorder="1" applyAlignment="1" applyProtection="1">
      <alignment horizontal="left" vertical="center" wrapText="1" indent="1"/>
      <protection locked="0"/>
    </xf>
    <xf numFmtId="0" fontId="64" fillId="27" borderId="115" xfId="8" applyFont="1" applyFill="1" applyBorder="1" applyAlignment="1" applyProtection="1">
      <alignment horizontal="left" vertical="center" wrapText="1" indent="1"/>
      <protection locked="0"/>
    </xf>
    <xf numFmtId="9" fontId="66" fillId="49" borderId="57" xfId="8" applyNumberFormat="1" applyFont="1" applyFill="1" applyBorder="1" applyAlignment="1" applyProtection="1">
      <alignment horizontal="center" vertical="center" wrapText="1"/>
    </xf>
    <xf numFmtId="9" fontId="66" fillId="49" borderId="10" xfId="8" applyNumberFormat="1" applyFont="1" applyFill="1" applyBorder="1" applyAlignment="1" applyProtection="1">
      <alignment horizontal="center" vertical="center" wrapText="1"/>
    </xf>
    <xf numFmtId="0" fontId="68" fillId="36" borderId="10" xfId="8" applyFont="1" applyFill="1" applyBorder="1" applyAlignment="1" applyProtection="1">
      <alignment horizontal="center" vertical="center" wrapText="1"/>
      <protection locked="0"/>
    </xf>
    <xf numFmtId="0" fontId="62" fillId="27" borderId="10" xfId="8" applyFont="1" applyFill="1" applyBorder="1" applyAlignment="1" applyProtection="1">
      <alignment horizontal="left" vertical="center" wrapText="1" indent="1"/>
      <protection locked="0"/>
    </xf>
    <xf numFmtId="0" fontId="62" fillId="27" borderId="58" xfId="8" applyFont="1" applyFill="1" applyBorder="1" applyAlignment="1" applyProtection="1">
      <alignment horizontal="left" vertical="center" wrapText="1" indent="1"/>
      <protection locked="0"/>
    </xf>
    <xf numFmtId="9" fontId="66" fillId="48" borderId="80" xfId="8" applyNumberFormat="1" applyFont="1" applyFill="1" applyBorder="1" applyAlignment="1" applyProtection="1">
      <alignment horizontal="center" vertical="center" wrapText="1"/>
    </xf>
    <xf numFmtId="9" fontId="66" fillId="48" borderId="33" xfId="8" applyNumberFormat="1" applyFont="1" applyFill="1" applyBorder="1" applyAlignment="1" applyProtection="1">
      <alignment horizontal="center" vertical="center" wrapText="1"/>
    </xf>
    <xf numFmtId="9" fontId="66" fillId="41" borderId="80" xfId="8" applyNumberFormat="1" applyFont="1" applyFill="1" applyBorder="1" applyAlignment="1" applyProtection="1">
      <alignment horizontal="center" vertical="center" wrapText="1"/>
    </xf>
    <xf numFmtId="9" fontId="66" fillId="41" borderId="33" xfId="8" applyNumberFormat="1" applyFont="1" applyFill="1" applyBorder="1" applyAlignment="1" applyProtection="1">
      <alignment horizontal="center" vertical="center" wrapText="1"/>
    </xf>
    <xf numFmtId="0" fontId="64" fillId="37" borderId="10" xfId="8" applyFont="1" applyFill="1" applyBorder="1" applyAlignment="1" applyProtection="1">
      <alignment horizontal="left" vertical="center" wrapText="1" indent="1"/>
      <protection locked="0"/>
    </xf>
    <xf numFmtId="0" fontId="64" fillId="37" borderId="58" xfId="8" applyFont="1" applyFill="1" applyBorder="1" applyAlignment="1" applyProtection="1">
      <alignment horizontal="left" vertical="center" wrapText="1" indent="1"/>
      <protection locked="0"/>
    </xf>
    <xf numFmtId="9" fontId="66" fillId="40" borderId="80" xfId="8" applyNumberFormat="1" applyFont="1" applyFill="1" applyBorder="1" applyAlignment="1" applyProtection="1">
      <alignment horizontal="center" vertical="center" wrapText="1"/>
    </xf>
    <xf numFmtId="9" fontId="66" fillId="40" borderId="33" xfId="8" applyNumberFormat="1" applyFont="1" applyFill="1" applyBorder="1" applyAlignment="1" applyProtection="1">
      <alignment horizontal="center" vertical="center" wrapText="1"/>
    </xf>
    <xf numFmtId="9" fontId="66" fillId="39" borderId="57" xfId="8" applyNumberFormat="1" applyFont="1" applyFill="1" applyBorder="1" applyAlignment="1" applyProtection="1">
      <alignment horizontal="center" vertical="center" wrapText="1"/>
      <protection locked="0"/>
    </xf>
    <xf numFmtId="9" fontId="66" fillId="39" borderId="10" xfId="8" applyNumberFormat="1" applyFont="1" applyFill="1" applyBorder="1" applyAlignment="1" applyProtection="1">
      <alignment horizontal="center" vertical="center" wrapText="1"/>
      <protection locked="0"/>
    </xf>
    <xf numFmtId="0" fontId="62" fillId="37" borderId="10" xfId="8" applyFont="1" applyFill="1" applyBorder="1" applyAlignment="1" applyProtection="1">
      <alignment horizontal="left" vertical="center" wrapText="1" indent="1"/>
      <protection locked="0"/>
    </xf>
    <xf numFmtId="0" fontId="62" fillId="37" borderId="58" xfId="8" applyFont="1" applyFill="1" applyBorder="1" applyAlignment="1" applyProtection="1">
      <alignment horizontal="left" vertical="center" wrapText="1" indent="1"/>
      <protection locked="0"/>
    </xf>
    <xf numFmtId="9" fontId="66" fillId="38" borderId="80" xfId="8" applyNumberFormat="1" applyFont="1" applyFill="1" applyBorder="1" applyAlignment="1" applyProtection="1">
      <alignment horizontal="center" vertical="center" wrapText="1"/>
    </xf>
    <xf numFmtId="9" fontId="66" fillId="38" borderId="33" xfId="8" applyNumberFormat="1" applyFont="1" applyFill="1" applyBorder="1" applyAlignment="1" applyProtection="1">
      <alignment horizontal="center" vertical="center" wrapText="1"/>
    </xf>
    <xf numFmtId="9" fontId="66" fillId="38" borderId="10" xfId="8" applyNumberFormat="1" applyFont="1" applyFill="1" applyBorder="1" applyAlignment="1" applyProtection="1">
      <alignment horizontal="center" vertical="center" wrapText="1"/>
    </xf>
    <xf numFmtId="0" fontId="65" fillId="33" borderId="116" xfId="8" applyFont="1" applyFill="1" applyBorder="1" applyAlignment="1" applyProtection="1">
      <alignment horizontal="center" wrapText="1"/>
      <protection locked="0"/>
    </xf>
    <xf numFmtId="0" fontId="65" fillId="33" borderId="46" xfId="8" applyFont="1" applyFill="1" applyBorder="1" applyAlignment="1" applyProtection="1">
      <alignment horizontal="center" wrapText="1"/>
      <protection locked="0"/>
    </xf>
    <xf numFmtId="9" fontId="66" fillId="35" borderId="57" xfId="8" applyNumberFormat="1" applyFont="1" applyFill="1" applyBorder="1" applyAlignment="1" applyProtection="1">
      <alignment horizontal="center" vertical="center" wrapText="1"/>
    </xf>
    <xf numFmtId="9" fontId="66" fillId="35" borderId="10" xfId="8" applyNumberFormat="1" applyFont="1" applyFill="1" applyBorder="1" applyAlignment="1" applyProtection="1">
      <alignment horizontal="center" vertical="center" wrapText="1"/>
    </xf>
    <xf numFmtId="0" fontId="90" fillId="33" borderId="57" xfId="8" applyFont="1" applyFill="1" applyBorder="1" applyAlignment="1" applyProtection="1">
      <alignment horizontal="center" vertical="center" wrapText="1"/>
      <protection locked="0"/>
    </xf>
    <xf numFmtId="0" fontId="93" fillId="33" borderId="10" xfId="8" applyFont="1" applyFill="1" applyBorder="1" applyAlignment="1" applyProtection="1">
      <alignment horizontal="center" vertical="center" wrapText="1"/>
      <protection locked="0"/>
    </xf>
    <xf numFmtId="0" fontId="59" fillId="32" borderId="10" xfId="8" applyFont="1" applyFill="1" applyBorder="1" applyAlignment="1" applyProtection="1">
      <alignment horizontal="center" vertical="center"/>
      <protection locked="0"/>
    </xf>
    <xf numFmtId="0" fontId="59" fillId="32" borderId="58" xfId="8" applyFont="1" applyFill="1" applyBorder="1" applyAlignment="1" applyProtection="1">
      <alignment horizontal="center" vertical="center"/>
      <protection locked="0"/>
    </xf>
    <xf numFmtId="0" fontId="101" fillId="33" borderId="116" xfId="8" applyFont="1" applyFill="1" applyBorder="1" applyAlignment="1" applyProtection="1">
      <alignment horizontal="center" vertical="center" wrapText="1"/>
      <protection locked="0"/>
    </xf>
    <xf numFmtId="0" fontId="101" fillId="33" borderId="46" xfId="8" applyFont="1" applyFill="1" applyBorder="1" applyAlignment="1" applyProtection="1">
      <alignment horizontal="center" vertical="center" wrapText="1"/>
      <protection locked="0"/>
    </xf>
    <xf numFmtId="49" fontId="47" fillId="31" borderId="57" xfId="8" applyNumberFormat="1" applyFont="1" applyFill="1" applyBorder="1" applyAlignment="1" applyProtection="1">
      <alignment horizontal="right" vertical="center" wrapText="1"/>
    </xf>
    <xf numFmtId="0" fontId="47" fillId="31" borderId="10" xfId="8" applyFont="1" applyFill="1" applyBorder="1" applyAlignment="1" applyProtection="1">
      <alignment horizontal="right" vertical="center" wrapText="1"/>
    </xf>
    <xf numFmtId="49" fontId="49" fillId="31" borderId="10" xfId="8" applyNumberFormat="1" applyFont="1" applyFill="1" applyBorder="1" applyAlignment="1" applyProtection="1">
      <alignment horizontal="left" vertical="center" wrapText="1" indent="1"/>
    </xf>
    <xf numFmtId="0" fontId="49" fillId="31" borderId="39" xfId="8" applyFont="1" applyFill="1" applyBorder="1" applyAlignment="1" applyProtection="1">
      <alignment horizontal="left" vertical="center" wrapText="1" indent="1"/>
    </xf>
    <xf numFmtId="49" fontId="49" fillId="32" borderId="118" xfId="8" applyNumberFormat="1" applyFont="1" applyFill="1" applyBorder="1" applyAlignment="1" applyProtection="1">
      <alignment horizontal="right" vertical="center" wrapText="1"/>
    </xf>
    <xf numFmtId="9" fontId="49" fillId="32" borderId="126" xfId="8" applyNumberFormat="1" applyFont="1" applyFill="1" applyBorder="1" applyAlignment="1" applyProtection="1">
      <alignment horizontal="right" vertical="center" wrapText="1"/>
    </xf>
    <xf numFmtId="49" fontId="49" fillId="33" borderId="10" xfId="8" applyNumberFormat="1" applyFont="1" applyFill="1" applyBorder="1" applyAlignment="1" applyProtection="1">
      <alignment horizontal="left" vertical="center" wrapText="1" indent="1"/>
    </xf>
    <xf numFmtId="0" fontId="49" fillId="33" borderId="10" xfId="8" applyFont="1" applyFill="1" applyBorder="1" applyAlignment="1" applyProtection="1">
      <alignment horizontal="left" vertical="center" wrapText="1" indent="1"/>
    </xf>
    <xf numFmtId="0" fontId="49" fillId="33" borderId="58" xfId="8" applyFont="1" applyFill="1" applyBorder="1" applyAlignment="1" applyProtection="1">
      <alignment horizontal="left" vertical="center" wrapText="1" indent="1"/>
    </xf>
    <xf numFmtId="0" fontId="49" fillId="33" borderId="46" xfId="8" applyFont="1" applyFill="1" applyBorder="1" applyAlignment="1" applyProtection="1">
      <alignment horizontal="left" vertical="center" wrapText="1" indent="1"/>
    </xf>
    <xf numFmtId="0" fontId="49" fillId="33" borderId="117" xfId="8" applyFont="1" applyFill="1" applyBorder="1" applyAlignment="1" applyProtection="1">
      <alignment horizontal="left" vertical="center" wrapText="1" indent="1"/>
    </xf>
    <xf numFmtId="49" fontId="47" fillId="31" borderId="116" xfId="8" applyNumberFormat="1" applyFont="1" applyFill="1" applyBorder="1" applyAlignment="1" applyProtection="1">
      <alignment horizontal="right" vertical="center" wrapText="1"/>
    </xf>
    <xf numFmtId="0" fontId="47" fillId="31" borderId="46" xfId="8" applyFont="1" applyFill="1" applyBorder="1" applyAlignment="1" applyProtection="1">
      <alignment horizontal="right" vertical="center" wrapText="1"/>
    </xf>
    <xf numFmtId="49" fontId="50" fillId="31" borderId="46" xfId="8" applyNumberFormat="1" applyFont="1" applyFill="1" applyBorder="1" applyAlignment="1" applyProtection="1">
      <alignment horizontal="left" vertical="center" wrapText="1" indent="1"/>
    </xf>
    <xf numFmtId="0" fontId="50" fillId="31" borderId="125" xfId="8" applyFont="1" applyFill="1" applyBorder="1" applyAlignment="1" applyProtection="1">
      <alignment horizontal="left" vertical="center" wrapText="1" indent="1"/>
    </xf>
    <xf numFmtId="49" fontId="43" fillId="29" borderId="33" xfId="8" applyNumberFormat="1" applyFont="1" applyFill="1" applyBorder="1" applyAlignment="1" applyProtection="1">
      <alignment horizontal="center" vertical="center" wrapText="1"/>
    </xf>
    <xf numFmtId="0" fontId="43" fillId="29" borderId="33" xfId="8" applyFont="1" applyFill="1" applyBorder="1" applyAlignment="1" applyProtection="1">
      <alignment horizontal="center" vertical="center" wrapText="1"/>
    </xf>
    <xf numFmtId="0" fontId="43" fillId="29" borderId="75" xfId="8" applyFont="1" applyFill="1" applyBorder="1" applyAlignment="1" applyProtection="1">
      <alignment horizontal="center" vertical="center" wrapText="1"/>
    </xf>
    <xf numFmtId="0" fontId="101" fillId="47" borderId="121" xfId="8" applyFont="1" applyFill="1" applyBorder="1" applyAlignment="1" applyProtection="1">
      <alignment horizontal="center" vertical="center"/>
    </xf>
    <xf numFmtId="0" fontId="101" fillId="47" borderId="122" xfId="8" applyFont="1" applyFill="1" applyBorder="1" applyAlignment="1" applyProtection="1">
      <alignment horizontal="center" vertical="center"/>
    </xf>
    <xf numFmtId="0" fontId="101" fillId="47" borderId="123" xfId="8" applyFont="1" applyFill="1" applyBorder="1" applyAlignment="1" applyProtection="1">
      <alignment horizontal="center" vertical="center"/>
    </xf>
    <xf numFmtId="49" fontId="47" fillId="31" borderId="80" xfId="8" applyNumberFormat="1" applyFont="1" applyFill="1" applyBorder="1" applyAlignment="1" applyProtection="1">
      <alignment horizontal="right" vertical="center" wrapText="1"/>
    </xf>
    <xf numFmtId="0" fontId="47" fillId="31" borderId="33" xfId="8" applyFont="1" applyFill="1" applyBorder="1" applyAlignment="1" applyProtection="1">
      <alignment horizontal="right" vertical="center" wrapText="1"/>
    </xf>
    <xf numFmtId="49" fontId="48" fillId="31" borderId="33" xfId="8" applyNumberFormat="1" applyFont="1" applyFill="1" applyBorder="1" applyAlignment="1" applyProtection="1">
      <alignment horizontal="left" vertical="center" wrapText="1" indent="1"/>
    </xf>
    <xf numFmtId="0" fontId="48" fillId="31" borderId="124" xfId="8" applyFont="1" applyFill="1" applyBorder="1" applyAlignment="1" applyProtection="1">
      <alignment horizontal="left" vertical="center" wrapText="1" indent="1"/>
    </xf>
    <xf numFmtId="49" fontId="48" fillId="32" borderId="33" xfId="8" applyNumberFormat="1" applyFont="1" applyFill="1" applyBorder="1" applyAlignment="1" applyProtection="1">
      <alignment horizontal="left" vertical="center" wrapText="1" indent="1"/>
    </xf>
    <xf numFmtId="9" fontId="48" fillId="32" borderId="33" xfId="8" applyNumberFormat="1" applyFont="1" applyFill="1" applyBorder="1" applyAlignment="1" applyProtection="1">
      <alignment horizontal="left" vertical="center" wrapText="1" indent="1"/>
    </xf>
    <xf numFmtId="49" fontId="49" fillId="32" borderId="10" xfId="8" applyNumberFormat="1" applyFont="1" applyFill="1" applyBorder="1" applyAlignment="1" applyProtection="1">
      <alignment horizontal="left" vertical="center" wrapText="1" indent="1"/>
    </xf>
    <xf numFmtId="9" fontId="49" fillId="32" borderId="10" xfId="8" applyNumberFormat="1" applyFont="1" applyFill="1" applyBorder="1" applyAlignment="1" applyProtection="1">
      <alignment horizontal="left" vertical="center" wrapText="1" indent="1"/>
    </xf>
    <xf numFmtId="9" fontId="81" fillId="39" borderId="57" xfId="8" applyNumberFormat="1" applyFont="1" applyFill="1" applyBorder="1" applyAlignment="1" applyProtection="1">
      <alignment horizontal="left" vertical="center" wrapText="1" indent="1"/>
    </xf>
    <xf numFmtId="9" fontId="81" fillId="39" borderId="10" xfId="8" applyNumberFormat="1" applyFont="1" applyFill="1" applyBorder="1" applyAlignment="1" applyProtection="1">
      <alignment horizontal="left" vertical="center" wrapText="1" indent="1"/>
    </xf>
    <xf numFmtId="9" fontId="81" fillId="39" borderId="58" xfId="8" applyNumberFormat="1" applyFont="1" applyFill="1" applyBorder="1" applyAlignment="1" applyProtection="1">
      <alignment horizontal="left" vertical="center" wrapText="1" indent="1"/>
    </xf>
    <xf numFmtId="0" fontId="81" fillId="40" borderId="33" xfId="8" applyFont="1" applyFill="1" applyBorder="1" applyAlignment="1" applyProtection="1">
      <alignment horizontal="left" vertical="center" wrapText="1"/>
    </xf>
    <xf numFmtId="0" fontId="81" fillId="40" borderId="75" xfId="8" applyFont="1" applyFill="1" applyBorder="1" applyAlignment="1" applyProtection="1">
      <alignment horizontal="left" vertical="center" wrapText="1"/>
    </xf>
    <xf numFmtId="9" fontId="81" fillId="40" borderId="57" xfId="8" applyNumberFormat="1" applyFont="1" applyFill="1" applyBorder="1" applyAlignment="1" applyProtection="1">
      <alignment horizontal="left" vertical="center" wrapText="1" indent="1"/>
    </xf>
    <xf numFmtId="9" fontId="81" fillId="40" borderId="10" xfId="8" applyNumberFormat="1" applyFont="1" applyFill="1" applyBorder="1" applyAlignment="1" applyProtection="1">
      <alignment horizontal="left" vertical="center" wrapText="1" indent="1"/>
    </xf>
    <xf numFmtId="9" fontId="81" fillId="40" borderId="58" xfId="8" applyNumberFormat="1" applyFont="1" applyFill="1" applyBorder="1" applyAlignment="1" applyProtection="1">
      <alignment horizontal="left" vertical="center" wrapText="1" indent="1"/>
    </xf>
    <xf numFmtId="0" fontId="81" fillId="41" borderId="33" xfId="8" applyFont="1" applyFill="1" applyBorder="1" applyAlignment="1" applyProtection="1">
      <alignment horizontal="left" vertical="center" wrapText="1"/>
    </xf>
    <xf numFmtId="0" fontId="81" fillId="41" borderId="75" xfId="8" applyFont="1" applyFill="1" applyBorder="1" applyAlignment="1" applyProtection="1">
      <alignment horizontal="left" vertical="center" wrapText="1"/>
    </xf>
    <xf numFmtId="9" fontId="81" fillId="41" borderId="83" xfId="8" applyNumberFormat="1" applyFont="1" applyFill="1" applyBorder="1" applyAlignment="1" applyProtection="1">
      <alignment horizontal="left" vertical="center" wrapText="1" indent="1"/>
    </xf>
    <xf numFmtId="9" fontId="81" fillId="41" borderId="84" xfId="8" applyNumberFormat="1" applyFont="1" applyFill="1" applyBorder="1" applyAlignment="1" applyProtection="1">
      <alignment horizontal="left" vertical="center" wrapText="1" indent="1"/>
    </xf>
    <xf numFmtId="9" fontId="81" fillId="41" borderId="85" xfId="8" applyNumberFormat="1" applyFont="1" applyFill="1" applyBorder="1" applyAlignment="1" applyProtection="1">
      <alignment horizontal="left" vertical="center" wrapText="1" indent="1"/>
    </xf>
    <xf numFmtId="0" fontId="54" fillId="33" borderId="10" xfId="8" applyFont="1" applyFill="1" applyBorder="1" applyAlignment="1" applyProtection="1">
      <alignment horizontal="left" vertical="center"/>
      <protection locked="0"/>
    </xf>
    <xf numFmtId="0" fontId="54" fillId="33" borderId="58" xfId="8" applyFont="1" applyFill="1" applyBorder="1" applyAlignment="1" applyProtection="1">
      <alignment horizontal="left" vertical="center"/>
      <protection locked="0"/>
    </xf>
    <xf numFmtId="0" fontId="56" fillId="33" borderId="10" xfId="8" applyFont="1" applyFill="1" applyBorder="1" applyAlignment="1" applyProtection="1">
      <alignment horizontal="left" vertical="center" wrapText="1"/>
      <protection locked="0"/>
    </xf>
    <xf numFmtId="0" fontId="56" fillId="33" borderId="58" xfId="8" applyFont="1" applyFill="1" applyBorder="1" applyAlignment="1" applyProtection="1">
      <alignment horizontal="left" vertical="center" wrapText="1"/>
      <protection locked="0"/>
    </xf>
    <xf numFmtId="0" fontId="58" fillId="33" borderId="10" xfId="8" applyFont="1" applyFill="1" applyBorder="1" applyAlignment="1" applyProtection="1">
      <alignment horizontal="left" vertical="center" wrapText="1"/>
      <protection locked="0"/>
    </xf>
    <xf numFmtId="0" fontId="58" fillId="33" borderId="58" xfId="8" applyFont="1" applyFill="1" applyBorder="1" applyAlignment="1" applyProtection="1">
      <alignment horizontal="left" vertical="center" wrapText="1"/>
      <protection locked="0"/>
    </xf>
    <xf numFmtId="0" fontId="87" fillId="45" borderId="80" xfId="8" applyFont="1" applyFill="1" applyBorder="1" applyAlignment="1" applyProtection="1">
      <alignment horizontal="center" vertical="center" wrapText="1"/>
    </xf>
    <xf numFmtId="0" fontId="87" fillId="45" borderId="33" xfId="8" applyFont="1" applyFill="1" applyBorder="1" applyAlignment="1" applyProtection="1">
      <alignment horizontal="center" vertical="center" wrapText="1"/>
    </xf>
    <xf numFmtId="0" fontId="87" fillId="45" borderId="75" xfId="8" applyFont="1" applyFill="1" applyBorder="1" applyAlignment="1" applyProtection="1">
      <alignment horizontal="center" vertical="center" wrapText="1"/>
    </xf>
    <xf numFmtId="0" fontId="87" fillId="45" borderId="81" xfId="8" applyFont="1" applyFill="1" applyBorder="1" applyAlignment="1" applyProtection="1">
      <alignment horizontal="center" vertical="center" wrapText="1"/>
    </xf>
    <xf numFmtId="0" fontId="87" fillId="45" borderId="35" xfId="8" applyFont="1" applyFill="1" applyBorder="1" applyAlignment="1" applyProtection="1">
      <alignment horizontal="center" vertical="center" wrapText="1"/>
    </xf>
    <xf numFmtId="0" fontId="87" fillId="45" borderId="82" xfId="8" applyFont="1" applyFill="1" applyBorder="1" applyAlignment="1" applyProtection="1">
      <alignment horizontal="center" vertical="center" wrapText="1"/>
    </xf>
    <xf numFmtId="0" fontId="81" fillId="35" borderId="33" xfId="8" applyFont="1" applyFill="1" applyBorder="1" applyAlignment="1" applyProtection="1">
      <alignment horizontal="left" vertical="center" wrapText="1"/>
    </xf>
    <xf numFmtId="0" fontId="81" fillId="35" borderId="75" xfId="8" applyFont="1" applyFill="1" applyBorder="1" applyAlignment="1" applyProtection="1">
      <alignment horizontal="left" vertical="center" wrapText="1"/>
    </xf>
    <xf numFmtId="9" fontId="81" fillId="35" borderId="57" xfId="8" applyNumberFormat="1" applyFont="1" applyFill="1" applyBorder="1" applyAlignment="1" applyProtection="1">
      <alignment horizontal="left" vertical="center" wrapText="1" indent="1"/>
    </xf>
    <xf numFmtId="9" fontId="81" fillId="35" borderId="10" xfId="8" applyNumberFormat="1" applyFont="1" applyFill="1" applyBorder="1" applyAlignment="1" applyProtection="1">
      <alignment horizontal="left" vertical="center" wrapText="1" indent="1"/>
    </xf>
    <xf numFmtId="9" fontId="81" fillId="35" borderId="58" xfId="8" applyNumberFormat="1" applyFont="1" applyFill="1" applyBorder="1" applyAlignment="1" applyProtection="1">
      <alignment horizontal="left" vertical="center" wrapText="1" indent="1"/>
    </xf>
    <xf numFmtId="0" fontId="81" fillId="38" borderId="33" xfId="8" applyFont="1" applyFill="1" applyBorder="1" applyAlignment="1" applyProtection="1">
      <alignment horizontal="left" vertical="center" wrapText="1"/>
    </xf>
    <xf numFmtId="0" fontId="81" fillId="38" borderId="75" xfId="8" applyFont="1" applyFill="1" applyBorder="1" applyAlignment="1" applyProtection="1">
      <alignment horizontal="left" vertical="center" wrapText="1"/>
    </xf>
    <xf numFmtId="9" fontId="81" fillId="38" borderId="57" xfId="8" applyNumberFormat="1" applyFont="1" applyFill="1" applyBorder="1" applyAlignment="1" applyProtection="1">
      <alignment horizontal="left" vertical="center" wrapText="1" indent="1"/>
    </xf>
    <xf numFmtId="9" fontId="81" fillId="38" borderId="10" xfId="8" applyNumberFormat="1" applyFont="1" applyFill="1" applyBorder="1" applyAlignment="1" applyProtection="1">
      <alignment horizontal="left" vertical="center" wrapText="1" indent="1"/>
    </xf>
    <xf numFmtId="9" fontId="81" fillId="38" borderId="58" xfId="8" applyNumberFormat="1" applyFont="1" applyFill="1" applyBorder="1" applyAlignment="1" applyProtection="1">
      <alignment horizontal="left" vertical="center" wrapText="1" indent="1"/>
    </xf>
    <xf numFmtId="0" fontId="81" fillId="39" borderId="33" xfId="8" applyFont="1" applyFill="1" applyBorder="1" applyAlignment="1" applyProtection="1">
      <alignment horizontal="left" vertical="center" wrapText="1"/>
    </xf>
    <xf numFmtId="0" fontId="81" fillId="39" borderId="75" xfId="8" applyFont="1" applyFill="1" applyBorder="1" applyAlignment="1" applyProtection="1">
      <alignment horizontal="left" vertical="center" wrapText="1"/>
    </xf>
    <xf numFmtId="0" fontId="64" fillId="27" borderId="33" xfId="8" applyFont="1" applyFill="1" applyBorder="1" applyAlignment="1" applyProtection="1">
      <alignment horizontal="left" vertical="center" wrapText="1"/>
      <protection locked="0"/>
    </xf>
    <xf numFmtId="0" fontId="64" fillId="27" borderId="115" xfId="8" applyFont="1" applyFill="1" applyBorder="1" applyAlignment="1" applyProtection="1">
      <alignment horizontal="left" vertical="center" wrapText="1"/>
      <protection locked="0"/>
    </xf>
    <xf numFmtId="0" fontId="64" fillId="27" borderId="10" xfId="8" applyFont="1" applyFill="1" applyBorder="1" applyAlignment="1" applyProtection="1">
      <alignment horizontal="left" vertical="center" wrapText="1"/>
      <protection locked="0"/>
    </xf>
    <xf numFmtId="0" fontId="64" fillId="27" borderId="58" xfId="8" applyFont="1" applyFill="1" applyBorder="1" applyAlignment="1" applyProtection="1">
      <alignment horizontal="left" vertical="center" wrapText="1"/>
      <protection locked="0"/>
    </xf>
    <xf numFmtId="0" fontId="64" fillId="27" borderId="46" xfId="8" applyFont="1" applyFill="1" applyBorder="1" applyAlignment="1" applyProtection="1">
      <alignment horizontal="left" vertical="center" wrapText="1"/>
      <protection locked="0"/>
    </xf>
    <xf numFmtId="0" fontId="64" fillId="27" borderId="117" xfId="8" applyFont="1" applyFill="1" applyBorder="1" applyAlignment="1" applyProtection="1">
      <alignment horizontal="left" vertical="center" wrapText="1"/>
      <protection locked="0"/>
    </xf>
    <xf numFmtId="0" fontId="64" fillId="27" borderId="35" xfId="8" applyFont="1" applyFill="1" applyBorder="1" applyAlignment="1" applyProtection="1">
      <alignment horizontal="left" vertical="center" wrapText="1"/>
      <protection locked="0"/>
    </xf>
    <xf numFmtId="0" fontId="64" fillId="27" borderId="82" xfId="8" applyFont="1" applyFill="1" applyBorder="1" applyAlignment="1" applyProtection="1">
      <alignment horizontal="left" vertical="center" wrapText="1"/>
      <protection locked="0"/>
    </xf>
    <xf numFmtId="0" fontId="73" fillId="45" borderId="57" xfId="8" applyFont="1" applyFill="1" applyBorder="1" applyAlignment="1" applyProtection="1">
      <alignment horizontal="center" vertical="center" wrapText="1"/>
    </xf>
    <xf numFmtId="0" fontId="73" fillId="45" borderId="10" xfId="8" applyFont="1" applyFill="1" applyBorder="1" applyAlignment="1" applyProtection="1">
      <alignment horizontal="center" vertical="center" wrapText="1"/>
    </xf>
    <xf numFmtId="0" fontId="73" fillId="45" borderId="81" xfId="8" applyFont="1" applyFill="1" applyBorder="1" applyAlignment="1" applyProtection="1">
      <alignment horizontal="center" vertical="center" wrapText="1"/>
    </xf>
    <xf numFmtId="0" fontId="73" fillId="45" borderId="35" xfId="8" applyFont="1" applyFill="1" applyBorder="1" applyAlignment="1" applyProtection="1">
      <alignment horizontal="center" vertical="center" wrapText="1"/>
    </xf>
    <xf numFmtId="0" fontId="64" fillId="27" borderId="75" xfId="8" applyFont="1" applyFill="1" applyBorder="1" applyAlignment="1" applyProtection="1">
      <alignment horizontal="left" vertical="center" wrapText="1"/>
      <protection locked="0"/>
    </xf>
    <xf numFmtId="0" fontId="72" fillId="27" borderId="57" xfId="8" applyFont="1" applyFill="1" applyBorder="1" applyAlignment="1" applyProtection="1">
      <alignment horizontal="left" vertical="center" indent="1"/>
      <protection locked="0"/>
    </xf>
    <xf numFmtId="0" fontId="72" fillId="27" borderId="10" xfId="8" applyFont="1" applyFill="1" applyBorder="1" applyAlignment="1" applyProtection="1">
      <alignment horizontal="left" vertical="center" indent="1"/>
      <protection locked="0"/>
    </xf>
    <xf numFmtId="0" fontId="72" fillId="27" borderId="58" xfId="8" applyFont="1" applyFill="1" applyBorder="1" applyAlignment="1" applyProtection="1">
      <alignment horizontal="left" vertical="center" indent="1"/>
      <protection locked="0"/>
    </xf>
    <xf numFmtId="0" fontId="72" fillId="27" borderId="116" xfId="8" applyFont="1" applyFill="1" applyBorder="1" applyAlignment="1" applyProtection="1">
      <alignment horizontal="left" vertical="center" indent="1"/>
      <protection locked="0"/>
    </xf>
    <xf numFmtId="0" fontId="72" fillId="27" borderId="46" xfId="8" applyFont="1" applyFill="1" applyBorder="1" applyAlignment="1" applyProtection="1">
      <alignment horizontal="left" vertical="center" indent="1"/>
      <protection locked="0"/>
    </xf>
    <xf numFmtId="0" fontId="72" fillId="27" borderId="117" xfId="8" applyFont="1" applyFill="1" applyBorder="1" applyAlignment="1" applyProtection="1">
      <alignment horizontal="left" vertical="center" indent="1"/>
      <protection locked="0"/>
    </xf>
    <xf numFmtId="0" fontId="72" fillId="27" borderId="81" xfId="8" applyFont="1" applyFill="1" applyBorder="1" applyAlignment="1" applyProtection="1">
      <alignment horizontal="left" vertical="center" indent="1"/>
      <protection locked="0"/>
    </xf>
    <xf numFmtId="0" fontId="72" fillId="27" borderId="35" xfId="8" applyFont="1" applyFill="1" applyBorder="1" applyAlignment="1" applyProtection="1">
      <alignment horizontal="left" vertical="center" indent="1"/>
      <protection locked="0"/>
    </xf>
    <xf numFmtId="0" fontId="72" fillId="27" borderId="82" xfId="8" applyFont="1" applyFill="1" applyBorder="1" applyAlignment="1" applyProtection="1">
      <alignment horizontal="left" vertical="center" indent="1"/>
      <protection locked="0"/>
    </xf>
    <xf numFmtId="0" fontId="72" fillId="27" borderId="89" xfId="8" applyFont="1" applyFill="1" applyBorder="1" applyAlignment="1" applyProtection="1">
      <alignment horizontal="left" vertical="center" indent="1"/>
      <protection locked="0"/>
    </xf>
    <xf numFmtId="0" fontId="72" fillId="27" borderId="33" xfId="8" applyFont="1" applyFill="1" applyBorder="1" applyAlignment="1" applyProtection="1">
      <alignment horizontal="left" vertical="center" indent="1"/>
      <protection locked="0"/>
    </xf>
    <xf numFmtId="0" fontId="72" fillId="27" borderId="115" xfId="8" applyFont="1" applyFill="1" applyBorder="1" applyAlignment="1" applyProtection="1">
      <alignment horizontal="left" vertical="center" indent="1"/>
      <protection locked="0"/>
    </xf>
    <xf numFmtId="9" fontId="66" fillId="41" borderId="57" xfId="8" applyNumberFormat="1" applyFont="1" applyFill="1" applyBorder="1" applyAlignment="1" applyProtection="1">
      <alignment horizontal="center" vertical="center" wrapText="1"/>
    </xf>
    <xf numFmtId="9" fontId="66" fillId="41" borderId="10" xfId="8" applyNumberFormat="1" applyFont="1" applyFill="1" applyBorder="1" applyAlignment="1" applyProtection="1">
      <alignment horizontal="center" vertical="center" wrapText="1"/>
    </xf>
    <xf numFmtId="9" fontId="66" fillId="39" borderId="57" xfId="8" applyNumberFormat="1" applyFont="1" applyFill="1" applyBorder="1" applyAlignment="1" applyProtection="1">
      <alignment horizontal="center" vertical="center" wrapText="1"/>
    </xf>
    <xf numFmtId="9" fontId="66" fillId="39" borderId="10" xfId="8" applyNumberFormat="1" applyFont="1" applyFill="1" applyBorder="1" applyAlignment="1" applyProtection="1">
      <alignment horizontal="center" vertical="center" wrapText="1"/>
    </xf>
    <xf numFmtId="0" fontId="65" fillId="33" borderId="81" xfId="8" applyFont="1" applyFill="1" applyBorder="1" applyAlignment="1" applyProtection="1">
      <alignment horizontal="center" wrapText="1"/>
      <protection locked="0"/>
    </xf>
    <xf numFmtId="0" fontId="65" fillId="33" borderId="35" xfId="8" applyFont="1" applyFill="1" applyBorder="1" applyAlignment="1" applyProtection="1">
      <alignment horizontal="center" wrapText="1"/>
      <protection locked="0"/>
    </xf>
    <xf numFmtId="0" fontId="64" fillId="27" borderId="35" xfId="8" applyFont="1" applyFill="1" applyBorder="1" applyAlignment="1" applyProtection="1">
      <alignment horizontal="left" vertical="center" wrapText="1" indent="1"/>
      <protection locked="0"/>
    </xf>
    <xf numFmtId="0" fontId="64" fillId="27" borderId="82" xfId="8" applyFont="1" applyFill="1" applyBorder="1" applyAlignment="1" applyProtection="1">
      <alignment horizontal="left" vertical="center" wrapText="1" indent="1"/>
      <protection locked="0"/>
    </xf>
    <xf numFmtId="49" fontId="49" fillId="32" borderId="42" xfId="8" applyNumberFormat="1" applyFont="1" applyFill="1" applyBorder="1" applyAlignment="1" applyProtection="1">
      <alignment horizontal="center" vertical="center" wrapText="1"/>
    </xf>
    <xf numFmtId="9" fontId="49" fillId="32" borderId="34" xfId="8" applyNumberFormat="1" applyFont="1" applyFill="1" applyBorder="1" applyAlignment="1" applyProtection="1">
      <alignment horizontal="center" vertical="center" wrapText="1"/>
    </xf>
    <xf numFmtId="0" fontId="49" fillId="33" borderId="35" xfId="8" applyFont="1" applyFill="1" applyBorder="1" applyAlignment="1" applyProtection="1">
      <alignment horizontal="left" vertical="center" wrapText="1" indent="1"/>
    </xf>
    <xf numFmtId="0" fontId="49" fillId="33" borderId="82" xfId="8" applyFont="1" applyFill="1" applyBorder="1" applyAlignment="1" applyProtection="1">
      <alignment horizontal="left" vertical="center" wrapText="1" indent="1"/>
    </xf>
    <xf numFmtId="49" fontId="47" fillId="31" borderId="81" xfId="8" applyNumberFormat="1" applyFont="1" applyFill="1" applyBorder="1" applyAlignment="1" applyProtection="1">
      <alignment horizontal="right" vertical="center" wrapText="1"/>
    </xf>
    <xf numFmtId="0" fontId="47" fillId="31" borderId="35" xfId="8" applyFont="1" applyFill="1" applyBorder="1" applyAlignment="1" applyProtection="1">
      <alignment horizontal="right" vertical="center" wrapText="1"/>
    </xf>
    <xf numFmtId="49" fontId="50" fillId="31" borderId="35" xfId="8" applyNumberFormat="1" applyFont="1" applyFill="1" applyBorder="1" applyAlignment="1" applyProtection="1">
      <alignment horizontal="left" vertical="center" wrapText="1" indent="1"/>
    </xf>
    <xf numFmtId="0" fontId="50" fillId="31" borderId="36" xfId="8" applyFont="1" applyFill="1" applyBorder="1" applyAlignment="1" applyProtection="1">
      <alignment horizontal="left" vertical="center" wrapText="1" indent="1"/>
    </xf>
    <xf numFmtId="0" fontId="102" fillId="33" borderId="33" xfId="8" applyFont="1" applyFill="1" applyBorder="1" applyAlignment="1" applyProtection="1">
      <alignment horizontal="center" vertical="center" wrapText="1"/>
      <protection locked="0"/>
    </xf>
    <xf numFmtId="0" fontId="102" fillId="33" borderId="75" xfId="8" applyFont="1" applyFill="1" applyBorder="1" applyAlignment="1" applyProtection="1">
      <alignment horizontal="center" vertical="center" wrapText="1"/>
      <protection locked="0"/>
    </xf>
    <xf numFmtId="0" fontId="102" fillId="33" borderId="10" xfId="8" applyFont="1" applyFill="1" applyBorder="1" applyAlignment="1" applyProtection="1">
      <alignment horizontal="center" vertical="center" wrapText="1"/>
      <protection locked="0"/>
    </xf>
    <xf numFmtId="0" fontId="127" fillId="33" borderId="116" xfId="8" applyFont="1" applyFill="1" applyBorder="1" applyAlignment="1" applyProtection="1">
      <alignment horizontal="center" vertical="center" wrapText="1"/>
      <protection locked="0"/>
    </xf>
    <xf numFmtId="0" fontId="127" fillId="33" borderId="46" xfId="8" applyFont="1" applyFill="1" applyBorder="1" applyAlignment="1" applyProtection="1">
      <alignment horizontal="center" vertical="center" wrapText="1"/>
      <protection locked="0"/>
    </xf>
    <xf numFmtId="0" fontId="53" fillId="45" borderId="72" xfId="8" applyFont="1" applyFill="1" applyBorder="1" applyAlignment="1" applyProtection="1">
      <alignment horizontal="center" vertical="center"/>
    </xf>
    <xf numFmtId="0" fontId="53" fillId="45" borderId="47" xfId="8" applyFont="1" applyFill="1" applyBorder="1" applyAlignment="1" applyProtection="1">
      <alignment horizontal="center" vertical="center"/>
    </xf>
    <xf numFmtId="0" fontId="53" fillId="45" borderId="73" xfId="8" applyFont="1" applyFill="1" applyBorder="1" applyAlignment="1" applyProtection="1">
      <alignment horizontal="center" vertical="center"/>
    </xf>
    <xf numFmtId="0" fontId="48" fillId="31" borderId="44" xfId="8" applyFont="1" applyFill="1" applyBorder="1" applyAlignment="1" applyProtection="1">
      <alignment horizontal="left" vertical="center" wrapText="1" indent="1"/>
    </xf>
    <xf numFmtId="0" fontId="85" fillId="33" borderId="57" xfId="8" applyFont="1" applyFill="1" applyBorder="1" applyAlignment="1" applyProtection="1">
      <alignment horizontal="center" vertical="center" wrapText="1"/>
      <protection locked="0"/>
    </xf>
    <xf numFmtId="0" fontId="86" fillId="33" borderId="10" xfId="8" applyFont="1" applyFill="1" applyBorder="1" applyAlignment="1" applyProtection="1">
      <alignment horizontal="center" vertical="center" wrapText="1"/>
      <protection locked="0"/>
    </xf>
    <xf numFmtId="0" fontId="97" fillId="27" borderId="87" xfId="8" applyFont="1" applyFill="1" applyBorder="1" applyAlignment="1" applyProtection="1">
      <alignment horizontal="left" vertical="center" wrapText="1"/>
      <protection locked="0"/>
    </xf>
    <xf numFmtId="0" fontId="97" fillId="27" borderId="88" xfId="8" applyFont="1" applyFill="1" applyBorder="1" applyAlignment="1" applyProtection="1">
      <alignment horizontal="left" vertical="center" wrapText="1"/>
      <protection locked="0"/>
    </xf>
    <xf numFmtId="0" fontId="97" fillId="27" borderId="75" xfId="8" applyFont="1" applyFill="1" applyBorder="1" applyAlignment="1" applyProtection="1">
      <alignment horizontal="left" vertical="center" wrapText="1"/>
      <protection locked="0"/>
    </xf>
    <xf numFmtId="0" fontId="97" fillId="27" borderId="35" xfId="8" applyFont="1" applyFill="1" applyBorder="1" applyAlignment="1" applyProtection="1">
      <alignment horizontal="left" vertical="center" wrapText="1"/>
      <protection locked="0"/>
    </xf>
    <xf numFmtId="0" fontId="97" fillId="27" borderId="82" xfId="8" applyFont="1" applyFill="1" applyBorder="1" applyAlignment="1" applyProtection="1">
      <alignment horizontal="left" vertical="center" wrapText="1"/>
      <protection locked="0"/>
    </xf>
    <xf numFmtId="0" fontId="128" fillId="33" borderId="116" xfId="8" applyFont="1" applyFill="1" applyBorder="1" applyAlignment="1" applyProtection="1">
      <alignment horizontal="center" vertical="center" wrapText="1"/>
      <protection locked="0"/>
    </xf>
    <xf numFmtId="0" fontId="128" fillId="33" borderId="46" xfId="8" applyFont="1" applyFill="1" applyBorder="1" applyAlignment="1" applyProtection="1">
      <alignment horizontal="center" vertical="center" wrapText="1"/>
      <protection locked="0"/>
    </xf>
    <xf numFmtId="0" fontId="64" fillId="27" borderId="89" xfId="8" applyFont="1" applyFill="1" applyBorder="1" applyAlignment="1" applyProtection="1">
      <alignment horizontal="left" vertical="center" wrapText="1" indent="1"/>
      <protection locked="0"/>
    </xf>
    <xf numFmtId="0" fontId="73" fillId="47" borderId="81" xfId="8" applyFont="1" applyFill="1" applyBorder="1" applyAlignment="1" applyProtection="1">
      <alignment horizontal="center" vertical="center" wrapText="1"/>
    </xf>
    <xf numFmtId="0" fontId="73" fillId="47" borderId="35" xfId="8" applyFont="1" applyFill="1" applyBorder="1" applyAlignment="1" applyProtection="1">
      <alignment horizontal="center" vertical="center" wrapText="1"/>
    </xf>
    <xf numFmtId="9" fontId="66" fillId="38" borderId="89" xfId="8" applyNumberFormat="1" applyFont="1" applyFill="1" applyBorder="1" applyAlignment="1" applyProtection="1">
      <alignment horizontal="center" vertical="center" wrapText="1"/>
    </xf>
    <xf numFmtId="49" fontId="49" fillId="32" borderId="42" xfId="8" applyNumberFormat="1" applyFont="1" applyFill="1" applyBorder="1" applyAlignment="1" applyProtection="1">
      <alignment horizontal="right" vertical="center" wrapText="1"/>
    </xf>
    <xf numFmtId="9" fontId="49" fillId="32" borderId="34" xfId="8" applyNumberFormat="1" applyFont="1" applyFill="1" applyBorder="1" applyAlignment="1" applyProtection="1">
      <alignment horizontal="right" vertical="center" wrapText="1"/>
    </xf>
    <xf numFmtId="0" fontId="78" fillId="25" borderId="72" xfId="8" applyFont="1" applyFill="1" applyBorder="1" applyAlignment="1" applyProtection="1">
      <alignment horizontal="center" vertical="center"/>
    </xf>
    <xf numFmtId="0" fontId="78" fillId="25" borderId="47" xfId="8" applyFont="1" applyFill="1" applyBorder="1" applyAlignment="1" applyProtection="1">
      <alignment horizontal="center" vertical="center"/>
    </xf>
    <xf numFmtId="0" fontId="78" fillId="25" borderId="73" xfId="8" applyFont="1" applyFill="1" applyBorder="1" applyAlignment="1" applyProtection="1">
      <alignment horizontal="center" vertical="center"/>
    </xf>
    <xf numFmtId="0" fontId="64" fillId="27" borderId="10" xfId="2" applyFont="1" applyFill="1" applyBorder="1" applyAlignment="1" applyProtection="1">
      <alignment horizontal="left" vertical="center" wrapText="1" indent="1"/>
      <protection locked="0"/>
    </xf>
    <xf numFmtId="0" fontId="64" fillId="27" borderId="58" xfId="2" applyFont="1" applyFill="1" applyBorder="1" applyAlignment="1" applyProtection="1">
      <alignment horizontal="left" vertical="center" wrapText="1" indent="1"/>
      <protection locked="0"/>
    </xf>
    <xf numFmtId="0" fontId="64" fillId="37" borderId="10" xfId="2" applyFont="1" applyFill="1" applyBorder="1" applyAlignment="1" applyProtection="1">
      <alignment horizontal="left" vertical="center" wrapText="1" indent="1"/>
      <protection locked="0"/>
    </xf>
    <xf numFmtId="0" fontId="64" fillId="37" borderId="58" xfId="2" applyFont="1" applyFill="1" applyBorder="1" applyAlignment="1" applyProtection="1">
      <alignment horizontal="left" vertical="center" wrapText="1" indent="1"/>
      <protection locked="0"/>
    </xf>
    <xf numFmtId="0" fontId="60" fillId="33" borderId="57" xfId="2" applyFont="1" applyFill="1" applyBorder="1" applyAlignment="1" applyProtection="1">
      <alignment horizontal="center" vertical="center" wrapText="1"/>
      <protection locked="0"/>
    </xf>
    <xf numFmtId="0" fontId="51" fillId="33" borderId="10" xfId="2" applyFont="1" applyFill="1" applyBorder="1" applyAlignment="1" applyProtection="1">
      <alignment horizontal="center" vertical="center" wrapText="1"/>
      <protection locked="0"/>
    </xf>
    <xf numFmtId="0" fontId="59" fillId="32" borderId="10" xfId="2" applyFont="1" applyFill="1" applyBorder="1" applyAlignment="1" applyProtection="1">
      <alignment horizontal="center" vertical="center"/>
      <protection locked="0"/>
    </xf>
    <xf numFmtId="0" fontId="59" fillId="32" borderId="58" xfId="2" applyFont="1" applyFill="1" applyBorder="1" applyAlignment="1" applyProtection="1">
      <alignment horizontal="center" vertical="center"/>
      <protection locked="0"/>
    </xf>
    <xf numFmtId="0" fontId="62" fillId="27" borderId="10" xfId="2" applyFont="1" applyFill="1" applyBorder="1" applyAlignment="1" applyProtection="1">
      <alignment horizontal="left" vertical="center" wrapText="1" indent="1"/>
      <protection locked="0"/>
    </xf>
    <xf numFmtId="0" fontId="62" fillId="27" borderId="58" xfId="2" applyFont="1" applyFill="1" applyBorder="1" applyAlignment="1" applyProtection="1">
      <alignment horizontal="left" vertical="center" wrapText="1" indent="1"/>
      <protection locked="0"/>
    </xf>
    <xf numFmtId="0" fontId="64" fillId="27" borderId="35" xfId="2" applyFont="1" applyFill="1" applyBorder="1" applyAlignment="1" applyProtection="1">
      <alignment horizontal="left" vertical="center" wrapText="1" indent="1"/>
      <protection locked="0"/>
    </xf>
    <xf numFmtId="0" fontId="64" fillId="27" borderId="82" xfId="2" applyFont="1" applyFill="1" applyBorder="1" applyAlignment="1" applyProtection="1">
      <alignment horizontal="left" vertical="center" wrapText="1" indent="1"/>
      <protection locked="0"/>
    </xf>
    <xf numFmtId="0" fontId="102" fillId="33" borderId="57" xfId="2" applyFont="1" applyFill="1" applyBorder="1" applyAlignment="1" applyProtection="1">
      <alignment horizontal="center" vertical="center" wrapText="1"/>
      <protection locked="0"/>
    </xf>
    <xf numFmtId="0" fontId="102" fillId="33" borderId="10" xfId="2" applyFont="1" applyFill="1" applyBorder="1" applyAlignment="1" applyProtection="1">
      <alignment horizontal="center" vertical="center" wrapText="1"/>
      <protection locked="0"/>
    </xf>
    <xf numFmtId="0" fontId="65" fillId="33" borderId="81" xfId="2" applyFont="1" applyFill="1" applyBorder="1" applyAlignment="1" applyProtection="1">
      <alignment horizontal="center" wrapText="1"/>
      <protection locked="0"/>
    </xf>
    <xf numFmtId="0" fontId="65" fillId="33" borderId="35" xfId="2" applyFont="1" applyFill="1" applyBorder="1" applyAlignment="1" applyProtection="1">
      <alignment horizontal="center" wrapText="1"/>
      <protection locked="0"/>
    </xf>
    <xf numFmtId="9" fontId="66" fillId="35" borderId="57" xfId="2" applyNumberFormat="1" applyFont="1" applyFill="1" applyBorder="1" applyAlignment="1" applyProtection="1">
      <alignment horizontal="center" vertical="center" wrapText="1"/>
    </xf>
    <xf numFmtId="9" fontId="66" fillId="35" borderId="10" xfId="2" applyNumberFormat="1" applyFont="1" applyFill="1" applyBorder="1" applyAlignment="1" applyProtection="1">
      <alignment horizontal="center" vertical="center" wrapText="1"/>
    </xf>
    <xf numFmtId="0" fontId="68" fillId="36" borderId="10" xfId="2" applyFont="1" applyFill="1" applyBorder="1" applyAlignment="1" applyProtection="1">
      <alignment horizontal="center" vertical="center" wrapText="1"/>
      <protection locked="0"/>
    </xf>
    <xf numFmtId="0" fontId="62" fillId="37" borderId="10" xfId="2" applyFont="1" applyFill="1" applyBorder="1" applyAlignment="1" applyProtection="1">
      <alignment horizontal="left" vertical="center" wrapText="1" indent="1"/>
      <protection locked="0"/>
    </xf>
    <xf numFmtId="0" fontId="62" fillId="37" borderId="58" xfId="2" applyFont="1" applyFill="1" applyBorder="1" applyAlignment="1" applyProtection="1">
      <alignment horizontal="left" vertical="center" wrapText="1" indent="1"/>
      <protection locked="0"/>
    </xf>
    <xf numFmtId="9" fontId="66" fillId="38" borderId="80" xfId="2" applyNumberFormat="1" applyFont="1" applyFill="1" applyBorder="1" applyAlignment="1" applyProtection="1">
      <alignment horizontal="center" vertical="center" wrapText="1"/>
    </xf>
    <xf numFmtId="9" fontId="66" fillId="38" borderId="33" xfId="2" applyNumberFormat="1" applyFont="1" applyFill="1" applyBorder="1" applyAlignment="1" applyProtection="1">
      <alignment horizontal="center" vertical="center" wrapText="1"/>
    </xf>
    <xf numFmtId="9" fontId="66" fillId="54" borderId="80" xfId="2" applyNumberFormat="1" applyFont="1" applyFill="1" applyBorder="1" applyAlignment="1" applyProtection="1">
      <alignment horizontal="center" vertical="center" wrapText="1"/>
    </xf>
    <xf numFmtId="9" fontId="66" fillId="54" borderId="33" xfId="2" applyNumberFormat="1" applyFont="1" applyFill="1" applyBorder="1" applyAlignment="1" applyProtection="1">
      <alignment horizontal="center" vertical="center" wrapText="1"/>
    </xf>
    <xf numFmtId="9" fontId="66" fillId="54" borderId="75" xfId="2" applyNumberFormat="1" applyFont="1" applyFill="1" applyBorder="1" applyAlignment="1" applyProtection="1">
      <alignment horizontal="center" vertical="center" wrapText="1"/>
    </xf>
    <xf numFmtId="49" fontId="43" fillId="29" borderId="33" xfId="2" applyNumberFormat="1" applyFont="1" applyFill="1" applyBorder="1" applyAlignment="1" applyProtection="1">
      <alignment horizontal="center" vertical="center" wrapText="1"/>
    </xf>
    <xf numFmtId="0" fontId="43" fillId="29" borderId="33" xfId="2" applyFont="1" applyFill="1" applyBorder="1" applyAlignment="1" applyProtection="1">
      <alignment horizontal="center" vertical="center" wrapText="1"/>
    </xf>
    <xf numFmtId="0" fontId="43" fillId="29" borderId="75" xfId="2" applyFont="1" applyFill="1" applyBorder="1" applyAlignment="1" applyProtection="1">
      <alignment horizontal="center" vertical="center" wrapText="1"/>
    </xf>
    <xf numFmtId="0" fontId="122" fillId="30" borderId="72" xfId="2" applyFont="1" applyFill="1" applyBorder="1" applyAlignment="1" applyProtection="1">
      <alignment horizontal="center" vertical="center"/>
    </xf>
    <xf numFmtId="0" fontId="122" fillId="30" borderId="47" xfId="2" applyFont="1" applyFill="1" applyBorder="1" applyAlignment="1" applyProtection="1">
      <alignment horizontal="center" vertical="center"/>
    </xf>
    <xf numFmtId="0" fontId="122" fillId="30" borderId="73" xfId="2" applyFont="1" applyFill="1" applyBorder="1" applyAlignment="1" applyProtection="1">
      <alignment horizontal="center" vertical="center"/>
    </xf>
    <xf numFmtId="49" fontId="47" fillId="31" borderId="80" xfId="2" applyNumberFormat="1" applyFont="1" applyFill="1" applyBorder="1" applyAlignment="1" applyProtection="1">
      <alignment horizontal="right" vertical="center" wrapText="1"/>
    </xf>
    <xf numFmtId="0" fontId="47" fillId="31" borderId="33" xfId="2" applyFont="1" applyFill="1" applyBorder="1" applyAlignment="1" applyProtection="1">
      <alignment horizontal="right" vertical="center" wrapText="1"/>
    </xf>
    <xf numFmtId="49" fontId="48" fillId="31" borderId="33" xfId="2" applyNumberFormat="1" applyFont="1" applyFill="1" applyBorder="1" applyAlignment="1" applyProtection="1">
      <alignment horizontal="left" vertical="center" wrapText="1" indent="1"/>
    </xf>
    <xf numFmtId="0" fontId="48" fillId="31" borderId="44" xfId="2" applyFont="1" applyFill="1" applyBorder="1" applyAlignment="1" applyProtection="1">
      <alignment horizontal="left" vertical="center" wrapText="1" indent="1"/>
    </xf>
    <xf numFmtId="49" fontId="48" fillId="32" borderId="33" xfId="2" applyNumberFormat="1" applyFont="1" applyFill="1" applyBorder="1" applyAlignment="1" applyProtection="1">
      <alignment horizontal="left" vertical="center" wrapText="1" indent="1"/>
    </xf>
    <xf numFmtId="9" fontId="48" fillId="32" borderId="33" xfId="2" applyNumberFormat="1" applyFont="1" applyFill="1" applyBorder="1" applyAlignment="1" applyProtection="1">
      <alignment horizontal="left" vertical="center" wrapText="1" indent="1"/>
    </xf>
    <xf numFmtId="49" fontId="47" fillId="31" borderId="57" xfId="2" applyNumberFormat="1" applyFont="1" applyFill="1" applyBorder="1" applyAlignment="1" applyProtection="1">
      <alignment horizontal="right" vertical="center" wrapText="1"/>
    </xf>
    <xf numFmtId="0" fontId="47" fillId="31" borderId="10" xfId="2" applyFont="1" applyFill="1" applyBorder="1" applyAlignment="1" applyProtection="1">
      <alignment horizontal="right" vertical="center" wrapText="1"/>
    </xf>
    <xf numFmtId="49" fontId="49" fillId="31" borderId="10" xfId="2" applyNumberFormat="1" applyFont="1" applyFill="1" applyBorder="1" applyAlignment="1" applyProtection="1">
      <alignment horizontal="left" vertical="center" wrapText="1" indent="1"/>
    </xf>
    <xf numFmtId="0" fontId="49" fillId="31" borderId="39" xfId="2" applyFont="1" applyFill="1" applyBorder="1" applyAlignment="1" applyProtection="1">
      <alignment horizontal="left" vertical="center" wrapText="1" indent="1"/>
    </xf>
    <xf numFmtId="49" fontId="49" fillId="32" borderId="42" xfId="2" applyNumberFormat="1" applyFont="1" applyFill="1" applyBorder="1" applyAlignment="1" applyProtection="1">
      <alignment horizontal="right" vertical="center" wrapText="1"/>
    </xf>
    <xf numFmtId="9" fontId="49" fillId="32" borderId="34" xfId="2" applyNumberFormat="1" applyFont="1" applyFill="1" applyBorder="1" applyAlignment="1" applyProtection="1">
      <alignment horizontal="right" vertical="center" wrapText="1"/>
    </xf>
    <xf numFmtId="49" fontId="49" fillId="33" borderId="10" xfId="2" applyNumberFormat="1" applyFont="1" applyFill="1" applyBorder="1" applyAlignment="1" applyProtection="1">
      <alignment horizontal="left" vertical="center" wrapText="1" indent="1"/>
    </xf>
    <xf numFmtId="0" fontId="49" fillId="33" borderId="10" xfId="2" applyFont="1" applyFill="1" applyBorder="1" applyAlignment="1" applyProtection="1">
      <alignment horizontal="left" vertical="center" wrapText="1" indent="1"/>
    </xf>
    <xf numFmtId="0" fontId="49" fillId="33" borderId="58" xfId="2" applyFont="1" applyFill="1" applyBorder="1" applyAlignment="1" applyProtection="1">
      <alignment horizontal="left" vertical="center" wrapText="1" indent="1"/>
    </xf>
    <xf numFmtId="0" fontId="49" fillId="33" borderId="35" xfId="2" applyFont="1" applyFill="1" applyBorder="1" applyAlignment="1" applyProtection="1">
      <alignment horizontal="left" vertical="center" wrapText="1" indent="1"/>
    </xf>
    <xf numFmtId="0" fontId="49" fillId="33" borderId="82" xfId="2" applyFont="1" applyFill="1" applyBorder="1" applyAlignment="1" applyProtection="1">
      <alignment horizontal="left" vertical="center" wrapText="1" indent="1"/>
    </xf>
    <xf numFmtId="49" fontId="47" fillId="31" borderId="81" xfId="2" applyNumberFormat="1" applyFont="1" applyFill="1" applyBorder="1" applyAlignment="1" applyProtection="1">
      <alignment horizontal="right" vertical="center" wrapText="1"/>
    </xf>
    <xf numFmtId="0" fontId="47" fillId="31" borderId="35" xfId="2" applyFont="1" applyFill="1" applyBorder="1" applyAlignment="1" applyProtection="1">
      <alignment horizontal="right" vertical="center" wrapText="1"/>
    </xf>
    <xf numFmtId="49" fontId="50" fillId="31" borderId="35" xfId="2" applyNumberFormat="1" applyFont="1" applyFill="1" applyBorder="1" applyAlignment="1" applyProtection="1">
      <alignment horizontal="left" vertical="center" wrapText="1" indent="1"/>
    </xf>
    <xf numFmtId="0" fontId="50" fillId="31" borderId="36" xfId="2" applyFont="1" applyFill="1" applyBorder="1" applyAlignment="1" applyProtection="1">
      <alignment horizontal="left" vertical="center" wrapText="1" indent="1"/>
    </xf>
    <xf numFmtId="0" fontId="58" fillId="33" borderId="10" xfId="2" applyFont="1" applyFill="1" applyBorder="1" applyAlignment="1" applyProtection="1">
      <alignment horizontal="left" vertical="center" wrapText="1"/>
      <protection locked="0"/>
    </xf>
    <xf numFmtId="0" fontId="58" fillId="33" borderId="58" xfId="2" applyFont="1" applyFill="1" applyBorder="1" applyAlignment="1" applyProtection="1">
      <alignment horizontal="left" vertical="center" wrapText="1"/>
      <protection locked="0"/>
    </xf>
    <xf numFmtId="0" fontId="54" fillId="33" borderId="10" xfId="2" applyFont="1" applyFill="1" applyBorder="1" applyAlignment="1" applyProtection="1">
      <alignment horizontal="left" vertical="center"/>
      <protection locked="0"/>
    </xf>
    <xf numFmtId="0" fontId="54" fillId="33" borderId="58" xfId="2" applyFont="1" applyFill="1" applyBorder="1" applyAlignment="1" applyProtection="1">
      <alignment horizontal="left" vertical="center"/>
      <protection locked="0"/>
    </xf>
    <xf numFmtId="0" fontId="79" fillId="33" borderId="10" xfId="2" applyFont="1" applyFill="1" applyBorder="1" applyAlignment="1" applyProtection="1">
      <alignment horizontal="left" vertical="center" wrapText="1"/>
      <protection locked="0"/>
    </xf>
    <xf numFmtId="0" fontId="79" fillId="33" borderId="58" xfId="2" applyFont="1" applyFill="1" applyBorder="1" applyAlignment="1" applyProtection="1">
      <alignment horizontal="left" vertical="center" wrapText="1"/>
      <protection locked="0"/>
    </xf>
    <xf numFmtId="0" fontId="80" fillId="33" borderId="10" xfId="2" applyFont="1" applyFill="1" applyBorder="1" applyAlignment="1" applyProtection="1">
      <alignment horizontal="left" vertical="center" wrapText="1"/>
      <protection locked="0"/>
    </xf>
    <xf numFmtId="0" fontId="80" fillId="33" borderId="58" xfId="2" applyFont="1" applyFill="1" applyBorder="1" applyAlignment="1" applyProtection="1">
      <alignment horizontal="left" vertical="center" wrapText="1"/>
      <protection locked="0"/>
    </xf>
    <xf numFmtId="49" fontId="49" fillId="32" borderId="10" xfId="2" applyNumberFormat="1" applyFont="1" applyFill="1" applyBorder="1" applyAlignment="1" applyProtection="1">
      <alignment horizontal="left" vertical="center" wrapText="1" indent="1"/>
    </xf>
    <xf numFmtId="9" fontId="49" fillId="32" borderId="10" xfId="2" applyNumberFormat="1" applyFont="1" applyFill="1" applyBorder="1" applyAlignment="1" applyProtection="1">
      <alignment horizontal="left" vertical="center" wrapText="1" indent="1"/>
    </xf>
    <xf numFmtId="0" fontId="56" fillId="33" borderId="10" xfId="2" applyFont="1" applyFill="1" applyBorder="1" applyAlignment="1" applyProtection="1">
      <alignment horizontal="left" vertical="center" wrapText="1"/>
      <protection locked="0"/>
    </xf>
    <xf numFmtId="0" fontId="56" fillId="33" borderId="58" xfId="2" applyFont="1" applyFill="1" applyBorder="1" applyAlignment="1" applyProtection="1">
      <alignment horizontal="left" vertical="center" wrapText="1"/>
      <protection locked="0"/>
    </xf>
    <xf numFmtId="0" fontId="125" fillId="33" borderId="33" xfId="2" applyFont="1" applyFill="1" applyBorder="1" applyAlignment="1" applyProtection="1">
      <alignment horizontal="center" vertical="center"/>
      <protection locked="0"/>
    </xf>
    <xf numFmtId="0" fontId="59" fillId="33" borderId="116" xfId="2" applyFont="1" applyFill="1" applyBorder="1" applyAlignment="1" applyProtection="1">
      <alignment horizontal="center" vertical="center" wrapText="1"/>
      <protection locked="0"/>
    </xf>
    <xf numFmtId="0" fontId="59" fillId="33" borderId="46" xfId="2" applyFont="1" applyFill="1" applyBorder="1" applyAlignment="1" applyProtection="1">
      <alignment horizontal="center" vertical="center" wrapText="1"/>
      <protection locked="0"/>
    </xf>
    <xf numFmtId="9" fontId="66" fillId="39" borderId="57" xfId="2" applyNumberFormat="1" applyFont="1" applyFill="1" applyBorder="1" applyAlignment="1" applyProtection="1">
      <alignment horizontal="center" vertical="center" wrapText="1"/>
    </xf>
    <xf numFmtId="9" fontId="66" fillId="39" borderId="10" xfId="2" applyNumberFormat="1" applyFont="1" applyFill="1" applyBorder="1" applyAlignment="1" applyProtection="1">
      <alignment horizontal="center" vertical="center" wrapText="1"/>
    </xf>
    <xf numFmtId="9" fontId="66" fillId="40" borderId="80" xfId="2" applyNumberFormat="1" applyFont="1" applyFill="1" applyBorder="1" applyAlignment="1" applyProtection="1">
      <alignment horizontal="center" vertical="center" wrapText="1"/>
    </xf>
    <xf numFmtId="9" fontId="66" fillId="40" borderId="33" xfId="2" applyNumberFormat="1" applyFont="1" applyFill="1" applyBorder="1" applyAlignment="1" applyProtection="1">
      <alignment horizontal="center" vertical="center" wrapText="1"/>
    </xf>
    <xf numFmtId="0" fontId="72" fillId="27" borderId="57" xfId="2" applyFont="1" applyFill="1" applyBorder="1" applyAlignment="1" applyProtection="1">
      <alignment horizontal="left" vertical="center" indent="1"/>
      <protection locked="0"/>
    </xf>
    <xf numFmtId="0" fontId="72" fillId="27" borderId="10" xfId="2" applyFont="1" applyFill="1" applyBorder="1" applyAlignment="1" applyProtection="1">
      <alignment horizontal="left" vertical="center" indent="1"/>
      <protection locked="0"/>
    </xf>
    <xf numFmtId="0" fontId="72" fillId="27" borderId="58" xfId="2" applyFont="1" applyFill="1" applyBorder="1" applyAlignment="1" applyProtection="1">
      <alignment horizontal="left" vertical="center" indent="1"/>
      <protection locked="0"/>
    </xf>
    <xf numFmtId="9" fontId="66" fillId="41" borderId="57" xfId="2" applyNumberFormat="1" applyFont="1" applyFill="1" applyBorder="1" applyAlignment="1" applyProtection="1">
      <alignment horizontal="center" vertical="center" wrapText="1"/>
    </xf>
    <xf numFmtId="9" fontId="66" fillId="41" borderId="10" xfId="2" applyNumberFormat="1" applyFont="1" applyFill="1" applyBorder="1" applyAlignment="1" applyProtection="1">
      <alignment horizontal="center" vertical="center" wrapText="1"/>
    </xf>
    <xf numFmtId="0" fontId="72" fillId="27" borderId="80" xfId="2" applyFont="1" applyFill="1" applyBorder="1" applyAlignment="1" applyProtection="1">
      <alignment horizontal="left" vertical="center" indent="1"/>
      <protection locked="0"/>
    </xf>
    <xf numFmtId="0" fontId="72" fillId="27" borderId="33" xfId="2" applyFont="1" applyFill="1" applyBorder="1" applyAlignment="1" applyProtection="1">
      <alignment horizontal="left" vertical="center" indent="1"/>
      <protection locked="0"/>
    </xf>
    <xf numFmtId="0" fontId="72" fillId="27" borderId="75" xfId="2" applyFont="1" applyFill="1" applyBorder="1" applyAlignment="1" applyProtection="1">
      <alignment horizontal="left" vertical="center" indent="1"/>
      <protection locked="0"/>
    </xf>
    <xf numFmtId="0" fontId="9" fillId="3" borderId="10" xfId="0" applyFont="1" applyFill="1" applyBorder="1" applyAlignment="1" applyProtection="1">
      <alignment horizontal="left" vertical="center" wrapText="1"/>
      <protection locked="0"/>
    </xf>
    <xf numFmtId="0" fontId="9" fillId="3" borderId="58" xfId="0" applyFont="1" applyFill="1" applyBorder="1" applyAlignment="1" applyProtection="1">
      <alignment horizontal="left" vertical="center" wrapText="1"/>
      <protection locked="0"/>
    </xf>
    <xf numFmtId="0" fontId="72" fillId="27" borderId="81" xfId="2" applyFont="1" applyFill="1" applyBorder="1" applyAlignment="1" applyProtection="1">
      <alignment horizontal="left" vertical="center" indent="1"/>
      <protection locked="0"/>
    </xf>
    <xf numFmtId="0" fontId="72" fillId="27" borderId="35" xfId="2" applyFont="1" applyFill="1" applyBorder="1" applyAlignment="1" applyProtection="1">
      <alignment horizontal="left" vertical="center" indent="1"/>
      <protection locked="0"/>
    </xf>
    <xf numFmtId="0" fontId="72" fillId="27" borderId="82" xfId="2" applyFont="1" applyFill="1" applyBorder="1" applyAlignment="1" applyProtection="1">
      <alignment horizontal="left" vertical="center" indent="1"/>
      <protection locked="0"/>
    </xf>
    <xf numFmtId="0" fontId="73" fillId="42" borderId="57" xfId="2" applyFont="1" applyFill="1" applyBorder="1" applyAlignment="1" applyProtection="1">
      <alignment horizontal="center" vertical="center" wrapText="1"/>
    </xf>
    <xf numFmtId="0" fontId="73" fillId="42" borderId="10" xfId="2" applyFont="1" applyFill="1" applyBorder="1" applyAlignment="1" applyProtection="1">
      <alignment horizontal="center" vertical="center" wrapText="1"/>
    </xf>
    <xf numFmtId="0" fontId="73" fillId="42" borderId="81" xfId="2" applyFont="1" applyFill="1" applyBorder="1" applyAlignment="1" applyProtection="1">
      <alignment horizontal="center" vertical="center" wrapText="1"/>
    </xf>
    <xf numFmtId="0" fontId="73" fillId="42" borderId="35" xfId="2" applyFont="1" applyFill="1" applyBorder="1" applyAlignment="1" applyProtection="1">
      <alignment horizontal="center" vertical="center" wrapText="1"/>
    </xf>
    <xf numFmtId="49" fontId="9" fillId="3" borderId="7" xfId="0" applyNumberFormat="1"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56" xfId="0" applyFont="1" applyFill="1" applyBorder="1" applyAlignment="1" applyProtection="1">
      <alignment horizontal="left" vertical="center" wrapText="1"/>
      <protection locked="0"/>
    </xf>
    <xf numFmtId="0" fontId="9" fillId="3" borderId="84" xfId="0" applyFont="1" applyFill="1" applyBorder="1" applyAlignment="1" applyProtection="1">
      <alignment horizontal="left" vertical="center" wrapText="1"/>
      <protection locked="0"/>
    </xf>
    <xf numFmtId="0" fontId="9" fillId="3" borderId="85" xfId="0" applyFont="1" applyFill="1" applyBorder="1" applyAlignment="1" applyProtection="1">
      <alignment horizontal="left" vertical="center" wrapText="1"/>
      <protection locked="0"/>
    </xf>
    <xf numFmtId="9" fontId="66" fillId="52" borderId="57" xfId="2" applyNumberFormat="1" applyFont="1" applyFill="1" applyBorder="1" applyAlignment="1" applyProtection="1">
      <alignment horizontal="center" vertical="center" wrapText="1"/>
    </xf>
    <xf numFmtId="9" fontId="66" fillId="52" borderId="10" xfId="2" applyNumberFormat="1" applyFont="1" applyFill="1" applyBorder="1" applyAlignment="1" applyProtection="1">
      <alignment horizontal="center" vertical="center" wrapText="1"/>
    </xf>
    <xf numFmtId="9" fontId="66" fillId="53" borderId="57" xfId="2" applyNumberFormat="1" applyFont="1" applyFill="1" applyBorder="1" applyAlignment="1" applyProtection="1">
      <alignment horizontal="center" vertical="center" wrapText="1"/>
    </xf>
    <xf numFmtId="9" fontId="66" fillId="53" borderId="10" xfId="2" applyNumberFormat="1" applyFont="1" applyFill="1" applyBorder="1" applyAlignment="1" applyProtection="1">
      <alignment horizontal="center" vertical="center" wrapText="1"/>
    </xf>
    <xf numFmtId="0" fontId="9" fillId="3" borderId="12" xfId="0" applyFont="1" applyFill="1" applyBorder="1" applyAlignment="1" applyProtection="1">
      <alignment horizontal="left" vertical="center" wrapText="1"/>
      <protection locked="0"/>
    </xf>
    <xf numFmtId="0" fontId="9" fillId="3" borderId="60" xfId="0" applyFont="1" applyFill="1" applyBorder="1" applyAlignment="1" applyProtection="1">
      <alignment horizontal="left" vertical="center" wrapText="1"/>
      <protection locked="0"/>
    </xf>
    <xf numFmtId="49" fontId="8" fillId="3" borderId="10" xfId="0" applyNumberFormat="1" applyFont="1" applyFill="1" applyBorder="1" applyAlignment="1" applyProtection="1">
      <alignment horizontal="left" vertical="center" wrapText="1"/>
    </xf>
    <xf numFmtId="0" fontId="9" fillId="3" borderId="10" xfId="0" applyFont="1" applyFill="1" applyBorder="1" applyAlignment="1" applyProtection="1">
      <alignment horizontal="left" vertical="center" wrapText="1"/>
    </xf>
    <xf numFmtId="0" fontId="9" fillId="3" borderId="58" xfId="0" applyFont="1" applyFill="1" applyBorder="1" applyAlignment="1" applyProtection="1">
      <alignment horizontal="left" vertical="center" wrapText="1"/>
    </xf>
    <xf numFmtId="49" fontId="21" fillId="5" borderId="101" xfId="0" applyNumberFormat="1" applyFont="1" applyFill="1" applyBorder="1" applyAlignment="1" applyProtection="1">
      <alignment horizontal="center" vertical="center" wrapText="1"/>
    </xf>
    <xf numFmtId="0" fontId="21" fillId="5" borderId="21" xfId="0" applyFont="1" applyFill="1" applyBorder="1" applyAlignment="1" applyProtection="1">
      <alignment horizontal="center" vertical="center"/>
    </xf>
    <xf numFmtId="0" fontId="23" fillId="5" borderId="21" xfId="0" applyFont="1" applyFill="1" applyBorder="1" applyAlignment="1" applyProtection="1">
      <alignment horizontal="center" vertical="center"/>
    </xf>
    <xf numFmtId="0" fontId="23" fillId="5" borderId="102" xfId="0" applyFont="1" applyFill="1" applyBorder="1" applyAlignment="1" applyProtection="1">
      <alignment horizontal="center" vertical="center"/>
    </xf>
    <xf numFmtId="49" fontId="9" fillId="3" borderId="96" xfId="0" applyNumberFormat="1" applyFont="1" applyFill="1" applyBorder="1" applyAlignment="1" applyProtection="1">
      <alignment horizontal="left" vertical="center" wrapText="1"/>
    </xf>
    <xf numFmtId="0" fontId="9" fillId="3" borderId="96" xfId="0" applyFont="1" applyFill="1" applyBorder="1" applyAlignment="1" applyProtection="1">
      <alignment horizontal="left" vertical="center" wrapText="1"/>
    </xf>
    <xf numFmtId="0" fontId="9" fillId="3" borderId="97" xfId="0" applyFont="1" applyFill="1" applyBorder="1" applyAlignment="1" applyProtection="1">
      <alignment horizontal="left" vertical="center" wrapText="1"/>
    </xf>
    <xf numFmtId="49" fontId="6" fillId="3" borderId="95" xfId="0" applyNumberFormat="1"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14" fontId="9" fillId="3" borderId="57" xfId="0" applyNumberFormat="1" applyFont="1" applyFill="1" applyBorder="1" applyAlignment="1" applyProtection="1">
      <alignment horizontal="center" vertical="center" wrapText="1"/>
      <protection locked="0"/>
    </xf>
    <xf numFmtId="14" fontId="9" fillId="3" borderId="10" xfId="0" applyNumberFormat="1" applyFont="1" applyFill="1" applyBorder="1" applyAlignment="1" applyProtection="1">
      <alignment horizontal="center" vertical="center" wrapText="1"/>
      <protection locked="0"/>
    </xf>
    <xf numFmtId="14" fontId="9" fillId="3" borderId="27" xfId="0" applyNumberFormat="1" applyFont="1" applyFill="1" applyBorder="1" applyAlignment="1" applyProtection="1">
      <alignment horizontal="center" vertical="center" wrapText="1"/>
      <protection locked="0"/>
    </xf>
    <xf numFmtId="49" fontId="9" fillId="3" borderId="57" xfId="0" applyNumberFormat="1" applyFont="1" applyFill="1" applyBorder="1" applyAlignment="1" applyProtection="1">
      <alignment horizontal="left" vertical="center" wrapText="1"/>
      <protection locked="0"/>
    </xf>
    <xf numFmtId="0" fontId="9" fillId="3" borderId="27" xfId="0" applyFont="1" applyFill="1" applyBorder="1" applyAlignment="1" applyProtection="1">
      <alignment horizontal="left" vertical="center" wrapText="1"/>
      <protection locked="0"/>
    </xf>
    <xf numFmtId="2" fontId="24" fillId="3" borderId="26" xfId="0" applyNumberFormat="1" applyFont="1" applyFill="1" applyBorder="1" applyAlignment="1" applyProtection="1">
      <alignment horizontal="left" vertical="center" wrapText="1" indent="1"/>
      <protection locked="0"/>
    </xf>
    <xf numFmtId="2" fontId="25" fillId="3" borderId="10" xfId="0" applyNumberFormat="1" applyFont="1" applyFill="1" applyBorder="1" applyAlignment="1" applyProtection="1">
      <alignment horizontal="left" vertical="center" wrapText="1"/>
      <protection locked="0"/>
    </xf>
    <xf numFmtId="2" fontId="25" fillId="3" borderId="58" xfId="0" applyNumberFormat="1" applyFont="1" applyFill="1" applyBorder="1" applyAlignment="1" applyProtection="1">
      <alignment horizontal="left" vertical="center" wrapText="1"/>
      <protection locked="0"/>
    </xf>
    <xf numFmtId="9" fontId="9" fillId="3" borderId="10" xfId="0" applyNumberFormat="1" applyFont="1" applyFill="1" applyBorder="1" applyAlignment="1" applyProtection="1">
      <alignment horizontal="left" vertical="center" wrapText="1"/>
      <protection locked="0"/>
    </xf>
    <xf numFmtId="2" fontId="7" fillId="3" borderId="26" xfId="0" applyNumberFormat="1" applyFont="1" applyFill="1" applyBorder="1" applyAlignment="1" applyProtection="1">
      <alignment horizontal="left" vertical="center" indent="1"/>
      <protection locked="0"/>
    </xf>
    <xf numFmtId="2" fontId="7" fillId="3" borderId="10" xfId="0" applyNumberFormat="1" applyFont="1" applyFill="1" applyBorder="1" applyAlignment="1" applyProtection="1">
      <alignment horizontal="left" vertical="center"/>
      <protection locked="0"/>
    </xf>
    <xf numFmtId="49" fontId="9" fillId="3" borderId="26" xfId="0" applyNumberFormat="1" applyFont="1" applyFill="1" applyBorder="1" applyAlignment="1" applyProtection="1">
      <alignment horizontal="left" vertical="center"/>
      <protection locked="0"/>
    </xf>
    <xf numFmtId="49" fontId="9" fillId="3" borderId="10" xfId="0" applyNumberFormat="1" applyFont="1" applyFill="1" applyBorder="1" applyAlignment="1" applyProtection="1">
      <alignment horizontal="left" vertical="center"/>
      <protection locked="0"/>
    </xf>
    <xf numFmtId="49" fontId="9" fillId="3" borderId="58" xfId="0" applyNumberFormat="1" applyFont="1" applyFill="1" applyBorder="1" applyAlignment="1" applyProtection="1">
      <alignment horizontal="left" vertical="center"/>
      <protection locked="0"/>
    </xf>
    <xf numFmtId="49" fontId="9" fillId="3" borderId="10" xfId="0" applyNumberFormat="1" applyFont="1" applyFill="1" applyBorder="1" applyAlignment="1" applyProtection="1">
      <alignment horizontal="left" vertical="center" wrapText="1"/>
      <protection locked="0"/>
    </xf>
    <xf numFmtId="49" fontId="9" fillId="3" borderId="27" xfId="0" applyNumberFormat="1" applyFont="1" applyFill="1" applyBorder="1" applyAlignment="1" applyProtection="1">
      <alignment horizontal="left" vertical="center" wrapText="1"/>
      <protection locked="0"/>
    </xf>
    <xf numFmtId="2" fontId="25" fillId="3" borderId="26" xfId="0" applyNumberFormat="1" applyFont="1" applyFill="1" applyBorder="1" applyAlignment="1" applyProtection="1">
      <alignment horizontal="left" vertical="center" indent="1"/>
      <protection locked="0"/>
    </xf>
    <xf numFmtId="2" fontId="25" fillId="3" borderId="10" xfId="0" applyNumberFormat="1" applyFont="1" applyFill="1" applyBorder="1" applyAlignment="1" applyProtection="1">
      <alignment horizontal="left" vertical="center"/>
      <protection locked="0"/>
    </xf>
    <xf numFmtId="2" fontId="25" fillId="3" borderId="58" xfId="0" applyNumberFormat="1" applyFont="1" applyFill="1" applyBorder="1" applyAlignment="1" applyProtection="1">
      <alignment horizontal="left" vertical="center"/>
      <protection locked="0"/>
    </xf>
    <xf numFmtId="49" fontId="6" fillId="3" borderId="57" xfId="0" applyNumberFormat="1"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49" fontId="7" fillId="3" borderId="93" xfId="0" applyNumberFormat="1"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20" xfId="0" applyFont="1" applyFill="1" applyBorder="1" applyAlignment="1" applyProtection="1"/>
    <xf numFmtId="0" fontId="7" fillId="3" borderId="94" xfId="0" applyFont="1" applyFill="1" applyBorder="1" applyAlignment="1" applyProtection="1"/>
    <xf numFmtId="49" fontId="14" fillId="3" borderId="103" xfId="0" applyNumberFormat="1" applyFont="1" applyFill="1" applyBorder="1" applyAlignment="1" applyProtection="1">
      <alignment horizontal="center" vertical="center" wrapText="1"/>
    </xf>
    <xf numFmtId="0" fontId="14" fillId="3" borderId="22" xfId="0" applyFont="1" applyFill="1" applyBorder="1" applyAlignment="1" applyProtection="1">
      <alignment horizontal="center" vertical="center" wrapText="1"/>
    </xf>
    <xf numFmtId="0" fontId="14" fillId="3" borderId="23" xfId="0" applyFont="1" applyFill="1" applyBorder="1" applyAlignment="1" applyProtection="1">
      <alignment horizontal="center" vertical="center" wrapText="1"/>
    </xf>
    <xf numFmtId="49" fontId="4" fillId="3" borderId="10" xfId="0" applyNumberFormat="1" applyFont="1" applyFill="1" applyBorder="1" applyAlignment="1" applyProtection="1">
      <alignment horizontal="center" vertical="center"/>
    </xf>
    <xf numFmtId="0" fontId="22" fillId="3" borderId="10" xfId="0" applyFont="1" applyFill="1" applyBorder="1" applyAlignment="1" applyProtection="1">
      <alignment horizontal="center"/>
    </xf>
    <xf numFmtId="0" fontId="22" fillId="3" borderId="58" xfId="0" applyFont="1" applyFill="1" applyBorder="1" applyAlignment="1" applyProtection="1">
      <alignment horizontal="center"/>
    </xf>
    <xf numFmtId="49" fontId="25" fillId="5" borderId="101" xfId="0" applyNumberFormat="1" applyFont="1" applyFill="1" applyBorder="1" applyAlignment="1" applyProtection="1">
      <alignment horizontal="center" vertical="center"/>
    </xf>
    <xf numFmtId="0" fontId="24" fillId="5" borderId="21" xfId="0" applyFont="1" applyFill="1" applyBorder="1" applyAlignment="1" applyProtection="1">
      <alignment horizontal="center" vertical="center"/>
    </xf>
    <xf numFmtId="0" fontId="25" fillId="5" borderId="21" xfId="0" applyFont="1" applyFill="1" applyBorder="1" applyAlignment="1" applyProtection="1"/>
    <xf numFmtId="0" fontId="25" fillId="5" borderId="102" xfId="0" applyFont="1" applyFill="1" applyBorder="1" applyAlignment="1" applyProtection="1"/>
    <xf numFmtId="49" fontId="7" fillId="3" borderId="10" xfId="0" applyNumberFormat="1" applyFont="1" applyFill="1" applyBorder="1" applyAlignment="1" applyProtection="1">
      <alignment horizontal="center" vertical="top"/>
    </xf>
    <xf numFmtId="0" fontId="7" fillId="3" borderId="10" xfId="0" applyFont="1" applyFill="1" applyBorder="1" applyAlignment="1" applyProtection="1">
      <alignment horizontal="center" vertical="top"/>
    </xf>
    <xf numFmtId="0" fontId="7" fillId="3" borderId="58" xfId="0" applyFont="1" applyFill="1" applyBorder="1" applyAlignment="1" applyProtection="1">
      <alignment horizontal="center" vertical="top"/>
    </xf>
    <xf numFmtId="14" fontId="7" fillId="3" borderId="57" xfId="0" applyNumberFormat="1" applyFont="1" applyFill="1" applyBorder="1" applyAlignment="1" applyProtection="1">
      <alignment horizontal="center" vertical="top"/>
    </xf>
    <xf numFmtId="14" fontId="7" fillId="3" borderId="10" xfId="0" applyNumberFormat="1" applyFont="1" applyFill="1" applyBorder="1" applyAlignment="1" applyProtection="1">
      <alignment vertical="top"/>
    </xf>
    <xf numFmtId="49" fontId="7" fillId="3" borderId="20" xfId="0" applyNumberFormat="1" applyFont="1" applyFill="1" applyBorder="1" applyAlignment="1" applyProtection="1">
      <alignment horizontal="center"/>
    </xf>
    <xf numFmtId="0" fontId="7" fillId="3" borderId="20" xfId="0" applyFont="1" applyFill="1" applyBorder="1" applyAlignment="1" applyProtection="1">
      <alignment horizontal="center"/>
    </xf>
    <xf numFmtId="0" fontId="7" fillId="3" borderId="94" xfId="0" applyFont="1" applyFill="1" applyBorder="1" applyAlignment="1" applyProtection="1">
      <alignment horizontal="center"/>
    </xf>
    <xf numFmtId="49" fontId="7" fillId="3" borderId="93" xfId="0" applyNumberFormat="1" applyFont="1" applyFill="1" applyBorder="1" applyAlignment="1" applyProtection="1">
      <alignment horizontal="center"/>
    </xf>
    <xf numFmtId="49" fontId="6" fillId="3" borderId="95" xfId="0" applyNumberFormat="1" applyFont="1" applyFill="1" applyBorder="1" applyAlignment="1" applyProtection="1">
      <alignment horizontal="center" vertical="center"/>
    </xf>
    <xf numFmtId="0" fontId="6" fillId="3" borderId="96" xfId="0" applyFont="1" applyFill="1" applyBorder="1" applyAlignment="1" applyProtection="1">
      <alignment horizontal="center" vertical="center"/>
    </xf>
    <xf numFmtId="0" fontId="6" fillId="3" borderId="96" xfId="0" applyFont="1" applyFill="1" applyBorder="1" applyAlignment="1" applyProtection="1"/>
    <xf numFmtId="0" fontId="6" fillId="3" borderId="97" xfId="0" applyFont="1" applyFill="1" applyBorder="1" applyAlignment="1" applyProtection="1"/>
    <xf numFmtId="49" fontId="28" fillId="3" borderId="57" xfId="0" applyNumberFormat="1" applyFont="1" applyFill="1" applyBorder="1" applyAlignment="1" applyProtection="1">
      <alignment horizontal="center" vertical="center"/>
    </xf>
    <xf numFmtId="0" fontId="28" fillId="3" borderId="10" xfId="0" applyFont="1" applyFill="1" applyBorder="1" applyAlignment="1" applyProtection="1">
      <alignment horizontal="center" vertical="center"/>
    </xf>
    <xf numFmtId="0" fontId="28" fillId="3" borderId="10" xfId="0" applyFont="1" applyFill="1" applyBorder="1" applyAlignment="1" applyProtection="1"/>
    <xf numFmtId="0" fontId="28" fillId="3" borderId="58" xfId="0" applyFont="1" applyFill="1" applyBorder="1" applyAlignment="1" applyProtection="1"/>
    <xf numFmtId="2" fontId="15" fillId="17" borderId="98" xfId="0" applyNumberFormat="1" applyFont="1" applyFill="1" applyBorder="1" applyAlignment="1" applyProtection="1">
      <alignment horizontal="center" vertical="center" wrapText="1"/>
    </xf>
    <xf numFmtId="2" fontId="15" fillId="17" borderId="99" xfId="0" applyNumberFormat="1" applyFont="1" applyFill="1" applyBorder="1" applyAlignment="1" applyProtection="1">
      <alignment horizontal="center" vertical="center" wrapText="1"/>
    </xf>
    <xf numFmtId="2" fontId="27" fillId="17" borderId="99" xfId="0" applyNumberFormat="1" applyFont="1" applyFill="1" applyBorder="1" applyAlignment="1" applyProtection="1">
      <alignment horizontal="center" vertical="center" wrapText="1"/>
    </xf>
    <xf numFmtId="2" fontId="27" fillId="17" borderId="100" xfId="0" applyNumberFormat="1" applyFont="1" applyFill="1" applyBorder="1" applyAlignment="1" applyProtection="1">
      <alignment horizontal="center" vertical="center" wrapText="1"/>
    </xf>
    <xf numFmtId="2" fontId="4" fillId="5" borderId="103" xfId="0" applyNumberFormat="1" applyFont="1" applyFill="1" applyBorder="1" applyAlignment="1" applyProtection="1">
      <alignment horizontal="center" vertical="center" wrapText="1"/>
    </xf>
    <xf numFmtId="2" fontId="4" fillId="5" borderId="22" xfId="0" applyNumberFormat="1" applyFont="1" applyFill="1" applyBorder="1" applyAlignment="1" applyProtection="1">
      <alignment horizontal="center" vertical="center" wrapText="1"/>
    </xf>
    <xf numFmtId="49" fontId="21" fillId="3" borderId="93" xfId="0" applyNumberFormat="1" applyFont="1" applyFill="1" applyBorder="1" applyAlignment="1" applyProtection="1">
      <alignment horizontal="center" vertical="center"/>
    </xf>
    <xf numFmtId="0" fontId="21" fillId="3" borderId="20" xfId="0" applyFont="1" applyFill="1" applyBorder="1" applyAlignment="1" applyProtection="1">
      <alignment horizontal="center" vertical="center"/>
    </xf>
    <xf numFmtId="0" fontId="21" fillId="3" borderId="20" xfId="0" applyFont="1" applyFill="1" applyBorder="1" applyAlignment="1" applyProtection="1"/>
    <xf numFmtId="0" fontId="21" fillId="3" borderId="94" xfId="0" applyFont="1" applyFill="1" applyBorder="1" applyAlignment="1" applyProtection="1"/>
    <xf numFmtId="49" fontId="4" fillId="3" borderId="57" xfId="0" applyNumberFormat="1" applyFont="1" applyFill="1" applyBorder="1" applyAlignment="1" applyProtection="1">
      <alignment horizontal="center" vertical="center"/>
    </xf>
    <xf numFmtId="0" fontId="22" fillId="3" borderId="10" xfId="0" applyFont="1" applyFill="1" applyBorder="1" applyAlignment="1" applyProtection="1">
      <alignment horizontal="center" vertical="center"/>
    </xf>
    <xf numFmtId="2" fontId="7" fillId="3" borderId="101" xfId="0" applyNumberFormat="1" applyFont="1" applyFill="1" applyBorder="1" applyAlignment="1" applyProtection="1">
      <alignment horizontal="center" vertical="top" wrapText="1"/>
    </xf>
    <xf numFmtId="2" fontId="7" fillId="3" borderId="21" xfId="0" applyNumberFormat="1" applyFont="1" applyFill="1" applyBorder="1" applyAlignment="1" applyProtection="1">
      <alignment horizontal="center" vertical="top" wrapText="1"/>
    </xf>
    <xf numFmtId="2" fontId="7" fillId="3" borderId="102" xfId="0" applyNumberFormat="1" applyFont="1" applyFill="1" applyBorder="1" applyAlignment="1" applyProtection="1">
      <alignment horizontal="center" vertical="top" wrapText="1"/>
    </xf>
    <xf numFmtId="2" fontId="7" fillId="3" borderId="95" xfId="0" applyNumberFormat="1" applyFont="1" applyFill="1" applyBorder="1" applyAlignment="1" applyProtection="1">
      <alignment horizontal="center" vertical="top" wrapText="1"/>
    </xf>
    <xf numFmtId="2" fontId="7" fillId="3" borderId="96" xfId="0" applyNumberFormat="1" applyFont="1" applyFill="1" applyBorder="1" applyAlignment="1" applyProtection="1">
      <alignment horizontal="center" vertical="top" wrapText="1"/>
    </xf>
    <xf numFmtId="2" fontId="7" fillId="3" borderId="97" xfId="0" applyNumberFormat="1" applyFont="1" applyFill="1" applyBorder="1" applyAlignment="1" applyProtection="1">
      <alignment horizontal="center" vertical="top" wrapText="1"/>
    </xf>
    <xf numFmtId="0" fontId="6" fillId="0" borderId="96" xfId="0" applyFont="1" applyBorder="1" applyAlignment="1" applyProtection="1"/>
    <xf numFmtId="0" fontId="6" fillId="0" borderId="97" xfId="0" applyFont="1" applyBorder="1" applyAlignment="1" applyProtection="1"/>
    <xf numFmtId="0" fontId="7" fillId="0" borderId="20" xfId="0" applyFont="1" applyBorder="1" applyAlignment="1" applyProtection="1"/>
    <xf numFmtId="0" fontId="7" fillId="0" borderId="94" xfId="0" applyFont="1" applyBorder="1" applyAlignment="1" applyProtection="1"/>
    <xf numFmtId="0" fontId="22" fillId="3" borderId="58" xfId="0" applyFont="1" applyFill="1" applyBorder="1" applyAlignment="1" applyProtection="1">
      <alignment horizontal="center" vertical="center"/>
    </xf>
    <xf numFmtId="2" fontId="4" fillId="6" borderId="111" xfId="0" applyNumberFormat="1" applyFont="1" applyFill="1" applyBorder="1" applyAlignment="1" applyProtection="1">
      <alignment horizontal="center" vertical="center" wrapText="1"/>
    </xf>
    <xf numFmtId="2" fontId="4" fillId="6" borderId="30" xfId="0" applyNumberFormat="1" applyFont="1" applyFill="1" applyBorder="1" applyAlignment="1" applyProtection="1">
      <alignment horizontal="center" vertical="center" wrapText="1"/>
    </xf>
    <xf numFmtId="49" fontId="6" fillId="3" borderId="10" xfId="0" applyNumberFormat="1" applyFont="1" applyFill="1" applyBorder="1" applyAlignment="1" applyProtection="1">
      <alignment horizontal="center" vertical="top"/>
    </xf>
    <xf numFmtId="0" fontId="6" fillId="3" borderId="10" xfId="0" applyFont="1" applyFill="1" applyBorder="1" applyAlignment="1" applyProtection="1">
      <alignment horizontal="center" vertical="top"/>
    </xf>
    <xf numFmtId="0" fontId="6" fillId="3" borderId="58" xfId="0" applyFont="1" applyFill="1" applyBorder="1" applyAlignment="1" applyProtection="1">
      <alignment horizontal="center" vertical="top"/>
    </xf>
    <xf numFmtId="2" fontId="6" fillId="3" borderId="57" xfId="0" applyNumberFormat="1" applyFont="1" applyFill="1" applyBorder="1" applyAlignment="1" applyProtection="1">
      <alignment horizontal="center" vertical="top"/>
    </xf>
    <xf numFmtId="2" fontId="6" fillId="3" borderId="10" xfId="0" applyNumberFormat="1" applyFont="1" applyFill="1" applyBorder="1" applyAlignment="1" applyProtection="1">
      <alignment vertical="top"/>
    </xf>
    <xf numFmtId="49" fontId="6" fillId="0" borderId="20" xfId="0" applyNumberFormat="1" applyFont="1" applyBorder="1" applyAlignment="1" applyProtection="1">
      <alignment horizontal="center"/>
    </xf>
    <xf numFmtId="0" fontId="6" fillId="0" borderId="20" xfId="0" applyFont="1" applyBorder="1" applyAlignment="1" applyProtection="1">
      <alignment horizontal="center"/>
    </xf>
    <xf numFmtId="0" fontId="6" fillId="0" borderId="94" xfId="0" applyFont="1" applyBorder="1" applyAlignment="1" applyProtection="1">
      <alignment horizontal="center"/>
    </xf>
    <xf numFmtId="49" fontId="6" fillId="0" borderId="93" xfId="0" applyNumberFormat="1" applyFont="1" applyBorder="1" applyAlignment="1" applyProtection="1">
      <alignment horizontal="center"/>
    </xf>
    <xf numFmtId="2" fontId="7" fillId="3" borderId="95" xfId="0" applyNumberFormat="1" applyFont="1" applyFill="1" applyBorder="1" applyAlignment="1" applyProtection="1">
      <alignment horizontal="left" vertical="top" wrapText="1"/>
    </xf>
    <xf numFmtId="2" fontId="0" fillId="0" borderId="96" xfId="0" applyNumberFormat="1" applyFont="1" applyBorder="1" applyAlignment="1" applyProtection="1"/>
    <xf numFmtId="2" fontId="0" fillId="0" borderId="97" xfId="0" applyNumberFormat="1" applyFont="1" applyBorder="1" applyAlignment="1" applyProtection="1"/>
    <xf numFmtId="49" fontId="7" fillId="3" borderId="101" xfId="0" applyNumberFormat="1" applyFont="1" applyFill="1" applyBorder="1" applyAlignment="1" applyProtection="1">
      <alignment horizontal="left" wrapText="1"/>
    </xf>
    <xf numFmtId="0" fontId="0" fillId="0" borderId="21" xfId="0" applyFont="1" applyBorder="1" applyAlignment="1" applyProtection="1"/>
    <xf numFmtId="0" fontId="0" fillId="0" borderId="102" xfId="0" applyFont="1" applyBorder="1" applyAlignment="1" applyProtection="1"/>
    <xf numFmtId="49" fontId="15" fillId="6" borderId="98" xfId="0" applyNumberFormat="1" applyFont="1" applyFill="1" applyBorder="1" applyAlignment="1" applyProtection="1">
      <alignment horizontal="center" vertical="center" wrapText="1"/>
    </xf>
    <xf numFmtId="9" fontId="15" fillId="6" borderId="99" xfId="0" applyNumberFormat="1" applyFont="1" applyFill="1" applyBorder="1" applyAlignment="1" applyProtection="1">
      <alignment horizontal="center" vertical="center" wrapText="1"/>
    </xf>
    <xf numFmtId="0" fontId="27" fillId="6" borderId="99" xfId="0" applyFont="1" applyFill="1" applyBorder="1" applyAlignment="1" applyProtection="1">
      <alignment horizontal="center" vertical="center" wrapText="1"/>
    </xf>
    <xf numFmtId="0" fontId="27" fillId="6" borderId="100" xfId="0" applyFont="1" applyFill="1" applyBorder="1" applyAlignment="1" applyProtection="1">
      <alignment horizontal="center" vertical="center" wrapText="1"/>
    </xf>
    <xf numFmtId="49" fontId="25" fillId="6" borderId="101" xfId="0" applyNumberFormat="1" applyFont="1" applyFill="1" applyBorder="1" applyAlignment="1" applyProtection="1">
      <alignment horizontal="center" vertical="center"/>
    </xf>
    <xf numFmtId="0" fontId="24" fillId="6" borderId="21" xfId="0" applyFont="1" applyFill="1" applyBorder="1" applyAlignment="1" applyProtection="1">
      <alignment horizontal="center" vertical="center"/>
    </xf>
    <xf numFmtId="0" fontId="25" fillId="6" borderId="21" xfId="0" applyFont="1" applyFill="1" applyBorder="1" applyAlignment="1" applyProtection="1"/>
    <xf numFmtId="0" fontId="25" fillId="6" borderId="102" xfId="0" applyFont="1" applyFill="1" applyBorder="1" applyAlignment="1" applyProtection="1"/>
    <xf numFmtId="0" fontId="28" fillId="3" borderId="10" xfId="0" applyFont="1" applyFill="1" applyBorder="1" applyAlignment="1" applyProtection="1">
      <alignment vertical="center"/>
    </xf>
    <xf numFmtId="0" fontId="28" fillId="3" borderId="58" xfId="0" applyFont="1" applyFill="1" applyBorder="1" applyAlignment="1" applyProtection="1">
      <alignment vertical="center"/>
    </xf>
    <xf numFmtId="0" fontId="21" fillId="3" borderId="20" xfId="0" applyFont="1" applyFill="1" applyBorder="1" applyAlignment="1" applyProtection="1">
      <alignment vertical="center"/>
    </xf>
    <xf numFmtId="0" fontId="21" fillId="3" borderId="94" xfId="0" applyFont="1" applyFill="1" applyBorder="1" applyAlignment="1" applyProtection="1">
      <alignment vertical="center"/>
    </xf>
    <xf numFmtId="49" fontId="25" fillId="3" borderId="106" xfId="0" applyNumberFormat="1" applyFont="1" applyFill="1" applyBorder="1" applyAlignment="1" applyProtection="1">
      <alignment horizontal="center" vertical="center" wrapText="1"/>
    </xf>
    <xf numFmtId="0" fontId="25" fillId="3" borderId="25" xfId="0" applyFont="1" applyFill="1" applyBorder="1" applyAlignment="1" applyProtection="1">
      <alignment horizontal="center" vertical="center" wrapText="1"/>
    </xf>
    <xf numFmtId="0" fontId="25" fillId="3" borderId="28" xfId="0" applyFont="1" applyFill="1" applyBorder="1" applyAlignment="1" applyProtection="1">
      <alignment horizontal="center" vertical="center" wrapText="1"/>
    </xf>
    <xf numFmtId="49" fontId="9" fillId="3" borderId="57" xfId="0" applyNumberFormat="1"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left" vertical="center" wrapText="1"/>
    </xf>
    <xf numFmtId="49" fontId="7" fillId="3" borderId="26" xfId="0" applyNumberFormat="1" applyFont="1" applyFill="1" applyBorder="1" applyAlignment="1" applyProtection="1">
      <alignment horizontal="left" vertical="center" indent="1"/>
      <protection locked="0"/>
    </xf>
    <xf numFmtId="0" fontId="7" fillId="3" borderId="10" xfId="0" applyFont="1" applyFill="1" applyBorder="1" applyAlignment="1" applyProtection="1">
      <alignment horizontal="left" vertical="center"/>
      <protection locked="0"/>
    </xf>
    <xf numFmtId="49" fontId="21" fillId="6" borderId="101" xfId="0" applyNumberFormat="1" applyFont="1" applyFill="1" applyBorder="1" applyAlignment="1" applyProtection="1">
      <alignment horizontal="center" vertical="center" wrapText="1"/>
    </xf>
    <xf numFmtId="0" fontId="21" fillId="6" borderId="21" xfId="0" applyFont="1" applyFill="1" applyBorder="1" applyAlignment="1" applyProtection="1">
      <alignment horizontal="center"/>
    </xf>
    <xf numFmtId="0" fontId="21" fillId="6" borderId="102" xfId="0" applyFont="1" applyFill="1" applyBorder="1" applyAlignment="1" applyProtection="1">
      <alignment horizontal="center"/>
    </xf>
    <xf numFmtId="49" fontId="25" fillId="3" borderId="26" xfId="0" applyNumberFormat="1" applyFont="1" applyFill="1" applyBorder="1" applyAlignment="1" applyProtection="1">
      <alignment horizontal="left" vertical="center" indent="1"/>
      <protection locked="0"/>
    </xf>
    <xf numFmtId="0" fontId="25" fillId="3" borderId="10" xfId="0" applyFont="1" applyFill="1" applyBorder="1" applyAlignment="1" applyProtection="1">
      <alignment horizontal="left" vertical="center"/>
      <protection locked="0"/>
    </xf>
    <xf numFmtId="0" fontId="25" fillId="3" borderId="58" xfId="0" applyFont="1" applyFill="1" applyBorder="1" applyAlignment="1" applyProtection="1">
      <alignment horizontal="left" vertical="center"/>
      <protection locked="0"/>
    </xf>
    <xf numFmtId="49" fontId="24" fillId="3" borderId="26" xfId="0" applyNumberFormat="1" applyFont="1" applyFill="1" applyBorder="1" applyAlignment="1" applyProtection="1">
      <alignment horizontal="left" vertical="center" wrapText="1" indent="1"/>
      <protection locked="0"/>
    </xf>
    <xf numFmtId="0" fontId="25" fillId="3" borderId="10" xfId="0" applyFont="1" applyFill="1" applyBorder="1" applyAlignment="1" applyProtection="1">
      <alignment horizontal="left" vertical="center" wrapText="1"/>
      <protection locked="0"/>
    </xf>
    <xf numFmtId="0" fontId="25" fillId="3" borderId="58" xfId="0" applyFont="1" applyFill="1" applyBorder="1" applyAlignment="1" applyProtection="1">
      <alignment horizontal="left" vertical="center" wrapText="1"/>
      <protection locked="0"/>
    </xf>
    <xf numFmtId="2" fontId="4" fillId="25" borderId="111" xfId="0" applyNumberFormat="1" applyFont="1" applyFill="1" applyBorder="1" applyAlignment="1" applyProtection="1">
      <alignment horizontal="center" vertical="center" wrapText="1"/>
    </xf>
    <xf numFmtId="2" fontId="4" fillId="25" borderId="30" xfId="0" applyNumberFormat="1" applyFont="1" applyFill="1" applyBorder="1" applyAlignment="1" applyProtection="1">
      <alignment horizontal="center" vertical="center" wrapText="1"/>
    </xf>
    <xf numFmtId="49" fontId="6" fillId="3" borderId="57" xfId="0" applyNumberFormat="1" applyFont="1" applyFill="1" applyBorder="1" applyAlignment="1" applyProtection="1">
      <alignment horizontal="center" vertical="top"/>
    </xf>
    <xf numFmtId="0" fontId="6" fillId="3" borderId="10" xfId="0" applyFont="1" applyFill="1" applyBorder="1" applyAlignment="1" applyProtection="1">
      <alignment vertical="top"/>
    </xf>
    <xf numFmtId="2" fontId="6" fillId="3" borderId="10" xfId="0" applyNumberFormat="1" applyFont="1" applyFill="1" applyBorder="1" applyAlignment="1" applyProtection="1">
      <alignment horizontal="center" vertical="top"/>
    </xf>
    <xf numFmtId="2" fontId="6" fillId="3" borderId="58" xfId="0" applyNumberFormat="1" applyFont="1" applyFill="1" applyBorder="1" applyAlignment="1" applyProtection="1">
      <alignment horizontal="center" vertical="top"/>
    </xf>
    <xf numFmtId="49" fontId="25" fillId="25" borderId="101" xfId="0" applyNumberFormat="1" applyFont="1" applyFill="1" applyBorder="1" applyAlignment="1" applyProtection="1">
      <alignment horizontal="center" vertical="center" wrapText="1"/>
    </xf>
    <xf numFmtId="0" fontId="0" fillId="0" borderId="21" xfId="0" applyFont="1" applyBorder="1" applyAlignment="1" applyProtection="1">
      <alignment wrapText="1"/>
    </xf>
    <xf numFmtId="0" fontId="0" fillId="0" borderId="102" xfId="0" applyFont="1" applyBorder="1" applyAlignment="1" applyProtection="1">
      <alignment wrapText="1"/>
    </xf>
    <xf numFmtId="49" fontId="15" fillId="25" borderId="98" xfId="0" applyNumberFormat="1" applyFont="1" applyFill="1" applyBorder="1" applyAlignment="1" applyProtection="1">
      <alignment horizontal="center" vertical="center" wrapText="1"/>
    </xf>
    <xf numFmtId="9" fontId="15" fillId="25" borderId="99" xfId="0" applyNumberFormat="1" applyFont="1" applyFill="1" applyBorder="1" applyAlignment="1" applyProtection="1">
      <alignment horizontal="center" vertical="center" wrapText="1"/>
    </xf>
    <xf numFmtId="0" fontId="27" fillId="25" borderId="99" xfId="0" applyFont="1" applyFill="1" applyBorder="1" applyAlignment="1" applyProtection="1">
      <alignment horizontal="center" vertical="center" wrapText="1"/>
    </xf>
    <xf numFmtId="0" fontId="27" fillId="25" borderId="100" xfId="0" applyFont="1" applyFill="1" applyBorder="1" applyAlignment="1" applyProtection="1">
      <alignment horizontal="center" vertical="center" wrapText="1"/>
    </xf>
    <xf numFmtId="0" fontId="36" fillId="59" borderId="0" xfId="0" applyFont="1" applyFill="1" applyAlignment="1">
      <alignment horizontal="center"/>
    </xf>
    <xf numFmtId="0" fontId="0" fillId="59" borderId="0" xfId="0" applyFont="1" applyFill="1" applyAlignment="1">
      <alignment horizontal="center"/>
    </xf>
    <xf numFmtId="0" fontId="106" fillId="0" borderId="10" xfId="8" applyNumberFormat="1" applyFont="1" applyFill="1" applyBorder="1" applyAlignment="1" applyProtection="1">
      <alignment horizontal="center" vertical="center"/>
      <protection locked="0" hidden="1"/>
    </xf>
    <xf numFmtId="0" fontId="36" fillId="53" borderId="0" xfId="0" applyFont="1" applyFill="1" applyAlignment="1">
      <alignment horizontal="center"/>
    </xf>
    <xf numFmtId="0" fontId="0" fillId="53" borderId="0" xfId="0" applyFont="1" applyFill="1" applyAlignment="1">
      <alignment horizontal="center"/>
    </xf>
    <xf numFmtId="0" fontId="36" fillId="0" borderId="0" xfId="0" applyFont="1" applyAlignment="1">
      <alignment horizontal="center" vertical="center"/>
    </xf>
    <xf numFmtId="0" fontId="0" fillId="0" borderId="0" xfId="0" applyFont="1" applyAlignment="1">
      <alignment horizontal="center" vertical="center"/>
    </xf>
    <xf numFmtId="0" fontId="107" fillId="0" borderId="10" xfId="8" applyNumberFormat="1" applyFont="1" applyFill="1" applyBorder="1" applyAlignment="1" applyProtection="1">
      <alignment horizontal="right" vertical="center" wrapText="1"/>
      <protection locked="0" hidden="1"/>
    </xf>
    <xf numFmtId="0" fontId="36" fillId="51" borderId="0" xfId="0" applyFont="1" applyFill="1" applyAlignment="1">
      <alignment horizontal="center"/>
    </xf>
    <xf numFmtId="0" fontId="0" fillId="51" borderId="0" xfId="0" applyFont="1" applyFill="1" applyAlignment="1">
      <alignment horizontal="center"/>
    </xf>
    <xf numFmtId="0" fontId="106" fillId="0" borderId="10" xfId="8" applyFont="1" applyFill="1" applyBorder="1" applyAlignment="1" applyProtection="1">
      <alignment horizontal="center" vertical="center" wrapText="1"/>
      <protection locked="0" hidden="1"/>
    </xf>
    <xf numFmtId="0" fontId="36" fillId="60" borderId="0" xfId="0" applyFont="1" applyFill="1" applyAlignment="1">
      <alignment horizontal="center"/>
    </xf>
    <xf numFmtId="0" fontId="0" fillId="60" borderId="0" xfId="0" applyFont="1" applyFill="1" applyAlignment="1">
      <alignment horizontal="center"/>
    </xf>
    <xf numFmtId="0" fontId="126" fillId="0" borderId="118" xfId="0" applyFont="1" applyBorder="1" applyAlignment="1">
      <alignment horizontal="center" vertical="center"/>
    </xf>
    <xf numFmtId="0" fontId="126" fillId="0" borderId="10" xfId="0" applyFont="1" applyBorder="1" applyAlignment="1">
      <alignment horizontal="center" vertical="center"/>
    </xf>
    <xf numFmtId="49" fontId="0" fillId="10" borderId="13" xfId="0" applyNumberFormat="1" applyFont="1" applyFill="1" applyBorder="1" applyAlignment="1">
      <alignment horizontal="center" vertical="center"/>
    </xf>
    <xf numFmtId="0" fontId="0" fillId="10" borderId="13" xfId="0" applyFont="1" applyFill="1" applyBorder="1" applyAlignment="1">
      <alignment horizontal="center" vertical="center"/>
    </xf>
    <xf numFmtId="49" fontId="0" fillId="10" borderId="13" xfId="0" applyNumberFormat="1" applyFont="1" applyFill="1" applyBorder="1" applyAlignment="1">
      <alignment horizontal="center" vertical="center" wrapText="1"/>
    </xf>
    <xf numFmtId="0" fontId="0" fillId="3" borderId="18" xfId="0" applyFont="1" applyFill="1" applyBorder="1" applyAlignment="1">
      <alignment horizontal="center" vertical="center"/>
    </xf>
    <xf numFmtId="0" fontId="0" fillId="10" borderId="13" xfId="0" applyFont="1" applyFill="1" applyBorder="1" applyAlignment="1">
      <alignment horizontal="center" vertical="center" wrapText="1"/>
    </xf>
    <xf numFmtId="49" fontId="7" fillId="8" borderId="127" xfId="0" applyNumberFormat="1" applyFont="1" applyFill="1" applyBorder="1" applyAlignment="1" applyProtection="1">
      <alignment horizontal="left" vertical="center" wrapText="1"/>
    </xf>
    <xf numFmtId="49" fontId="7" fillId="8" borderId="10" xfId="0" applyNumberFormat="1" applyFont="1" applyFill="1" applyBorder="1" applyAlignment="1" applyProtection="1">
      <alignment horizontal="left" vertical="center" wrapText="1"/>
    </xf>
    <xf numFmtId="49" fontId="7" fillId="8" borderId="11" xfId="0" applyNumberFormat="1" applyFont="1" applyFill="1" applyBorder="1" applyAlignment="1" applyProtection="1">
      <alignment horizontal="left" vertical="center" wrapText="1"/>
    </xf>
    <xf numFmtId="49" fontId="7" fillId="8" borderId="128" xfId="0" applyNumberFormat="1" applyFont="1" applyFill="1" applyBorder="1" applyAlignment="1" applyProtection="1">
      <alignment horizontal="left" vertical="center" wrapText="1"/>
    </xf>
    <xf numFmtId="49" fontId="7" fillId="8" borderId="129" xfId="0" applyNumberFormat="1" applyFont="1" applyFill="1" applyBorder="1" applyAlignment="1" applyProtection="1">
      <alignment horizontal="left" vertical="center" wrapText="1"/>
    </xf>
    <xf numFmtId="49" fontId="7" fillId="8" borderId="130" xfId="0" applyNumberFormat="1" applyFont="1" applyFill="1" applyBorder="1" applyAlignment="1" applyProtection="1">
      <alignment horizontal="left" vertical="center" wrapText="1"/>
    </xf>
  </cellXfs>
  <cellStyles count="10">
    <cellStyle name="Milliers 2" xfId="3"/>
    <cellStyle name="Milliers 3" xfId="9"/>
    <cellStyle name="Normal" xfId="0" builtinId="0"/>
    <cellStyle name="Normal 2" xfId="2"/>
    <cellStyle name="Normal 2 2" xfId="4"/>
    <cellStyle name="Normal 3" xfId="5"/>
    <cellStyle name="Normal 4" xfId="6"/>
    <cellStyle name="Normal 5" xfId="8"/>
    <cellStyle name="Pourcentage" xfId="1" builtinId="5"/>
    <cellStyle name="常规 2" xfId="7"/>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DFDE9"/>
      <rgbColor rgb="FFAAAAAA"/>
      <rgbColor rgb="FFFFFFFF"/>
      <rgbColor rgb="FF88BFFF"/>
      <rgbColor rgb="FF0000FF"/>
      <rgbColor rgb="FFE2FFE2"/>
      <rgbColor rgb="FFFFEEFA"/>
      <rgbColor rgb="FFFF0092"/>
      <rgbColor rgb="FFEBF5FF"/>
      <rgbColor rgb="FFFDFDE4"/>
      <rgbColor rgb="FFF8F9E3"/>
      <rgbColor rgb="FFDAEEF3"/>
      <rgbColor rgb="FFFF0000"/>
      <rgbColor rgb="FF99CCFF"/>
      <rgbColor rgb="FFFBD4B4"/>
      <rgbColor rgb="FF808080"/>
      <rgbColor rgb="FFEFF7FF"/>
      <rgbColor rgb="FF002060"/>
      <rgbColor rgb="FFFF6FCF"/>
      <rgbColor rgb="FFFFEFFE"/>
      <rgbColor rgb="FF969696"/>
      <rgbColor rgb="FFE3FFE5"/>
      <rgbColor rgb="FFC5E2FF"/>
      <rgbColor rgb="FF00B050"/>
      <rgbColor rgb="FF3366FF"/>
      <rgbColor rgb="FF878787"/>
      <rgbColor rgb="FF7F7F7F"/>
      <rgbColor rgb="FF008000"/>
      <rgbColor rgb="FFB97034"/>
      <rgbColor rgb="FFE3FEAC"/>
      <rgbColor rgb="FFFFFFEB"/>
      <rgbColor rgb="FF90713A"/>
      <rgbColor rgb="FFFCF3AC"/>
      <rgbColor rgb="FFC00000"/>
      <rgbColor rgb="FFFBC9D3"/>
      <rgbColor rgb="FFE4CAE8"/>
      <rgbColor rgb="FFC0F5E8"/>
      <rgbColor rgb="FFDCFFDB"/>
      <rgbColor rgb="FFEBFFE1"/>
      <rgbColor rgb="FFFFE9F9"/>
      <rgbColor rgb="FFFF0080"/>
      <rgbColor rgb="FFE26B0A"/>
      <rgbColor rgb="FF90E0F5"/>
      <rgbColor rgb="FFF5BAB0"/>
      <rgbColor rgb="FFFFFF00"/>
      <rgbColor rgb="FFFFE1FF"/>
      <rgbColor rgb="FFD0FFB9"/>
      <rgbColor rgb="00003366"/>
      <rgbColor rgb="00339966"/>
      <rgbColor rgb="00003300"/>
      <rgbColor rgb="00333300"/>
      <rgbColor rgb="00993300"/>
      <rgbColor rgb="00993366"/>
      <rgbColor rgb="00333399"/>
      <rgbColor rgb="00333333"/>
    </indexedColors>
    <mruColors>
      <color rgb="FFFF00FF"/>
      <color rgb="FF21BDE9"/>
      <color rgb="FFCCFFFF"/>
      <color rgb="FFCCECFF"/>
      <color rgb="FFFF6FCF"/>
      <color rgb="FFF8DCEA"/>
      <color rgb="FFFF3399"/>
      <color rgb="FF9A009A"/>
      <color rgb="FF760BE4"/>
      <color rgb="FF6FA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435210983242495"/>
          <c:y val="5.5308020599566812E-2"/>
          <c:w val="0.88685418938017402"/>
          <c:h val="0.72190221691811574"/>
        </c:manualLayout>
      </c:layout>
      <c:barChart>
        <c:barDir val="col"/>
        <c:grouping val="clustered"/>
        <c:ser>
          <c:idx val="0"/>
          <c:order val="0"/>
          <c:tx>
            <c:v>Histo Conformité</c:v>
          </c:tx>
          <c:spPr>
            <a:solidFill>
              <a:srgbClr val="FFE9F9">
                <a:alpha val="67000"/>
              </a:srgbClr>
            </a:solidFill>
            <a:ln>
              <a:solidFill>
                <a:srgbClr val="FF6FCF"/>
              </a:solidFill>
            </a:ln>
          </c:spPr>
          <c:dLbls>
            <c:spPr>
              <a:noFill/>
              <a:ln>
                <a:noFill/>
              </a:ln>
              <a:effectLst/>
            </c:spPr>
            <c:txPr>
              <a:bodyPr/>
              <a:lstStyle/>
              <a:p>
                <a:pPr>
                  <a:defRPr>
                    <a:solidFill>
                      <a:srgbClr val="FF0092"/>
                    </a:solidFill>
                  </a:defRPr>
                </a:pPr>
                <a:endParaRPr lang="fr-FR"/>
              </a:p>
            </c:txPr>
            <c:showVal val="1"/>
            <c:extLst xmlns:c16r2="http://schemas.microsoft.com/office/drawing/2015/06/chart">
              <c:ext xmlns:c15="http://schemas.microsoft.com/office/drawing/2012/chart" uri="{CE6537A1-D6FC-4f65-9D91-7224C49458BB}">
                <c15:layout/>
                <c15:showLeaderLines val="0"/>
              </c:ext>
            </c:extLst>
          </c:dLbls>
          <c:cat>
            <c:strRef>
              <c:f>'Calculs et Décisions'!$A$553:$A$556</c:f>
              <c:strCache>
                <c:ptCount val="4"/>
                <c:pt idx="0">
                  <c:v>Informel</c:v>
                </c:pt>
                <c:pt idx="1">
                  <c:v>Aléatoire</c:v>
                </c:pt>
                <c:pt idx="2">
                  <c:v>Convaincant</c:v>
                </c:pt>
                <c:pt idx="3">
                  <c:v>Conforme</c:v>
                </c:pt>
              </c:strCache>
            </c:strRef>
          </c:cat>
          <c:val>
            <c:numRef>
              <c:f>'Calculs et Décisions'!$B$553:$B$556</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0142-450F-91B8-5825B91D1D7E}"/>
            </c:ext>
          </c:extLst>
        </c:ser>
        <c:dLbls/>
        <c:axId val="61216640"/>
        <c:axId val="61218176"/>
      </c:barChart>
      <c:catAx>
        <c:axId val="61216640"/>
        <c:scaling>
          <c:orientation val="minMax"/>
        </c:scaling>
        <c:axPos val="b"/>
        <c:numFmt formatCode="General" sourceLinked="1"/>
        <c:majorTickMark val="none"/>
        <c:tickLblPos val="nextTo"/>
        <c:txPr>
          <a:bodyPr/>
          <a:lstStyle/>
          <a:p>
            <a:pPr>
              <a:defRPr>
                <a:solidFill>
                  <a:schemeClr val="tx1"/>
                </a:solidFill>
              </a:defRPr>
            </a:pPr>
            <a:endParaRPr lang="fr-FR"/>
          </a:p>
        </c:txPr>
        <c:crossAx val="61218176"/>
        <c:crosses val="autoZero"/>
        <c:auto val="1"/>
        <c:lblAlgn val="ctr"/>
        <c:lblOffset val="100"/>
      </c:catAx>
      <c:valAx>
        <c:axId val="61218176"/>
        <c:scaling>
          <c:orientation val="minMax"/>
        </c:scaling>
        <c:axPos val="l"/>
        <c:majorGridlines/>
        <c:numFmt formatCode="0" sourceLinked="1"/>
        <c:majorTickMark val="none"/>
        <c:tickLblPos val="nextTo"/>
        <c:crossAx val="61216640"/>
        <c:crosses val="autoZero"/>
        <c:crossBetween val="between"/>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9421040478445054"/>
          <c:y val="0.12256535006295004"/>
          <c:w val="0.42491029163876887"/>
          <c:h val="0.7916475684441947"/>
        </c:manualLayout>
      </c:layout>
      <c:radarChart>
        <c:radarStyle val="filled"/>
        <c:ser>
          <c:idx val="0"/>
          <c:order val="0"/>
          <c:tx>
            <c:v>Art 10</c:v>
          </c:tx>
          <c:spPr>
            <a:solidFill>
              <a:srgbClr val="FFE9F9">
                <a:alpha val="67000"/>
              </a:srgbClr>
            </a:solidFill>
            <a:ln>
              <a:solidFill>
                <a:srgbClr val="FF6FCF"/>
              </a:solidFill>
            </a:ln>
          </c:spPr>
          <c:dLbls>
            <c:dLbl>
              <c:idx val="0"/>
              <c:layout>
                <c:manualLayout>
                  <c:x val="6.7264579928726122E-3"/>
                  <c:y val="0.1641586867305061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2A5-4D29-9795-D5F010DC3E8B}"/>
                </c:ext>
              </c:extLst>
            </c:dLbl>
            <c:dLbl>
              <c:idx val="1"/>
              <c:layout>
                <c:manualLayout>
                  <c:x val="-8.7443953907343733E-2"/>
                  <c:y val="-7.113543091655269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2A5-4D29-9795-D5F010DC3E8B}"/>
                </c:ext>
              </c:extLst>
            </c:dLbl>
            <c:dLbl>
              <c:idx val="2"/>
              <c:layout>
                <c:manualLayout>
                  <c:x val="8.0717495914471332E-2"/>
                  <c:y val="-6.566347469220248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2A5-4D29-9795-D5F010DC3E8B}"/>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multiLvlStrRef>
              <c:f>'Résultats ISO 9001'!$A$154:$B$156</c:f>
              <c:multiLvlStrCache>
                <c:ptCount val="3"/>
                <c:lvl>
                  <c:pt idx="0">
                    <c:v>Généralités</c:v>
                  </c:pt>
                  <c:pt idx="1">
                    <c:v>Non-conformité et action corrective</c:v>
                  </c:pt>
                  <c:pt idx="2">
                    <c:v>Amélioration continue</c:v>
                  </c:pt>
                </c:lvl>
                <c:lvl>
                  <c:pt idx="0">
                    <c:v>Art. 10.1</c:v>
                  </c:pt>
                  <c:pt idx="1">
                    <c:v>Art. 10.2</c:v>
                  </c:pt>
                  <c:pt idx="2">
                    <c:v>Art. 10.3</c:v>
                  </c:pt>
                </c:lvl>
              </c:multiLvlStrCache>
            </c:multiLvlStrRef>
          </c:cat>
          <c:val>
            <c:numRef>
              <c:f>'Résultats ISO 9001'!$G$154:$G$156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2A5-4D29-9795-D5F010DC3E8B}"/>
            </c:ext>
          </c:extLst>
        </c:ser>
        <c:dLbls/>
        <c:axId val="63481728"/>
        <c:axId val="63483264"/>
      </c:radarChart>
      <c:catAx>
        <c:axId val="63481728"/>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63483264"/>
        <c:crosses val="autoZero"/>
        <c:lblAlgn val="ctr"/>
        <c:lblOffset val="100"/>
      </c:catAx>
      <c:valAx>
        <c:axId val="63483264"/>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3481728"/>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1989440888234766"/>
          <c:y val="0.17007392825896767"/>
          <c:w val="0.36423995921373076"/>
          <c:h val="0.70318547681540355"/>
        </c:manualLayout>
      </c:layout>
      <c:radarChart>
        <c:radarStyle val="filled"/>
        <c:ser>
          <c:idx val="0"/>
          <c:order val="0"/>
          <c:tx>
            <c:v>Art 4</c:v>
          </c:tx>
          <c:spPr>
            <a:solidFill>
              <a:srgbClr val="FFE9F9">
                <a:alpha val="82000"/>
              </a:srgbClr>
            </a:solidFill>
            <a:ln w="12700">
              <a:solidFill>
                <a:srgbClr val="FF6FCF"/>
              </a:solidFill>
            </a:ln>
          </c:spPr>
          <c:dLbls>
            <c:dLbl>
              <c:idx val="0"/>
              <c:layout>
                <c:manualLayout>
                  <c:x val="-6.3476357256663923E-17"/>
                  <c:y val="0.1226054133025264"/>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F52-43CE-B6E9-5D23FEEC4CB3}"/>
                </c:ext>
              </c:extLst>
            </c:dLbl>
            <c:dLbl>
              <c:idx val="1"/>
              <c:layout>
                <c:manualLayout>
                  <c:x val="-7.2710121892371693E-2"/>
                  <c:y val="5.108558887605268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F52-43CE-B6E9-5D23FEEC4CB3}"/>
                </c:ext>
              </c:extLst>
            </c:dLbl>
            <c:dLbl>
              <c:idx val="2"/>
              <c:layout>
                <c:manualLayout>
                  <c:x val="-6.3476357256663923E-17"/>
                  <c:y val="-0.1072797366397106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F52-43CE-B6E9-5D23FEEC4CB3}"/>
                </c:ext>
              </c:extLst>
            </c:dLbl>
            <c:dLbl>
              <c:idx val="3"/>
              <c:layout>
                <c:manualLayout>
                  <c:x val="8.3097282162710367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F52-43CE-B6E9-5D23FEEC4CB3}"/>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multiLvlStrRef>
              <c:f>'Résultats ISO 9001'!$A$123:$B$126</c:f>
              <c:multiLvlStrCache>
                <c:ptCount val="4"/>
                <c:lvl>
                  <c:pt idx="0">
                    <c:v>Compréhension de l'organisme et de son contexte</c:v>
                  </c:pt>
                  <c:pt idx="1">
                    <c:v>Compréhension des besoins et des attentes des parties intéressées</c:v>
                  </c:pt>
                  <c:pt idx="2">
                    <c:v>Détermination du domaine d'application du système de management de la qualité</c:v>
                  </c:pt>
                  <c:pt idx="3">
                    <c:v>Système de management de la qualité et ses processus</c:v>
                  </c:pt>
                </c:lvl>
                <c:lvl>
                  <c:pt idx="0">
                    <c:v>Art. 4.1</c:v>
                  </c:pt>
                  <c:pt idx="1">
                    <c:v>Art. 4.2</c:v>
                  </c:pt>
                  <c:pt idx="2">
                    <c:v>Art. 4.3</c:v>
                  </c:pt>
                  <c:pt idx="3">
                    <c:v>Art. 4.4</c:v>
                  </c:pt>
                </c:lvl>
              </c:multiLvlStrCache>
            </c:multiLvlStrRef>
          </c:cat>
          <c:val>
            <c:numRef>
              <c:f>'Résultats ISO 9001'!$G$123:$G$126</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4F52-43CE-B6E9-5D23FEEC4CB3}"/>
            </c:ext>
          </c:extLst>
        </c:ser>
        <c:dLbls/>
        <c:axId val="63405056"/>
        <c:axId val="63406848"/>
      </c:radarChart>
      <c:catAx>
        <c:axId val="63405056"/>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800" b="0" i="0" u="none" strike="noStrike" baseline="0">
                <a:solidFill>
                  <a:schemeClr val="tx1"/>
                </a:solidFill>
                <a:latin typeface="Arial"/>
                <a:ea typeface="Arial"/>
                <a:cs typeface="Arial"/>
              </a:defRPr>
            </a:pPr>
            <a:endParaRPr lang="fr-FR"/>
          </a:p>
        </c:txPr>
        <c:crossAx val="63406848"/>
        <c:crosses val="autoZero"/>
        <c:lblAlgn val="ctr"/>
        <c:lblOffset val="100"/>
      </c:catAx>
      <c:valAx>
        <c:axId val="63406848"/>
        <c:scaling>
          <c:orientation val="minMax"/>
          <c:max val="1"/>
          <c:min val="0"/>
        </c:scaling>
        <c:axPos val="l"/>
        <c:majorGridlines>
          <c:spPr>
            <a:ln w="3175">
              <a:solidFill>
                <a:schemeClr val="tx1">
                  <a:lumMod val="50000"/>
                  <a:lumOff val="50000"/>
                </a:schemeClr>
              </a:solidFill>
              <a:prstDash val="sysDash"/>
            </a:ln>
          </c:spPr>
        </c:majorGridlines>
        <c:numFmt formatCode="0%" sourceLinked="0"/>
        <c:maj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3405056"/>
        <c:crosses val="autoZero"/>
        <c:crossBetween val="between"/>
        <c:majorUnit val="0.2"/>
        <c:minorUnit val="5.00000000000001E-2"/>
      </c:valAx>
      <c:spPr>
        <a:solidFill>
          <a:srgbClr val="FFFFEB"/>
        </a:solid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a:solidFill>
                  <a:schemeClr val="tx1"/>
                </a:solidFill>
                <a:latin typeface="Calibri" pitchFamily="34" charset="0"/>
                <a:cs typeface="Calibri" pitchFamily="34" charset="0"/>
              </a:defRPr>
            </a:pPr>
            <a:r>
              <a:rPr lang="fr-FR" sz="1000">
                <a:solidFill>
                  <a:schemeClr val="tx1"/>
                </a:solidFill>
                <a:latin typeface="Calibri" pitchFamily="34" charset="0"/>
                <a:cs typeface="Calibri" pitchFamily="34" charset="0"/>
              </a:rPr>
              <a:t>Conformité des 23</a:t>
            </a:r>
            <a:r>
              <a:rPr lang="fr-FR" sz="1000" baseline="0">
                <a:solidFill>
                  <a:schemeClr val="tx1"/>
                </a:solidFill>
                <a:latin typeface="Calibri" pitchFamily="34" charset="0"/>
                <a:cs typeface="Calibri" pitchFamily="34" charset="0"/>
              </a:rPr>
              <a:t> </a:t>
            </a:r>
            <a:r>
              <a:rPr lang="fr-FR" sz="1000">
                <a:solidFill>
                  <a:schemeClr val="tx1"/>
                </a:solidFill>
                <a:latin typeface="Calibri" pitchFamily="34" charset="0"/>
                <a:cs typeface="Calibri" pitchFamily="34" charset="0"/>
              </a:rPr>
              <a:t>sous-articles</a:t>
            </a:r>
          </a:p>
        </c:rich>
      </c:tx>
      <c:layout>
        <c:manualLayout>
          <c:xMode val="edge"/>
          <c:yMode val="edge"/>
          <c:x val="0.26182405955524624"/>
          <c:y val="2.0621864817665347E-4"/>
        </c:manualLayout>
      </c:layout>
    </c:title>
    <c:plotArea>
      <c:layout>
        <c:manualLayout>
          <c:layoutTarget val="inner"/>
          <c:xMode val="edge"/>
          <c:yMode val="edge"/>
          <c:x val="0.10435210983242495"/>
          <c:y val="0.16074444133566679"/>
          <c:w val="0.88685418938017402"/>
          <c:h val="0.6164656323091926"/>
        </c:manualLayout>
      </c:layout>
      <c:barChart>
        <c:barDir val="col"/>
        <c:grouping val="clustered"/>
        <c:ser>
          <c:idx val="0"/>
          <c:order val="0"/>
          <c:tx>
            <c:v>Histo Conformité</c:v>
          </c:tx>
          <c:spPr>
            <a:solidFill>
              <a:srgbClr val="DCFFDB">
                <a:alpha val="75000"/>
              </a:srgbClr>
            </a:solidFill>
            <a:ln>
              <a:solidFill>
                <a:srgbClr val="008000"/>
              </a:solidFill>
            </a:ln>
          </c:spPr>
          <c:dLbls>
            <c:spPr>
              <a:noFill/>
              <a:ln>
                <a:noFill/>
              </a:ln>
              <a:effectLst/>
            </c:spPr>
            <c:txPr>
              <a:bodyPr/>
              <a:lstStyle/>
              <a:p>
                <a:pPr>
                  <a:defRPr>
                    <a:solidFill>
                      <a:srgbClr val="008000"/>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'Calculs et Décisions'!$A$604:$A$607</c:f>
              <c:strCache>
                <c:ptCount val="4"/>
                <c:pt idx="0">
                  <c:v>Informel</c:v>
                </c:pt>
                <c:pt idx="1">
                  <c:v>Aléatoire</c:v>
                </c:pt>
                <c:pt idx="2">
                  <c:v>Convaincant</c:v>
                </c:pt>
                <c:pt idx="3">
                  <c:v>Conforme</c:v>
                </c:pt>
              </c:strCache>
            </c:strRef>
          </c:cat>
          <c:val>
            <c:numRef>
              <c:f>'Calculs et Décisions'!$B$604:$B$607</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0263-4C2D-8C89-89BBE9167EE8}"/>
            </c:ext>
          </c:extLst>
        </c:ser>
        <c:dLbls/>
        <c:axId val="63736064"/>
        <c:axId val="63746048"/>
      </c:barChart>
      <c:catAx>
        <c:axId val="63736064"/>
        <c:scaling>
          <c:orientation val="minMax"/>
        </c:scaling>
        <c:axPos val="b"/>
        <c:numFmt formatCode="General" sourceLinked="1"/>
        <c:majorTickMark val="none"/>
        <c:tickLblPos val="nextTo"/>
        <c:txPr>
          <a:bodyPr/>
          <a:lstStyle/>
          <a:p>
            <a:pPr>
              <a:defRPr>
                <a:solidFill>
                  <a:schemeClr val="tx1"/>
                </a:solidFill>
              </a:defRPr>
            </a:pPr>
            <a:endParaRPr lang="fr-FR"/>
          </a:p>
        </c:txPr>
        <c:crossAx val="63746048"/>
        <c:crosses val="autoZero"/>
        <c:auto val="1"/>
        <c:lblAlgn val="ctr"/>
        <c:lblOffset val="100"/>
      </c:catAx>
      <c:valAx>
        <c:axId val="63746048"/>
        <c:scaling>
          <c:orientation val="minMax"/>
        </c:scaling>
        <c:axPos val="l"/>
        <c:majorGridlines/>
        <c:numFmt formatCode="General" sourceLinked="1"/>
        <c:majorTickMark val="none"/>
        <c:tickLblPos val="nextTo"/>
        <c:crossAx val="63736064"/>
        <c:crosses val="autoZero"/>
        <c:crossBetween val="between"/>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style val="7"/>
  <c:chart>
    <c:title>
      <c:tx>
        <c:rich>
          <a:bodyPr/>
          <a:lstStyle/>
          <a:p>
            <a:pPr>
              <a:defRPr sz="1000">
                <a:solidFill>
                  <a:schemeClr val="tx1"/>
                </a:solidFill>
                <a:latin typeface="Calibri" pitchFamily="34" charset="0"/>
                <a:cs typeface="Calibri" pitchFamily="34" charset="0"/>
              </a:defRPr>
            </a:pPr>
            <a:r>
              <a:rPr lang="fr-FR" sz="1000">
                <a:solidFill>
                  <a:schemeClr val="tx1"/>
                </a:solidFill>
                <a:latin typeface="Calibri" pitchFamily="34" charset="0"/>
                <a:cs typeface="Calibri" pitchFamily="34" charset="0"/>
              </a:rPr>
              <a:t>Véracité des critères d'exigence</a:t>
            </a:r>
          </a:p>
        </c:rich>
      </c:tx>
      <c:layout>
        <c:manualLayout>
          <c:xMode val="edge"/>
          <c:yMode val="edge"/>
          <c:x val="0.27497059283116182"/>
          <c:y val="4.5390190167210277E-2"/>
        </c:manualLayout>
      </c:layout>
    </c:title>
    <c:plotArea>
      <c:layout>
        <c:manualLayout>
          <c:layoutTarget val="inner"/>
          <c:xMode val="edge"/>
          <c:yMode val="edge"/>
          <c:x val="0.10648053318195012"/>
          <c:y val="0.18785733600535454"/>
          <c:w val="0.86272045225117311"/>
          <c:h val="0.55149339723570245"/>
        </c:manualLayout>
      </c:layout>
      <c:barChart>
        <c:barDir val="col"/>
        <c:grouping val="clustered"/>
        <c:ser>
          <c:idx val="0"/>
          <c:order val="0"/>
          <c:spPr>
            <a:solidFill>
              <a:srgbClr val="DCFFDB">
                <a:alpha val="67000"/>
              </a:srgbClr>
            </a:solidFill>
            <a:ln>
              <a:solidFill>
                <a:srgbClr val="008000"/>
              </a:solidFill>
            </a:ln>
          </c:spPr>
          <c:dPt>
            <c:idx val="0"/>
            <c:spPr>
              <a:solidFill>
                <a:schemeClr val="tx1">
                  <a:alpha val="67000"/>
                </a:schemeClr>
              </a:solidFill>
              <a:ln>
                <a:solidFill>
                  <a:schemeClr val="tx1"/>
                </a:solidFill>
              </a:ln>
            </c:spPr>
            <c:extLst xmlns:c16r2="http://schemas.microsoft.com/office/drawing/2015/06/chart">
              <c:ext xmlns:c16="http://schemas.microsoft.com/office/drawing/2014/chart" uri="{C3380CC4-5D6E-409C-BE32-E72D297353CC}">
                <c16:uniqueId val="{00000001-23BF-4F43-B049-4B5D1CDF68B9}"/>
              </c:ext>
            </c:extLst>
          </c:dPt>
          <c:dLbls>
            <c:dLbl>
              <c:idx val="0"/>
              <c:spPr>
                <a:noFill/>
                <a:ln>
                  <a:noFill/>
                </a:ln>
                <a:effectLst/>
              </c:spPr>
              <c:txPr>
                <a:bodyPr/>
                <a:lstStyle/>
                <a:p>
                  <a:pPr>
                    <a:defRPr>
                      <a:solidFill>
                        <a:schemeClr val="tx1"/>
                      </a:solidFill>
                    </a:defRPr>
                  </a:pPr>
                  <a:endParaRPr lang="fr-FR"/>
                </a:p>
              </c:txPr>
            </c:dLbl>
            <c:spPr>
              <a:noFill/>
              <a:ln>
                <a:noFill/>
              </a:ln>
              <a:effectLst/>
            </c:spPr>
            <c:txPr>
              <a:bodyPr/>
              <a:lstStyle/>
              <a:p>
                <a:pPr>
                  <a:defRPr>
                    <a:solidFill>
                      <a:srgbClr val="008000"/>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'Calculs et Décisions'!$D$604:$D$610</c:f>
              <c:strCache>
                <c:ptCount val="7"/>
                <c:pt idx="0">
                  <c:v>Non concernée</c:v>
                </c:pt>
                <c:pt idx="1">
                  <c:v>FAUX unanime</c:v>
                </c:pt>
                <c:pt idx="2">
                  <c:v>FAUX</c:v>
                </c:pt>
                <c:pt idx="3">
                  <c:v>Plutôt FAUX</c:v>
                </c:pt>
                <c:pt idx="4">
                  <c:v>Plutôt VRAI</c:v>
                </c:pt>
                <c:pt idx="5">
                  <c:v>VRAI</c:v>
                </c:pt>
                <c:pt idx="6">
                  <c:v>VRAI Prouvé</c:v>
                </c:pt>
              </c:strCache>
            </c:strRef>
          </c:cat>
          <c:val>
            <c:numRef>
              <c:f>'Calculs et Décisions'!$F$604:$F$610</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23BF-4F43-B049-4B5D1CDF68B9}"/>
            </c:ext>
          </c:extLst>
        </c:ser>
        <c:dLbls/>
        <c:axId val="63762816"/>
        <c:axId val="63764352"/>
      </c:barChart>
      <c:catAx>
        <c:axId val="63762816"/>
        <c:scaling>
          <c:orientation val="minMax"/>
        </c:scaling>
        <c:axPos val="b"/>
        <c:numFmt formatCode="General" sourceLinked="1"/>
        <c:majorTickMark val="none"/>
        <c:tickLblPos val="nextTo"/>
        <c:txPr>
          <a:bodyPr/>
          <a:lstStyle/>
          <a:p>
            <a:pPr>
              <a:defRPr>
                <a:solidFill>
                  <a:schemeClr val="tx1"/>
                </a:solidFill>
              </a:defRPr>
            </a:pPr>
            <a:endParaRPr lang="fr-FR"/>
          </a:p>
        </c:txPr>
        <c:crossAx val="63764352"/>
        <c:crosses val="autoZero"/>
        <c:auto val="1"/>
        <c:lblAlgn val="ctr"/>
        <c:lblOffset val="100"/>
      </c:catAx>
      <c:valAx>
        <c:axId val="63764352"/>
        <c:scaling>
          <c:orientation val="minMax"/>
        </c:scaling>
        <c:axPos val="l"/>
        <c:majorGridlines/>
        <c:numFmt formatCode="0" sourceLinked="1"/>
        <c:majorTickMark val="none"/>
        <c:tickLblPos val="nextTo"/>
        <c:crossAx val="63762816"/>
        <c:crosses val="autoZero"/>
        <c:crossBetween val="between"/>
        <c:majorUnit val="100"/>
        <c:minorUnit val="10"/>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style val="7"/>
  <c:chart>
    <c:autoTitleDeleted val="1"/>
    <c:plotArea>
      <c:layout>
        <c:manualLayout>
          <c:layoutTarget val="inner"/>
          <c:xMode val="edge"/>
          <c:yMode val="edge"/>
          <c:x val="0.20421564199737133"/>
          <c:y val="0.17913972709933004"/>
          <c:w val="0.55302472166041605"/>
          <c:h val="0.68870469995598405"/>
        </c:manualLayout>
      </c:layout>
      <c:radarChart>
        <c:radarStyle val="filled"/>
        <c:ser>
          <c:idx val="1"/>
          <c:order val="0"/>
          <c:tx>
            <c:v>Coloriage Art4</c:v>
          </c:tx>
          <c:spPr>
            <a:solidFill>
              <a:srgbClr val="89FF00">
                <a:alpha val="20000"/>
              </a:srgbClr>
            </a:solidFill>
            <a:ln w="25400">
              <a:noFill/>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Décisions'!$A$615:$A$619</c:f>
              <c:numCache>
                <c:formatCode>General</c:formatCode>
                <c:ptCount val="5"/>
                <c:pt idx="0">
                  <c:v>1</c:v>
                </c:pt>
                <c:pt idx="1">
                  <c:v>1</c:v>
                </c:pt>
                <c:pt idx="2">
                  <c:v>0</c:v>
                </c:pt>
                <c:pt idx="3">
                  <c:v>0</c:v>
                </c:pt>
                <c:pt idx="4">
                  <c:v>0</c:v>
                </c:pt>
              </c:numCache>
            </c:numRef>
          </c:val>
          <c:extLst xmlns:c16r2="http://schemas.microsoft.com/office/drawing/2015/06/chart">
            <c:ext xmlns:c16="http://schemas.microsoft.com/office/drawing/2014/chart" uri="{C3380CC4-5D6E-409C-BE32-E72D297353CC}">
              <c16:uniqueId val="{00000000-AFFE-4FBF-858A-8FA9348A9605}"/>
            </c:ext>
          </c:extLst>
        </c:ser>
        <c:ser>
          <c:idx val="2"/>
          <c:order val="1"/>
          <c:tx>
            <c:v>Coloriage Art5</c:v>
          </c:tx>
          <c:spPr>
            <a:solidFill>
              <a:srgbClr val="FFCD00">
                <a:alpha val="20000"/>
              </a:srgbClr>
            </a:solidFill>
            <a:ln w="25400">
              <a:noFill/>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Décisions'!$B$615:$B$619</c:f>
              <c:numCache>
                <c:formatCode>General</c:formatCode>
                <c:ptCount val="5"/>
                <c:pt idx="0">
                  <c:v>0</c:v>
                </c:pt>
                <c:pt idx="1">
                  <c:v>1</c:v>
                </c:pt>
                <c:pt idx="2">
                  <c:v>1</c:v>
                </c:pt>
                <c:pt idx="3">
                  <c:v>0</c:v>
                </c:pt>
                <c:pt idx="4">
                  <c:v>0</c:v>
                </c:pt>
              </c:numCache>
            </c:numRef>
          </c:val>
          <c:extLst xmlns:c16r2="http://schemas.microsoft.com/office/drawing/2015/06/chart">
            <c:ext xmlns:c16="http://schemas.microsoft.com/office/drawing/2014/chart" uri="{C3380CC4-5D6E-409C-BE32-E72D297353CC}">
              <c16:uniqueId val="{00000001-AFFE-4FBF-858A-8FA9348A9605}"/>
            </c:ext>
          </c:extLst>
        </c:ser>
        <c:ser>
          <c:idx val="3"/>
          <c:order val="2"/>
          <c:tx>
            <c:v>Coloriage Art6</c:v>
          </c:tx>
          <c:spPr>
            <a:solidFill>
              <a:srgbClr val="FF0092">
                <a:alpha val="20000"/>
              </a:srgbClr>
            </a:solidFill>
            <a:ln w="25400">
              <a:noFill/>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Décisions'!$C$615:$C$619</c:f>
              <c:numCache>
                <c:formatCode>General</c:formatCode>
                <c:ptCount val="5"/>
                <c:pt idx="0">
                  <c:v>0</c:v>
                </c:pt>
                <c:pt idx="1">
                  <c:v>0</c:v>
                </c:pt>
                <c:pt idx="2">
                  <c:v>1</c:v>
                </c:pt>
                <c:pt idx="3">
                  <c:v>1</c:v>
                </c:pt>
                <c:pt idx="4">
                  <c:v>0</c:v>
                </c:pt>
              </c:numCache>
            </c:numRef>
          </c:val>
          <c:extLst xmlns:c16r2="http://schemas.microsoft.com/office/drawing/2015/06/chart">
            <c:ext xmlns:c16="http://schemas.microsoft.com/office/drawing/2014/chart" uri="{C3380CC4-5D6E-409C-BE32-E72D297353CC}">
              <c16:uniqueId val="{00000002-AFFE-4FBF-858A-8FA9348A9605}"/>
            </c:ext>
          </c:extLst>
        </c:ser>
        <c:ser>
          <c:idx val="4"/>
          <c:order val="3"/>
          <c:tx>
            <c:v>Coloriage Art7</c:v>
          </c:tx>
          <c:spPr>
            <a:solidFill>
              <a:srgbClr val="8C07FF">
                <a:alpha val="20000"/>
              </a:srgbClr>
            </a:solidFill>
            <a:ln w="25400">
              <a:noFill/>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Décisions'!$D$615:$D$619</c:f>
              <c:numCache>
                <c:formatCode>General</c:formatCode>
                <c:ptCount val="5"/>
                <c:pt idx="0">
                  <c:v>0</c:v>
                </c:pt>
                <c:pt idx="1">
                  <c:v>0</c:v>
                </c:pt>
                <c:pt idx="2">
                  <c:v>0</c:v>
                </c:pt>
                <c:pt idx="3">
                  <c:v>1</c:v>
                </c:pt>
                <c:pt idx="4">
                  <c:v>1</c:v>
                </c:pt>
              </c:numCache>
            </c:numRef>
          </c:val>
          <c:extLst xmlns:c16r2="http://schemas.microsoft.com/office/drawing/2015/06/chart">
            <c:ext xmlns:c16="http://schemas.microsoft.com/office/drawing/2014/chart" uri="{C3380CC4-5D6E-409C-BE32-E72D297353CC}">
              <c16:uniqueId val="{00000003-AFFE-4FBF-858A-8FA9348A9605}"/>
            </c:ext>
          </c:extLst>
        </c:ser>
        <c:ser>
          <c:idx val="5"/>
          <c:order val="4"/>
          <c:tx>
            <c:v>Coloriage Art8</c:v>
          </c:tx>
          <c:spPr>
            <a:solidFill>
              <a:srgbClr val="00D6FF">
                <a:alpha val="20000"/>
              </a:srgbClr>
            </a:solidFill>
            <a:ln w="25400">
              <a:noFill/>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Décisions'!$E$615:$E$619</c:f>
              <c:numCache>
                <c:formatCode>General</c:formatCode>
                <c:ptCount val="5"/>
                <c:pt idx="0">
                  <c:v>1</c:v>
                </c:pt>
                <c:pt idx="1">
                  <c:v>0</c:v>
                </c:pt>
                <c:pt idx="2">
                  <c:v>0</c:v>
                </c:pt>
                <c:pt idx="3">
                  <c:v>0</c:v>
                </c:pt>
                <c:pt idx="4">
                  <c:v>1</c:v>
                </c:pt>
              </c:numCache>
            </c:numRef>
          </c:val>
          <c:extLst xmlns:c16r2="http://schemas.microsoft.com/office/drawing/2015/06/chart">
            <c:ext xmlns:c16="http://schemas.microsoft.com/office/drawing/2014/chart" uri="{C3380CC4-5D6E-409C-BE32-E72D297353CC}">
              <c16:uniqueId val="{00000004-AFFE-4FBF-858A-8FA9348A9605}"/>
            </c:ext>
          </c:extLst>
        </c:ser>
        <c:ser>
          <c:idx val="8"/>
          <c:order val="5"/>
          <c:tx>
            <c:strRef>
              <c:f>'Calculs et Décisions'!$H$614</c:f>
              <c:strCache>
                <c:ptCount val="1"/>
                <c:pt idx="0">
                  <c:v>Conforme</c:v>
                </c:pt>
              </c:strCache>
            </c:strRef>
          </c:tx>
          <c:spPr>
            <a:noFill/>
            <a:ln w="19050">
              <a:solidFill>
                <a:srgbClr val="008000"/>
              </a:solidFill>
              <a:prstDash val="dash"/>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Décisions'!$H$615:$H$619</c:f>
              <c:numCache>
                <c:formatCode>0%</c:formatCode>
                <c:ptCount val="5"/>
                <c:pt idx="0">
                  <c:v>0.8</c:v>
                </c:pt>
                <c:pt idx="1">
                  <c:v>0.8</c:v>
                </c:pt>
                <c:pt idx="2">
                  <c:v>0.8</c:v>
                </c:pt>
                <c:pt idx="3">
                  <c:v>0.8</c:v>
                </c:pt>
                <c:pt idx="4">
                  <c:v>0.8</c:v>
                </c:pt>
              </c:numCache>
            </c:numRef>
          </c:val>
          <c:extLst xmlns:c16r2="http://schemas.microsoft.com/office/drawing/2015/06/chart">
            <c:ext xmlns:c16="http://schemas.microsoft.com/office/drawing/2014/chart" uri="{C3380CC4-5D6E-409C-BE32-E72D297353CC}">
              <c16:uniqueId val="{00000005-AFFE-4FBF-858A-8FA9348A9605}"/>
            </c:ext>
          </c:extLst>
        </c:ser>
        <c:ser>
          <c:idx val="7"/>
          <c:order val="6"/>
          <c:tx>
            <c:strRef>
              <c:f>'Calculs et Décisions'!$G$614</c:f>
              <c:strCache>
                <c:ptCount val="1"/>
                <c:pt idx="0">
                  <c:v>Convaincant</c:v>
                </c:pt>
              </c:strCache>
            </c:strRef>
          </c:tx>
          <c:spPr>
            <a:noFill/>
            <a:ln w="19050">
              <a:solidFill>
                <a:srgbClr val="FF6600"/>
              </a:solidFill>
              <a:prstDash val="dash"/>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Décisions'!$G$615:$G$619</c:f>
              <c:numCache>
                <c:formatCode>0%</c:formatCode>
                <c:ptCount val="5"/>
                <c:pt idx="0">
                  <c:v>0.6</c:v>
                </c:pt>
                <c:pt idx="1">
                  <c:v>0.6</c:v>
                </c:pt>
                <c:pt idx="2">
                  <c:v>0.6</c:v>
                </c:pt>
                <c:pt idx="3">
                  <c:v>0.6</c:v>
                </c:pt>
                <c:pt idx="4">
                  <c:v>0.6</c:v>
                </c:pt>
              </c:numCache>
            </c:numRef>
          </c:val>
          <c:extLst xmlns:c16r2="http://schemas.microsoft.com/office/drawing/2015/06/chart">
            <c:ext xmlns:c16="http://schemas.microsoft.com/office/drawing/2014/chart" uri="{C3380CC4-5D6E-409C-BE32-E72D297353CC}">
              <c16:uniqueId val="{00000006-AFFE-4FBF-858A-8FA9348A9605}"/>
            </c:ext>
          </c:extLst>
        </c:ser>
        <c:ser>
          <c:idx val="6"/>
          <c:order val="7"/>
          <c:tx>
            <c:strRef>
              <c:f>'Calculs et Décisions'!$F$614</c:f>
              <c:strCache>
                <c:ptCount val="1"/>
                <c:pt idx="0">
                  <c:v>Informel</c:v>
                </c:pt>
              </c:strCache>
            </c:strRef>
          </c:tx>
          <c:spPr>
            <a:noFill/>
            <a:ln w="19050">
              <a:solidFill>
                <a:srgbClr val="FF0000"/>
              </a:solidFill>
              <a:prstDash val="dash"/>
            </a:ln>
          </c:spPr>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'Calculs et Décisions'!$F$615:$F$619</c:f>
              <c:numCache>
                <c:formatCode>0%</c:formatCode>
                <c:ptCount val="5"/>
                <c:pt idx="0">
                  <c:v>0.3</c:v>
                </c:pt>
                <c:pt idx="1">
                  <c:v>0.3</c:v>
                </c:pt>
                <c:pt idx="2">
                  <c:v>0.3</c:v>
                </c:pt>
                <c:pt idx="3">
                  <c:v>0.3</c:v>
                </c:pt>
                <c:pt idx="4">
                  <c:v>0.3</c:v>
                </c:pt>
              </c:numCache>
            </c:numRef>
          </c:val>
          <c:extLst xmlns:c16r2="http://schemas.microsoft.com/office/drawing/2015/06/chart">
            <c:ext xmlns:c16="http://schemas.microsoft.com/office/drawing/2014/chart" uri="{C3380CC4-5D6E-409C-BE32-E72D297353CC}">
              <c16:uniqueId val="{00000007-AFFE-4FBF-858A-8FA9348A9605}"/>
            </c:ext>
          </c:extLst>
        </c:ser>
        <c:ser>
          <c:idx val="0"/>
          <c:order val="8"/>
          <c:tx>
            <c:v>Evaluation Mutuelle</c:v>
          </c:tx>
          <c:spPr>
            <a:solidFill>
              <a:srgbClr val="DCFFDB">
                <a:alpha val="87000"/>
              </a:srgbClr>
            </a:solidFill>
            <a:ln w="19050" cmpd="sng">
              <a:solidFill>
                <a:srgbClr val="008000"/>
              </a:solidFill>
            </a:ln>
          </c:spPr>
          <c:dLbls>
            <c:dLbl>
              <c:idx val="0"/>
              <c:layout>
                <c:manualLayout>
                  <c:x val="0"/>
                  <c:y val="0.11452054547469444"/>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AFFE-4FBF-858A-8FA9348A9605}"/>
                </c:ext>
              </c:extLst>
            </c:dLbl>
            <c:dLbl>
              <c:idx val="1"/>
              <c:layout>
                <c:manualLayout>
                  <c:x val="-8.5097242957281952E-2"/>
                  <c:y val="3.013698565123535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AFFE-4FBF-858A-8FA9348A9605}"/>
                </c:ext>
              </c:extLst>
            </c:dLbl>
            <c:dLbl>
              <c:idx val="2"/>
              <c:layout>
                <c:manualLayout>
                  <c:x val="-4.9640058391747725E-2"/>
                  <c:y val="-8.136986125833542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AFFE-4FBF-858A-8FA9348A9605}"/>
                </c:ext>
              </c:extLst>
            </c:dLbl>
            <c:dLbl>
              <c:idx val="3"/>
              <c:layout>
                <c:manualLayout>
                  <c:x val="5.4367683000485757E-2"/>
                  <c:y val="-9.041095695370603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AFFE-4FBF-858A-8FA9348A9605}"/>
                </c:ext>
              </c:extLst>
            </c:dLbl>
            <c:dLbl>
              <c:idx val="4"/>
              <c:layout>
                <c:manualLayout>
                  <c:x val="8.5097242957281952E-2"/>
                  <c:y val="3.013698565123535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AFFE-4FBF-858A-8FA9348A9605}"/>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('Résultats ISO 13485'!$A$104,'Résultats ISO 13485'!$A$107,'Résultats ISO 13485'!$A$114,'Résultats ISO 13485'!$A$119,'Résultats ISO 13485'!$A$126)</c:f>
              <c:strCache>
                <c:ptCount val="5"/>
                <c:pt idx="0">
                  <c:v>Article 4 : Système de Management de la Qualité</c:v>
                </c:pt>
                <c:pt idx="1">
                  <c:v>Article 5 : Responsabilité de la direction</c:v>
                </c:pt>
                <c:pt idx="2">
                  <c:v>Article 6 : Management des ressources</c:v>
                </c:pt>
                <c:pt idx="3">
                  <c:v>Article 7 : Réalisation du produit</c:v>
                </c:pt>
                <c:pt idx="4">
                  <c:v>Article 8 : Mesures, analyse et amélioration</c:v>
                </c:pt>
              </c:strCache>
            </c:strRef>
          </c:cat>
          <c:val>
            <c:numRef>
              <c:f>('Résultats ISO 13485'!$F$104,'Résultats ISO 13485'!$F$107,'Résultats ISO 13485'!$F$114,'Résultats ISO 13485'!$F$119,'Résultats ISO 13485'!$F$126)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D-AFFE-4FBF-858A-8FA9348A9605}"/>
            </c:ext>
          </c:extLst>
        </c:ser>
        <c:dLbls/>
        <c:axId val="63859712"/>
        <c:axId val="63898368"/>
      </c:radarChart>
      <c:catAx>
        <c:axId val="63859712"/>
        <c:scaling>
          <c:orientation val="minMax"/>
        </c:scaling>
        <c:axPos val="b"/>
        <c:majorGridlines/>
        <c:numFmt formatCode="General" sourceLinked="1"/>
        <c:majorTickMark val="none"/>
        <c:tickLblPos val="nextTo"/>
        <c:spPr>
          <a:ln w="9525">
            <a:noFill/>
          </a:ln>
        </c:spPr>
        <c:txPr>
          <a:bodyPr/>
          <a:lstStyle/>
          <a:p>
            <a:pPr>
              <a:defRPr sz="900">
                <a:solidFill>
                  <a:schemeClr val="tx1"/>
                </a:solidFill>
              </a:defRPr>
            </a:pPr>
            <a:endParaRPr lang="fr-FR"/>
          </a:p>
        </c:txPr>
        <c:crossAx val="63898368"/>
        <c:crosses val="autoZero"/>
        <c:auto val="1"/>
        <c:lblAlgn val="ctr"/>
        <c:lblOffset val="100"/>
      </c:catAx>
      <c:valAx>
        <c:axId val="63898368"/>
        <c:scaling>
          <c:orientation val="minMax"/>
        </c:scaling>
        <c:axPos val="l"/>
        <c:majorGridlines/>
        <c:numFmt formatCode="0%" sourceLinked="0"/>
        <c:tickLblPos val="nextTo"/>
        <c:spPr>
          <a:ln>
            <a:solidFill>
              <a:schemeClr val="tx1">
                <a:lumMod val="50000"/>
                <a:lumOff val="50000"/>
              </a:schemeClr>
            </a:solidFill>
            <a:prstDash val="sysDot"/>
          </a:ln>
        </c:spPr>
        <c:txPr>
          <a:bodyPr/>
          <a:lstStyle/>
          <a:p>
            <a:pPr>
              <a:defRPr sz="800">
                <a:solidFill>
                  <a:schemeClr val="tx1">
                    <a:lumMod val="50000"/>
                    <a:lumOff val="50000"/>
                  </a:schemeClr>
                </a:solidFill>
              </a:defRPr>
            </a:pPr>
            <a:endParaRPr lang="fr-FR"/>
          </a:p>
        </c:txPr>
        <c:crossAx val="63859712"/>
        <c:crosses val="autoZero"/>
        <c:crossBetween val="between"/>
        <c:majorUnit val="0.2"/>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style val="4"/>
  <c:chart>
    <c:autoTitleDeleted val="1"/>
    <c:plotArea>
      <c:layout>
        <c:manualLayout>
          <c:layoutTarget val="inner"/>
          <c:xMode val="edge"/>
          <c:yMode val="edge"/>
          <c:x val="0.1817474998832081"/>
          <c:y val="9.8466314426101431E-2"/>
          <c:w val="0.61491982578773396"/>
          <c:h val="0.81721695688822149"/>
        </c:manualLayout>
      </c:layout>
      <c:radarChart>
        <c:radarStyle val="filled"/>
        <c:ser>
          <c:idx val="1"/>
          <c:order val="0"/>
          <c:tx>
            <c:v>Coloriage Art 4</c:v>
          </c:tx>
          <c:spPr>
            <a:solidFill>
              <a:srgbClr val="89FF00">
                <a:alpha val="20000"/>
              </a:srgbClr>
            </a:solidFill>
            <a:ln w="25400">
              <a:noFill/>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Décisions'!$A$623:$A$645</c:f>
              <c:numCache>
                <c:formatCode>General</c:formatCode>
                <c:ptCount val="23"/>
                <c:pt idx="0">
                  <c:v>1</c:v>
                </c:pt>
                <c:pt idx="1">
                  <c:v>1</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0-C529-4687-9846-647C5646D0F0}"/>
            </c:ext>
          </c:extLst>
        </c:ser>
        <c:ser>
          <c:idx val="2"/>
          <c:order val="1"/>
          <c:tx>
            <c:v>Coloriage Art 5</c:v>
          </c:tx>
          <c:spPr>
            <a:solidFill>
              <a:srgbClr val="FFCD00">
                <a:alpha val="20000"/>
              </a:srgbClr>
            </a:solidFill>
            <a:ln>
              <a:noFill/>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Décisions'!$B$623:$B$645</c:f>
              <c:numCache>
                <c:formatCode>General</c:formatCode>
                <c:ptCount val="23"/>
                <c:pt idx="0">
                  <c:v>0</c:v>
                </c:pt>
                <c:pt idx="1">
                  <c:v>0</c:v>
                </c:pt>
                <c:pt idx="2">
                  <c:v>1</c:v>
                </c:pt>
                <c:pt idx="3">
                  <c:v>1</c:v>
                </c:pt>
                <c:pt idx="4">
                  <c:v>1</c:v>
                </c:pt>
                <c:pt idx="5">
                  <c:v>1</c:v>
                </c:pt>
                <c:pt idx="6">
                  <c:v>1</c:v>
                </c:pt>
                <c:pt idx="7">
                  <c:v>1</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1-C529-4687-9846-647C5646D0F0}"/>
            </c:ext>
          </c:extLst>
        </c:ser>
        <c:ser>
          <c:idx val="3"/>
          <c:order val="2"/>
          <c:tx>
            <c:v>Coloriage Art  6</c:v>
          </c:tx>
          <c:spPr>
            <a:solidFill>
              <a:srgbClr val="FF0092">
                <a:alpha val="20000"/>
              </a:srgbClr>
            </a:solidFill>
            <a:ln w="25400">
              <a:noFill/>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Décisions'!$C$623:$C$645</c:f>
              <c:numCache>
                <c:formatCode>General</c:formatCode>
                <c:ptCount val="23"/>
                <c:pt idx="0">
                  <c:v>0</c:v>
                </c:pt>
                <c:pt idx="1">
                  <c:v>0</c:v>
                </c:pt>
                <c:pt idx="2">
                  <c:v>0</c:v>
                </c:pt>
                <c:pt idx="3">
                  <c:v>0</c:v>
                </c:pt>
                <c:pt idx="4">
                  <c:v>0</c:v>
                </c:pt>
                <c:pt idx="5">
                  <c:v>0</c:v>
                </c:pt>
                <c:pt idx="6">
                  <c:v>0</c:v>
                </c:pt>
                <c:pt idx="7">
                  <c:v>0</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2-C529-4687-9846-647C5646D0F0}"/>
            </c:ext>
          </c:extLst>
        </c:ser>
        <c:ser>
          <c:idx val="4"/>
          <c:order val="3"/>
          <c:tx>
            <c:v>Coloriage Art 7</c:v>
          </c:tx>
          <c:spPr>
            <a:solidFill>
              <a:srgbClr val="8C07FF">
                <a:alpha val="20000"/>
              </a:srgbClr>
            </a:solidFill>
            <a:ln w="25400">
              <a:noFill/>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Décisions'!$D$623:$D$645</c:f>
              <c:numCache>
                <c:formatCode>General</c:formatCode>
                <c:ptCount val="2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03-C529-4687-9846-647C5646D0F0}"/>
            </c:ext>
          </c:extLst>
        </c:ser>
        <c:ser>
          <c:idx val="5"/>
          <c:order val="4"/>
          <c:tx>
            <c:v>Coloriage Art 8</c:v>
          </c:tx>
          <c:spPr>
            <a:solidFill>
              <a:srgbClr val="00D6FF">
                <a:alpha val="20000"/>
              </a:srgbClr>
            </a:solidFill>
            <a:ln w="25400">
              <a:noFill/>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Décisions'!$E$623:$E$645</c:f>
              <c:numCache>
                <c:formatCode>General</c:formatCode>
                <c:ptCount val="23"/>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c:v>
                </c:pt>
                <c:pt idx="19">
                  <c:v>1</c:v>
                </c:pt>
                <c:pt idx="20">
                  <c:v>1</c:v>
                </c:pt>
                <c:pt idx="21">
                  <c:v>1</c:v>
                </c:pt>
                <c:pt idx="22">
                  <c:v>1</c:v>
                </c:pt>
              </c:numCache>
            </c:numRef>
          </c:val>
          <c:extLst xmlns:c16r2="http://schemas.microsoft.com/office/drawing/2015/06/chart">
            <c:ext xmlns:c16="http://schemas.microsoft.com/office/drawing/2014/chart" uri="{C3380CC4-5D6E-409C-BE32-E72D297353CC}">
              <c16:uniqueId val="{00000004-C529-4687-9846-647C5646D0F0}"/>
            </c:ext>
          </c:extLst>
        </c:ser>
        <c:ser>
          <c:idx val="6"/>
          <c:order val="5"/>
          <c:tx>
            <c:strRef>
              <c:f>'Calculs et Décisions'!$H$622</c:f>
              <c:strCache>
                <c:ptCount val="1"/>
                <c:pt idx="0">
                  <c:v>Conforme</c:v>
                </c:pt>
              </c:strCache>
            </c:strRef>
          </c:tx>
          <c:spPr>
            <a:noFill/>
            <a:ln w="19050">
              <a:solidFill>
                <a:srgbClr val="008000"/>
              </a:solidFill>
              <a:prstDash val="dash"/>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Décisions'!$H$623:$H$645</c:f>
              <c:numCache>
                <c:formatCode>0%</c:formatCode>
                <c:ptCount val="23"/>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numCache>
            </c:numRef>
          </c:val>
          <c:extLst xmlns:c16r2="http://schemas.microsoft.com/office/drawing/2015/06/chart">
            <c:ext xmlns:c16="http://schemas.microsoft.com/office/drawing/2014/chart" uri="{C3380CC4-5D6E-409C-BE32-E72D297353CC}">
              <c16:uniqueId val="{00000005-C529-4687-9846-647C5646D0F0}"/>
            </c:ext>
          </c:extLst>
        </c:ser>
        <c:ser>
          <c:idx val="7"/>
          <c:order val="6"/>
          <c:tx>
            <c:strRef>
              <c:f>'Calculs et Décisions'!$G$622</c:f>
              <c:strCache>
                <c:ptCount val="1"/>
                <c:pt idx="0">
                  <c:v>Convaincant</c:v>
                </c:pt>
              </c:strCache>
            </c:strRef>
          </c:tx>
          <c:spPr>
            <a:noFill/>
            <a:ln w="19050">
              <a:solidFill>
                <a:srgbClr val="FF6600"/>
              </a:solidFill>
              <a:prstDash val="dash"/>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Décisions'!$G$623:$G$645</c:f>
              <c:numCache>
                <c:formatCode>0%</c:formatCode>
                <c:ptCount val="23"/>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numCache>
            </c:numRef>
          </c:val>
          <c:extLst xmlns:c16r2="http://schemas.microsoft.com/office/drawing/2015/06/chart">
            <c:ext xmlns:c16="http://schemas.microsoft.com/office/drawing/2014/chart" uri="{C3380CC4-5D6E-409C-BE32-E72D297353CC}">
              <c16:uniqueId val="{00000006-C529-4687-9846-647C5646D0F0}"/>
            </c:ext>
          </c:extLst>
        </c:ser>
        <c:ser>
          <c:idx val="8"/>
          <c:order val="7"/>
          <c:tx>
            <c:strRef>
              <c:f>'Calculs et Décisions'!$F$622</c:f>
              <c:strCache>
                <c:ptCount val="1"/>
                <c:pt idx="0">
                  <c:v>Informel</c:v>
                </c:pt>
              </c:strCache>
            </c:strRef>
          </c:tx>
          <c:spPr>
            <a:noFill/>
            <a:ln w="19050">
              <a:solidFill>
                <a:srgbClr val="FF0000"/>
              </a:solidFill>
              <a:prstDash val="dash"/>
            </a:ln>
          </c:spPr>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Décisions'!$F$623:$F$645</c:f>
              <c:numCache>
                <c:formatCode>0%</c:formatCode>
                <c:ptCount val="23"/>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numCache>
            </c:numRef>
          </c:val>
          <c:extLst xmlns:c16r2="http://schemas.microsoft.com/office/drawing/2015/06/chart">
            <c:ext xmlns:c16="http://schemas.microsoft.com/office/drawing/2014/chart" uri="{C3380CC4-5D6E-409C-BE32-E72D297353CC}">
              <c16:uniqueId val="{00000007-C529-4687-9846-647C5646D0F0}"/>
            </c:ext>
          </c:extLst>
        </c:ser>
        <c:ser>
          <c:idx val="0"/>
          <c:order val="8"/>
          <c:tx>
            <c:strRef>
              <c:f>'Calculs et Décisions'!$I$622</c:f>
              <c:strCache>
                <c:ptCount val="1"/>
                <c:pt idx="0">
                  <c:v>Résultat</c:v>
                </c:pt>
              </c:strCache>
            </c:strRef>
          </c:tx>
          <c:spPr>
            <a:solidFill>
              <a:srgbClr val="DCFFDB">
                <a:alpha val="63000"/>
              </a:srgbClr>
            </a:solidFill>
            <a:ln w="19050" cmpd="sng">
              <a:solidFill>
                <a:srgbClr val="008000"/>
              </a:solidFill>
            </a:ln>
          </c:spPr>
          <c:dLbls>
            <c:dLbl>
              <c:idx val="0"/>
              <c:layout>
                <c:manualLayout>
                  <c:x val="2.0958375346349554E-3"/>
                  <c:y val="9.823738598173280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C529-4687-9846-647C5646D0F0}"/>
                </c:ext>
              </c:extLst>
            </c:dLbl>
            <c:dLbl>
              <c:idx val="1"/>
              <c:layout>
                <c:manualLayout>
                  <c:x val="-2.5150050415619442E-2"/>
                  <c:y val="0.11633374655731504"/>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C529-4687-9846-647C5646D0F0}"/>
                </c:ext>
              </c:extLst>
            </c:dLbl>
            <c:dLbl>
              <c:idx val="2"/>
              <c:layout>
                <c:manualLayout>
                  <c:x val="-3.9820913158064151E-2"/>
                  <c:y val="8.272621977409072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C529-4687-9846-647C5646D0F0}"/>
                </c:ext>
              </c:extLst>
            </c:dLbl>
            <c:dLbl>
              <c:idx val="3"/>
              <c:layout>
                <c:manualLayout>
                  <c:x val="-6.7066801108318558E-2"/>
                  <c:y val="6.980024793438903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C529-4687-9846-647C5646D0F0}"/>
                </c:ext>
              </c:extLst>
            </c:dLbl>
            <c:dLbl>
              <c:idx val="4"/>
              <c:layout>
                <c:manualLayout>
                  <c:x val="-7.5450151246858319E-2"/>
                  <c:y val="4.394830425498567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C529-4687-9846-647C5646D0F0}"/>
                </c:ext>
              </c:extLst>
            </c:dLbl>
            <c:dLbl>
              <c:idx val="5"/>
              <c:layout>
                <c:manualLayout>
                  <c:x val="-8.1737663850763226E-2"/>
                  <c:y val="2.585194367940340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C529-4687-9846-647C5646D0F0}"/>
                </c:ext>
              </c:extLst>
            </c:dLbl>
            <c:dLbl>
              <c:idx val="6"/>
              <c:layout>
                <c:manualLayout>
                  <c:x val="-8.5929338920033238E-2"/>
                  <c:y val="-5.170388735880677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C529-4687-9846-647C5646D0F0}"/>
                </c:ext>
              </c:extLst>
            </c:dLbl>
            <c:dLbl>
              <c:idx val="7"/>
              <c:layout>
                <c:manualLayout>
                  <c:x val="-8.1737663850763226E-2"/>
                  <c:y val="-4.394830425498567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C529-4687-9846-647C5646D0F0}"/>
                </c:ext>
              </c:extLst>
            </c:dLbl>
            <c:dLbl>
              <c:idx val="8"/>
              <c:layout>
                <c:manualLayout>
                  <c:x val="-6.2875126039048657E-2"/>
                  <c:y val="-6.204466483056804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C529-4687-9846-647C5646D0F0}"/>
                </c:ext>
              </c:extLst>
            </c:dLbl>
            <c:dLbl>
              <c:idx val="9"/>
              <c:layout>
                <c:manualLayout>
                  <c:x val="-5.2395938365873834E-2"/>
                  <c:y val="-7.755583103820998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C529-4687-9846-647C5646D0F0}"/>
                </c:ext>
              </c:extLst>
            </c:dLbl>
            <c:dLbl>
              <c:idx val="10"/>
              <c:layout>
                <c:manualLayout>
                  <c:x val="-3.3533400554159251E-2"/>
                  <c:y val="-8.789660850997151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C529-4687-9846-647C5646D0F0}"/>
                </c:ext>
              </c:extLst>
            </c:dLbl>
            <c:dLbl>
              <c:idx val="11"/>
              <c:layout>
                <c:manualLayout>
                  <c:x val="-1.2575025207809721E-2"/>
                  <c:y val="-0.10082258034967309"/>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C529-4687-9846-647C5646D0F0}"/>
                </c:ext>
              </c:extLst>
            </c:dLbl>
            <c:dLbl>
              <c:idx val="12"/>
              <c:layout>
                <c:manualLayout>
                  <c:x val="1.2575025207809721E-2"/>
                  <c:y val="-0.12408932966113599"/>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C529-4687-9846-647C5646D0F0}"/>
                </c:ext>
              </c:extLst>
            </c:dLbl>
            <c:dLbl>
              <c:idx val="13"/>
              <c:layout>
                <c:manualLayout>
                  <c:x val="3.5629238088794243E-2"/>
                  <c:y val="-9.823738598173280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C529-4687-9846-647C5646D0F0}"/>
                </c:ext>
              </c:extLst>
            </c:dLbl>
            <c:dLbl>
              <c:idx val="14"/>
              <c:layout>
                <c:manualLayout>
                  <c:x val="5.2395938365873883E-2"/>
                  <c:y val="-8.53114141420310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C529-4687-9846-647C5646D0F0}"/>
                </c:ext>
              </c:extLst>
            </c:dLbl>
            <c:dLbl>
              <c:idx val="15"/>
              <c:layout>
                <c:manualLayout>
                  <c:x val="7.1258476177588403E-2"/>
                  <c:y val="-5.945947046262770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C529-4687-9846-647C5646D0F0}"/>
                </c:ext>
              </c:extLst>
            </c:dLbl>
            <c:dLbl>
              <c:idx val="16"/>
              <c:layout>
                <c:manualLayout>
                  <c:x val="9.0121013989303028E-2"/>
                  <c:y val="-3.360752678322435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C529-4687-9846-647C5646D0F0}"/>
                </c:ext>
              </c:extLst>
            </c:dLbl>
            <c:dLbl>
              <c:idx val="17"/>
              <c:layout>
                <c:manualLayout>
                  <c:x val="8.3833501385398204E-2"/>
                  <c:y val="-5.170388735880677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C529-4687-9846-647C5646D0F0}"/>
                </c:ext>
              </c:extLst>
            </c:dLbl>
            <c:dLbl>
              <c:idx val="18"/>
              <c:layout>
                <c:manualLayout>
                  <c:x val="9.0121013989303028E-2"/>
                  <c:y val="1.551116620764199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C529-4687-9846-647C5646D0F0}"/>
                </c:ext>
              </c:extLst>
            </c:dLbl>
            <c:dLbl>
              <c:idx val="19"/>
              <c:layout>
                <c:manualLayout>
                  <c:x val="7.964182631612822E-2"/>
                  <c:y val="4.394830425498570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C529-4687-9846-647C5646D0F0}"/>
                </c:ext>
              </c:extLst>
            </c:dLbl>
            <c:dLbl>
              <c:idx val="20"/>
              <c:layout>
                <c:manualLayout>
                  <c:x val="6.7066801108318544E-2"/>
                  <c:y val="6.462985919850831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C529-4687-9846-647C5646D0F0}"/>
                </c:ext>
              </c:extLst>
            </c:dLbl>
            <c:dLbl>
              <c:idx val="21"/>
              <c:layout>
                <c:manualLayout>
                  <c:x val="5.2395938365873834E-2"/>
                  <c:y val="8.789660850997134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C529-4687-9846-647C5646D0F0}"/>
                </c:ext>
              </c:extLst>
            </c:dLbl>
            <c:dLbl>
              <c:idx val="22"/>
              <c:layout>
                <c:manualLayout>
                  <c:x val="2.3054212880984491E-2"/>
                  <c:y val="9.823738598173280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C529-4687-9846-647C5646D0F0}"/>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('Résultats ISO 13485'!$A$105,'Résultats ISO 13485'!$A$106,'Résultats ISO 13485'!$A$108,'Résultats ISO 13485'!$A$109,'Résultats ISO 13485'!$A$110,'Résultats ISO 13485'!$A$111,'Résultats ISO 13485'!$A$112,'Résultats ISO 13485'!$A$113,'Résultats ISO 13485'!$A$115,'Résultats ISO 13485'!$A$116,'Résultats ISO 13485'!$A$117,'Résultats ISO 13485'!$A$118,'Résultats ISO 13485'!$A$120,'Résultats ISO 13485'!$A$121,'Résultats ISO 13485'!$A$122,'Résultats ISO 13485'!$A$123,'Résultats ISO 13485'!$A$124,'Résultats ISO 13485'!$A$125,'Résultats ISO 13485'!$A$127,'Résultats ISO 13485'!$A$128,'Résultats ISO 13485'!$A$129,'Résultats ISO 13485'!$A$130,'Résultats ISO 13485'!$A$131)</c:f>
              <c:strCache>
                <c:ptCount val="23"/>
                <c:pt idx="0">
                  <c:v>Article 4.1 : Exigences générales</c:v>
                </c:pt>
                <c:pt idx="1">
                  <c:v>Article 4.2 : Exigences relatives à la documentation</c:v>
                </c:pt>
                <c:pt idx="2">
                  <c:v>Article 5.1 : Engagement de la direction</c:v>
                </c:pt>
                <c:pt idx="3">
                  <c:v>Article 5.2 : Ecoute client</c:v>
                </c:pt>
                <c:pt idx="4">
                  <c:v>Article 5.3 : Politique qualité</c:v>
                </c:pt>
                <c:pt idx="5">
                  <c:v>Article 5.4 : Planification</c:v>
                </c:pt>
                <c:pt idx="6">
                  <c:v>Article 5.5 : Responsabilité, autorité et communication</c:v>
                </c:pt>
                <c:pt idx="7">
                  <c:v>Article 5.6 : Revue de la direction</c:v>
                </c:pt>
                <c:pt idx="8">
                  <c:v>Article 6.1 : Mise à disposition des ressources</c:v>
                </c:pt>
                <c:pt idx="9">
                  <c:v>Article 6.2 : Ressources humaines</c:v>
                </c:pt>
                <c:pt idx="10">
                  <c:v>Article 6.3 : Infrastructures</c:v>
                </c:pt>
                <c:pt idx="11">
                  <c:v>Article 6.4 : Environnement de travail</c:v>
                </c:pt>
                <c:pt idx="12">
                  <c:v>Article 7.1 : Planification de la réalisation du produit</c:v>
                </c:pt>
                <c:pt idx="13">
                  <c:v>Article 7.2 : Processus relatifs aux clients</c:v>
                </c:pt>
                <c:pt idx="14">
                  <c:v>Article 7.3 : Conception et développement</c:v>
                </c:pt>
                <c:pt idx="15">
                  <c:v>Article 7.4 : Achats</c:v>
                </c:pt>
                <c:pt idx="16">
                  <c:v>Article 7.5 : Production et préparation du service</c:v>
                </c:pt>
                <c:pt idx="17">
                  <c:v>Article 7.6 : Maîtrise des dispositifs de surveillance et de mesure</c:v>
                </c:pt>
                <c:pt idx="18">
                  <c:v>Article 8.1 : Généralités</c:v>
                </c:pt>
                <c:pt idx="19">
                  <c:v>Article 8.2 : Surveillance et mesures</c:v>
                </c:pt>
                <c:pt idx="20">
                  <c:v>Article 8.3 : Maîtrise du produit non conforme</c:v>
                </c:pt>
                <c:pt idx="21">
                  <c:v>Article 8.4 : Analyse des données</c:v>
                </c:pt>
                <c:pt idx="22">
                  <c:v>Article 8.5 : Amélioration</c:v>
                </c:pt>
              </c:strCache>
            </c:strRef>
          </c:cat>
          <c:val>
            <c:numRef>
              <c:f>'Calculs et Décisions'!$I$623:$I$645</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xmlns:c16r2="http://schemas.microsoft.com/office/drawing/2015/06/chart">
            <c:ext xmlns:c16="http://schemas.microsoft.com/office/drawing/2014/chart" uri="{C3380CC4-5D6E-409C-BE32-E72D297353CC}">
              <c16:uniqueId val="{0000001F-C529-4687-9846-647C5646D0F0}"/>
            </c:ext>
          </c:extLst>
        </c:ser>
        <c:dLbls/>
        <c:axId val="63968384"/>
        <c:axId val="63969920"/>
      </c:radarChart>
      <c:catAx>
        <c:axId val="63968384"/>
        <c:scaling>
          <c:orientation val="minMax"/>
        </c:scaling>
        <c:axPos val="b"/>
        <c:majorGridlines/>
        <c:numFmt formatCode="General" sourceLinked="1"/>
        <c:majorTickMark val="none"/>
        <c:tickLblPos val="nextTo"/>
        <c:spPr>
          <a:noFill/>
          <a:ln w="9525">
            <a:noFill/>
          </a:ln>
          <a:effectLst>
            <a:outerShdw blurRad="50800" dist="50800" dir="5400000" sx="1000" sy="1000" algn="ctr" rotWithShape="0">
              <a:srgbClr val="000000"/>
            </a:outerShdw>
          </a:effectLst>
        </c:spPr>
        <c:txPr>
          <a:bodyPr/>
          <a:lstStyle/>
          <a:p>
            <a:pPr>
              <a:defRPr sz="600">
                <a:solidFill>
                  <a:srgbClr val="008000"/>
                </a:solidFill>
                <a:latin typeface="Arial Narrow"/>
              </a:defRPr>
            </a:pPr>
            <a:endParaRPr lang="fr-FR"/>
          </a:p>
        </c:txPr>
        <c:crossAx val="63969920"/>
        <c:crosses val="autoZero"/>
        <c:auto val="1"/>
        <c:lblAlgn val="ctr"/>
        <c:lblOffset val="100"/>
      </c:catAx>
      <c:valAx>
        <c:axId val="63969920"/>
        <c:scaling>
          <c:orientation val="minMax"/>
        </c:scaling>
        <c:axPos val="l"/>
        <c:majorGridlines>
          <c:spPr>
            <a:ln w="3175" cmpd="sng">
              <a:solidFill>
                <a:schemeClr val="bg1">
                  <a:lumMod val="50000"/>
                </a:schemeClr>
              </a:solidFill>
              <a:prstDash val="sysDot"/>
            </a:ln>
          </c:spPr>
        </c:majorGridlines>
        <c:numFmt formatCode="0%" sourceLinked="0"/>
        <c:majorTickMark val="none"/>
        <c:tickLblPos val="nextTo"/>
        <c:txPr>
          <a:bodyPr/>
          <a:lstStyle/>
          <a:p>
            <a:pPr>
              <a:defRPr sz="800">
                <a:solidFill>
                  <a:schemeClr val="tx1">
                    <a:lumMod val="50000"/>
                    <a:lumOff val="50000"/>
                  </a:schemeClr>
                </a:solidFill>
                <a:latin typeface="Arial Narrow"/>
              </a:defRPr>
            </a:pPr>
            <a:endParaRPr lang="fr-FR"/>
          </a:p>
        </c:txPr>
        <c:crossAx val="63968384"/>
        <c:crosses val="autoZero"/>
        <c:crossBetween val="between"/>
        <c:majorUnit val="0.2"/>
        <c:minorUnit val="4.0000000000000022E-2"/>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1989440888234766"/>
          <c:y val="0.17007392825896767"/>
          <c:w val="0.36423995921373076"/>
          <c:h val="0.70318547681540355"/>
        </c:manualLayout>
      </c:layout>
      <c:radarChart>
        <c:radarStyle val="filled"/>
        <c:ser>
          <c:idx val="0"/>
          <c:order val="0"/>
          <c:tx>
            <c:strRef>
              <c:f>'Résultats ISO 13485'!$A$107</c:f>
              <c:strCache>
                <c:ptCount val="1"/>
                <c:pt idx="0">
                  <c:v>Article 5 : Responsabilité de la direction</c:v>
                </c:pt>
              </c:strCache>
            </c:strRef>
          </c:tx>
          <c:spPr>
            <a:solidFill>
              <a:srgbClr val="DCFFDB">
                <a:alpha val="82000"/>
              </a:srgbClr>
            </a:solidFill>
            <a:ln w="12700">
              <a:solidFill>
                <a:srgbClr val="008000"/>
              </a:solidFill>
            </a:ln>
          </c:spPr>
          <c:dLbls>
            <c:dLbl>
              <c:idx val="0"/>
              <c:layout>
                <c:manualLayout>
                  <c:x val="0"/>
                  <c:y val="0.11311048489663304"/>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ED7-456E-8204-6263F0419C75}"/>
                </c:ext>
              </c:extLst>
            </c:dLbl>
            <c:dLbl>
              <c:idx val="1"/>
              <c:layout>
                <c:manualLayout>
                  <c:x val="-6.4015145882704599E-2"/>
                  <c:y val="5.655524244831650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ED7-456E-8204-6263F0419C75}"/>
                </c:ext>
              </c:extLst>
            </c:dLbl>
            <c:dLbl>
              <c:idx val="2"/>
              <c:layout>
                <c:manualLayout>
                  <c:x val="-6.4015145882704599E-2"/>
                  <c:y val="-4.5244193958653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ED7-456E-8204-6263F0419C75}"/>
                </c:ext>
              </c:extLst>
            </c:dLbl>
            <c:dLbl>
              <c:idx val="3"/>
              <c:layout>
                <c:manualLayout>
                  <c:x val="0"/>
                  <c:y val="-0.1187660091414646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ED7-456E-8204-6263F0419C75}"/>
                </c:ext>
              </c:extLst>
            </c:dLbl>
            <c:dLbl>
              <c:idx val="4"/>
              <c:layout>
                <c:manualLayout>
                  <c:x val="6.7215903176839828E-2"/>
                  <c:y val="-5.655524244831650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ED7-456E-8204-6263F0419C75}"/>
                </c:ext>
              </c:extLst>
            </c:dLbl>
            <c:dLbl>
              <c:idx val="5"/>
              <c:layout>
                <c:manualLayout>
                  <c:x val="7.0416660470975084E-2"/>
                  <c:y val="6.221076669314819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ED7-456E-8204-6263F0419C75}"/>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13485'!$A$108:$A$113</c:f>
              <c:strCache>
                <c:ptCount val="6"/>
                <c:pt idx="0">
                  <c:v>Article 5.1 : Engagement de la direction</c:v>
                </c:pt>
                <c:pt idx="1">
                  <c:v>Article 5.2 : Ecoute client</c:v>
                </c:pt>
                <c:pt idx="2">
                  <c:v>Article 5.3 : Politique qualité</c:v>
                </c:pt>
                <c:pt idx="3">
                  <c:v>Article 5.4 : Planification</c:v>
                </c:pt>
                <c:pt idx="4">
                  <c:v>Article 5.5 : Responsabilité, autorité et communication</c:v>
                </c:pt>
                <c:pt idx="5">
                  <c:v>Article 5.6 : Revue de la direction</c:v>
                </c:pt>
              </c:strCache>
            </c:strRef>
          </c:cat>
          <c:val>
            <c:numRef>
              <c:f>'Résultats ISO 13485'!$F$108:$F$113</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6-EED7-456E-8204-6263F0419C75}"/>
            </c:ext>
          </c:extLst>
        </c:ser>
        <c:dLbls/>
        <c:axId val="82250368"/>
        <c:axId val="82268544"/>
      </c:radarChart>
      <c:catAx>
        <c:axId val="82250368"/>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8000"/>
                </a:solidFill>
                <a:latin typeface="Arial"/>
                <a:ea typeface="Arial"/>
                <a:cs typeface="Arial"/>
              </a:defRPr>
            </a:pPr>
            <a:endParaRPr lang="fr-FR"/>
          </a:p>
        </c:txPr>
        <c:crossAx val="82268544"/>
        <c:crosses val="autoZero"/>
        <c:lblAlgn val="ctr"/>
        <c:lblOffset val="100"/>
      </c:catAx>
      <c:valAx>
        <c:axId val="82268544"/>
        <c:scaling>
          <c:orientation val="minMax"/>
          <c:max val="1"/>
          <c:min val="0"/>
        </c:scaling>
        <c:axPos val="l"/>
        <c:majorGridlines>
          <c:spPr>
            <a:ln w="3175">
              <a:solidFill>
                <a:srgbClr val="808080"/>
              </a:solidFill>
              <a:prstDash val="sysDash"/>
            </a:ln>
          </c:spPr>
        </c:majorGridlines>
        <c:numFmt formatCode="0%" sourceLinked="0"/>
        <c:maj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2250368"/>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094609503753919"/>
          <c:y val="0.14849868766404353"/>
          <c:w val="0.38143929683208438"/>
          <c:h val="0.72897287839020164"/>
        </c:manualLayout>
      </c:layout>
      <c:radarChart>
        <c:radarStyle val="filled"/>
        <c:ser>
          <c:idx val="0"/>
          <c:order val="0"/>
          <c:tx>
            <c:strRef>
              <c:f>'Résultats ISO 13485'!$A$114</c:f>
              <c:strCache>
                <c:ptCount val="1"/>
                <c:pt idx="0">
                  <c:v>Article 6 : Management des ressources</c:v>
                </c:pt>
              </c:strCache>
            </c:strRef>
          </c:tx>
          <c:spPr>
            <a:solidFill>
              <a:srgbClr val="DCFFDB">
                <a:alpha val="71000"/>
              </a:srgbClr>
            </a:solidFill>
            <a:ln w="12700">
              <a:solidFill>
                <a:srgbClr val="008000"/>
              </a:solidFill>
            </a:ln>
          </c:spPr>
          <c:dLbls>
            <c:dLbl>
              <c:idx val="0"/>
              <c:layout>
                <c:manualLayout>
                  <c:x val="0"/>
                  <c:y val="0.12374664685138724"/>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CA3-4F8A-940B-AC8DE6776DA4}"/>
                </c:ext>
              </c:extLst>
            </c:dLbl>
            <c:dLbl>
              <c:idx val="1"/>
              <c:layout>
                <c:manualLayout>
                  <c:x val="-7.4936595071988923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CA3-4F8A-940B-AC8DE6776DA4}"/>
                </c:ext>
              </c:extLst>
            </c:dLbl>
            <c:dLbl>
              <c:idx val="2"/>
              <c:layout>
                <c:manualLayout>
                  <c:x val="0"/>
                  <c:y val="-0.1129860688643099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CA3-4F8A-940B-AC8DE6776DA4}"/>
                </c:ext>
              </c:extLst>
            </c:dLbl>
            <c:dLbl>
              <c:idx val="3"/>
              <c:layout>
                <c:manualLayout>
                  <c:x val="8.1452820730422829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CA3-4F8A-940B-AC8DE6776DA4}"/>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13485'!$A$115:$A$118</c:f>
              <c:strCache>
                <c:ptCount val="4"/>
                <c:pt idx="0">
                  <c:v>Article 6.1 : Mise à disposition des ressources</c:v>
                </c:pt>
                <c:pt idx="1">
                  <c:v>Article 6.2 : Ressources humaines</c:v>
                </c:pt>
                <c:pt idx="2">
                  <c:v>Article 6.3 : Infrastructures</c:v>
                </c:pt>
                <c:pt idx="3">
                  <c:v>Article 6.4 : Environnement de travail</c:v>
                </c:pt>
              </c:strCache>
            </c:strRef>
          </c:cat>
          <c:val>
            <c:numRef>
              <c:f>'Résultats ISO 13485'!$F$115:$F$118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4-CCA3-4F8A-940B-AC8DE6776DA4}"/>
            </c:ext>
          </c:extLst>
        </c:ser>
        <c:dLbls/>
        <c:axId val="82300928"/>
        <c:axId val="82302464"/>
      </c:radarChart>
      <c:catAx>
        <c:axId val="82300928"/>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8000"/>
                </a:solidFill>
                <a:latin typeface="Arial"/>
                <a:ea typeface="Arial"/>
                <a:cs typeface="Arial"/>
              </a:defRPr>
            </a:pPr>
            <a:endParaRPr lang="fr-FR"/>
          </a:p>
        </c:txPr>
        <c:crossAx val="82302464"/>
        <c:crosses val="autoZero"/>
        <c:lblAlgn val="ctr"/>
        <c:lblOffset val="100"/>
      </c:catAx>
      <c:valAx>
        <c:axId val="82302464"/>
        <c:scaling>
          <c:orientation val="minMax"/>
          <c:max val="1"/>
          <c:min val="0"/>
        </c:scaling>
        <c:axPos val="l"/>
        <c:majorGridlines>
          <c:spPr>
            <a:ln w="3175">
              <a:solidFill>
                <a:srgbClr val="808080"/>
              </a:solidFill>
              <a:prstDash val="sysDash"/>
            </a:ln>
          </c:spPr>
        </c:majorGridlines>
        <c:numFmt formatCode="0%" sourceLinked="0"/>
        <c:majorTickMark val="none"/>
        <c:tickLblPos val="nextTo"/>
        <c:spPr>
          <a:ln w="3175">
            <a:solidFill>
              <a:schemeClr val="tx1">
                <a:lumMod val="50000"/>
                <a:lumOff val="50000"/>
              </a:schemeClr>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2300928"/>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1918065241845089"/>
          <c:y val="0.16913429329621121"/>
          <c:w val="0.35515208098988066"/>
          <c:h val="0.68675816765998265"/>
        </c:manualLayout>
      </c:layout>
      <c:radarChart>
        <c:radarStyle val="filled"/>
        <c:ser>
          <c:idx val="0"/>
          <c:order val="0"/>
          <c:tx>
            <c:strRef>
              <c:f>'Résultats ISO 13485'!$A$119</c:f>
              <c:strCache>
                <c:ptCount val="1"/>
                <c:pt idx="0">
                  <c:v>Article 7 : Réalisation du produit</c:v>
                </c:pt>
              </c:strCache>
            </c:strRef>
          </c:tx>
          <c:spPr>
            <a:solidFill>
              <a:srgbClr val="DCFFDB">
                <a:alpha val="83000"/>
              </a:srgbClr>
            </a:solidFill>
            <a:ln w="12700">
              <a:solidFill>
                <a:srgbClr val="008000"/>
              </a:solidFill>
            </a:ln>
          </c:spPr>
          <c:dLbls>
            <c:dLbl>
              <c:idx val="0"/>
              <c:layout>
                <c:manualLayout>
                  <c:x val="3.0124604377366488E-3"/>
                  <c:y val="0.1261648413191510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BE6-4E0A-92CF-49B6B2F933BD}"/>
                </c:ext>
              </c:extLst>
            </c:dLbl>
            <c:dLbl>
              <c:idx val="1"/>
              <c:layout>
                <c:manualLayout>
                  <c:x val="-6.3261669192468464E-2"/>
                  <c:y val="4.731181549468171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BE6-4E0A-92CF-49B6B2F933BD}"/>
                </c:ext>
              </c:extLst>
            </c:dLbl>
            <c:dLbl>
              <c:idx val="2"/>
              <c:layout>
                <c:manualLayout>
                  <c:x val="-5.7236748316995302E-2"/>
                  <c:y val="-4.7311815494681705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BE6-4E0A-92CF-49B6B2F933BD}"/>
                </c:ext>
              </c:extLst>
            </c:dLbl>
            <c:dLbl>
              <c:idx val="3"/>
              <c:layout>
                <c:manualLayout>
                  <c:x val="0"/>
                  <c:y val="-0.1156511045425552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BE6-4E0A-92CF-49B6B2F933BD}"/>
                </c:ext>
              </c:extLst>
            </c:dLbl>
            <c:dLbl>
              <c:idx val="4"/>
              <c:layout>
                <c:manualLayout>
                  <c:x val="7.2299050505678253E-2"/>
                  <c:y val="-5.256868388297970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BE6-4E0A-92CF-49B6B2F933BD}"/>
                </c:ext>
              </c:extLst>
            </c:dLbl>
            <c:dLbl>
              <c:idx val="5"/>
              <c:layout>
                <c:manualLayout>
                  <c:x val="6.9286590067941772E-2"/>
                  <c:y val="5.782555227127753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BE6-4E0A-92CF-49B6B2F933BD}"/>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13485'!$A$120:$A$125</c:f>
              <c:strCache>
                <c:ptCount val="6"/>
                <c:pt idx="0">
                  <c:v>Article 7.1 : Planification de la réalisation du produit</c:v>
                </c:pt>
                <c:pt idx="1">
                  <c:v>Article 7.2 : Processus relatifs aux clients</c:v>
                </c:pt>
                <c:pt idx="2">
                  <c:v>Article 7.3 : Conception et développement</c:v>
                </c:pt>
                <c:pt idx="3">
                  <c:v>Article 7.4 : Achats</c:v>
                </c:pt>
                <c:pt idx="4">
                  <c:v>Article 7.5 : Production et préparation du service</c:v>
                </c:pt>
                <c:pt idx="5">
                  <c:v>Article 7.6 : Maîtrise des dispositifs de surveillance et de mesure</c:v>
                </c:pt>
              </c:strCache>
            </c:strRef>
          </c:cat>
          <c:val>
            <c:numRef>
              <c:f>'Résultats ISO 13485'!$F$120:$F$125</c:f>
              <c:numCache>
                <c:formatCode>0%</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6-9BE6-4E0A-92CF-49B6B2F933BD}"/>
            </c:ext>
          </c:extLst>
        </c:ser>
        <c:dLbls/>
        <c:axId val="64189568"/>
        <c:axId val="64191104"/>
      </c:radarChart>
      <c:catAx>
        <c:axId val="64189568"/>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8000"/>
                </a:solidFill>
                <a:latin typeface="Arial"/>
                <a:ea typeface="Arial"/>
                <a:cs typeface="Arial"/>
              </a:defRPr>
            </a:pPr>
            <a:endParaRPr lang="fr-FR"/>
          </a:p>
        </c:txPr>
        <c:crossAx val="64191104"/>
        <c:crosses val="autoZero"/>
        <c:lblAlgn val="ctr"/>
        <c:lblOffset val="100"/>
      </c:catAx>
      <c:valAx>
        <c:axId val="64191104"/>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4189568"/>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9421040478445054"/>
          <c:y val="0.12256535006295004"/>
          <c:w val="0.42491029163876887"/>
          <c:h val="0.7916475684441947"/>
        </c:manualLayout>
      </c:layout>
      <c:radarChart>
        <c:radarStyle val="filled"/>
        <c:ser>
          <c:idx val="0"/>
          <c:order val="0"/>
          <c:tx>
            <c:strRef>
              <c:f>'Résultats ISO 13485'!$A$126</c:f>
              <c:strCache>
                <c:ptCount val="1"/>
                <c:pt idx="0">
                  <c:v>Article 8 : Mesures, analyse et amélioration</c:v>
                </c:pt>
              </c:strCache>
            </c:strRef>
          </c:tx>
          <c:spPr>
            <a:solidFill>
              <a:srgbClr val="DCFFDB">
                <a:alpha val="67000"/>
              </a:srgbClr>
            </a:solidFill>
            <a:ln>
              <a:solidFill>
                <a:srgbClr val="008000"/>
              </a:solidFill>
            </a:ln>
          </c:spPr>
          <c:dLbls>
            <c:dLbl>
              <c:idx val="0"/>
              <c:layout>
                <c:manualLayout>
                  <c:x val="0"/>
                  <c:y val="0.13223972354608976"/>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6B9-4B5B-9042-BFEFD0495A46}"/>
                </c:ext>
              </c:extLst>
            </c:dLbl>
            <c:dLbl>
              <c:idx val="1"/>
              <c:layout>
                <c:manualLayout>
                  <c:x val="-8.0556878494960862E-2"/>
                  <c:y val="3.3059930886522475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6B9-4B5B-9042-BFEFD0495A46}"/>
                </c:ext>
              </c:extLst>
            </c:dLbl>
            <c:dLbl>
              <c:idx val="2"/>
              <c:layout>
                <c:manualLayout>
                  <c:x val="-5.034804905935044E-2"/>
                  <c:y val="-9.366980417848057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6B9-4B5B-9042-BFEFD0495A46}"/>
                </c:ext>
              </c:extLst>
            </c:dLbl>
            <c:dLbl>
              <c:idx val="3"/>
              <c:layout>
                <c:manualLayout>
                  <c:x val="6.0417658871220581E-2"/>
                  <c:y val="-9.91797926595673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6B9-4B5B-9042-BFEFD0495A46}"/>
                </c:ext>
              </c:extLst>
            </c:dLbl>
            <c:dLbl>
              <c:idx val="4"/>
              <c:layout>
                <c:manualLayout>
                  <c:x val="8.3913415098917393E-2"/>
                  <c:y val="3.305993088652241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6B9-4B5B-9042-BFEFD0495A46}"/>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13485'!$A$127:$A$131</c:f>
              <c:strCache>
                <c:ptCount val="5"/>
                <c:pt idx="0">
                  <c:v>Article 8.1 : Généralités</c:v>
                </c:pt>
                <c:pt idx="1">
                  <c:v>Article 8.2 : Surveillance et mesures</c:v>
                </c:pt>
                <c:pt idx="2">
                  <c:v>Article 8.3 : Maîtrise du produit non conforme</c:v>
                </c:pt>
                <c:pt idx="3">
                  <c:v>Article 8.4 : Analyse des données</c:v>
                </c:pt>
                <c:pt idx="4">
                  <c:v>Article 8.5 : Amélioration</c:v>
                </c:pt>
              </c:strCache>
            </c:strRef>
          </c:cat>
          <c:val>
            <c:numRef>
              <c:f>'Résultats ISO 13485'!$F$127:$F$131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66B9-4B5B-9042-BFEFD0495A46}"/>
            </c:ext>
          </c:extLst>
        </c:ser>
        <c:dLbls/>
        <c:axId val="85080320"/>
        <c:axId val="85082112"/>
      </c:radarChart>
      <c:catAx>
        <c:axId val="85080320"/>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8000"/>
                </a:solidFill>
                <a:latin typeface="Arial"/>
                <a:ea typeface="Arial"/>
                <a:cs typeface="Arial"/>
              </a:defRPr>
            </a:pPr>
            <a:endParaRPr lang="fr-FR"/>
          </a:p>
        </c:txPr>
        <c:crossAx val="85082112"/>
        <c:crosses val="autoZero"/>
        <c:lblAlgn val="ctr"/>
        <c:lblOffset val="100"/>
      </c:catAx>
      <c:valAx>
        <c:axId val="85082112"/>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5080320"/>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style val="7"/>
  <c:chart>
    <c:title>
      <c:tx>
        <c:rich>
          <a:bodyPr/>
          <a:lstStyle/>
          <a:p>
            <a:pPr>
              <a:defRPr sz="1000">
                <a:solidFill>
                  <a:schemeClr val="tx1"/>
                </a:solidFill>
                <a:latin typeface="Calibri" pitchFamily="34" charset="0"/>
                <a:cs typeface="Calibri" pitchFamily="34" charset="0"/>
              </a:defRPr>
            </a:pPr>
            <a:r>
              <a:rPr lang="fr-FR" sz="1000">
                <a:solidFill>
                  <a:schemeClr val="tx1"/>
                </a:solidFill>
                <a:latin typeface="Calibri" pitchFamily="34" charset="0"/>
                <a:cs typeface="Calibri" pitchFamily="34" charset="0"/>
              </a:rPr>
              <a:t>Véracité des critères </a:t>
            </a:r>
          </a:p>
        </c:rich>
      </c:tx>
      <c:layout>
        <c:manualLayout>
          <c:xMode val="edge"/>
          <c:yMode val="edge"/>
          <c:x val="0.35611918317309438"/>
          <c:y val="4.5389869284675075E-2"/>
        </c:manualLayout>
      </c:layout>
    </c:title>
    <c:plotArea>
      <c:layout>
        <c:manualLayout>
          <c:layoutTarget val="inner"/>
          <c:xMode val="edge"/>
          <c:yMode val="edge"/>
          <c:x val="0.10648053318195012"/>
          <c:y val="0.18785733600535454"/>
          <c:w val="0.86272045225117311"/>
          <c:h val="0.59221711648563757"/>
        </c:manualLayout>
      </c:layout>
      <c:barChart>
        <c:barDir val="col"/>
        <c:grouping val="clustered"/>
        <c:ser>
          <c:idx val="0"/>
          <c:order val="0"/>
          <c:spPr>
            <a:solidFill>
              <a:srgbClr val="FFE9F9">
                <a:alpha val="67000"/>
              </a:srgbClr>
            </a:solidFill>
            <a:ln>
              <a:solidFill>
                <a:srgbClr val="FF6FCF"/>
              </a:solidFill>
            </a:ln>
          </c:spPr>
          <c:dPt>
            <c:idx val="0"/>
            <c:spPr>
              <a:solidFill>
                <a:schemeClr val="tx1">
                  <a:alpha val="67000"/>
                </a:schemeClr>
              </a:solidFill>
              <a:ln>
                <a:solidFill>
                  <a:schemeClr val="tx1"/>
                </a:solidFill>
              </a:ln>
            </c:spPr>
            <c:extLst xmlns:c16r2="http://schemas.microsoft.com/office/drawing/2015/06/chart">
              <c:ext xmlns:c16="http://schemas.microsoft.com/office/drawing/2014/chart" uri="{C3380CC4-5D6E-409C-BE32-E72D297353CC}">
                <c16:uniqueId val="{00000001-F466-4626-9D2B-D7A52D18A351}"/>
              </c:ext>
            </c:extLst>
          </c:dPt>
          <c:dLbls>
            <c:dLbl>
              <c:idx val="0"/>
              <c:spPr>
                <a:noFill/>
                <a:ln>
                  <a:noFill/>
                </a:ln>
                <a:effectLst/>
              </c:spPr>
              <c:txPr>
                <a:bodyPr/>
                <a:lstStyle/>
                <a:p>
                  <a:pPr>
                    <a:defRPr>
                      <a:solidFill>
                        <a:schemeClr val="tx1"/>
                      </a:solidFill>
                    </a:defRPr>
                  </a:pPr>
                  <a:endParaRPr lang="fr-FR"/>
                </a:p>
              </c:txPr>
            </c:dLbl>
            <c:spPr>
              <a:noFill/>
              <a:ln>
                <a:noFill/>
              </a:ln>
              <a:effectLst/>
            </c:spPr>
            <c:txPr>
              <a:bodyPr/>
              <a:lstStyle/>
              <a:p>
                <a:pPr>
                  <a:defRPr>
                    <a:solidFill>
                      <a:srgbClr val="FF0092"/>
                    </a:solidFill>
                  </a:defRPr>
                </a:pPr>
                <a:endParaRPr lang="fr-FR"/>
              </a:p>
            </c:txPr>
            <c:showVal val="1"/>
            <c:extLst xmlns:c16r2="http://schemas.microsoft.com/office/drawing/2015/06/chart">
              <c:ext xmlns:c15="http://schemas.microsoft.com/office/drawing/2012/chart" uri="{CE6537A1-D6FC-4f65-9D91-7224C49458BB}">
                <c15:layout/>
                <c15:showLeaderLines val="0"/>
              </c:ext>
            </c:extLst>
          </c:dLbls>
          <c:cat>
            <c:strRef>
              <c:f>'Calculs et Décisions'!$D$552:$D$558</c:f>
              <c:strCache>
                <c:ptCount val="7"/>
                <c:pt idx="0">
                  <c:v>Non concernée</c:v>
                </c:pt>
                <c:pt idx="1">
                  <c:v>FAUX unanime</c:v>
                </c:pt>
                <c:pt idx="2">
                  <c:v>FAUX</c:v>
                </c:pt>
                <c:pt idx="3">
                  <c:v>Plutôt FAUX</c:v>
                </c:pt>
                <c:pt idx="4">
                  <c:v>Plutôt VRAI</c:v>
                </c:pt>
                <c:pt idx="5">
                  <c:v>VRAI</c:v>
                </c:pt>
                <c:pt idx="6">
                  <c:v>VRAI Prouvé</c:v>
                </c:pt>
              </c:strCache>
            </c:strRef>
          </c:cat>
          <c:val>
            <c:numRef>
              <c:f>'Calculs et Décisions'!$F$552:$F$558</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F466-4626-9D2B-D7A52D18A351}"/>
            </c:ext>
          </c:extLst>
        </c:ser>
        <c:dLbls/>
        <c:axId val="61255040"/>
        <c:axId val="61260928"/>
      </c:barChart>
      <c:catAx>
        <c:axId val="61255040"/>
        <c:scaling>
          <c:orientation val="minMax"/>
        </c:scaling>
        <c:axPos val="b"/>
        <c:numFmt formatCode="General" sourceLinked="1"/>
        <c:majorTickMark val="none"/>
        <c:tickLblPos val="nextTo"/>
        <c:txPr>
          <a:bodyPr/>
          <a:lstStyle/>
          <a:p>
            <a:pPr>
              <a:defRPr>
                <a:solidFill>
                  <a:schemeClr val="tx1"/>
                </a:solidFill>
              </a:defRPr>
            </a:pPr>
            <a:endParaRPr lang="fr-FR"/>
          </a:p>
        </c:txPr>
        <c:crossAx val="61260928"/>
        <c:crosses val="autoZero"/>
        <c:auto val="1"/>
        <c:lblAlgn val="ctr"/>
        <c:lblOffset val="100"/>
      </c:catAx>
      <c:valAx>
        <c:axId val="61260928"/>
        <c:scaling>
          <c:orientation val="minMax"/>
        </c:scaling>
        <c:axPos val="l"/>
        <c:majorGridlines/>
        <c:numFmt formatCode="0" sourceLinked="1"/>
        <c:majorTickMark val="none"/>
        <c:tickLblPos val="nextTo"/>
        <c:crossAx val="61255040"/>
        <c:crosses val="autoZero"/>
        <c:crossBetween val="between"/>
        <c:majorUnit val="100"/>
        <c:minorUnit val="10"/>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v>Article 4</c:v>
          </c:tx>
          <c:spPr>
            <a:solidFill>
              <a:srgbClr val="DCFFDB">
                <a:alpha val="61000"/>
              </a:srgbClr>
            </a:solidFill>
            <a:ln w="12700" cmpd="sng">
              <a:solidFill>
                <a:srgbClr val="008000"/>
              </a:solidFill>
            </a:ln>
          </c:spPr>
          <c:dLbls>
            <c:spPr>
              <a:noFill/>
              <a:ln>
                <a:noFill/>
              </a:ln>
              <a:effectLst/>
            </c:spPr>
            <c:txPr>
              <a:bodyPr/>
              <a:lstStyle/>
              <a:p>
                <a:pPr>
                  <a:defRPr>
                    <a:solidFill>
                      <a:schemeClr val="bg1">
                        <a:lumMod val="50000"/>
                      </a:schemeClr>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13485'!$A$105:$A$106</c:f>
              <c:strCache>
                <c:ptCount val="2"/>
                <c:pt idx="0">
                  <c:v>Article 4.1 : Exigences générales</c:v>
                </c:pt>
                <c:pt idx="1">
                  <c:v>Article 4.2 : Exigences relatives à la documentation</c:v>
                </c:pt>
              </c:strCache>
            </c:strRef>
          </c:cat>
          <c:val>
            <c:numRef>
              <c:f>'Résultats ISO 13485'!$F$105:$F$106</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1D96-4D3F-958A-61BCE4775739}"/>
            </c:ext>
          </c:extLst>
        </c:ser>
        <c:dLbls/>
        <c:axId val="85122048"/>
        <c:axId val="85127936"/>
      </c:barChart>
      <c:catAx>
        <c:axId val="85122048"/>
        <c:scaling>
          <c:orientation val="minMax"/>
        </c:scaling>
        <c:axPos val="b"/>
        <c:numFmt formatCode="General" sourceLinked="1"/>
        <c:tickLblPos val="nextTo"/>
        <c:txPr>
          <a:bodyPr/>
          <a:lstStyle/>
          <a:p>
            <a:pPr>
              <a:defRPr sz="800">
                <a:solidFill>
                  <a:srgbClr val="008000"/>
                </a:solidFill>
              </a:defRPr>
            </a:pPr>
            <a:endParaRPr lang="fr-FR"/>
          </a:p>
        </c:txPr>
        <c:crossAx val="85127936"/>
        <c:crosses val="autoZero"/>
        <c:auto val="1"/>
        <c:lblAlgn val="ctr"/>
        <c:lblOffset val="100"/>
      </c:catAx>
      <c:valAx>
        <c:axId val="85127936"/>
        <c:scaling>
          <c:orientation val="minMax"/>
          <c:max val="1"/>
          <c:min val="0"/>
        </c:scaling>
        <c:axPos val="l"/>
        <c:majorGridlines>
          <c:spPr>
            <a:ln w="3175" cmpd="sng">
              <a:solidFill>
                <a:schemeClr val="tx1">
                  <a:lumMod val="50000"/>
                  <a:lumOff val="50000"/>
                </a:schemeClr>
              </a:solidFill>
              <a:prstDash val="sysDot"/>
            </a:ln>
          </c:spPr>
        </c:majorGridlines>
        <c:numFmt formatCode="0%" sourceLinked="0"/>
        <c:tickLblPos val="nextTo"/>
        <c:txPr>
          <a:bodyPr/>
          <a:lstStyle/>
          <a:p>
            <a:pPr>
              <a:defRPr sz="800">
                <a:solidFill>
                  <a:schemeClr val="tx1">
                    <a:lumMod val="50000"/>
                    <a:lumOff val="50000"/>
                  </a:schemeClr>
                </a:solidFill>
              </a:defRPr>
            </a:pPr>
            <a:endParaRPr lang="fr-FR"/>
          </a:p>
        </c:txPr>
        <c:crossAx val="85122048"/>
        <c:crosses val="autoZero"/>
        <c:crossBetween val="between"/>
        <c:majorUnit val="0.2"/>
      </c:valAx>
      <c:spPr>
        <a:noFill/>
        <a:ln w="3175" cmpd="sng">
          <a:prstDash val="sysDot"/>
        </a:ln>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0435210983242495"/>
          <c:y val="5.5308020599566812E-2"/>
          <c:w val="0.88685418938017402"/>
          <c:h val="0.72190221691811596"/>
        </c:manualLayout>
      </c:layout>
      <c:barChart>
        <c:barDir val="col"/>
        <c:grouping val="clustered"/>
        <c:ser>
          <c:idx val="0"/>
          <c:order val="0"/>
          <c:spPr>
            <a:solidFill>
              <a:srgbClr val="F79646">
                <a:lumMod val="75000"/>
                <a:alpha val="20000"/>
              </a:srgbClr>
            </a:solidFill>
            <a:ln>
              <a:solidFill>
                <a:schemeClr val="accent6">
                  <a:lumMod val="75000"/>
                </a:schemeClr>
              </a:solidFill>
            </a:ln>
          </c:spPr>
          <c:dLbls>
            <c:spPr>
              <a:noFill/>
              <a:ln>
                <a:noFill/>
              </a:ln>
              <a:effectLst/>
            </c:spPr>
            <c:txPr>
              <a:bodyPr/>
              <a:lstStyle/>
              <a:p>
                <a:pPr>
                  <a:defRPr>
                    <a:solidFill>
                      <a:schemeClr val="accent6">
                        <a:lumMod val="75000"/>
                      </a:schemeClr>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'Calculs et Décisions'!$A$649:$A$652</c:f>
              <c:strCache>
                <c:ptCount val="4"/>
                <c:pt idx="0">
                  <c:v>Informel</c:v>
                </c:pt>
                <c:pt idx="1">
                  <c:v>Aléatoire</c:v>
                </c:pt>
                <c:pt idx="2">
                  <c:v>Convaincant</c:v>
                </c:pt>
                <c:pt idx="3">
                  <c:v>Conforme</c:v>
                </c:pt>
              </c:strCache>
            </c:strRef>
          </c:cat>
          <c:val>
            <c:numRef>
              <c:f>'Calculs et Décisions'!$B$649:$B$652</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A4C0-471A-8FCE-C2C9502F4587}"/>
            </c:ext>
          </c:extLst>
        </c:ser>
        <c:dLbls/>
        <c:axId val="85297408"/>
        <c:axId val="85299200"/>
      </c:barChart>
      <c:catAx>
        <c:axId val="85297408"/>
        <c:scaling>
          <c:orientation val="minMax"/>
        </c:scaling>
        <c:axPos val="b"/>
        <c:numFmt formatCode="General" sourceLinked="1"/>
        <c:majorTickMark val="none"/>
        <c:tickLblPos val="nextTo"/>
        <c:txPr>
          <a:bodyPr/>
          <a:lstStyle/>
          <a:p>
            <a:pPr>
              <a:defRPr sz="900">
                <a:solidFill>
                  <a:schemeClr val="tx1"/>
                </a:solidFill>
              </a:defRPr>
            </a:pPr>
            <a:endParaRPr lang="fr-FR"/>
          </a:p>
        </c:txPr>
        <c:crossAx val="85299200"/>
        <c:crosses val="autoZero"/>
        <c:auto val="1"/>
        <c:lblAlgn val="ctr"/>
        <c:lblOffset val="100"/>
      </c:catAx>
      <c:valAx>
        <c:axId val="85299200"/>
        <c:scaling>
          <c:orientation val="minMax"/>
        </c:scaling>
        <c:axPos val="l"/>
        <c:majorGridlines/>
        <c:numFmt formatCode="0" sourceLinked="1"/>
        <c:majorTickMark val="none"/>
        <c:tickLblPos val="nextTo"/>
        <c:crossAx val="85297408"/>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r-FR"/>
  <c:style val="7"/>
  <c:chart>
    <c:title>
      <c:tx>
        <c:rich>
          <a:bodyPr/>
          <a:lstStyle/>
          <a:p>
            <a:pPr>
              <a:defRPr sz="1000">
                <a:solidFill>
                  <a:schemeClr val="tx1"/>
                </a:solidFill>
                <a:latin typeface="Calibri" pitchFamily="34" charset="0"/>
                <a:cs typeface="Calibri" pitchFamily="34" charset="0"/>
              </a:defRPr>
            </a:pPr>
            <a:r>
              <a:rPr lang="fr-FR" sz="1000">
                <a:solidFill>
                  <a:schemeClr val="tx1"/>
                </a:solidFill>
                <a:latin typeface="Calibri" pitchFamily="34" charset="0"/>
                <a:cs typeface="Calibri" pitchFamily="34" charset="0"/>
              </a:rPr>
              <a:t>Véracité des critères d'exigence</a:t>
            </a:r>
          </a:p>
        </c:rich>
      </c:tx>
      <c:layout>
        <c:manualLayout>
          <c:xMode val="edge"/>
          <c:yMode val="edge"/>
          <c:x val="0.25613197352700101"/>
          <c:y val="4.5389889277661362E-2"/>
        </c:manualLayout>
      </c:layout>
    </c:title>
    <c:plotArea>
      <c:layout>
        <c:manualLayout>
          <c:layoutTarget val="inner"/>
          <c:xMode val="edge"/>
          <c:yMode val="edge"/>
          <c:x val="0.10648053318195012"/>
          <c:y val="0.20920210241152165"/>
          <c:w val="0.86272045225117377"/>
          <c:h val="0.41911736818238038"/>
        </c:manualLayout>
      </c:layout>
      <c:barChart>
        <c:barDir val="col"/>
        <c:grouping val="clustered"/>
        <c:ser>
          <c:idx val="0"/>
          <c:order val="0"/>
          <c:spPr>
            <a:solidFill>
              <a:srgbClr val="F79646">
                <a:lumMod val="75000"/>
                <a:alpha val="20000"/>
              </a:srgbClr>
            </a:solidFill>
            <a:ln>
              <a:solidFill>
                <a:schemeClr val="accent6">
                  <a:lumMod val="75000"/>
                </a:schemeClr>
              </a:solidFill>
            </a:ln>
          </c:spPr>
          <c:dPt>
            <c:idx val="0"/>
            <c:spPr>
              <a:solidFill>
                <a:srgbClr val="000000">
                  <a:alpha val="41000"/>
                </a:srgbClr>
              </a:solidFill>
              <a:ln>
                <a:solidFill>
                  <a:schemeClr val="tx1"/>
                </a:solidFill>
              </a:ln>
            </c:spPr>
            <c:extLst xmlns:c16r2="http://schemas.microsoft.com/office/drawing/2015/06/chart">
              <c:ext xmlns:c16="http://schemas.microsoft.com/office/drawing/2014/chart" uri="{C3380CC4-5D6E-409C-BE32-E72D297353CC}">
                <c16:uniqueId val="{00000001-5279-4331-B5FA-72422FB2F416}"/>
              </c:ext>
            </c:extLst>
          </c:dPt>
          <c:dLbls>
            <c:dLbl>
              <c:idx val="0"/>
              <c:spPr>
                <a:noFill/>
                <a:ln>
                  <a:noFill/>
                </a:ln>
                <a:effectLst/>
              </c:spPr>
              <c:txPr>
                <a:bodyPr/>
                <a:lstStyle/>
                <a:p>
                  <a:pPr>
                    <a:defRPr>
                      <a:solidFill>
                        <a:schemeClr val="tx1"/>
                      </a:solidFill>
                    </a:defRPr>
                  </a:pPr>
                  <a:endParaRPr lang="fr-FR"/>
                </a:p>
              </c:txPr>
            </c:dLbl>
            <c:spPr>
              <a:noFill/>
              <a:ln>
                <a:noFill/>
              </a:ln>
              <a:effectLst/>
            </c:spPr>
            <c:txPr>
              <a:bodyPr/>
              <a:lstStyle/>
              <a:p>
                <a:pPr>
                  <a:defRPr>
                    <a:solidFill>
                      <a:schemeClr val="accent6">
                        <a:lumMod val="75000"/>
                      </a:schemeClr>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'Calculs et Décisions'!$D$649:$D$655</c:f>
              <c:strCache>
                <c:ptCount val="7"/>
                <c:pt idx="0">
                  <c:v>Non concerné</c:v>
                </c:pt>
                <c:pt idx="1">
                  <c:v>FAUX unanime</c:v>
                </c:pt>
                <c:pt idx="2">
                  <c:v>FAUX</c:v>
                </c:pt>
                <c:pt idx="3">
                  <c:v>Plutôt FAUX</c:v>
                </c:pt>
                <c:pt idx="4">
                  <c:v>Plutôt VRAI</c:v>
                </c:pt>
                <c:pt idx="5">
                  <c:v>VRAI</c:v>
                </c:pt>
                <c:pt idx="6">
                  <c:v>VRAI Prouvé</c:v>
                </c:pt>
              </c:strCache>
            </c:strRef>
          </c:cat>
          <c:val>
            <c:numRef>
              <c:f>'Calculs et Décisions'!$F$649:$F$655</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5279-4331-B5FA-72422FB2F416}"/>
            </c:ext>
          </c:extLst>
        </c:ser>
        <c:dLbls/>
        <c:axId val="85319680"/>
        <c:axId val="85321216"/>
      </c:barChart>
      <c:catAx>
        <c:axId val="85319680"/>
        <c:scaling>
          <c:orientation val="minMax"/>
        </c:scaling>
        <c:axPos val="b"/>
        <c:numFmt formatCode="General" sourceLinked="1"/>
        <c:majorTickMark val="none"/>
        <c:tickLblPos val="nextTo"/>
        <c:txPr>
          <a:bodyPr/>
          <a:lstStyle/>
          <a:p>
            <a:pPr>
              <a:defRPr sz="900">
                <a:solidFill>
                  <a:schemeClr val="tx1"/>
                </a:solidFill>
              </a:defRPr>
            </a:pPr>
            <a:endParaRPr lang="fr-FR"/>
          </a:p>
        </c:txPr>
        <c:crossAx val="85321216"/>
        <c:crosses val="autoZero"/>
        <c:auto val="1"/>
        <c:lblAlgn val="ctr"/>
        <c:lblOffset val="100"/>
      </c:catAx>
      <c:valAx>
        <c:axId val="85321216"/>
        <c:scaling>
          <c:orientation val="minMax"/>
        </c:scaling>
        <c:axPos val="l"/>
        <c:majorGridlines/>
        <c:numFmt formatCode="0" sourceLinked="1"/>
        <c:majorTickMark val="none"/>
        <c:tickLblPos val="nextTo"/>
        <c:crossAx val="85319680"/>
        <c:crosses val="autoZero"/>
        <c:crossBetween val="between"/>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r-FR"/>
  <c:style val="7"/>
  <c:chart>
    <c:autoTitleDeleted val="1"/>
    <c:plotArea>
      <c:layout>
        <c:manualLayout>
          <c:layoutTarget val="inner"/>
          <c:xMode val="edge"/>
          <c:yMode val="edge"/>
          <c:x val="0.20421564199737144"/>
          <c:y val="0.17913972709933004"/>
          <c:w val="0.55302472166041605"/>
          <c:h val="0.68870469995598405"/>
        </c:manualLayout>
      </c:layout>
      <c:radarChart>
        <c:radarStyle val="filled"/>
        <c:ser>
          <c:idx val="1"/>
          <c:order val="0"/>
          <c:tx>
            <c:v>Coloriage Art4</c:v>
          </c:tx>
          <c:spPr>
            <a:solidFill>
              <a:srgbClr val="89FF00">
                <a:alpha val="20000"/>
              </a:srgbClr>
            </a:solidFill>
            <a:ln w="25400">
              <a:noFill/>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Décisions'!$A$563:$A$569</c:f>
              <c:numCache>
                <c:formatCode>General</c:formatCode>
                <c:ptCount val="7"/>
                <c:pt idx="0">
                  <c:v>1</c:v>
                </c:pt>
                <c:pt idx="1">
                  <c:v>1</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0316-42D1-A722-9BDE6327B51D}"/>
            </c:ext>
          </c:extLst>
        </c:ser>
        <c:ser>
          <c:idx val="2"/>
          <c:order val="1"/>
          <c:tx>
            <c:v>Coloriage Art5</c:v>
          </c:tx>
          <c:spPr>
            <a:solidFill>
              <a:srgbClr val="FFCD00">
                <a:alpha val="20000"/>
              </a:srgbClr>
            </a:solidFill>
            <a:ln w="25400">
              <a:noFill/>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Décisions'!$B$563:$B$569</c:f>
              <c:numCache>
                <c:formatCode>General</c:formatCode>
                <c:ptCount val="7"/>
                <c:pt idx="0">
                  <c:v>0</c:v>
                </c:pt>
                <c:pt idx="1">
                  <c:v>1</c:v>
                </c:pt>
                <c:pt idx="2">
                  <c:v>1</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0316-42D1-A722-9BDE6327B51D}"/>
            </c:ext>
          </c:extLst>
        </c:ser>
        <c:ser>
          <c:idx val="3"/>
          <c:order val="2"/>
          <c:tx>
            <c:v>Coloriage Art6</c:v>
          </c:tx>
          <c:spPr>
            <a:solidFill>
              <a:srgbClr val="FF0092">
                <a:alpha val="20000"/>
              </a:srgbClr>
            </a:solidFill>
            <a:ln w="25400">
              <a:noFill/>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Décisions'!$C$563:$C$569</c:f>
              <c:numCache>
                <c:formatCode>General</c:formatCode>
                <c:ptCount val="7"/>
                <c:pt idx="0">
                  <c:v>0</c:v>
                </c:pt>
                <c:pt idx="1">
                  <c:v>0</c:v>
                </c:pt>
                <c:pt idx="2">
                  <c:v>1</c:v>
                </c:pt>
                <c:pt idx="3">
                  <c:v>1</c:v>
                </c:pt>
                <c:pt idx="4">
                  <c:v>0</c:v>
                </c:pt>
                <c:pt idx="5">
                  <c:v>0</c:v>
                </c:pt>
                <c:pt idx="6">
                  <c:v>0</c:v>
                </c:pt>
              </c:numCache>
            </c:numRef>
          </c:val>
          <c:extLst xmlns:c16r2="http://schemas.microsoft.com/office/drawing/2015/06/chart">
            <c:ext xmlns:c16="http://schemas.microsoft.com/office/drawing/2014/chart" uri="{C3380CC4-5D6E-409C-BE32-E72D297353CC}">
              <c16:uniqueId val="{00000002-0316-42D1-A722-9BDE6327B51D}"/>
            </c:ext>
          </c:extLst>
        </c:ser>
        <c:ser>
          <c:idx val="4"/>
          <c:order val="3"/>
          <c:tx>
            <c:v>Coloriage Art7</c:v>
          </c:tx>
          <c:spPr>
            <a:solidFill>
              <a:srgbClr val="8C07FF">
                <a:alpha val="20000"/>
              </a:srgbClr>
            </a:solidFill>
            <a:ln w="25400">
              <a:noFill/>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Décisions'!$D$563:$D$569</c:f>
              <c:numCache>
                <c:formatCode>General</c:formatCode>
                <c:ptCount val="7"/>
                <c:pt idx="0">
                  <c:v>0</c:v>
                </c:pt>
                <c:pt idx="1">
                  <c:v>0</c:v>
                </c:pt>
                <c:pt idx="2">
                  <c:v>0</c:v>
                </c:pt>
                <c:pt idx="3">
                  <c:v>1</c:v>
                </c:pt>
                <c:pt idx="4">
                  <c:v>1</c:v>
                </c:pt>
                <c:pt idx="5">
                  <c:v>0</c:v>
                </c:pt>
                <c:pt idx="6">
                  <c:v>0</c:v>
                </c:pt>
              </c:numCache>
            </c:numRef>
          </c:val>
          <c:extLst xmlns:c16r2="http://schemas.microsoft.com/office/drawing/2015/06/chart">
            <c:ext xmlns:c16="http://schemas.microsoft.com/office/drawing/2014/chart" uri="{C3380CC4-5D6E-409C-BE32-E72D297353CC}">
              <c16:uniqueId val="{00000003-0316-42D1-A722-9BDE6327B51D}"/>
            </c:ext>
          </c:extLst>
        </c:ser>
        <c:ser>
          <c:idx val="5"/>
          <c:order val="4"/>
          <c:tx>
            <c:v>Coloriage Art8</c:v>
          </c:tx>
          <c:spPr>
            <a:solidFill>
              <a:srgbClr val="00D6FF">
                <a:alpha val="20000"/>
              </a:srgbClr>
            </a:solidFill>
            <a:ln w="25400">
              <a:noFill/>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Décisions'!$E$563:$E$569</c:f>
              <c:numCache>
                <c:formatCode>General</c:formatCode>
                <c:ptCount val="7"/>
                <c:pt idx="0">
                  <c:v>0</c:v>
                </c:pt>
                <c:pt idx="1">
                  <c:v>0</c:v>
                </c:pt>
                <c:pt idx="2">
                  <c:v>0</c:v>
                </c:pt>
                <c:pt idx="3">
                  <c:v>0</c:v>
                </c:pt>
                <c:pt idx="4">
                  <c:v>1</c:v>
                </c:pt>
                <c:pt idx="5">
                  <c:v>1</c:v>
                </c:pt>
                <c:pt idx="6">
                  <c:v>0</c:v>
                </c:pt>
              </c:numCache>
            </c:numRef>
          </c:val>
          <c:extLst xmlns:c16r2="http://schemas.microsoft.com/office/drawing/2015/06/chart">
            <c:ext xmlns:c16="http://schemas.microsoft.com/office/drawing/2014/chart" uri="{C3380CC4-5D6E-409C-BE32-E72D297353CC}">
              <c16:uniqueId val="{00000004-0316-42D1-A722-9BDE6327B51D}"/>
            </c:ext>
          </c:extLst>
        </c:ser>
        <c:ser>
          <c:idx val="6"/>
          <c:order val="5"/>
          <c:tx>
            <c:v>Coloriage Art9</c:v>
          </c:tx>
          <c:spPr>
            <a:solidFill>
              <a:srgbClr val="81D9F2">
                <a:alpha val="64000"/>
              </a:srgbClr>
            </a:solidFill>
            <a:ln w="25400">
              <a:noFill/>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Décisions'!$F$563:$F$569</c:f>
              <c:numCache>
                <c:formatCode>General</c:formatCode>
                <c:ptCount val="7"/>
                <c:pt idx="0">
                  <c:v>0</c:v>
                </c:pt>
                <c:pt idx="1">
                  <c:v>0</c:v>
                </c:pt>
                <c:pt idx="2">
                  <c:v>0</c:v>
                </c:pt>
                <c:pt idx="3">
                  <c:v>0</c:v>
                </c:pt>
                <c:pt idx="4">
                  <c:v>0</c:v>
                </c:pt>
                <c:pt idx="5">
                  <c:v>1</c:v>
                </c:pt>
                <c:pt idx="6">
                  <c:v>1</c:v>
                </c:pt>
              </c:numCache>
            </c:numRef>
          </c:val>
          <c:extLst xmlns:c16r2="http://schemas.microsoft.com/office/drawing/2015/06/chart">
            <c:ext xmlns:c16="http://schemas.microsoft.com/office/drawing/2014/chart" uri="{C3380CC4-5D6E-409C-BE32-E72D297353CC}">
              <c16:uniqueId val="{00000005-0316-42D1-A722-9BDE6327B51D}"/>
            </c:ext>
          </c:extLst>
        </c:ser>
        <c:ser>
          <c:idx val="7"/>
          <c:order val="6"/>
          <c:tx>
            <c:v>Coloriage Art10</c:v>
          </c:tx>
          <c:spPr>
            <a:solidFill>
              <a:srgbClr val="F1AAA1">
                <a:alpha val="70000"/>
              </a:srgbClr>
            </a:solidFill>
            <a:ln w="25400">
              <a:noFill/>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Décisions'!$G$563:$G$569</c:f>
              <c:numCache>
                <c:formatCode>General</c:formatCode>
                <c:ptCount val="7"/>
                <c:pt idx="0">
                  <c:v>1</c:v>
                </c:pt>
                <c:pt idx="1">
                  <c:v>0</c:v>
                </c:pt>
                <c:pt idx="2">
                  <c:v>0</c:v>
                </c:pt>
                <c:pt idx="3">
                  <c:v>0</c:v>
                </c:pt>
                <c:pt idx="4">
                  <c:v>1</c:v>
                </c:pt>
                <c:pt idx="5">
                  <c:v>0</c:v>
                </c:pt>
                <c:pt idx="6">
                  <c:v>1</c:v>
                </c:pt>
              </c:numCache>
            </c:numRef>
          </c:val>
          <c:extLst xmlns:c16r2="http://schemas.microsoft.com/office/drawing/2015/06/chart">
            <c:ext xmlns:c16="http://schemas.microsoft.com/office/drawing/2014/chart" uri="{C3380CC4-5D6E-409C-BE32-E72D297353CC}">
              <c16:uniqueId val="{00000006-0316-42D1-A722-9BDE6327B51D}"/>
            </c:ext>
          </c:extLst>
        </c:ser>
        <c:ser>
          <c:idx val="8"/>
          <c:order val="7"/>
          <c:tx>
            <c:strRef>
              <c:f>'Calculs et Décisions'!$J$562</c:f>
              <c:strCache>
                <c:ptCount val="1"/>
                <c:pt idx="0">
                  <c:v>Conforme</c:v>
                </c:pt>
              </c:strCache>
            </c:strRef>
          </c:tx>
          <c:spPr>
            <a:noFill/>
            <a:ln w="19050" cmpd="sng">
              <a:solidFill>
                <a:srgbClr val="008000"/>
              </a:solidFill>
              <a:prstDash val="dash"/>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Décisions'!$J$563:$J$569</c:f>
              <c:numCache>
                <c:formatCode>0%</c:formatCode>
                <c:ptCount val="7"/>
                <c:pt idx="0">
                  <c:v>0.8</c:v>
                </c:pt>
                <c:pt idx="1">
                  <c:v>0.8</c:v>
                </c:pt>
                <c:pt idx="2">
                  <c:v>0.8</c:v>
                </c:pt>
                <c:pt idx="3">
                  <c:v>0.8</c:v>
                </c:pt>
                <c:pt idx="4">
                  <c:v>0.8</c:v>
                </c:pt>
                <c:pt idx="5">
                  <c:v>0.8</c:v>
                </c:pt>
                <c:pt idx="6">
                  <c:v>0.8</c:v>
                </c:pt>
              </c:numCache>
            </c:numRef>
          </c:val>
          <c:extLst xmlns:c16r2="http://schemas.microsoft.com/office/drawing/2015/06/chart">
            <c:ext xmlns:c16="http://schemas.microsoft.com/office/drawing/2014/chart" uri="{C3380CC4-5D6E-409C-BE32-E72D297353CC}">
              <c16:uniqueId val="{00000007-0316-42D1-A722-9BDE6327B51D}"/>
            </c:ext>
          </c:extLst>
        </c:ser>
        <c:ser>
          <c:idx val="10"/>
          <c:order val="8"/>
          <c:tx>
            <c:strRef>
              <c:f>'Calculs et Décisions'!$I$562</c:f>
              <c:strCache>
                <c:ptCount val="1"/>
                <c:pt idx="0">
                  <c:v>Convaincant</c:v>
                </c:pt>
              </c:strCache>
            </c:strRef>
          </c:tx>
          <c:spPr>
            <a:noFill/>
            <a:ln w="19050">
              <a:solidFill>
                <a:srgbClr val="FF6600"/>
              </a:solidFill>
              <a:prstDash val="dash"/>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Décisions'!$I$563:$I$569</c:f>
              <c:numCache>
                <c:formatCode>0%</c:formatCode>
                <c:ptCount val="7"/>
                <c:pt idx="0">
                  <c:v>0.6</c:v>
                </c:pt>
                <c:pt idx="1">
                  <c:v>0.6</c:v>
                </c:pt>
                <c:pt idx="2">
                  <c:v>0.6</c:v>
                </c:pt>
                <c:pt idx="3">
                  <c:v>0.6</c:v>
                </c:pt>
                <c:pt idx="4">
                  <c:v>0.6</c:v>
                </c:pt>
                <c:pt idx="5">
                  <c:v>0.6</c:v>
                </c:pt>
                <c:pt idx="6">
                  <c:v>0.6</c:v>
                </c:pt>
              </c:numCache>
            </c:numRef>
          </c:val>
          <c:extLst xmlns:c16r2="http://schemas.microsoft.com/office/drawing/2015/06/chart">
            <c:ext xmlns:c16="http://schemas.microsoft.com/office/drawing/2014/chart" uri="{C3380CC4-5D6E-409C-BE32-E72D297353CC}">
              <c16:uniqueId val="{00000008-0316-42D1-A722-9BDE6327B51D}"/>
            </c:ext>
          </c:extLst>
        </c:ser>
        <c:ser>
          <c:idx val="9"/>
          <c:order val="9"/>
          <c:tx>
            <c:strRef>
              <c:f>'Calculs et Décisions'!$H$562</c:f>
              <c:strCache>
                <c:ptCount val="1"/>
                <c:pt idx="0">
                  <c:v>Informel</c:v>
                </c:pt>
              </c:strCache>
            </c:strRef>
          </c:tx>
          <c:spPr>
            <a:noFill/>
            <a:ln w="19050">
              <a:solidFill>
                <a:srgbClr val="FF0000"/>
              </a:solidFill>
              <a:prstDash val="dash"/>
            </a:ln>
          </c:spPr>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'Calculs et Décisions'!$H$563:$H$569</c:f>
              <c:numCache>
                <c:formatCode>0%</c:formatCode>
                <c:ptCount val="7"/>
                <c:pt idx="0">
                  <c:v>0.3</c:v>
                </c:pt>
                <c:pt idx="1">
                  <c:v>0.3</c:v>
                </c:pt>
                <c:pt idx="2">
                  <c:v>0.3</c:v>
                </c:pt>
                <c:pt idx="3">
                  <c:v>0.3</c:v>
                </c:pt>
                <c:pt idx="4">
                  <c:v>0.3</c:v>
                </c:pt>
                <c:pt idx="5">
                  <c:v>0.3</c:v>
                </c:pt>
                <c:pt idx="6">
                  <c:v>0.3</c:v>
                </c:pt>
              </c:numCache>
            </c:numRef>
          </c:val>
          <c:extLst xmlns:c16r2="http://schemas.microsoft.com/office/drawing/2015/06/chart">
            <c:ext xmlns:c16="http://schemas.microsoft.com/office/drawing/2014/chart" uri="{C3380CC4-5D6E-409C-BE32-E72D297353CC}">
              <c16:uniqueId val="{00000009-0316-42D1-A722-9BDE6327B51D}"/>
            </c:ext>
          </c:extLst>
        </c:ser>
        <c:ser>
          <c:idx val="0"/>
          <c:order val="10"/>
          <c:tx>
            <c:strRef>
              <c:f>'Calculs et Décisions'!$K$562</c:f>
              <c:strCache>
                <c:ptCount val="1"/>
                <c:pt idx="0">
                  <c:v>Résultat</c:v>
                </c:pt>
              </c:strCache>
            </c:strRef>
          </c:tx>
          <c:spPr>
            <a:solidFill>
              <a:srgbClr val="F79646">
                <a:lumMod val="60000"/>
                <a:lumOff val="40000"/>
                <a:alpha val="38000"/>
              </a:srgbClr>
            </a:solidFill>
            <a:ln w="28575" cmpd="sng">
              <a:solidFill>
                <a:srgbClr val="F79646">
                  <a:lumMod val="75000"/>
                  <a:alpha val="62000"/>
                </a:srgbClr>
              </a:solidFill>
            </a:ln>
          </c:spPr>
          <c:dLbls>
            <c:dLbl>
              <c:idx val="0"/>
              <c:layout>
                <c:manualLayout>
                  <c:x val="0"/>
                  <c:y val="0.1008381247511657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0316-42D1-A722-9BDE6327B51D}"/>
                </c:ext>
              </c:extLst>
            </c:dLbl>
            <c:dLbl>
              <c:idx val="1"/>
              <c:layout>
                <c:manualLayout>
                  <c:x val="-6.6801620616277577E-2"/>
                  <c:y val="6.050287485069952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0316-42D1-A722-9BDE6327B51D}"/>
                </c:ext>
              </c:extLst>
            </c:dLbl>
            <c:dLbl>
              <c:idx val="2"/>
              <c:layout>
                <c:manualLayout>
                  <c:x val="-8.1646425197672748E-2"/>
                  <c:y val="-2.304871422883787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0316-42D1-A722-9BDE6327B51D}"/>
                </c:ext>
              </c:extLst>
            </c:dLbl>
            <c:dLbl>
              <c:idx val="3"/>
              <c:layout>
                <c:manualLayout>
                  <c:x val="-2.9689609162790041E-2"/>
                  <c:y val="-8.067049980093250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0316-42D1-A722-9BDE6327B51D}"/>
                </c:ext>
              </c:extLst>
            </c:dLbl>
            <c:dLbl>
              <c:idx val="4"/>
              <c:layout>
                <c:manualLayout>
                  <c:x val="4.7008547841084269E-2"/>
                  <c:y val="-8.643267835814197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0316-42D1-A722-9BDE6327B51D}"/>
                </c:ext>
              </c:extLst>
            </c:dLbl>
            <c:dLbl>
              <c:idx val="5"/>
              <c:layout>
                <c:manualLayout>
                  <c:x val="9.1542961585269464E-2"/>
                  <c:y val="-2.016762495023313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0316-42D1-A722-9BDE6327B51D}"/>
                </c:ext>
              </c:extLst>
            </c:dLbl>
            <c:dLbl>
              <c:idx val="6"/>
              <c:layout>
                <c:manualLayout>
                  <c:x val="7.6698157003874265E-2"/>
                  <c:y val="6.050287485069952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0316-42D1-A722-9BDE6327B51D}"/>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('Résultats ISO 14971'!$A$86,'Résultats ISO 14971'!$A$92,'Résultats ISO 14971'!$A$97,'Résultats ISO 14971'!$A$98,'Résultats ISO 14971'!$A$106,'Résultats ISO 14971'!$A$107,'Résultats ISO 14971'!$A$108)</c:f>
              <c:strCache>
                <c:ptCount val="7"/>
                <c:pt idx="0">
                  <c:v>Article 3 : Exigences générales relatives à la gestion des risques</c:v>
                </c:pt>
                <c:pt idx="1">
                  <c:v>Article 4 : Analyse du risque</c:v>
                </c:pt>
                <c:pt idx="2">
                  <c:v>Article 5 : Evaluation du risque</c:v>
                </c:pt>
                <c:pt idx="3">
                  <c:v>Article 6 : Maîtrise du risque</c:v>
                </c:pt>
                <c:pt idx="4">
                  <c:v>Article 7 : Évaluation de l'acceptabilité du risque résiduel global</c:v>
                </c:pt>
                <c:pt idx="5">
                  <c:v>Article 8 : Rapport de gestion des risques</c:v>
                </c:pt>
                <c:pt idx="6">
                  <c:v>Article9 : Informations de production et de postproduction</c:v>
                </c:pt>
              </c:strCache>
            </c:strRef>
          </c:cat>
          <c:val>
            <c:numRef>
              <c:f>('Résultats ISO 14971'!$G$86,'Résultats ISO 14971'!$G$92,'Résultats ISO 14971'!$G$97,'Résultats ISO 14971'!$G$98,'Résultats ISO 14971'!$G$106,'Résultats ISO 14971'!$G$107,'Résultats ISO 14971'!$G$108)</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11-0316-42D1-A722-9BDE6327B51D}"/>
            </c:ext>
          </c:extLst>
        </c:ser>
        <c:dLbls/>
        <c:axId val="85427328"/>
        <c:axId val="85428864"/>
      </c:radarChart>
      <c:catAx>
        <c:axId val="85427328"/>
        <c:scaling>
          <c:orientation val="minMax"/>
        </c:scaling>
        <c:axPos val="b"/>
        <c:majorGridlines/>
        <c:numFmt formatCode="General" sourceLinked="1"/>
        <c:majorTickMark val="none"/>
        <c:tickLblPos val="nextTo"/>
        <c:spPr>
          <a:ln w="9525">
            <a:noFill/>
          </a:ln>
        </c:spPr>
        <c:txPr>
          <a:bodyPr/>
          <a:lstStyle/>
          <a:p>
            <a:pPr>
              <a:defRPr sz="900">
                <a:solidFill>
                  <a:schemeClr val="tx1"/>
                </a:solidFill>
              </a:defRPr>
            </a:pPr>
            <a:endParaRPr lang="fr-FR"/>
          </a:p>
        </c:txPr>
        <c:crossAx val="85428864"/>
        <c:crosses val="autoZero"/>
        <c:auto val="1"/>
        <c:lblAlgn val="ctr"/>
        <c:lblOffset val="100"/>
      </c:catAx>
      <c:valAx>
        <c:axId val="85428864"/>
        <c:scaling>
          <c:orientation val="minMax"/>
        </c:scaling>
        <c:axPos val="l"/>
        <c:majorGridlines/>
        <c:numFmt formatCode="0%" sourceLinked="0"/>
        <c:tickLblPos val="nextTo"/>
        <c:spPr>
          <a:ln>
            <a:solidFill>
              <a:schemeClr val="tx1">
                <a:lumMod val="50000"/>
                <a:lumOff val="50000"/>
              </a:schemeClr>
            </a:solidFill>
            <a:prstDash val="sysDot"/>
          </a:ln>
        </c:spPr>
        <c:txPr>
          <a:bodyPr/>
          <a:lstStyle/>
          <a:p>
            <a:pPr>
              <a:defRPr sz="800">
                <a:solidFill>
                  <a:schemeClr val="tx1">
                    <a:lumMod val="50000"/>
                    <a:lumOff val="50000"/>
                  </a:schemeClr>
                </a:solidFill>
              </a:defRPr>
            </a:pPr>
            <a:endParaRPr lang="fr-FR"/>
          </a:p>
        </c:txPr>
        <c:crossAx val="85427328"/>
        <c:crosses val="autoZero"/>
        <c:crossBetween val="between"/>
        <c:majorUnit val="0.2"/>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r-FR"/>
  <c:style val="4"/>
  <c:chart>
    <c:autoTitleDeleted val="1"/>
    <c:plotArea>
      <c:layout>
        <c:manualLayout>
          <c:layoutTarget val="inner"/>
          <c:xMode val="edge"/>
          <c:yMode val="edge"/>
          <c:x val="0.18174749988320826"/>
          <c:y val="9.8466314426101431E-2"/>
          <c:w val="0.61491982578773396"/>
          <c:h val="0.81721695688822149"/>
        </c:manualLayout>
      </c:layout>
      <c:radarChart>
        <c:radarStyle val="filled"/>
        <c:ser>
          <c:idx val="1"/>
          <c:order val="0"/>
          <c:tx>
            <c:v>Coloriage Art 3</c:v>
          </c:tx>
          <c:spPr>
            <a:solidFill>
              <a:srgbClr val="89FF00">
                <a:alpha val="20000"/>
              </a:srgbClr>
            </a:solidFill>
            <a:ln w="25400">
              <a:noFill/>
            </a:ln>
          </c:spPr>
          <c:cat>
            <c:strRef>
              <c:f>('Résultats ISO 14971'!$A$87,'Résultats ISO 14971'!$A$88,'Résultats ISO 14971'!$A$89,'Résultats ISO 14971'!$A$90,'Résultats ISO 14971'!$A$91,'Résultats ISO 14971'!$A$93,'Résultats ISO 14971'!$A$94,'Résultats ISO 14971'!$A$95,'Résultats ISO 14971'!$A$96,'Résultats ISO 14971'!$A$99,'Résultats ISO 14971'!$A$100,'Résultats ISO 14971'!$A$101,'Résultats ISO 14971'!$A$102,'Résultats ISO 14971'!$A$103,'Résultats ISO 14971'!$A$104,'Résultats ISO 14971'!$A$105)</c:f>
              <c:strCache>
                <c:ptCount val="16"/>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pt idx="5">
                  <c:v>Article 4.1 : Processus d’analyse du risque</c:v>
                </c:pt>
                <c:pt idx="6">
                  <c:v>Article 4.2 : Emploi prévu et identification des caractéristiques relatives à la sécurité du dispositif médical</c:v>
                </c:pt>
                <c:pt idx="7">
                  <c:v>Article 4.3 : Identification des phénomènes dangereux </c:v>
                </c:pt>
                <c:pt idx="8">
                  <c:v>Article 4.4 : Estimation du ou des risques pour chaque situation dangereuse</c:v>
                </c:pt>
                <c:pt idx="9">
                  <c:v>Article 6.1 : Réduction du risque</c:v>
                </c:pt>
                <c:pt idx="10">
                  <c:v>Article 6.2 : Analyse d'option de maîtrise du risque</c:v>
                </c:pt>
                <c:pt idx="11">
                  <c:v>Article 6.3 : Mise en œuvre de la ou des mesures de maîtrise du risque</c:v>
                </c:pt>
                <c:pt idx="12">
                  <c:v>Article 6.4 : Évaluation des risques résiduels</c:v>
                </c:pt>
                <c:pt idx="13">
                  <c:v>Article 6.5 : Analyse du rapport bénéfice/risque</c:v>
                </c:pt>
                <c:pt idx="14">
                  <c:v>Article 6.6 : Risques découlant des mesures de maîtrise du risque</c:v>
                </c:pt>
                <c:pt idx="15">
                  <c:v>Article 6.7 : Maîtrise complète des risques</c:v>
                </c:pt>
              </c:strCache>
            </c:strRef>
          </c:cat>
          <c:val>
            <c:numRef>
              <c:f>'Calculs et Décisions'!$A$670:$A$685</c:f>
              <c:numCache>
                <c:formatCode>General</c:formatCode>
                <c:ptCount val="16"/>
                <c:pt idx="0">
                  <c:v>1</c:v>
                </c:pt>
                <c:pt idx="1">
                  <c:v>1</c:v>
                </c:pt>
                <c:pt idx="2">
                  <c:v>1</c:v>
                </c:pt>
                <c:pt idx="3">
                  <c:v>1</c:v>
                </c:pt>
                <c:pt idx="4">
                  <c:v>1</c:v>
                </c:pt>
                <c:pt idx="5">
                  <c:v>1</c:v>
                </c:pt>
                <c:pt idx="6">
                  <c:v>0</c:v>
                </c:pt>
                <c:pt idx="7">
                  <c:v>0</c:v>
                </c:pt>
                <c:pt idx="8">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0-9144-456C-A86A-79250562CB44}"/>
            </c:ext>
          </c:extLst>
        </c:ser>
        <c:ser>
          <c:idx val="2"/>
          <c:order val="1"/>
          <c:tx>
            <c:v>Coloriage Art 4</c:v>
          </c:tx>
          <c:spPr>
            <a:solidFill>
              <a:srgbClr val="FFCD00">
                <a:alpha val="20000"/>
              </a:srgbClr>
            </a:solidFill>
            <a:ln>
              <a:noFill/>
            </a:ln>
          </c:spPr>
          <c:cat>
            <c:strRef>
              <c:f>('Résultats ISO 14971'!$A$87,'Résultats ISO 14971'!$A$88,'Résultats ISO 14971'!$A$89,'Résultats ISO 14971'!$A$90,'Résultats ISO 14971'!$A$91,'Résultats ISO 14971'!$A$93,'Résultats ISO 14971'!$A$94,'Résultats ISO 14971'!$A$95,'Résultats ISO 14971'!$A$96,'Résultats ISO 14971'!$A$99,'Résultats ISO 14971'!$A$100,'Résultats ISO 14971'!$A$101,'Résultats ISO 14971'!$A$102,'Résultats ISO 14971'!$A$103,'Résultats ISO 14971'!$A$104,'Résultats ISO 14971'!$A$105)</c:f>
              <c:strCache>
                <c:ptCount val="16"/>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pt idx="5">
                  <c:v>Article 4.1 : Processus d’analyse du risque</c:v>
                </c:pt>
                <c:pt idx="6">
                  <c:v>Article 4.2 : Emploi prévu et identification des caractéristiques relatives à la sécurité du dispositif médical</c:v>
                </c:pt>
                <c:pt idx="7">
                  <c:v>Article 4.3 : Identification des phénomènes dangereux </c:v>
                </c:pt>
                <c:pt idx="8">
                  <c:v>Article 4.4 : Estimation du ou des risques pour chaque situation dangereuse</c:v>
                </c:pt>
                <c:pt idx="9">
                  <c:v>Article 6.1 : Réduction du risque</c:v>
                </c:pt>
                <c:pt idx="10">
                  <c:v>Article 6.2 : Analyse d'option de maîtrise du risque</c:v>
                </c:pt>
                <c:pt idx="11">
                  <c:v>Article 6.3 : Mise en œuvre de la ou des mesures de maîtrise du risque</c:v>
                </c:pt>
                <c:pt idx="12">
                  <c:v>Article 6.4 : Évaluation des risques résiduels</c:v>
                </c:pt>
                <c:pt idx="13">
                  <c:v>Article 6.5 : Analyse du rapport bénéfice/risque</c:v>
                </c:pt>
                <c:pt idx="14">
                  <c:v>Article 6.6 : Risques découlant des mesures de maîtrise du risque</c:v>
                </c:pt>
                <c:pt idx="15">
                  <c:v>Article 6.7 : Maîtrise complète des risques</c:v>
                </c:pt>
              </c:strCache>
            </c:strRef>
          </c:cat>
          <c:val>
            <c:numRef>
              <c:f>'Calculs et Décisions'!$B$670:$B$685</c:f>
              <c:numCache>
                <c:formatCode>General</c:formatCode>
                <c:ptCount val="16"/>
                <c:pt idx="0">
                  <c:v>0</c:v>
                </c:pt>
                <c:pt idx="1">
                  <c:v>0</c:v>
                </c:pt>
                <c:pt idx="2">
                  <c:v>0</c:v>
                </c:pt>
                <c:pt idx="3">
                  <c:v>0</c:v>
                </c:pt>
                <c:pt idx="4">
                  <c:v>0</c:v>
                </c:pt>
                <c:pt idx="5">
                  <c:v>1</c:v>
                </c:pt>
                <c:pt idx="6">
                  <c:v>1</c:v>
                </c:pt>
                <c:pt idx="7">
                  <c:v>1</c:v>
                </c:pt>
                <c:pt idx="8">
                  <c:v>1</c:v>
                </c:pt>
                <c:pt idx="9">
                  <c:v>1</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01-9144-456C-A86A-79250562CB44}"/>
            </c:ext>
          </c:extLst>
        </c:ser>
        <c:ser>
          <c:idx val="3"/>
          <c:order val="2"/>
          <c:tx>
            <c:v>Coloriage Art 6</c:v>
          </c:tx>
          <c:spPr>
            <a:solidFill>
              <a:srgbClr val="FF0092">
                <a:alpha val="20000"/>
              </a:srgbClr>
            </a:solidFill>
            <a:ln w="25400">
              <a:noFill/>
            </a:ln>
          </c:spPr>
          <c:cat>
            <c:strRef>
              <c:f>('Résultats ISO 14971'!$A$87,'Résultats ISO 14971'!$A$88,'Résultats ISO 14971'!$A$89,'Résultats ISO 14971'!$A$90,'Résultats ISO 14971'!$A$91,'Résultats ISO 14971'!$A$93,'Résultats ISO 14971'!$A$94,'Résultats ISO 14971'!$A$95,'Résultats ISO 14971'!$A$96,'Résultats ISO 14971'!$A$99,'Résultats ISO 14971'!$A$100,'Résultats ISO 14971'!$A$101,'Résultats ISO 14971'!$A$102,'Résultats ISO 14971'!$A$103,'Résultats ISO 14971'!$A$104,'Résultats ISO 14971'!$A$105)</c:f>
              <c:strCache>
                <c:ptCount val="16"/>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pt idx="5">
                  <c:v>Article 4.1 : Processus d’analyse du risque</c:v>
                </c:pt>
                <c:pt idx="6">
                  <c:v>Article 4.2 : Emploi prévu et identification des caractéristiques relatives à la sécurité du dispositif médical</c:v>
                </c:pt>
                <c:pt idx="7">
                  <c:v>Article 4.3 : Identification des phénomènes dangereux </c:v>
                </c:pt>
                <c:pt idx="8">
                  <c:v>Article 4.4 : Estimation du ou des risques pour chaque situation dangereuse</c:v>
                </c:pt>
                <c:pt idx="9">
                  <c:v>Article 6.1 : Réduction du risque</c:v>
                </c:pt>
                <c:pt idx="10">
                  <c:v>Article 6.2 : Analyse d'option de maîtrise du risque</c:v>
                </c:pt>
                <c:pt idx="11">
                  <c:v>Article 6.3 : Mise en œuvre de la ou des mesures de maîtrise du risque</c:v>
                </c:pt>
                <c:pt idx="12">
                  <c:v>Article 6.4 : Évaluation des risques résiduels</c:v>
                </c:pt>
                <c:pt idx="13">
                  <c:v>Article 6.5 : Analyse du rapport bénéfice/risque</c:v>
                </c:pt>
                <c:pt idx="14">
                  <c:v>Article 6.6 : Risques découlant des mesures de maîtrise du risque</c:v>
                </c:pt>
                <c:pt idx="15">
                  <c:v>Article 6.7 : Maîtrise complète des risques</c:v>
                </c:pt>
              </c:strCache>
            </c:strRef>
          </c:cat>
          <c:val>
            <c:numRef>
              <c:f>'Calculs et Décisions'!$C$670:$C$685</c:f>
              <c:numCache>
                <c:formatCode>General</c:formatCode>
                <c:ptCount val="16"/>
                <c:pt idx="0">
                  <c:v>1</c:v>
                </c:pt>
                <c:pt idx="1">
                  <c:v>0</c:v>
                </c:pt>
                <c:pt idx="2">
                  <c:v>0</c:v>
                </c:pt>
                <c:pt idx="3">
                  <c:v>0</c:v>
                </c:pt>
                <c:pt idx="4">
                  <c:v>0</c:v>
                </c:pt>
                <c:pt idx="5">
                  <c:v>0</c:v>
                </c:pt>
                <c:pt idx="6">
                  <c:v>0</c:v>
                </c:pt>
                <c:pt idx="7">
                  <c:v>0</c:v>
                </c:pt>
                <c:pt idx="8">
                  <c:v>0</c:v>
                </c:pt>
                <c:pt idx="9">
                  <c:v>1</c:v>
                </c:pt>
                <c:pt idx="10">
                  <c:v>1</c:v>
                </c:pt>
                <c:pt idx="11">
                  <c:v>1</c:v>
                </c:pt>
                <c:pt idx="12">
                  <c:v>1</c:v>
                </c:pt>
                <c:pt idx="13">
                  <c:v>1</c:v>
                </c:pt>
                <c:pt idx="14">
                  <c:v>1</c:v>
                </c:pt>
                <c:pt idx="15">
                  <c:v>1</c:v>
                </c:pt>
              </c:numCache>
            </c:numRef>
          </c:val>
          <c:extLst xmlns:c16r2="http://schemas.microsoft.com/office/drawing/2015/06/chart">
            <c:ext xmlns:c16="http://schemas.microsoft.com/office/drawing/2014/chart" uri="{C3380CC4-5D6E-409C-BE32-E72D297353CC}">
              <c16:uniqueId val="{00000002-9144-456C-A86A-79250562CB44}"/>
            </c:ext>
          </c:extLst>
        </c:ser>
        <c:ser>
          <c:idx val="6"/>
          <c:order val="3"/>
          <c:tx>
            <c:strRef>
              <c:f>'Calculs et Décisions'!$F$669</c:f>
              <c:strCache>
                <c:ptCount val="1"/>
                <c:pt idx="0">
                  <c:v>Conforme</c:v>
                </c:pt>
              </c:strCache>
            </c:strRef>
          </c:tx>
          <c:spPr>
            <a:noFill/>
            <a:ln w="19050">
              <a:solidFill>
                <a:srgbClr val="008000"/>
              </a:solidFill>
              <a:prstDash val="dash"/>
            </a:ln>
          </c:spPr>
          <c:cat>
            <c:strRef>
              <c:f>('Résultats ISO 14971'!$A$87,'Résultats ISO 14971'!$A$88,'Résultats ISO 14971'!$A$89,'Résultats ISO 14971'!$A$90,'Résultats ISO 14971'!$A$91,'Résultats ISO 14971'!$A$93,'Résultats ISO 14971'!$A$94,'Résultats ISO 14971'!$A$95,'Résultats ISO 14971'!$A$96,'Résultats ISO 14971'!$A$99,'Résultats ISO 14971'!$A$100,'Résultats ISO 14971'!$A$101,'Résultats ISO 14971'!$A$102,'Résultats ISO 14971'!$A$103,'Résultats ISO 14971'!$A$104,'Résultats ISO 14971'!$A$105)</c:f>
              <c:strCache>
                <c:ptCount val="16"/>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pt idx="5">
                  <c:v>Article 4.1 : Processus d’analyse du risque</c:v>
                </c:pt>
                <c:pt idx="6">
                  <c:v>Article 4.2 : Emploi prévu et identification des caractéristiques relatives à la sécurité du dispositif médical</c:v>
                </c:pt>
                <c:pt idx="7">
                  <c:v>Article 4.3 : Identification des phénomènes dangereux </c:v>
                </c:pt>
                <c:pt idx="8">
                  <c:v>Article 4.4 : Estimation du ou des risques pour chaque situation dangereuse</c:v>
                </c:pt>
                <c:pt idx="9">
                  <c:v>Article 6.1 : Réduction du risque</c:v>
                </c:pt>
                <c:pt idx="10">
                  <c:v>Article 6.2 : Analyse d'option de maîtrise du risque</c:v>
                </c:pt>
                <c:pt idx="11">
                  <c:v>Article 6.3 : Mise en œuvre de la ou des mesures de maîtrise du risque</c:v>
                </c:pt>
                <c:pt idx="12">
                  <c:v>Article 6.4 : Évaluation des risques résiduels</c:v>
                </c:pt>
                <c:pt idx="13">
                  <c:v>Article 6.5 : Analyse du rapport bénéfice/risque</c:v>
                </c:pt>
                <c:pt idx="14">
                  <c:v>Article 6.6 : Risques découlant des mesures de maîtrise du risque</c:v>
                </c:pt>
                <c:pt idx="15">
                  <c:v>Article 6.7 : Maîtrise complète des risques</c:v>
                </c:pt>
              </c:strCache>
            </c:strRef>
          </c:cat>
          <c:val>
            <c:numRef>
              <c:f>'Calculs et Décisions'!$F$670:$F$685</c:f>
              <c:numCache>
                <c:formatCode>0%</c:formatCode>
                <c:ptCount val="16"/>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numCache>
            </c:numRef>
          </c:val>
          <c:extLst xmlns:c16r2="http://schemas.microsoft.com/office/drawing/2015/06/chart">
            <c:ext xmlns:c16="http://schemas.microsoft.com/office/drawing/2014/chart" uri="{C3380CC4-5D6E-409C-BE32-E72D297353CC}">
              <c16:uniqueId val="{00000003-9144-456C-A86A-79250562CB44}"/>
            </c:ext>
          </c:extLst>
        </c:ser>
        <c:ser>
          <c:idx val="10"/>
          <c:order val="4"/>
          <c:tx>
            <c:strRef>
              <c:f>'Calculs et Décisions'!$E$669</c:f>
              <c:strCache>
                <c:ptCount val="1"/>
                <c:pt idx="0">
                  <c:v>Convaincant</c:v>
                </c:pt>
              </c:strCache>
            </c:strRef>
          </c:tx>
          <c:spPr>
            <a:noFill/>
            <a:ln w="19050">
              <a:solidFill>
                <a:srgbClr val="FF6600"/>
              </a:solidFill>
              <a:prstDash val="dash"/>
            </a:ln>
          </c:spPr>
          <c:cat>
            <c:strRef>
              <c:f>('Résultats ISO 14971'!$A$87,'Résultats ISO 14971'!$A$88,'Résultats ISO 14971'!$A$89,'Résultats ISO 14971'!$A$90,'Résultats ISO 14971'!$A$91,'Résultats ISO 14971'!$A$93,'Résultats ISO 14971'!$A$94,'Résultats ISO 14971'!$A$95,'Résultats ISO 14971'!$A$96,'Résultats ISO 14971'!$A$99,'Résultats ISO 14971'!$A$100,'Résultats ISO 14971'!$A$101,'Résultats ISO 14971'!$A$102,'Résultats ISO 14971'!$A$103,'Résultats ISO 14971'!$A$104,'Résultats ISO 14971'!$A$105)</c:f>
              <c:strCache>
                <c:ptCount val="16"/>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pt idx="5">
                  <c:v>Article 4.1 : Processus d’analyse du risque</c:v>
                </c:pt>
                <c:pt idx="6">
                  <c:v>Article 4.2 : Emploi prévu et identification des caractéristiques relatives à la sécurité du dispositif médical</c:v>
                </c:pt>
                <c:pt idx="7">
                  <c:v>Article 4.3 : Identification des phénomènes dangereux </c:v>
                </c:pt>
                <c:pt idx="8">
                  <c:v>Article 4.4 : Estimation du ou des risques pour chaque situation dangereuse</c:v>
                </c:pt>
                <c:pt idx="9">
                  <c:v>Article 6.1 : Réduction du risque</c:v>
                </c:pt>
                <c:pt idx="10">
                  <c:v>Article 6.2 : Analyse d'option de maîtrise du risque</c:v>
                </c:pt>
                <c:pt idx="11">
                  <c:v>Article 6.3 : Mise en œuvre de la ou des mesures de maîtrise du risque</c:v>
                </c:pt>
                <c:pt idx="12">
                  <c:v>Article 6.4 : Évaluation des risques résiduels</c:v>
                </c:pt>
                <c:pt idx="13">
                  <c:v>Article 6.5 : Analyse du rapport bénéfice/risque</c:v>
                </c:pt>
                <c:pt idx="14">
                  <c:v>Article 6.6 : Risques découlant des mesures de maîtrise du risque</c:v>
                </c:pt>
                <c:pt idx="15">
                  <c:v>Article 6.7 : Maîtrise complète des risques</c:v>
                </c:pt>
              </c:strCache>
            </c:strRef>
          </c:cat>
          <c:val>
            <c:numRef>
              <c:f>'Calculs et Décisions'!$E$670:$E$685</c:f>
              <c:numCache>
                <c:formatCode>0%</c:formatCode>
                <c:ptCount val="16"/>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numCache>
            </c:numRef>
          </c:val>
          <c:extLst xmlns:c16r2="http://schemas.microsoft.com/office/drawing/2015/06/chart">
            <c:ext xmlns:c16="http://schemas.microsoft.com/office/drawing/2014/chart" uri="{C3380CC4-5D6E-409C-BE32-E72D297353CC}">
              <c16:uniqueId val="{00000004-9144-456C-A86A-79250562CB44}"/>
            </c:ext>
          </c:extLst>
        </c:ser>
        <c:ser>
          <c:idx val="9"/>
          <c:order val="5"/>
          <c:tx>
            <c:strRef>
              <c:f>'Calculs et Décisions'!$D$669</c:f>
              <c:strCache>
                <c:ptCount val="1"/>
                <c:pt idx="0">
                  <c:v>Informel</c:v>
                </c:pt>
              </c:strCache>
            </c:strRef>
          </c:tx>
          <c:spPr>
            <a:noFill/>
            <a:ln w="19050">
              <a:solidFill>
                <a:srgbClr val="FF0000"/>
              </a:solidFill>
              <a:prstDash val="dash"/>
            </a:ln>
          </c:spPr>
          <c:cat>
            <c:strRef>
              <c:f>('Résultats ISO 14971'!$A$87,'Résultats ISO 14971'!$A$88,'Résultats ISO 14971'!$A$89,'Résultats ISO 14971'!$A$90,'Résultats ISO 14971'!$A$91,'Résultats ISO 14971'!$A$93,'Résultats ISO 14971'!$A$94,'Résultats ISO 14971'!$A$95,'Résultats ISO 14971'!$A$96,'Résultats ISO 14971'!$A$99,'Résultats ISO 14971'!$A$100,'Résultats ISO 14971'!$A$101,'Résultats ISO 14971'!$A$102,'Résultats ISO 14971'!$A$103,'Résultats ISO 14971'!$A$104,'Résultats ISO 14971'!$A$105)</c:f>
              <c:strCache>
                <c:ptCount val="16"/>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pt idx="5">
                  <c:v>Article 4.1 : Processus d’analyse du risque</c:v>
                </c:pt>
                <c:pt idx="6">
                  <c:v>Article 4.2 : Emploi prévu et identification des caractéristiques relatives à la sécurité du dispositif médical</c:v>
                </c:pt>
                <c:pt idx="7">
                  <c:v>Article 4.3 : Identification des phénomènes dangereux </c:v>
                </c:pt>
                <c:pt idx="8">
                  <c:v>Article 4.4 : Estimation du ou des risques pour chaque situation dangereuse</c:v>
                </c:pt>
                <c:pt idx="9">
                  <c:v>Article 6.1 : Réduction du risque</c:v>
                </c:pt>
                <c:pt idx="10">
                  <c:v>Article 6.2 : Analyse d'option de maîtrise du risque</c:v>
                </c:pt>
                <c:pt idx="11">
                  <c:v>Article 6.3 : Mise en œuvre de la ou des mesures de maîtrise du risque</c:v>
                </c:pt>
                <c:pt idx="12">
                  <c:v>Article 6.4 : Évaluation des risques résiduels</c:v>
                </c:pt>
                <c:pt idx="13">
                  <c:v>Article 6.5 : Analyse du rapport bénéfice/risque</c:v>
                </c:pt>
                <c:pt idx="14">
                  <c:v>Article 6.6 : Risques découlant des mesures de maîtrise du risque</c:v>
                </c:pt>
                <c:pt idx="15">
                  <c:v>Article 6.7 : Maîtrise complète des risques</c:v>
                </c:pt>
              </c:strCache>
            </c:strRef>
          </c:cat>
          <c:val>
            <c:numRef>
              <c:f>'Calculs et Décisions'!$D$670:$D$685</c:f>
              <c:numCache>
                <c:formatCode>0%</c:formatCode>
                <c:ptCount val="16"/>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numCache>
            </c:numRef>
          </c:val>
          <c:extLst xmlns:c16r2="http://schemas.microsoft.com/office/drawing/2015/06/chart">
            <c:ext xmlns:c16="http://schemas.microsoft.com/office/drawing/2014/chart" uri="{C3380CC4-5D6E-409C-BE32-E72D297353CC}">
              <c16:uniqueId val="{00000005-9144-456C-A86A-79250562CB44}"/>
            </c:ext>
          </c:extLst>
        </c:ser>
        <c:ser>
          <c:idx val="0"/>
          <c:order val="6"/>
          <c:tx>
            <c:strRef>
              <c:f>'Calculs et Décisions'!$G$669</c:f>
              <c:strCache>
                <c:ptCount val="1"/>
                <c:pt idx="0">
                  <c:v>Résultat</c:v>
                </c:pt>
              </c:strCache>
            </c:strRef>
          </c:tx>
          <c:spPr>
            <a:solidFill>
              <a:srgbClr val="FFE9F9">
                <a:alpha val="80000"/>
              </a:srgbClr>
            </a:solidFill>
            <a:ln w="22225" cmpd="sng">
              <a:solidFill>
                <a:srgbClr val="F79646">
                  <a:lumMod val="75000"/>
                </a:srgbClr>
              </a:solidFill>
            </a:ln>
          </c:spPr>
          <c:dLbls>
            <c:dLbl>
              <c:idx val="0"/>
              <c:layout>
                <c:manualLayout>
                  <c:x val="2.1864448681900876E-3"/>
                  <c:y val="0.10488081162883198"/>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9144-456C-A86A-79250562CB44}"/>
                </c:ext>
              </c:extLst>
            </c:dLbl>
            <c:dLbl>
              <c:idx val="1"/>
              <c:layout>
                <c:manualLayout>
                  <c:x val="-4.1542452495611622E-2"/>
                  <c:y val="8.490351417572117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9144-456C-A86A-79250562CB44}"/>
                </c:ext>
              </c:extLst>
            </c:dLbl>
            <c:dLbl>
              <c:idx val="2"/>
              <c:layout>
                <c:manualLayout>
                  <c:x val="-6.122045630932238E-2"/>
                  <c:y val="6.242905454097147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9144-456C-A86A-79250562CB44}"/>
                </c:ext>
              </c:extLst>
            </c:dLbl>
            <c:dLbl>
              <c:idx val="3"/>
              <c:layout>
                <c:manualLayout>
                  <c:x val="-8.3084904991223452E-2"/>
                  <c:y val="3.745743272458287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9144-456C-A86A-79250562CB44}"/>
                </c:ext>
              </c:extLst>
            </c:dLbl>
            <c:dLbl>
              <c:idx val="4"/>
              <c:layout>
                <c:manualLayout>
                  <c:x val="-8.7457794727603427E-2"/>
                  <c:y val="0"/>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9144-456C-A86A-79250562CB44}"/>
                </c:ext>
              </c:extLst>
            </c:dLbl>
            <c:dLbl>
              <c:idx val="5"/>
              <c:layout>
                <c:manualLayout>
                  <c:x val="-8.3084904991223341E-2"/>
                  <c:y val="-3.246310836130519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9144-456C-A86A-79250562CB44}"/>
                </c:ext>
              </c:extLst>
            </c:dLbl>
            <c:dLbl>
              <c:idx val="6"/>
              <c:layout>
                <c:manualLayout>
                  <c:x val="-7.433912551846289E-2"/>
                  <c:y val="-6.742337890424933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9144-456C-A86A-79250562CB44}"/>
                </c:ext>
              </c:extLst>
            </c:dLbl>
            <c:dLbl>
              <c:idx val="7"/>
              <c:layout>
                <c:manualLayout>
                  <c:x val="-3.2796673022851282E-2"/>
                  <c:y val="-9.489216290227676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9144-456C-A86A-79250562CB44}"/>
                </c:ext>
              </c:extLst>
            </c:dLbl>
            <c:dLbl>
              <c:idx val="8"/>
              <c:layout>
                <c:manualLayout>
                  <c:x val="0"/>
                  <c:y val="-9.4892162902276825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9144-456C-A86A-79250562CB44}"/>
                </c:ext>
              </c:extLst>
            </c:dLbl>
            <c:dLbl>
              <c:idx val="9"/>
              <c:layout>
                <c:manualLayout>
                  <c:x val="3.4983117891041395E-2"/>
                  <c:y val="-8.740067635735994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9144-456C-A86A-79250562CB44}"/>
                </c:ext>
              </c:extLst>
            </c:dLbl>
            <c:dLbl>
              <c:idx val="10"/>
              <c:layout>
                <c:manualLayout>
                  <c:x val="6.3406901177512423E-2"/>
                  <c:y val="-6.742337890424918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9144-456C-A86A-79250562CB44}"/>
                </c:ext>
              </c:extLst>
            </c:dLbl>
            <c:dLbl>
              <c:idx val="11"/>
              <c:layout>
                <c:manualLayout>
                  <c:x val="8.7457794727603427E-2"/>
                  <c:y val="-2.996594617966629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9144-456C-A86A-79250562CB44}"/>
                </c:ext>
              </c:extLst>
            </c:dLbl>
            <c:dLbl>
              <c:idx val="12"/>
              <c:layout>
                <c:manualLayout>
                  <c:x val="8.9644239595793568E-2"/>
                  <c:y val="2.4971621816388579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9144-456C-A86A-79250562CB44}"/>
                </c:ext>
              </c:extLst>
            </c:dLbl>
            <c:dLbl>
              <c:idx val="13"/>
              <c:layout>
                <c:manualLayout>
                  <c:x val="8.7457794727603427E-2"/>
                  <c:y val="3.246310836130521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9144-456C-A86A-79250562CB44}"/>
                </c:ext>
              </c:extLst>
            </c:dLbl>
            <c:dLbl>
              <c:idx val="14"/>
              <c:layout>
                <c:manualLayout>
                  <c:x val="6.9966235782082734E-2"/>
                  <c:y val="7.491486544916574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9144-456C-A86A-79250562CB44}"/>
                </c:ext>
              </c:extLst>
            </c:dLbl>
            <c:dLbl>
              <c:idx val="15"/>
              <c:layout>
                <c:manualLayout>
                  <c:x val="3.7169562759231445E-2"/>
                  <c:y val="8.740067635736001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9144-456C-A86A-79250562CB4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('Résultats ISO 14971'!$A$87,'Résultats ISO 14971'!$A$88,'Résultats ISO 14971'!$A$89,'Résultats ISO 14971'!$A$90,'Résultats ISO 14971'!$A$91,'Résultats ISO 14971'!$A$93,'Résultats ISO 14971'!$A$94,'Résultats ISO 14971'!$A$95,'Résultats ISO 14971'!$A$96,'Résultats ISO 14971'!$A$99,'Résultats ISO 14971'!$A$100,'Résultats ISO 14971'!$A$101,'Résultats ISO 14971'!$A$102,'Résultats ISO 14971'!$A$103,'Résultats ISO 14971'!$A$104,'Résultats ISO 14971'!$A$105)</c:f>
              <c:strCache>
                <c:ptCount val="16"/>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pt idx="5">
                  <c:v>Article 4.1 : Processus d’analyse du risque</c:v>
                </c:pt>
                <c:pt idx="6">
                  <c:v>Article 4.2 : Emploi prévu et identification des caractéristiques relatives à la sécurité du dispositif médical</c:v>
                </c:pt>
                <c:pt idx="7">
                  <c:v>Article 4.3 : Identification des phénomènes dangereux </c:v>
                </c:pt>
                <c:pt idx="8">
                  <c:v>Article 4.4 : Estimation du ou des risques pour chaque situation dangereuse</c:v>
                </c:pt>
                <c:pt idx="9">
                  <c:v>Article 6.1 : Réduction du risque</c:v>
                </c:pt>
                <c:pt idx="10">
                  <c:v>Article 6.2 : Analyse d'option de maîtrise du risque</c:v>
                </c:pt>
                <c:pt idx="11">
                  <c:v>Article 6.3 : Mise en œuvre de la ou des mesures de maîtrise du risque</c:v>
                </c:pt>
                <c:pt idx="12">
                  <c:v>Article 6.4 : Évaluation des risques résiduels</c:v>
                </c:pt>
                <c:pt idx="13">
                  <c:v>Article 6.5 : Analyse du rapport bénéfice/risque</c:v>
                </c:pt>
                <c:pt idx="14">
                  <c:v>Article 6.6 : Risques découlant des mesures de maîtrise du risque</c:v>
                </c:pt>
                <c:pt idx="15">
                  <c:v>Article 6.7 : Maîtrise complète des risques</c:v>
                </c:pt>
              </c:strCache>
            </c:strRef>
          </c:cat>
          <c:val>
            <c:numRef>
              <c:f>'Calculs et Décisions'!$G$670:$G$685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xmlns:c16r2="http://schemas.microsoft.com/office/drawing/2015/06/chart">
            <c:ext xmlns:c16="http://schemas.microsoft.com/office/drawing/2014/chart" uri="{C3380CC4-5D6E-409C-BE32-E72D297353CC}">
              <c16:uniqueId val="{00000016-9144-456C-A86A-79250562CB44}"/>
            </c:ext>
          </c:extLst>
        </c:ser>
        <c:dLbls/>
        <c:axId val="85546496"/>
        <c:axId val="85548032"/>
      </c:radarChart>
      <c:catAx>
        <c:axId val="85546496"/>
        <c:scaling>
          <c:orientation val="minMax"/>
        </c:scaling>
        <c:axPos val="b"/>
        <c:majorGridlines/>
        <c:numFmt formatCode="General" sourceLinked="1"/>
        <c:majorTickMark val="none"/>
        <c:tickLblPos val="nextTo"/>
        <c:spPr>
          <a:noFill/>
          <a:ln w="9525">
            <a:noFill/>
          </a:ln>
          <a:effectLst>
            <a:outerShdw blurRad="50800" dist="50800" dir="5400000" sx="1000" sy="1000" algn="ctr" rotWithShape="0">
              <a:srgbClr val="000000"/>
            </a:outerShdw>
          </a:effectLst>
        </c:spPr>
        <c:txPr>
          <a:bodyPr/>
          <a:lstStyle/>
          <a:p>
            <a:pPr>
              <a:defRPr sz="800">
                <a:solidFill>
                  <a:schemeClr val="tx1"/>
                </a:solidFill>
                <a:latin typeface="Arial Narrow"/>
              </a:defRPr>
            </a:pPr>
            <a:endParaRPr lang="fr-FR"/>
          </a:p>
        </c:txPr>
        <c:crossAx val="85548032"/>
        <c:crosses val="autoZero"/>
        <c:auto val="1"/>
        <c:lblAlgn val="ctr"/>
        <c:lblOffset val="100"/>
      </c:catAx>
      <c:valAx>
        <c:axId val="85548032"/>
        <c:scaling>
          <c:orientation val="minMax"/>
        </c:scaling>
        <c:axPos val="l"/>
        <c:majorGridlines>
          <c:spPr>
            <a:ln w="3175" cmpd="sng">
              <a:solidFill>
                <a:schemeClr val="bg1">
                  <a:lumMod val="50000"/>
                </a:schemeClr>
              </a:solidFill>
              <a:prstDash val="sysDot"/>
            </a:ln>
          </c:spPr>
        </c:majorGridlines>
        <c:numFmt formatCode="0%" sourceLinked="0"/>
        <c:majorTickMark val="none"/>
        <c:tickLblPos val="nextTo"/>
        <c:txPr>
          <a:bodyPr/>
          <a:lstStyle/>
          <a:p>
            <a:pPr>
              <a:defRPr sz="800">
                <a:solidFill>
                  <a:schemeClr val="tx1">
                    <a:lumMod val="50000"/>
                    <a:lumOff val="50000"/>
                  </a:schemeClr>
                </a:solidFill>
                <a:latin typeface="Arial Narrow"/>
              </a:defRPr>
            </a:pPr>
            <a:endParaRPr lang="fr-FR"/>
          </a:p>
        </c:txPr>
        <c:crossAx val="85546496"/>
        <c:crosses val="autoZero"/>
        <c:crossBetween val="between"/>
        <c:majorUnit val="0.2"/>
        <c:minorUnit val="4.0000000000000022E-2"/>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8823973262334979"/>
          <c:y val="0.16983289588801401"/>
          <c:w val="0.39647017504107507"/>
          <c:h val="0.76540769903761996"/>
        </c:manualLayout>
      </c:layout>
      <c:radarChart>
        <c:radarStyle val="filled"/>
        <c:ser>
          <c:idx val="0"/>
          <c:order val="0"/>
          <c:spPr>
            <a:solidFill>
              <a:srgbClr val="F79646">
                <a:lumMod val="75000"/>
                <a:alpha val="13000"/>
              </a:srgbClr>
            </a:solidFill>
            <a:ln w="12700">
              <a:solidFill>
                <a:schemeClr val="accent6">
                  <a:lumMod val="75000"/>
                </a:schemeClr>
              </a:solidFill>
            </a:ln>
          </c:spPr>
          <c:dLbls>
            <c:dLbl>
              <c:idx val="0"/>
              <c:layout>
                <c:manualLayout>
                  <c:x val="2.762084281848304E-3"/>
                  <c:y val="0.12772773980857138"/>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371-4704-BDB1-D1516087EA2D}"/>
                </c:ext>
              </c:extLst>
            </c:dLbl>
            <c:dLbl>
              <c:idx val="1"/>
              <c:layout>
                <c:manualLayout>
                  <c:x val="-8.2862528455449086E-2"/>
                  <c:y val="-6.166166749379309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371-4704-BDB1-D1516087EA2D}"/>
                </c:ext>
              </c:extLst>
            </c:dLbl>
            <c:dLbl>
              <c:idx val="2"/>
              <c:layout>
                <c:manualLayout>
                  <c:x val="8.5624612737297476E-2"/>
                  <c:y val="-6.166166749379309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371-4704-BDB1-D1516087EA2D}"/>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14971'!$A$93:$B$95</c:f>
              <c:strCache>
                <c:ptCount val="3"/>
                <c:pt idx="0">
                  <c:v>Article 4.1 : Processus d’analyse du risque</c:v>
                </c:pt>
                <c:pt idx="1">
                  <c:v>Article 4.2 : Emploi prévu et identification des caractéristiques relatives à la sécurité du dispositif médical</c:v>
                </c:pt>
                <c:pt idx="2">
                  <c:v>Article 4.3 : Identification des phénomènes dangereux </c:v>
                </c:pt>
              </c:strCache>
            </c:strRef>
          </c:cat>
          <c:val>
            <c:numRef>
              <c:f>'Résultats ISO 14971'!$G$93:$G$95</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371-4704-BDB1-D1516087EA2D}"/>
            </c:ext>
          </c:extLst>
        </c:ser>
        <c:dLbls/>
        <c:axId val="85686912"/>
        <c:axId val="85692800"/>
      </c:radarChart>
      <c:catAx>
        <c:axId val="85686912"/>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85692800"/>
        <c:crosses val="autoZero"/>
        <c:lblAlgn val="ctr"/>
        <c:lblOffset val="100"/>
      </c:catAx>
      <c:valAx>
        <c:axId val="85692800"/>
        <c:scaling>
          <c:orientation val="minMax"/>
          <c:max val="1"/>
          <c:min val="0"/>
        </c:scaling>
        <c:axPos val="l"/>
        <c:majorGridlines>
          <c:spPr>
            <a:ln w="3175">
              <a:solidFill>
                <a:srgbClr val="808080"/>
              </a:solidFill>
              <a:prstDash val="sysDash"/>
            </a:ln>
          </c:spPr>
        </c:majorGridlines>
        <c:numFmt formatCode="0%" sourceLinked="0"/>
        <c:maj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5686912"/>
        <c:crosses val="autoZero"/>
        <c:crossBetween val="between"/>
        <c:majorUnit val="0.2"/>
        <c:minorUnit val="5.00000000000001E-2"/>
      </c:valAx>
      <c:spPr>
        <a:solidFill>
          <a:srgbClr val="FFFFEB"/>
        </a:solid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33" r="0.75000000000000733" t="0.98425196899999956" header="0.5" footer="0.5"/>
    <c:pageSetup orientation="portrait"/>
  </c:printSettings>
</c:chartSpace>
</file>

<file path=xl/charts/chart2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9074956732096324"/>
          <c:y val="0.14531713858102793"/>
          <c:w val="0.38516377952756298"/>
          <c:h val="0.75305651020141862"/>
        </c:manualLayout>
      </c:layout>
      <c:radarChart>
        <c:radarStyle val="filled"/>
        <c:ser>
          <c:idx val="0"/>
          <c:order val="0"/>
          <c:spPr>
            <a:solidFill>
              <a:srgbClr val="F79646">
                <a:lumMod val="75000"/>
                <a:alpha val="13000"/>
              </a:srgbClr>
            </a:solidFill>
            <a:ln w="12700">
              <a:solidFill>
                <a:schemeClr val="accent6">
                  <a:lumMod val="75000"/>
                </a:schemeClr>
              </a:solidFill>
            </a:ln>
          </c:spPr>
          <c:dLbls>
            <c:dLbl>
              <c:idx val="0"/>
              <c:layout>
                <c:manualLayout>
                  <c:x val="0"/>
                  <c:y val="0.1197066388211785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0F5-4BC7-A785-A208F21B29E3}"/>
                </c:ext>
              </c:extLst>
            </c:dLbl>
            <c:dLbl>
              <c:idx val="1"/>
              <c:layout>
                <c:manualLayout>
                  <c:x val="-5.9705341714020164E-2"/>
                  <c:y val="6.2455637645832375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0F5-4BC7-A785-A208F21B29E3}"/>
                </c:ext>
              </c:extLst>
            </c:dLbl>
            <c:dLbl>
              <c:idx val="2"/>
              <c:layout>
                <c:manualLayout>
                  <c:x val="-6.5391564734403024E-2"/>
                  <c:y val="-3.122781882291619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0F5-4BC7-A785-A208F21B29E3}"/>
                </c:ext>
              </c:extLst>
            </c:dLbl>
            <c:dLbl>
              <c:idx val="3"/>
              <c:layout>
                <c:manualLayout>
                  <c:x val="-2.2744892081531482E-2"/>
                  <c:y val="-0.1092973658802065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0F5-4BC7-A785-A208F21B29E3}"/>
                </c:ext>
              </c:extLst>
            </c:dLbl>
            <c:dLbl>
              <c:idx val="4"/>
              <c:layout>
                <c:manualLayout>
                  <c:x val="2.8431115101914411E-2"/>
                  <c:y val="-0.1092973658802065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0F5-4BC7-A785-A208F21B29E3}"/>
                </c:ext>
              </c:extLst>
            </c:dLbl>
            <c:dLbl>
              <c:idx val="5"/>
              <c:layout>
                <c:manualLayout>
                  <c:x val="7.107778775478589E-2"/>
                  <c:y val="-3.122781882291619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0F5-4BC7-A785-A208F21B29E3}"/>
                </c:ext>
              </c:extLst>
            </c:dLbl>
            <c:dLbl>
              <c:idx val="6"/>
              <c:layout>
                <c:manualLayout>
                  <c:x val="6.2548453224211584E-2"/>
                  <c:y val="6.245563764583232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0F5-4BC7-A785-A208F21B29E3}"/>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14971'!$A$99:$B$105</c:f>
              <c:strCache>
                <c:ptCount val="7"/>
                <c:pt idx="0">
                  <c:v>Article 6.1 : Réduction du risque</c:v>
                </c:pt>
                <c:pt idx="1">
                  <c:v>Article 6.2 : Analyse d'option de maîtrise du risque</c:v>
                </c:pt>
                <c:pt idx="2">
                  <c:v>Article 6.3 : Mise en œuvre de la ou des mesures de maîtrise du risque</c:v>
                </c:pt>
                <c:pt idx="3">
                  <c:v>Article 6.4 : Évaluation des risques résiduels</c:v>
                </c:pt>
                <c:pt idx="4">
                  <c:v>Article 6.5 : Analyse du rapport bénéfice/risque</c:v>
                </c:pt>
                <c:pt idx="5">
                  <c:v>Article 6.6 : Risques découlant des mesures de maîtrise du risque</c:v>
                </c:pt>
                <c:pt idx="6">
                  <c:v>Article 6.7 : Maîtrise complète des risques</c:v>
                </c:pt>
              </c:strCache>
            </c:strRef>
          </c:cat>
          <c:val>
            <c:numRef>
              <c:f>'Résultats ISO 14971'!$G$99:$G$105</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7-80F5-4BC7-A785-A208F21B29E3}"/>
            </c:ext>
          </c:extLst>
        </c:ser>
        <c:dLbls/>
        <c:axId val="87261184"/>
        <c:axId val="87262720"/>
      </c:radarChart>
      <c:catAx>
        <c:axId val="87261184"/>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87262720"/>
        <c:crosses val="autoZero"/>
        <c:lblAlgn val="ctr"/>
        <c:lblOffset val="100"/>
      </c:catAx>
      <c:valAx>
        <c:axId val="87262720"/>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7261184"/>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33" r="0.75000000000000733" t="0.98425196899999956" header="0.5" footer="0.5"/>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1989440888234788"/>
          <c:y val="0.17007392825896767"/>
          <c:w val="0.36423995921373076"/>
          <c:h val="0.70318547681540378"/>
        </c:manualLayout>
      </c:layout>
      <c:radarChart>
        <c:radarStyle val="filled"/>
        <c:ser>
          <c:idx val="0"/>
          <c:order val="0"/>
          <c:spPr>
            <a:solidFill>
              <a:srgbClr val="F79646">
                <a:lumMod val="75000"/>
                <a:alpha val="13000"/>
              </a:srgbClr>
            </a:solidFill>
            <a:ln w="12700">
              <a:solidFill>
                <a:schemeClr val="accent6">
                  <a:lumMod val="75000"/>
                </a:schemeClr>
              </a:solidFill>
            </a:ln>
          </c:spPr>
          <c:dLbls>
            <c:dLbl>
              <c:idx val="0"/>
              <c:layout>
                <c:manualLayout>
                  <c:x val="3.0696243988249431E-3"/>
                  <c:y val="0.1069622845931189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D8-47CD-A4F3-3EC38B1BFB49}"/>
                </c:ext>
              </c:extLst>
            </c:dLbl>
            <c:dLbl>
              <c:idx val="1"/>
              <c:layout>
                <c:manualLayout>
                  <c:x val="-7.0601361172973581E-2"/>
                  <c:y val="2.139245691862377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D8-47CD-A4F3-3EC38B1BFB49}"/>
                </c:ext>
              </c:extLst>
            </c:dLbl>
            <c:dLbl>
              <c:idx val="2"/>
              <c:layout>
                <c:manualLayout>
                  <c:x val="-3.6835492785899329E-2"/>
                  <c:y val="-7.273435352332083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3D8-47CD-A4F3-3EC38B1BFB49}"/>
                </c:ext>
              </c:extLst>
            </c:dLbl>
            <c:dLbl>
              <c:idx val="3"/>
              <c:layout>
                <c:manualLayout>
                  <c:x val="4.604436598237395E-2"/>
                  <c:y val="-7.70128449070457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3D8-47CD-A4F3-3EC38B1BFB49}"/>
                </c:ext>
              </c:extLst>
            </c:dLbl>
            <c:dLbl>
              <c:idx val="4"/>
              <c:layout>
                <c:manualLayout>
                  <c:x val="7.674060997062343E-2"/>
                  <c:y val="2.5670948302348555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3D8-47CD-A4F3-3EC38B1BFB49}"/>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ISO 14971'!$A$87:$B$91</c:f>
              <c:strCache>
                <c:ptCount val="5"/>
                <c:pt idx="0">
                  <c:v>Article 3.1 : Processus de gestion des risques</c:v>
                </c:pt>
                <c:pt idx="1">
                  <c:v>Article 3.2 : Responsabilités de la direction </c:v>
                </c:pt>
                <c:pt idx="2">
                  <c:v>Article 3.3 : Qualification du personnel</c:v>
                </c:pt>
                <c:pt idx="3">
                  <c:v>Article 3.4 : Plan de gestion des risques</c:v>
                </c:pt>
                <c:pt idx="4">
                  <c:v>Article 3.5 : Dossier de gestion des risques</c:v>
                </c:pt>
              </c:strCache>
            </c:strRef>
          </c:cat>
          <c:val>
            <c:numRef>
              <c:f>'Résultats ISO 14971'!$G$87:$G$91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D3D8-47CD-A4F3-3EC38B1BFB49}"/>
            </c:ext>
          </c:extLst>
        </c:ser>
        <c:dLbls/>
        <c:axId val="87168128"/>
        <c:axId val="87169664"/>
      </c:radarChart>
      <c:catAx>
        <c:axId val="87168128"/>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87169664"/>
        <c:crosses val="autoZero"/>
        <c:lblAlgn val="ctr"/>
        <c:lblOffset val="100"/>
      </c:catAx>
      <c:valAx>
        <c:axId val="87169664"/>
        <c:scaling>
          <c:orientation val="minMax"/>
          <c:max val="1"/>
          <c:min val="0"/>
        </c:scaling>
        <c:axPos val="l"/>
        <c:majorGridlines>
          <c:spPr>
            <a:ln w="3175">
              <a:solidFill>
                <a:schemeClr val="tx1">
                  <a:lumMod val="50000"/>
                  <a:lumOff val="50000"/>
                </a:schemeClr>
              </a:solidFill>
              <a:prstDash val="sysDash"/>
            </a:ln>
          </c:spPr>
        </c:majorGridlines>
        <c:numFmt formatCode="0%" sourceLinked="0"/>
        <c:maj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7168128"/>
        <c:crosses val="autoZero"/>
        <c:crossBetween val="between"/>
        <c:majorUnit val="0.2"/>
        <c:minorUnit val="5.00000000000001E-2"/>
      </c:valAx>
      <c:spPr>
        <a:solidFill>
          <a:srgbClr val="FFFFEB"/>
        </a:solid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33" r="0.75000000000000733" t="0.98425196899999956" header="0.5" footer="0.5"/>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a:latin typeface="Calibri" pitchFamily="34" charset="0"/>
                <a:cs typeface="Calibri" pitchFamily="34" charset="0"/>
              </a:defRPr>
            </a:pPr>
            <a:r>
              <a:rPr lang="fr-FR" sz="1000">
                <a:latin typeface="Calibri" pitchFamily="34" charset="0"/>
                <a:cs typeface="Calibri" pitchFamily="34" charset="0"/>
              </a:rPr>
              <a:t>Conformité des 23</a:t>
            </a:r>
            <a:r>
              <a:rPr lang="fr-FR" sz="1000" baseline="0">
                <a:latin typeface="Calibri" pitchFamily="34" charset="0"/>
                <a:cs typeface="Calibri" pitchFamily="34" charset="0"/>
              </a:rPr>
              <a:t> </a:t>
            </a:r>
            <a:r>
              <a:rPr lang="fr-FR" sz="1000">
                <a:latin typeface="Calibri" pitchFamily="34" charset="0"/>
                <a:cs typeface="Calibri" pitchFamily="34" charset="0"/>
              </a:rPr>
              <a:t>sous-articles</a:t>
            </a:r>
          </a:p>
        </c:rich>
      </c:tx>
      <c:layout>
        <c:manualLayout>
          <c:xMode val="edge"/>
          <c:yMode val="edge"/>
          <c:x val="0.26636210823935325"/>
          <c:y val="2.0621874352676642E-4"/>
        </c:manualLayout>
      </c:layout>
    </c:title>
    <c:plotArea>
      <c:layout>
        <c:manualLayout>
          <c:layoutTarget val="inner"/>
          <c:xMode val="edge"/>
          <c:yMode val="edge"/>
          <c:x val="0.10435210983242495"/>
          <c:y val="0.16074444133566682"/>
          <c:w val="0.88685418938017402"/>
          <c:h val="0.61646563230919282"/>
        </c:manualLayout>
      </c:layout>
      <c:barChart>
        <c:barDir val="col"/>
        <c:grouping val="clustered"/>
        <c:ser>
          <c:idx val="0"/>
          <c:order val="0"/>
          <c:tx>
            <c:v>Histo Conformité</c:v>
          </c:tx>
          <c:spPr>
            <a:solidFill>
              <a:srgbClr val="EBF5FF">
                <a:alpha val="67000"/>
              </a:srgbClr>
            </a:solidFill>
            <a:ln>
              <a:solidFill>
                <a:srgbClr val="3366FF"/>
              </a:solidFill>
            </a:ln>
          </c:spPr>
          <c:dLbls>
            <c:spPr>
              <a:noFill/>
              <a:ln>
                <a:noFill/>
              </a:ln>
              <a:effectLst/>
            </c:spPr>
            <c:txPr>
              <a:bodyPr/>
              <a:lstStyle/>
              <a:p>
                <a:pPr>
                  <a:defRPr>
                    <a:solidFill>
                      <a:srgbClr val="3366FF"/>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'Calculs et Décisions'!$A$689:$A$692</c:f>
              <c:strCache>
                <c:ptCount val="4"/>
                <c:pt idx="0">
                  <c:v>Informel</c:v>
                </c:pt>
                <c:pt idx="1">
                  <c:v>Aléatoire</c:v>
                </c:pt>
                <c:pt idx="2">
                  <c:v>Convaincant</c:v>
                </c:pt>
                <c:pt idx="3">
                  <c:v>Conforme</c:v>
                </c:pt>
              </c:strCache>
            </c:strRef>
          </c:cat>
          <c:val>
            <c:numRef>
              <c:f>'Calculs et Décisions'!$B$689:$B$692</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6D76-44E9-A5BE-394F7F8B6B03}"/>
            </c:ext>
          </c:extLst>
        </c:ser>
        <c:dLbls/>
        <c:axId val="87298432"/>
        <c:axId val="87299968"/>
      </c:barChart>
      <c:catAx>
        <c:axId val="87298432"/>
        <c:scaling>
          <c:orientation val="minMax"/>
        </c:scaling>
        <c:axPos val="b"/>
        <c:numFmt formatCode="General" sourceLinked="1"/>
        <c:majorTickMark val="none"/>
        <c:tickLblPos val="nextTo"/>
        <c:crossAx val="87299968"/>
        <c:crosses val="autoZero"/>
        <c:auto val="1"/>
        <c:lblAlgn val="ctr"/>
        <c:lblOffset val="100"/>
      </c:catAx>
      <c:valAx>
        <c:axId val="87299968"/>
        <c:scaling>
          <c:orientation val="minMax"/>
        </c:scaling>
        <c:axPos val="l"/>
        <c:majorGridlines/>
        <c:numFmt formatCode="0" sourceLinked="1"/>
        <c:majorTickMark val="none"/>
        <c:tickLblPos val="nextTo"/>
        <c:crossAx val="87298432"/>
        <c:crosses val="autoZero"/>
        <c:crossBetween val="between"/>
      </c:valAx>
      <c:spPr>
        <a:noFill/>
      </c:spPr>
    </c:plotArea>
    <c:plotVisOnly val="1"/>
    <c:dispBlanksAs val="gap"/>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fr-FR"/>
  <c:style val="7"/>
  <c:chart>
    <c:title>
      <c:tx>
        <c:rich>
          <a:bodyPr/>
          <a:lstStyle/>
          <a:p>
            <a:pPr>
              <a:defRPr sz="1000">
                <a:latin typeface="Calibri" pitchFamily="34" charset="0"/>
                <a:cs typeface="Calibri" pitchFamily="34" charset="0"/>
              </a:defRPr>
            </a:pPr>
            <a:r>
              <a:rPr lang="fr-FR" sz="1000">
                <a:latin typeface="Calibri" pitchFamily="34" charset="0"/>
                <a:cs typeface="Calibri" pitchFamily="34" charset="0"/>
              </a:rPr>
              <a:t>Véracité des critères </a:t>
            </a:r>
          </a:p>
        </c:rich>
      </c:tx>
      <c:layout>
        <c:manualLayout>
          <c:xMode val="edge"/>
          <c:yMode val="edge"/>
          <c:x val="0.37687168222113832"/>
          <c:y val="4.5390461765859799E-2"/>
        </c:manualLayout>
      </c:layout>
    </c:title>
    <c:plotArea>
      <c:layout>
        <c:manualLayout>
          <c:layoutTarget val="inner"/>
          <c:xMode val="edge"/>
          <c:yMode val="edge"/>
          <c:x val="0.10648053318195012"/>
          <c:y val="0.18785733600535456"/>
          <c:w val="0.86272045225117344"/>
          <c:h val="0.39555978162159855"/>
        </c:manualLayout>
      </c:layout>
      <c:barChart>
        <c:barDir val="col"/>
        <c:grouping val="clustered"/>
        <c:ser>
          <c:idx val="0"/>
          <c:order val="0"/>
          <c:spPr>
            <a:solidFill>
              <a:srgbClr val="EBF5FF">
                <a:alpha val="67000"/>
              </a:srgbClr>
            </a:solidFill>
            <a:ln>
              <a:solidFill>
                <a:srgbClr val="3366FF"/>
              </a:solidFill>
            </a:ln>
          </c:spPr>
          <c:dPt>
            <c:idx val="0"/>
            <c:spPr>
              <a:solidFill>
                <a:schemeClr val="tx1">
                  <a:alpha val="67000"/>
                </a:schemeClr>
              </a:solidFill>
              <a:ln>
                <a:solidFill>
                  <a:schemeClr val="tx1"/>
                </a:solidFill>
              </a:ln>
            </c:spPr>
            <c:extLst xmlns:c16r2="http://schemas.microsoft.com/office/drawing/2015/06/chart">
              <c:ext xmlns:c16="http://schemas.microsoft.com/office/drawing/2014/chart" uri="{C3380CC4-5D6E-409C-BE32-E72D297353CC}">
                <c16:uniqueId val="{00000001-29E5-425D-879B-A20452D65AED}"/>
              </c:ext>
            </c:extLst>
          </c:dPt>
          <c:dLbls>
            <c:dLbl>
              <c:idx val="0"/>
              <c:spPr>
                <a:noFill/>
                <a:ln>
                  <a:noFill/>
                </a:ln>
                <a:effectLst/>
              </c:spPr>
              <c:txPr>
                <a:bodyPr/>
                <a:lstStyle/>
                <a:p>
                  <a:pPr>
                    <a:defRPr>
                      <a:solidFill>
                        <a:schemeClr val="tx1"/>
                      </a:solidFill>
                    </a:defRPr>
                  </a:pPr>
                  <a:endParaRPr lang="fr-FR"/>
                </a:p>
              </c:txPr>
            </c:dLbl>
            <c:spPr>
              <a:noFill/>
              <a:ln>
                <a:noFill/>
              </a:ln>
              <a:effectLst/>
            </c:spPr>
            <c:txPr>
              <a:bodyPr/>
              <a:lstStyle/>
              <a:p>
                <a:pPr>
                  <a:defRPr>
                    <a:solidFill>
                      <a:srgbClr val="3366FF"/>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'Calculs et Décisions'!$D$689:$D$695</c:f>
              <c:strCache>
                <c:ptCount val="7"/>
                <c:pt idx="0">
                  <c:v>Non concernée</c:v>
                </c:pt>
                <c:pt idx="1">
                  <c:v>FAUX unanime</c:v>
                </c:pt>
                <c:pt idx="2">
                  <c:v>FAUX</c:v>
                </c:pt>
                <c:pt idx="3">
                  <c:v>Plutôt FAUX</c:v>
                </c:pt>
                <c:pt idx="4">
                  <c:v>Plutôt VRAI</c:v>
                </c:pt>
                <c:pt idx="5">
                  <c:v>VRAI</c:v>
                </c:pt>
                <c:pt idx="6">
                  <c:v>VRAI Prouvé</c:v>
                </c:pt>
              </c:strCache>
            </c:strRef>
          </c:cat>
          <c:val>
            <c:numRef>
              <c:f>'Calculs et Décisions'!$E$689:$E$695</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2-29E5-425D-879B-A20452D65AED}"/>
            </c:ext>
          </c:extLst>
        </c:ser>
        <c:dLbls/>
        <c:axId val="87329024"/>
        <c:axId val="87339008"/>
      </c:barChart>
      <c:catAx>
        <c:axId val="87329024"/>
        <c:scaling>
          <c:orientation val="minMax"/>
        </c:scaling>
        <c:axPos val="b"/>
        <c:numFmt formatCode="General" sourceLinked="1"/>
        <c:majorTickMark val="none"/>
        <c:tickLblPos val="nextTo"/>
        <c:crossAx val="87339008"/>
        <c:crosses val="autoZero"/>
        <c:auto val="1"/>
        <c:lblAlgn val="ctr"/>
        <c:lblOffset val="100"/>
      </c:catAx>
      <c:valAx>
        <c:axId val="87339008"/>
        <c:scaling>
          <c:orientation val="minMax"/>
        </c:scaling>
        <c:axPos val="l"/>
        <c:majorGridlines/>
        <c:numFmt formatCode="General" sourceLinked="1"/>
        <c:majorTickMark val="none"/>
        <c:tickLblPos val="nextTo"/>
        <c:crossAx val="87329024"/>
        <c:crosses val="autoZero"/>
        <c:crossBetween val="between"/>
        <c:majorUnit val="100"/>
        <c:minorUnit val="10"/>
      </c:valAx>
      <c:spPr>
        <a:noFill/>
      </c:spPr>
    </c:plotArea>
    <c:plotVisOnly val="1"/>
    <c:dispBlanksAs val="gap"/>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style val="7"/>
  <c:chart>
    <c:autoTitleDeleted val="1"/>
    <c:plotArea>
      <c:layout>
        <c:manualLayout>
          <c:layoutTarget val="inner"/>
          <c:xMode val="edge"/>
          <c:yMode val="edge"/>
          <c:x val="0.21151927782609162"/>
          <c:y val="0.18517954873601569"/>
          <c:w val="0.55302472166041605"/>
          <c:h val="0.68870469995598405"/>
        </c:manualLayout>
      </c:layout>
      <c:radarChart>
        <c:radarStyle val="filled"/>
        <c:ser>
          <c:idx val="1"/>
          <c:order val="0"/>
          <c:tx>
            <c:v>Coloriage Art4</c:v>
          </c:tx>
          <c:spPr>
            <a:solidFill>
              <a:srgbClr val="89FF00">
                <a:alpha val="20000"/>
              </a:srgbClr>
            </a:solidFill>
            <a:ln w="25400">
              <a:no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Décisions'!$A$563:$A$569</c:f>
              <c:numCache>
                <c:formatCode>General</c:formatCode>
                <c:ptCount val="7"/>
                <c:pt idx="0">
                  <c:v>1</c:v>
                </c:pt>
                <c:pt idx="1">
                  <c:v>1</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5858-4292-9999-768CE79C45FC}"/>
            </c:ext>
          </c:extLst>
        </c:ser>
        <c:ser>
          <c:idx val="2"/>
          <c:order val="1"/>
          <c:tx>
            <c:v>Coloriage Art5</c:v>
          </c:tx>
          <c:spPr>
            <a:solidFill>
              <a:srgbClr val="FFCD00">
                <a:alpha val="20000"/>
              </a:srgbClr>
            </a:solidFill>
            <a:ln w="25400">
              <a:no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Décisions'!$B$563:$B$569</c:f>
              <c:numCache>
                <c:formatCode>General</c:formatCode>
                <c:ptCount val="7"/>
                <c:pt idx="0">
                  <c:v>0</c:v>
                </c:pt>
                <c:pt idx="1">
                  <c:v>1</c:v>
                </c:pt>
                <c:pt idx="2">
                  <c:v>1</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5858-4292-9999-768CE79C45FC}"/>
            </c:ext>
          </c:extLst>
        </c:ser>
        <c:ser>
          <c:idx val="3"/>
          <c:order val="2"/>
          <c:tx>
            <c:v>Coloriage Art6</c:v>
          </c:tx>
          <c:spPr>
            <a:solidFill>
              <a:srgbClr val="FF0092">
                <a:alpha val="20000"/>
              </a:srgbClr>
            </a:solidFill>
            <a:ln w="25400">
              <a:no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Décisions'!$C$563:$C$569</c:f>
              <c:numCache>
                <c:formatCode>General</c:formatCode>
                <c:ptCount val="7"/>
                <c:pt idx="0">
                  <c:v>0</c:v>
                </c:pt>
                <c:pt idx="1">
                  <c:v>0</c:v>
                </c:pt>
                <c:pt idx="2">
                  <c:v>1</c:v>
                </c:pt>
                <c:pt idx="3">
                  <c:v>1</c:v>
                </c:pt>
                <c:pt idx="4">
                  <c:v>0</c:v>
                </c:pt>
                <c:pt idx="5">
                  <c:v>0</c:v>
                </c:pt>
                <c:pt idx="6">
                  <c:v>0</c:v>
                </c:pt>
              </c:numCache>
            </c:numRef>
          </c:val>
          <c:extLst xmlns:c16r2="http://schemas.microsoft.com/office/drawing/2015/06/chart">
            <c:ext xmlns:c16="http://schemas.microsoft.com/office/drawing/2014/chart" uri="{C3380CC4-5D6E-409C-BE32-E72D297353CC}">
              <c16:uniqueId val="{00000002-5858-4292-9999-768CE79C45FC}"/>
            </c:ext>
          </c:extLst>
        </c:ser>
        <c:ser>
          <c:idx val="4"/>
          <c:order val="3"/>
          <c:tx>
            <c:v>Coloriage Art7</c:v>
          </c:tx>
          <c:spPr>
            <a:solidFill>
              <a:srgbClr val="8C07FF">
                <a:alpha val="20000"/>
              </a:srgbClr>
            </a:solidFill>
            <a:ln w="25400">
              <a:no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Décisions'!$D$563:$D$569</c:f>
              <c:numCache>
                <c:formatCode>General</c:formatCode>
                <c:ptCount val="7"/>
                <c:pt idx="0">
                  <c:v>0</c:v>
                </c:pt>
                <c:pt idx="1">
                  <c:v>0</c:v>
                </c:pt>
                <c:pt idx="2">
                  <c:v>0</c:v>
                </c:pt>
                <c:pt idx="3">
                  <c:v>1</c:v>
                </c:pt>
                <c:pt idx="4">
                  <c:v>1</c:v>
                </c:pt>
                <c:pt idx="5">
                  <c:v>0</c:v>
                </c:pt>
                <c:pt idx="6">
                  <c:v>0</c:v>
                </c:pt>
              </c:numCache>
            </c:numRef>
          </c:val>
          <c:extLst xmlns:c16r2="http://schemas.microsoft.com/office/drawing/2015/06/chart">
            <c:ext xmlns:c16="http://schemas.microsoft.com/office/drawing/2014/chart" uri="{C3380CC4-5D6E-409C-BE32-E72D297353CC}">
              <c16:uniqueId val="{00000003-5858-4292-9999-768CE79C45FC}"/>
            </c:ext>
          </c:extLst>
        </c:ser>
        <c:ser>
          <c:idx val="5"/>
          <c:order val="4"/>
          <c:tx>
            <c:v>Coloriage Art8</c:v>
          </c:tx>
          <c:spPr>
            <a:solidFill>
              <a:srgbClr val="00D6FF">
                <a:alpha val="20000"/>
              </a:srgbClr>
            </a:solidFill>
            <a:ln w="25400">
              <a:no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Décisions'!$E$563:$E$569</c:f>
              <c:numCache>
                <c:formatCode>General</c:formatCode>
                <c:ptCount val="7"/>
                <c:pt idx="0">
                  <c:v>0</c:v>
                </c:pt>
                <c:pt idx="1">
                  <c:v>0</c:v>
                </c:pt>
                <c:pt idx="2">
                  <c:v>0</c:v>
                </c:pt>
                <c:pt idx="3">
                  <c:v>0</c:v>
                </c:pt>
                <c:pt idx="4">
                  <c:v>1</c:v>
                </c:pt>
                <c:pt idx="5">
                  <c:v>1</c:v>
                </c:pt>
                <c:pt idx="6">
                  <c:v>0</c:v>
                </c:pt>
              </c:numCache>
            </c:numRef>
          </c:val>
          <c:extLst xmlns:c16r2="http://schemas.microsoft.com/office/drawing/2015/06/chart">
            <c:ext xmlns:c16="http://schemas.microsoft.com/office/drawing/2014/chart" uri="{C3380CC4-5D6E-409C-BE32-E72D297353CC}">
              <c16:uniqueId val="{00000004-5858-4292-9999-768CE79C45FC}"/>
            </c:ext>
          </c:extLst>
        </c:ser>
        <c:ser>
          <c:idx val="6"/>
          <c:order val="5"/>
          <c:tx>
            <c:v>Coloriage Art9</c:v>
          </c:tx>
          <c:spPr>
            <a:solidFill>
              <a:srgbClr val="81D9F2">
                <a:alpha val="64000"/>
              </a:srgbClr>
            </a:solidFill>
            <a:ln w="25400">
              <a:no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Décisions'!$F$563:$F$569</c:f>
              <c:numCache>
                <c:formatCode>General</c:formatCode>
                <c:ptCount val="7"/>
                <c:pt idx="0">
                  <c:v>0</c:v>
                </c:pt>
                <c:pt idx="1">
                  <c:v>0</c:v>
                </c:pt>
                <c:pt idx="2">
                  <c:v>0</c:v>
                </c:pt>
                <c:pt idx="3">
                  <c:v>0</c:v>
                </c:pt>
                <c:pt idx="4">
                  <c:v>0</c:v>
                </c:pt>
                <c:pt idx="5">
                  <c:v>1</c:v>
                </c:pt>
                <c:pt idx="6">
                  <c:v>1</c:v>
                </c:pt>
              </c:numCache>
            </c:numRef>
          </c:val>
          <c:extLst xmlns:c16r2="http://schemas.microsoft.com/office/drawing/2015/06/chart">
            <c:ext xmlns:c16="http://schemas.microsoft.com/office/drawing/2014/chart" uri="{C3380CC4-5D6E-409C-BE32-E72D297353CC}">
              <c16:uniqueId val="{00000005-5858-4292-9999-768CE79C45FC}"/>
            </c:ext>
          </c:extLst>
        </c:ser>
        <c:ser>
          <c:idx val="7"/>
          <c:order val="6"/>
          <c:tx>
            <c:v>Coloriage Art10</c:v>
          </c:tx>
          <c:spPr>
            <a:solidFill>
              <a:srgbClr val="F1AAA1">
                <a:alpha val="70000"/>
              </a:srgbClr>
            </a:solidFill>
            <a:ln w="25400">
              <a:no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Décisions'!$G$563:$G$569</c:f>
              <c:numCache>
                <c:formatCode>General</c:formatCode>
                <c:ptCount val="7"/>
                <c:pt idx="0">
                  <c:v>1</c:v>
                </c:pt>
                <c:pt idx="1">
                  <c:v>0</c:v>
                </c:pt>
                <c:pt idx="2">
                  <c:v>0</c:v>
                </c:pt>
                <c:pt idx="3">
                  <c:v>0</c:v>
                </c:pt>
                <c:pt idx="4">
                  <c:v>1</c:v>
                </c:pt>
                <c:pt idx="5">
                  <c:v>0</c:v>
                </c:pt>
                <c:pt idx="6">
                  <c:v>1</c:v>
                </c:pt>
              </c:numCache>
            </c:numRef>
          </c:val>
          <c:extLst xmlns:c16r2="http://schemas.microsoft.com/office/drawing/2015/06/chart">
            <c:ext xmlns:c16="http://schemas.microsoft.com/office/drawing/2014/chart" uri="{C3380CC4-5D6E-409C-BE32-E72D297353CC}">
              <c16:uniqueId val="{00000006-5858-4292-9999-768CE79C45FC}"/>
            </c:ext>
          </c:extLst>
        </c:ser>
        <c:ser>
          <c:idx val="8"/>
          <c:order val="7"/>
          <c:tx>
            <c:strRef>
              <c:f>'Calculs et Décisions'!$J$562</c:f>
              <c:strCache>
                <c:ptCount val="1"/>
                <c:pt idx="0">
                  <c:v>Conforme</c:v>
                </c:pt>
              </c:strCache>
            </c:strRef>
          </c:tx>
          <c:spPr>
            <a:noFill/>
            <a:ln w="19050" cmpd="sng">
              <a:solidFill>
                <a:srgbClr val="008000"/>
              </a:solidFill>
              <a:prstDash val="dash"/>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Décisions'!$J$563:$J$569</c:f>
              <c:numCache>
                <c:formatCode>0%</c:formatCode>
                <c:ptCount val="7"/>
                <c:pt idx="0">
                  <c:v>0.8</c:v>
                </c:pt>
                <c:pt idx="1">
                  <c:v>0.8</c:v>
                </c:pt>
                <c:pt idx="2">
                  <c:v>0.8</c:v>
                </c:pt>
                <c:pt idx="3">
                  <c:v>0.8</c:v>
                </c:pt>
                <c:pt idx="4">
                  <c:v>0.8</c:v>
                </c:pt>
                <c:pt idx="5">
                  <c:v>0.8</c:v>
                </c:pt>
                <c:pt idx="6">
                  <c:v>0.8</c:v>
                </c:pt>
              </c:numCache>
            </c:numRef>
          </c:val>
          <c:extLst xmlns:c16r2="http://schemas.microsoft.com/office/drawing/2015/06/chart">
            <c:ext xmlns:c16="http://schemas.microsoft.com/office/drawing/2014/chart" uri="{C3380CC4-5D6E-409C-BE32-E72D297353CC}">
              <c16:uniqueId val="{00000007-5858-4292-9999-768CE79C45FC}"/>
            </c:ext>
          </c:extLst>
        </c:ser>
        <c:ser>
          <c:idx val="10"/>
          <c:order val="8"/>
          <c:tx>
            <c:strRef>
              <c:f>'Calculs et Décisions'!$I$562</c:f>
              <c:strCache>
                <c:ptCount val="1"/>
                <c:pt idx="0">
                  <c:v>Convaincant</c:v>
                </c:pt>
              </c:strCache>
            </c:strRef>
          </c:tx>
          <c:spPr>
            <a:noFill/>
            <a:ln w="19050">
              <a:solidFill>
                <a:srgbClr val="FF6600"/>
              </a:solidFill>
              <a:prstDash val="dash"/>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Décisions'!$I$563:$I$569</c:f>
              <c:numCache>
                <c:formatCode>0%</c:formatCode>
                <c:ptCount val="7"/>
                <c:pt idx="0">
                  <c:v>0.6</c:v>
                </c:pt>
                <c:pt idx="1">
                  <c:v>0.6</c:v>
                </c:pt>
                <c:pt idx="2">
                  <c:v>0.6</c:v>
                </c:pt>
                <c:pt idx="3">
                  <c:v>0.6</c:v>
                </c:pt>
                <c:pt idx="4">
                  <c:v>0.6</c:v>
                </c:pt>
                <c:pt idx="5">
                  <c:v>0.6</c:v>
                </c:pt>
                <c:pt idx="6">
                  <c:v>0.6</c:v>
                </c:pt>
              </c:numCache>
            </c:numRef>
          </c:val>
          <c:extLst xmlns:c16r2="http://schemas.microsoft.com/office/drawing/2015/06/chart">
            <c:ext xmlns:c16="http://schemas.microsoft.com/office/drawing/2014/chart" uri="{C3380CC4-5D6E-409C-BE32-E72D297353CC}">
              <c16:uniqueId val="{00000008-5858-4292-9999-768CE79C45FC}"/>
            </c:ext>
          </c:extLst>
        </c:ser>
        <c:ser>
          <c:idx val="9"/>
          <c:order val="9"/>
          <c:tx>
            <c:strRef>
              <c:f>'Calculs et Décisions'!$H$562</c:f>
              <c:strCache>
                <c:ptCount val="1"/>
                <c:pt idx="0">
                  <c:v>Informel</c:v>
                </c:pt>
              </c:strCache>
            </c:strRef>
          </c:tx>
          <c:spPr>
            <a:noFill/>
            <a:ln w="19050">
              <a:solidFill>
                <a:srgbClr val="FF0000"/>
              </a:solidFill>
              <a:prstDash val="dash"/>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Décisions'!$H$563:$H$569</c:f>
              <c:numCache>
                <c:formatCode>0%</c:formatCode>
                <c:ptCount val="7"/>
                <c:pt idx="0">
                  <c:v>0.3</c:v>
                </c:pt>
                <c:pt idx="1">
                  <c:v>0.3</c:v>
                </c:pt>
                <c:pt idx="2">
                  <c:v>0.3</c:v>
                </c:pt>
                <c:pt idx="3">
                  <c:v>0.3</c:v>
                </c:pt>
                <c:pt idx="4">
                  <c:v>0.3</c:v>
                </c:pt>
                <c:pt idx="5">
                  <c:v>0.3</c:v>
                </c:pt>
                <c:pt idx="6">
                  <c:v>0.3</c:v>
                </c:pt>
              </c:numCache>
            </c:numRef>
          </c:val>
          <c:extLst xmlns:c16r2="http://schemas.microsoft.com/office/drawing/2015/06/chart">
            <c:ext xmlns:c16="http://schemas.microsoft.com/office/drawing/2014/chart" uri="{C3380CC4-5D6E-409C-BE32-E72D297353CC}">
              <c16:uniqueId val="{00000009-5858-4292-9999-768CE79C45FC}"/>
            </c:ext>
          </c:extLst>
        </c:ser>
        <c:ser>
          <c:idx val="0"/>
          <c:order val="10"/>
          <c:tx>
            <c:strRef>
              <c:f>'Calculs et Décisions'!$K$562</c:f>
              <c:strCache>
                <c:ptCount val="1"/>
                <c:pt idx="0">
                  <c:v>Résultat</c:v>
                </c:pt>
              </c:strCache>
            </c:strRef>
          </c:tx>
          <c:spPr>
            <a:solidFill>
              <a:srgbClr val="FFE9F9">
                <a:alpha val="85000"/>
              </a:srgbClr>
            </a:solidFill>
            <a:ln w="28575" cmpd="sng">
              <a:solidFill>
                <a:srgbClr val="FF6FCF"/>
              </a:solidFill>
            </a:ln>
          </c:spPr>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Décisions'!$K$563:$K$569</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A-5858-4292-9999-768CE79C45FC}"/>
            </c:ext>
          </c:extLst>
        </c:ser>
        <c:ser>
          <c:idx val="11"/>
          <c:order val="11"/>
          <c:tx>
            <c:strRef>
              <c:f>'Calculs et Décisions'!$K$562</c:f>
              <c:strCache>
                <c:ptCount val="1"/>
                <c:pt idx="0">
                  <c:v>Résultat</c:v>
                </c:pt>
              </c:strCache>
            </c:strRef>
          </c:tx>
          <c:spPr>
            <a:solidFill>
              <a:srgbClr val="FF00FF">
                <a:alpha val="3000"/>
              </a:srgbClr>
            </a:solidFill>
            <a:ln w="25400">
              <a:solidFill>
                <a:srgbClr val="FF6FCF"/>
              </a:solidFill>
            </a:ln>
          </c:spPr>
          <c:dLbls>
            <c:dLbl>
              <c:idx val="0"/>
              <c:layout>
                <c:manualLayout>
                  <c:x val="4.8386408524542313E-3"/>
                  <c:y val="0.13266959933609471"/>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5858-4292-9999-768CE79C45FC}"/>
                </c:ext>
              </c:extLst>
            </c:dLbl>
            <c:dLbl>
              <c:idx val="1"/>
              <c:layout>
                <c:manualLayout>
                  <c:x val="-8.2002564146876247E-2"/>
                  <c:y val="5.7430735034866731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5858-4292-9999-768CE79C45FC}"/>
                </c:ext>
              </c:extLst>
            </c:dLbl>
            <c:dLbl>
              <c:idx val="2"/>
              <c:layout>
                <c:manualLayout>
                  <c:x val="-9.6473604878677663E-2"/>
                  <c:y val="-3.0226702649929962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5858-4292-9999-768CE79C45FC}"/>
                </c:ext>
              </c:extLst>
            </c:dLbl>
            <c:dLbl>
              <c:idx val="3"/>
              <c:layout>
                <c:manualLayout>
                  <c:x val="-4.8236802439338901E-2"/>
                  <c:y val="-0.1088161295397474"/>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5858-4292-9999-768CE79C45FC}"/>
                </c:ext>
              </c:extLst>
            </c:dLbl>
            <c:dLbl>
              <c:idx val="4"/>
              <c:layout>
                <c:manualLayout>
                  <c:x val="4.5824962317371952E-2"/>
                  <c:y val="-0.10579345927475445"/>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5858-4292-9999-768CE79C45FC}"/>
                </c:ext>
              </c:extLst>
            </c:dLbl>
            <c:dLbl>
              <c:idx val="5"/>
              <c:layout>
                <c:manualLayout>
                  <c:x val="0.10129728512261178"/>
                  <c:y val="-2.7204032384936978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5858-4292-9999-768CE79C45FC}"/>
                </c:ext>
              </c:extLst>
            </c:dLbl>
            <c:dLbl>
              <c:idx val="6"/>
              <c:layout>
                <c:manualLayout>
                  <c:x val="9.6511073248640597E-2"/>
                  <c:y val="7.5566678811467378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5858-4292-9999-768CE79C45FC}"/>
                </c:ext>
              </c:extLst>
            </c:dLbl>
            <c:spPr>
              <a:noFill/>
              <a:ln>
                <a:noFill/>
              </a:ln>
              <a:effectLst/>
            </c:spPr>
            <c:showVal val="1"/>
            <c:extLst xmlns:c16r2="http://schemas.microsoft.com/office/drawing/2015/06/chart">
              <c:ext xmlns:c15="http://schemas.microsoft.com/office/drawing/2012/chart" uri="{CE6537A1-D6FC-4f65-9D91-7224C49458BB}">
                <c15:showLeaderLines val="1"/>
              </c:ext>
            </c:extLst>
          </c:dLbls>
          <c:cat>
            <c:strRef>
              <c:f>('Résultats ISO 9001'!$A$122,'Résultats ISO 9001'!$A$127,'Résultats ISO 9001'!$A$131,'Résultats ISO 9001'!$A$135,'Résultats ISO 9001'!$A$141,'Résultats ISO 9001'!$A$149,'Résultats ISO 9001'!$A$153)</c:f>
              <c:strCache>
                <c:ptCount val="7"/>
                <c:pt idx="0">
                  <c:v>Article 4 : Contexte de l'organisme</c:v>
                </c:pt>
                <c:pt idx="1">
                  <c:v>Article 5 : Leadership</c:v>
                </c:pt>
                <c:pt idx="2">
                  <c:v>Article 6 : Planification </c:v>
                </c:pt>
                <c:pt idx="3">
                  <c:v>Article 7 : Support</c:v>
                </c:pt>
                <c:pt idx="4">
                  <c:v>Article 8 : Réalisation des activités opérationnelles</c:v>
                </c:pt>
                <c:pt idx="5">
                  <c:v>Article 9 : Evaluation des performances</c:v>
                </c:pt>
                <c:pt idx="6">
                  <c:v>Article 10 : Amélioration</c:v>
                </c:pt>
              </c:strCache>
            </c:strRef>
          </c:cat>
          <c:val>
            <c:numRef>
              <c:f>'Calculs et Décisions'!$K$563:$K$569</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12-5858-4292-9999-768CE79C45FC}"/>
            </c:ext>
          </c:extLst>
        </c:ser>
        <c:dLbls/>
        <c:axId val="60090240"/>
        <c:axId val="60091776"/>
      </c:radarChart>
      <c:catAx>
        <c:axId val="60090240"/>
        <c:scaling>
          <c:orientation val="minMax"/>
        </c:scaling>
        <c:axPos val="b"/>
        <c:majorGridlines/>
        <c:numFmt formatCode="General" sourceLinked="0"/>
        <c:majorTickMark val="none"/>
        <c:tickLblPos val="nextTo"/>
        <c:txPr>
          <a:bodyPr/>
          <a:lstStyle/>
          <a:p>
            <a:pPr>
              <a:defRPr sz="900"/>
            </a:pPr>
            <a:endParaRPr lang="fr-FR"/>
          </a:p>
        </c:txPr>
        <c:crossAx val="60091776"/>
        <c:crosses val="autoZero"/>
        <c:auto val="1"/>
        <c:lblAlgn val="ctr"/>
        <c:lblOffset val="100"/>
      </c:catAx>
      <c:valAx>
        <c:axId val="60091776"/>
        <c:scaling>
          <c:orientation val="minMax"/>
        </c:scaling>
        <c:delete val="1"/>
        <c:axPos val="l"/>
        <c:majorGridlines/>
        <c:numFmt formatCode="0%" sourceLinked="0"/>
        <c:tickLblPos val="nextTo"/>
        <c:crossAx val="60090240"/>
        <c:crosses val="autoZero"/>
        <c:crossBetween val="between"/>
        <c:majorUnit val="0.2"/>
      </c:valAx>
      <c:spPr>
        <a:noFill/>
      </c:spPr>
    </c:plotArea>
    <c:plotVisOnly val="1"/>
    <c:dispBlanksAs val="gap"/>
  </c:chart>
  <c:spPr>
    <a:noFill/>
    <a:ln>
      <a:noFill/>
    </a:ln>
  </c:spPr>
  <c:printSettings>
    <c:headerFooter/>
    <c:pageMargins b="0.75000000000000544" l="0.70000000000000062" r="0.70000000000000062" t="0.750000000000005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fr-FR"/>
  <c:style val="7"/>
  <c:chart>
    <c:autoTitleDeleted val="1"/>
    <c:plotArea>
      <c:layout>
        <c:manualLayout>
          <c:layoutTarget val="inner"/>
          <c:xMode val="edge"/>
          <c:yMode val="edge"/>
          <c:x val="0.20421564199737138"/>
          <c:y val="0.17913972709933004"/>
          <c:w val="0.55302472166041605"/>
          <c:h val="0.68870469995598405"/>
        </c:manualLayout>
      </c:layout>
      <c:radarChart>
        <c:radarStyle val="filled"/>
        <c:ser>
          <c:idx val="1"/>
          <c:order val="0"/>
          <c:tx>
            <c:v>Coloriage Art4</c:v>
          </c:tx>
          <c:spPr>
            <a:solidFill>
              <a:srgbClr val="89FF00">
                <a:alpha val="20000"/>
              </a:srgbClr>
            </a:solidFill>
            <a:ln w="25400">
              <a:noFill/>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Décisions'!$A$700:$A$706</c:f>
              <c:numCache>
                <c:formatCode>General</c:formatCode>
                <c:ptCount val="7"/>
                <c:pt idx="0">
                  <c:v>1</c:v>
                </c:pt>
                <c:pt idx="1">
                  <c:v>1</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E4AD-464B-9E3C-34E390B3ADE8}"/>
            </c:ext>
          </c:extLst>
        </c:ser>
        <c:ser>
          <c:idx val="2"/>
          <c:order val="1"/>
          <c:tx>
            <c:v>Coloriage Art5</c:v>
          </c:tx>
          <c:spPr>
            <a:solidFill>
              <a:srgbClr val="FFCD00">
                <a:alpha val="20000"/>
              </a:srgbClr>
            </a:solidFill>
            <a:ln w="25400">
              <a:noFill/>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Décisions'!$B$700:$B$706</c:f>
              <c:numCache>
                <c:formatCode>General</c:formatCode>
                <c:ptCount val="7"/>
                <c:pt idx="0">
                  <c:v>0</c:v>
                </c:pt>
                <c:pt idx="1">
                  <c:v>1</c:v>
                </c:pt>
                <c:pt idx="2">
                  <c:v>1</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E4AD-464B-9E3C-34E390B3ADE8}"/>
            </c:ext>
          </c:extLst>
        </c:ser>
        <c:ser>
          <c:idx val="3"/>
          <c:order val="2"/>
          <c:tx>
            <c:v>Coloriage Art6</c:v>
          </c:tx>
          <c:spPr>
            <a:solidFill>
              <a:srgbClr val="FF0092">
                <a:alpha val="20000"/>
              </a:srgbClr>
            </a:solidFill>
            <a:ln w="25400">
              <a:noFill/>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Décisions'!$C$700:$C$706</c:f>
              <c:numCache>
                <c:formatCode>General</c:formatCode>
                <c:ptCount val="7"/>
                <c:pt idx="0">
                  <c:v>0</c:v>
                </c:pt>
                <c:pt idx="1">
                  <c:v>0</c:v>
                </c:pt>
                <c:pt idx="2">
                  <c:v>1</c:v>
                </c:pt>
                <c:pt idx="3">
                  <c:v>1</c:v>
                </c:pt>
                <c:pt idx="4">
                  <c:v>0</c:v>
                </c:pt>
                <c:pt idx="5">
                  <c:v>0</c:v>
                </c:pt>
                <c:pt idx="6">
                  <c:v>0</c:v>
                </c:pt>
              </c:numCache>
            </c:numRef>
          </c:val>
          <c:extLst xmlns:c16r2="http://schemas.microsoft.com/office/drawing/2015/06/chart">
            <c:ext xmlns:c16="http://schemas.microsoft.com/office/drawing/2014/chart" uri="{C3380CC4-5D6E-409C-BE32-E72D297353CC}">
              <c16:uniqueId val="{00000002-E4AD-464B-9E3C-34E390B3ADE8}"/>
            </c:ext>
          </c:extLst>
        </c:ser>
        <c:ser>
          <c:idx val="4"/>
          <c:order val="3"/>
          <c:tx>
            <c:v>Coloriage Art7</c:v>
          </c:tx>
          <c:spPr>
            <a:solidFill>
              <a:srgbClr val="8C07FF">
                <a:alpha val="20000"/>
              </a:srgbClr>
            </a:solidFill>
            <a:ln w="25400">
              <a:noFill/>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Décisions'!$D$700:$D$706</c:f>
              <c:numCache>
                <c:formatCode>General</c:formatCode>
                <c:ptCount val="7"/>
                <c:pt idx="0">
                  <c:v>0</c:v>
                </c:pt>
                <c:pt idx="1">
                  <c:v>0</c:v>
                </c:pt>
                <c:pt idx="2">
                  <c:v>0</c:v>
                </c:pt>
                <c:pt idx="3">
                  <c:v>1</c:v>
                </c:pt>
                <c:pt idx="4">
                  <c:v>1</c:v>
                </c:pt>
                <c:pt idx="5">
                  <c:v>0</c:v>
                </c:pt>
                <c:pt idx="6">
                  <c:v>0</c:v>
                </c:pt>
              </c:numCache>
            </c:numRef>
          </c:val>
          <c:extLst xmlns:c16r2="http://schemas.microsoft.com/office/drawing/2015/06/chart">
            <c:ext xmlns:c16="http://schemas.microsoft.com/office/drawing/2014/chart" uri="{C3380CC4-5D6E-409C-BE32-E72D297353CC}">
              <c16:uniqueId val="{00000003-E4AD-464B-9E3C-34E390B3ADE8}"/>
            </c:ext>
          </c:extLst>
        </c:ser>
        <c:ser>
          <c:idx val="5"/>
          <c:order val="4"/>
          <c:tx>
            <c:v>Coloriage Art8</c:v>
          </c:tx>
          <c:spPr>
            <a:solidFill>
              <a:srgbClr val="00D6FF">
                <a:alpha val="20000"/>
              </a:srgbClr>
            </a:solidFill>
            <a:ln w="25400">
              <a:noFill/>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Décisions'!$E$700:$E$706</c:f>
              <c:numCache>
                <c:formatCode>General</c:formatCode>
                <c:ptCount val="7"/>
                <c:pt idx="0">
                  <c:v>0</c:v>
                </c:pt>
                <c:pt idx="1">
                  <c:v>0</c:v>
                </c:pt>
                <c:pt idx="2">
                  <c:v>0</c:v>
                </c:pt>
                <c:pt idx="3">
                  <c:v>0</c:v>
                </c:pt>
                <c:pt idx="4">
                  <c:v>1</c:v>
                </c:pt>
                <c:pt idx="5">
                  <c:v>1</c:v>
                </c:pt>
                <c:pt idx="6">
                  <c:v>0</c:v>
                </c:pt>
              </c:numCache>
            </c:numRef>
          </c:val>
          <c:extLst xmlns:c16r2="http://schemas.microsoft.com/office/drawing/2015/06/chart">
            <c:ext xmlns:c16="http://schemas.microsoft.com/office/drawing/2014/chart" uri="{C3380CC4-5D6E-409C-BE32-E72D297353CC}">
              <c16:uniqueId val="{00000004-E4AD-464B-9E3C-34E390B3ADE8}"/>
            </c:ext>
          </c:extLst>
        </c:ser>
        <c:ser>
          <c:idx val="6"/>
          <c:order val="5"/>
          <c:tx>
            <c:strRef>
              <c:f>'Calculs et Décisions'!$H$699</c:f>
              <c:strCache>
                <c:ptCount val="1"/>
                <c:pt idx="0">
                  <c:v>Informel</c:v>
                </c:pt>
              </c:strCache>
            </c:strRef>
          </c:tx>
          <c:spPr>
            <a:noFill/>
            <a:ln w="19050">
              <a:solidFill>
                <a:srgbClr val="FF0000"/>
              </a:solidFill>
              <a:prstDash val="dash"/>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Décisions'!$H$700:$H$706</c:f>
              <c:numCache>
                <c:formatCode>0%</c:formatCode>
                <c:ptCount val="7"/>
                <c:pt idx="0">
                  <c:v>0.3</c:v>
                </c:pt>
                <c:pt idx="1">
                  <c:v>0.3</c:v>
                </c:pt>
                <c:pt idx="2">
                  <c:v>0.3</c:v>
                </c:pt>
                <c:pt idx="3">
                  <c:v>0.3</c:v>
                </c:pt>
                <c:pt idx="4">
                  <c:v>0.3</c:v>
                </c:pt>
                <c:pt idx="5">
                  <c:v>0.3</c:v>
                </c:pt>
                <c:pt idx="6">
                  <c:v>0.3</c:v>
                </c:pt>
              </c:numCache>
            </c:numRef>
          </c:val>
          <c:extLst xmlns:c16r2="http://schemas.microsoft.com/office/drawing/2015/06/chart">
            <c:ext xmlns:c16="http://schemas.microsoft.com/office/drawing/2014/chart" uri="{C3380CC4-5D6E-409C-BE32-E72D297353CC}">
              <c16:uniqueId val="{00000005-E4AD-464B-9E3C-34E390B3ADE8}"/>
            </c:ext>
          </c:extLst>
        </c:ser>
        <c:ser>
          <c:idx val="7"/>
          <c:order val="6"/>
          <c:tx>
            <c:strRef>
              <c:f>'Calculs et Décisions'!$I$699</c:f>
              <c:strCache>
                <c:ptCount val="1"/>
                <c:pt idx="0">
                  <c:v>Convaincant</c:v>
                </c:pt>
              </c:strCache>
            </c:strRef>
          </c:tx>
          <c:spPr>
            <a:noFill/>
            <a:ln w="19050">
              <a:solidFill>
                <a:schemeClr val="accent6">
                  <a:lumMod val="75000"/>
                </a:schemeClr>
              </a:solidFill>
              <a:prstDash val="dash"/>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Décisions'!$I$700:$I$706</c:f>
              <c:numCache>
                <c:formatCode>0%</c:formatCode>
                <c:ptCount val="7"/>
                <c:pt idx="0">
                  <c:v>0.6</c:v>
                </c:pt>
                <c:pt idx="1">
                  <c:v>0.6</c:v>
                </c:pt>
                <c:pt idx="2">
                  <c:v>0.6</c:v>
                </c:pt>
                <c:pt idx="3">
                  <c:v>0.6</c:v>
                </c:pt>
                <c:pt idx="4">
                  <c:v>0.6</c:v>
                </c:pt>
                <c:pt idx="5">
                  <c:v>0.6</c:v>
                </c:pt>
                <c:pt idx="6">
                  <c:v>0.6</c:v>
                </c:pt>
              </c:numCache>
            </c:numRef>
          </c:val>
          <c:extLst xmlns:c16r2="http://schemas.microsoft.com/office/drawing/2015/06/chart">
            <c:ext xmlns:c16="http://schemas.microsoft.com/office/drawing/2014/chart" uri="{C3380CC4-5D6E-409C-BE32-E72D297353CC}">
              <c16:uniqueId val="{00000006-E4AD-464B-9E3C-34E390B3ADE8}"/>
            </c:ext>
          </c:extLst>
        </c:ser>
        <c:ser>
          <c:idx val="8"/>
          <c:order val="7"/>
          <c:tx>
            <c:strRef>
              <c:f>'Calculs et Décisions'!$J$699</c:f>
              <c:strCache>
                <c:ptCount val="1"/>
                <c:pt idx="0">
                  <c:v>Conforme</c:v>
                </c:pt>
              </c:strCache>
            </c:strRef>
          </c:tx>
          <c:spPr>
            <a:noFill/>
            <a:ln w="19050" cmpd="sng">
              <a:solidFill>
                <a:srgbClr val="008000"/>
              </a:solidFill>
              <a:prstDash val="dash"/>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Décisions'!$J$700:$J$706</c:f>
              <c:numCache>
                <c:formatCode>0%</c:formatCode>
                <c:ptCount val="7"/>
                <c:pt idx="0">
                  <c:v>0.8</c:v>
                </c:pt>
                <c:pt idx="1">
                  <c:v>0.8</c:v>
                </c:pt>
                <c:pt idx="2">
                  <c:v>0.8</c:v>
                </c:pt>
                <c:pt idx="3">
                  <c:v>0.8</c:v>
                </c:pt>
                <c:pt idx="4">
                  <c:v>0.8</c:v>
                </c:pt>
                <c:pt idx="5">
                  <c:v>0.8</c:v>
                </c:pt>
                <c:pt idx="6">
                  <c:v>0.8</c:v>
                </c:pt>
              </c:numCache>
            </c:numRef>
          </c:val>
          <c:extLst xmlns:c16r2="http://schemas.microsoft.com/office/drawing/2015/06/chart">
            <c:ext xmlns:c16="http://schemas.microsoft.com/office/drawing/2014/chart" uri="{C3380CC4-5D6E-409C-BE32-E72D297353CC}">
              <c16:uniqueId val="{00000007-E4AD-464B-9E3C-34E390B3ADE8}"/>
            </c:ext>
          </c:extLst>
        </c:ser>
        <c:ser>
          <c:idx val="0"/>
          <c:order val="8"/>
          <c:tx>
            <c:v>Evaluation Mutuelle</c:v>
          </c:tx>
          <c:spPr>
            <a:solidFill>
              <a:srgbClr val="EBF5FF">
                <a:alpha val="80000"/>
              </a:srgbClr>
            </a:solidFill>
            <a:ln w="19050" cmpd="sng">
              <a:solidFill>
                <a:srgbClr val="3366FF"/>
              </a:solidFill>
            </a:ln>
          </c:spPr>
          <c:dLbls>
            <c:dLbl>
              <c:idx val="0"/>
              <c:layout>
                <c:manualLayout>
                  <c:x val="0"/>
                  <c:y val="0.1063515509601182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E4AD-464B-9E3C-34E390B3ADE8}"/>
                </c:ext>
              </c:extLst>
            </c:dLbl>
            <c:dLbl>
              <c:idx val="1"/>
              <c:layout>
                <c:manualLayout>
                  <c:x val="-7.2769953051643327E-2"/>
                  <c:y val="6.499261447562790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E4AD-464B-9E3C-34E390B3ADE8}"/>
                </c:ext>
              </c:extLst>
            </c:dLbl>
            <c:dLbl>
              <c:idx val="2"/>
              <c:layout>
                <c:manualLayout>
                  <c:x val="-8.9201877934272492E-2"/>
                  <c:y val="-2.954209748892176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E4AD-464B-9E3C-34E390B3ADE8}"/>
                </c:ext>
              </c:extLst>
            </c:dLbl>
            <c:dLbl>
              <c:idx val="3"/>
              <c:layout>
                <c:manualLayout>
                  <c:x val="-3.5211267605633839E-2"/>
                  <c:y val="-9.748892171344165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E4AD-464B-9E3C-34E390B3ADE8}"/>
                </c:ext>
              </c:extLst>
            </c:dLbl>
            <c:dLbl>
              <c:idx val="4"/>
              <c:layout>
                <c:manualLayout>
                  <c:x val="3.990610328638499E-2"/>
                  <c:y val="-9.748892171344147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E4AD-464B-9E3C-34E390B3ADE8}"/>
                </c:ext>
              </c:extLst>
            </c:dLbl>
            <c:dLbl>
              <c:idx val="5"/>
              <c:layout>
                <c:manualLayout>
                  <c:x val="9.1549295774648001E-2"/>
                  <c:y val="-2.658788774002958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E4AD-464B-9E3C-34E390B3ADE8}"/>
                </c:ext>
              </c:extLst>
            </c:dLbl>
            <c:dLbl>
              <c:idx val="6"/>
              <c:layout>
                <c:manualLayout>
                  <c:x val="7.2769953051643313E-2"/>
                  <c:y val="6.794682422451996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E4AD-464B-9E3C-34E390B3ADE8}"/>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('Résultats communs'!$F$131,'Résultats communs'!$F$133,'Résultats communs'!$F$137,'Résultats communs'!$F$141,'Résultats communs'!$F$147,'Résultats communs'!$F$155,'Résultats communs'!$F$159)</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F-E4AD-464B-9E3C-34E390B3ADE8}"/>
            </c:ext>
          </c:extLst>
        </c:ser>
        <c:ser>
          <c:idx val="9"/>
          <c:order val="9"/>
          <c:tx>
            <c:strRef>
              <c:f>'Calculs et Décisions'!$F$699</c:f>
              <c:strCache>
                <c:ptCount val="1"/>
                <c:pt idx="0">
                  <c:v>Art 9</c:v>
                </c:pt>
              </c:strCache>
            </c:strRef>
          </c:tx>
          <c:spPr>
            <a:solidFill>
              <a:srgbClr val="A7A7A7">
                <a:lumMod val="60000"/>
                <a:lumOff val="40000"/>
                <a:alpha val="33000"/>
              </a:srgbClr>
            </a:solidFill>
            <a:ln w="25400">
              <a:noFill/>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Décisions'!$F$700:$F$706</c:f>
              <c:numCache>
                <c:formatCode>General</c:formatCode>
                <c:ptCount val="7"/>
                <c:pt idx="0">
                  <c:v>0</c:v>
                </c:pt>
                <c:pt idx="1">
                  <c:v>0</c:v>
                </c:pt>
                <c:pt idx="2">
                  <c:v>0</c:v>
                </c:pt>
                <c:pt idx="3">
                  <c:v>0</c:v>
                </c:pt>
                <c:pt idx="4">
                  <c:v>0</c:v>
                </c:pt>
                <c:pt idx="5">
                  <c:v>1</c:v>
                </c:pt>
                <c:pt idx="6">
                  <c:v>1</c:v>
                </c:pt>
              </c:numCache>
            </c:numRef>
          </c:val>
          <c:extLst xmlns:c16r2="http://schemas.microsoft.com/office/drawing/2015/06/chart">
            <c:ext xmlns:c16="http://schemas.microsoft.com/office/drawing/2014/chart" uri="{C3380CC4-5D6E-409C-BE32-E72D297353CC}">
              <c16:uniqueId val="{00000010-E4AD-464B-9E3C-34E390B3ADE8}"/>
            </c:ext>
          </c:extLst>
        </c:ser>
        <c:ser>
          <c:idx val="10"/>
          <c:order val="10"/>
          <c:tx>
            <c:strRef>
              <c:f>'Calculs et Décisions'!$G$699</c:f>
              <c:strCache>
                <c:ptCount val="1"/>
                <c:pt idx="0">
                  <c:v>Art 10</c:v>
                </c:pt>
              </c:strCache>
            </c:strRef>
          </c:tx>
          <c:spPr>
            <a:solidFill>
              <a:srgbClr val="4F81BD">
                <a:lumMod val="60000"/>
                <a:lumOff val="40000"/>
                <a:alpha val="47000"/>
              </a:srgbClr>
            </a:solidFill>
            <a:ln w="25400">
              <a:noFill/>
            </a:ln>
          </c:spPr>
          <c:cat>
            <c:strRef>
              <c:f>('Résultats communs'!$A$131,'Résultats communs'!$A$133,'Résultats communs'!$A$137,'Résultats communs'!$A$141,'Résultats communs'!$A$147,'Résultats communs'!$A$155,'Résultats communs'!$A$159)</c:f>
              <c:strCache>
                <c:ptCount val="7"/>
                <c:pt idx="0">
                  <c:v>Article 4 : Contexte de l'organisme</c:v>
                </c:pt>
                <c:pt idx="1">
                  <c:v>Article 5 : Leadership</c:v>
                </c:pt>
                <c:pt idx="2">
                  <c:v>Article 6 : Planification</c:v>
                </c:pt>
                <c:pt idx="3">
                  <c:v>Article 7 : Support</c:v>
                </c:pt>
                <c:pt idx="4">
                  <c:v>Article 8 : Réalisation des activités opérationnelles</c:v>
                </c:pt>
                <c:pt idx="5">
                  <c:v>Article 9 : Evaluation des performances</c:v>
                </c:pt>
                <c:pt idx="6">
                  <c:v>Article 10 : Amélioration</c:v>
                </c:pt>
              </c:strCache>
            </c:strRef>
          </c:cat>
          <c:val>
            <c:numRef>
              <c:f>'Calculs et Décisions'!$G$700:$G$706</c:f>
              <c:numCache>
                <c:formatCode>General</c:formatCode>
                <c:ptCount val="7"/>
                <c:pt idx="0">
                  <c:v>1</c:v>
                </c:pt>
                <c:pt idx="1">
                  <c:v>0</c:v>
                </c:pt>
                <c:pt idx="2">
                  <c:v>0</c:v>
                </c:pt>
                <c:pt idx="3">
                  <c:v>0</c:v>
                </c:pt>
                <c:pt idx="4">
                  <c:v>0</c:v>
                </c:pt>
                <c:pt idx="5">
                  <c:v>0</c:v>
                </c:pt>
                <c:pt idx="6">
                  <c:v>1</c:v>
                </c:pt>
              </c:numCache>
            </c:numRef>
          </c:val>
          <c:extLst xmlns:c16r2="http://schemas.microsoft.com/office/drawing/2015/06/chart">
            <c:ext xmlns:c16="http://schemas.microsoft.com/office/drawing/2014/chart" uri="{C3380CC4-5D6E-409C-BE32-E72D297353CC}">
              <c16:uniqueId val="{00000011-E4AD-464B-9E3C-34E390B3ADE8}"/>
            </c:ext>
          </c:extLst>
        </c:ser>
        <c:dLbls/>
        <c:axId val="63816064"/>
        <c:axId val="63817600"/>
      </c:radarChart>
      <c:catAx>
        <c:axId val="63816064"/>
        <c:scaling>
          <c:orientation val="minMax"/>
        </c:scaling>
        <c:axPos val="b"/>
        <c:majorGridlines/>
        <c:numFmt formatCode="@" sourceLinked="0"/>
        <c:majorTickMark val="none"/>
        <c:tickLblPos val="nextTo"/>
        <c:txPr>
          <a:bodyPr/>
          <a:lstStyle/>
          <a:p>
            <a:pPr>
              <a:defRPr sz="900"/>
            </a:pPr>
            <a:endParaRPr lang="fr-FR"/>
          </a:p>
        </c:txPr>
        <c:crossAx val="63817600"/>
        <c:crosses val="autoZero"/>
        <c:auto val="1"/>
        <c:lblAlgn val="ctr"/>
        <c:lblOffset val="100"/>
      </c:catAx>
      <c:valAx>
        <c:axId val="63817600"/>
        <c:scaling>
          <c:orientation val="minMax"/>
        </c:scaling>
        <c:axPos val="l"/>
        <c:majorGridlines/>
        <c:numFmt formatCode="0%" sourceLinked="0"/>
        <c:tickLblPos val="nextTo"/>
        <c:spPr>
          <a:noFill/>
          <a:ln w="3175" cmpd="sng">
            <a:solidFill>
              <a:schemeClr val="bg1">
                <a:lumMod val="65000"/>
              </a:schemeClr>
            </a:solidFill>
            <a:prstDash val="sysDot"/>
          </a:ln>
        </c:spPr>
        <c:txPr>
          <a:bodyPr/>
          <a:lstStyle/>
          <a:p>
            <a:pPr>
              <a:defRPr sz="800">
                <a:solidFill>
                  <a:schemeClr val="tx1">
                    <a:lumMod val="50000"/>
                    <a:lumOff val="50000"/>
                  </a:schemeClr>
                </a:solidFill>
              </a:defRPr>
            </a:pPr>
            <a:endParaRPr lang="fr-FR"/>
          </a:p>
        </c:txPr>
        <c:crossAx val="63816064"/>
        <c:crosses val="autoZero"/>
        <c:crossBetween val="between"/>
        <c:majorUnit val="0.2"/>
        <c:minorUnit val="4.0000000000000022E-2"/>
      </c:valAx>
      <c:spPr>
        <a:noFill/>
      </c:spPr>
    </c:plotArea>
    <c:plotVisOnly val="1"/>
    <c:dispBlanksAs val="gap"/>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fr-FR"/>
  <c:style val="4"/>
  <c:chart>
    <c:autoTitleDeleted val="1"/>
    <c:plotArea>
      <c:layout>
        <c:manualLayout>
          <c:layoutTarget val="inner"/>
          <c:xMode val="edge"/>
          <c:yMode val="edge"/>
          <c:x val="0.18174749988320818"/>
          <c:y val="9.8466314426101431E-2"/>
          <c:w val="0.61491982578773396"/>
          <c:h val="0.81721695688822149"/>
        </c:manualLayout>
      </c:layout>
      <c:radarChart>
        <c:radarStyle val="filled"/>
        <c:ser>
          <c:idx val="1"/>
          <c:order val="0"/>
          <c:tx>
            <c:v>Coloriage Art 4</c:v>
          </c:tx>
          <c:spPr>
            <a:solidFill>
              <a:srgbClr val="89FF00">
                <a:alpha val="20000"/>
              </a:srgbClr>
            </a:solidFill>
            <a:ln w="25400">
              <a:noFill/>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Décisions'!$A$710:$A$734</c:f>
              <c:numCache>
                <c:formatCode>General</c:formatCode>
                <c:ptCount val="25"/>
                <c:pt idx="0">
                  <c:v>1</c:v>
                </c:pt>
                <c:pt idx="1">
                  <c:v>1</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0-7756-4635-B40C-0E1B8085BF46}"/>
            </c:ext>
          </c:extLst>
        </c:ser>
        <c:ser>
          <c:idx val="2"/>
          <c:order val="1"/>
          <c:tx>
            <c:v>Coloriage Art 5</c:v>
          </c:tx>
          <c:spPr>
            <a:solidFill>
              <a:srgbClr val="FFCD00">
                <a:alpha val="20000"/>
              </a:srgbClr>
            </a:solidFill>
            <a:ln>
              <a:noFill/>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Décisions'!$B$710:$B$734</c:f>
              <c:numCache>
                <c:formatCode>General</c:formatCode>
                <c:ptCount val="25"/>
                <c:pt idx="0">
                  <c:v>0</c:v>
                </c:pt>
                <c:pt idx="1">
                  <c:v>1</c:v>
                </c:pt>
                <c:pt idx="2">
                  <c:v>1</c:v>
                </c:pt>
                <c:pt idx="3">
                  <c:v>1</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1-7756-4635-B40C-0E1B8085BF46}"/>
            </c:ext>
          </c:extLst>
        </c:ser>
        <c:ser>
          <c:idx val="3"/>
          <c:order val="2"/>
          <c:tx>
            <c:v>Coloriage Art  6</c:v>
          </c:tx>
          <c:spPr>
            <a:solidFill>
              <a:srgbClr val="FF0092">
                <a:alpha val="20000"/>
              </a:srgbClr>
            </a:solidFill>
            <a:ln w="25400">
              <a:noFill/>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Décisions'!$C$710:$C$734</c:f>
              <c:numCache>
                <c:formatCode>General</c:formatCode>
                <c:ptCount val="25"/>
                <c:pt idx="0">
                  <c:v>0</c:v>
                </c:pt>
                <c:pt idx="1">
                  <c:v>0</c:v>
                </c:pt>
                <c:pt idx="2">
                  <c:v>0</c:v>
                </c:pt>
                <c:pt idx="3">
                  <c:v>0</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2-7756-4635-B40C-0E1B8085BF46}"/>
            </c:ext>
          </c:extLst>
        </c:ser>
        <c:ser>
          <c:idx val="4"/>
          <c:order val="3"/>
          <c:tx>
            <c:v>Coloriage Art 7</c:v>
          </c:tx>
          <c:spPr>
            <a:solidFill>
              <a:srgbClr val="8C07FF">
                <a:alpha val="20000"/>
              </a:srgbClr>
            </a:solidFill>
            <a:ln w="25400">
              <a:noFill/>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Décisions'!$D$710:$D$734</c:f>
              <c:numCache>
                <c:formatCode>General</c:formatCode>
                <c:ptCount val="25"/>
                <c:pt idx="0">
                  <c:v>0</c:v>
                </c:pt>
                <c:pt idx="1">
                  <c:v>0</c:v>
                </c:pt>
                <c:pt idx="2">
                  <c:v>0</c:v>
                </c:pt>
                <c:pt idx="3">
                  <c:v>0</c:v>
                </c:pt>
                <c:pt idx="4">
                  <c:v>0</c:v>
                </c:pt>
                <c:pt idx="5">
                  <c:v>0</c:v>
                </c:pt>
                <c:pt idx="6">
                  <c:v>0</c:v>
                </c:pt>
                <c:pt idx="7">
                  <c:v>1</c:v>
                </c:pt>
                <c:pt idx="8">
                  <c:v>1</c:v>
                </c:pt>
                <c:pt idx="9">
                  <c:v>1</c:v>
                </c:pt>
                <c:pt idx="10">
                  <c:v>1</c:v>
                </c:pt>
                <c:pt idx="11">
                  <c:v>1</c:v>
                </c:pt>
                <c:pt idx="12">
                  <c:v>1</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3-7756-4635-B40C-0E1B8085BF46}"/>
            </c:ext>
          </c:extLst>
        </c:ser>
        <c:ser>
          <c:idx val="5"/>
          <c:order val="4"/>
          <c:tx>
            <c:v>Coloriage Art 8</c:v>
          </c:tx>
          <c:spPr>
            <a:solidFill>
              <a:srgbClr val="00D6FF">
                <a:alpha val="20000"/>
              </a:srgbClr>
            </a:solidFill>
            <a:ln w="25400">
              <a:noFill/>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Décisions'!$E$710:$E$734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4-7756-4635-B40C-0E1B8085BF46}"/>
            </c:ext>
          </c:extLst>
        </c:ser>
        <c:ser>
          <c:idx val="6"/>
          <c:order val="5"/>
          <c:tx>
            <c:strRef>
              <c:f>'Calculs et Décisions'!$J$709</c:f>
              <c:strCache>
                <c:ptCount val="1"/>
                <c:pt idx="0">
                  <c:v>Conforme</c:v>
                </c:pt>
              </c:strCache>
            </c:strRef>
          </c:tx>
          <c:spPr>
            <a:noFill/>
            <a:ln w="19050">
              <a:solidFill>
                <a:srgbClr val="008000"/>
              </a:solidFill>
              <a:prstDash val="dash"/>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Décisions'!$J$710:$J$734</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extLst xmlns:c16r2="http://schemas.microsoft.com/office/drawing/2015/06/chart">
            <c:ext xmlns:c16="http://schemas.microsoft.com/office/drawing/2014/chart" uri="{C3380CC4-5D6E-409C-BE32-E72D297353CC}">
              <c16:uniqueId val="{00000005-7756-4635-B40C-0E1B8085BF46}"/>
            </c:ext>
          </c:extLst>
        </c:ser>
        <c:ser>
          <c:idx val="7"/>
          <c:order val="6"/>
          <c:tx>
            <c:strRef>
              <c:f>'Calculs et Décisions'!$H$709</c:f>
              <c:strCache>
                <c:ptCount val="1"/>
                <c:pt idx="0">
                  <c:v>Informel</c:v>
                </c:pt>
              </c:strCache>
            </c:strRef>
          </c:tx>
          <c:spPr>
            <a:noFill/>
            <a:ln w="19050">
              <a:solidFill>
                <a:srgbClr val="FF0000"/>
              </a:solidFill>
              <a:prstDash val="dash"/>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Décisions'!$H$710:$H$734</c:f>
              <c:numCache>
                <c:formatCode>0%</c:formatCode>
                <c:ptCount val="25"/>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numCache>
            </c:numRef>
          </c:val>
          <c:extLst xmlns:c16r2="http://schemas.microsoft.com/office/drawing/2015/06/chart">
            <c:ext xmlns:c16="http://schemas.microsoft.com/office/drawing/2014/chart" uri="{C3380CC4-5D6E-409C-BE32-E72D297353CC}">
              <c16:uniqueId val="{00000006-7756-4635-B40C-0E1B8085BF46}"/>
            </c:ext>
          </c:extLst>
        </c:ser>
        <c:ser>
          <c:idx val="8"/>
          <c:order val="7"/>
          <c:tx>
            <c:strRef>
              <c:f>'Calculs et Décisions'!$I$709</c:f>
              <c:strCache>
                <c:ptCount val="1"/>
                <c:pt idx="0">
                  <c:v>Convaincant</c:v>
                </c:pt>
              </c:strCache>
            </c:strRef>
          </c:tx>
          <c:spPr>
            <a:noFill/>
            <a:ln w="19050" cmpd="sng">
              <a:solidFill>
                <a:schemeClr val="accent6">
                  <a:lumMod val="75000"/>
                </a:schemeClr>
              </a:solidFill>
              <a:prstDash val="dash"/>
            </a:ln>
          </c:spPr>
          <c:cat>
            <c:strRef>
              <c:f>('Résultats communs'!$A$132,'Résultats communs'!$A$134:$A$136,'Résultats communs'!$A$138:$A$140,'Résultats communs'!$A$142:$A$146,'Résultats communs'!$A$148:$A$154,'Résultats communs'!$A$156:$A$158,'Résultats communs'!$A$160:$A$162)</c:f>
              <c:strCache>
                <c:ptCount val="25"/>
                <c:pt idx="0">
                  <c:v>Article 4.4 : Système de Management de la Qualité et ses processus</c:v>
                </c:pt>
                <c:pt idx="1">
                  <c:v>Article 5.1 : Leadership et engagement</c:v>
                </c:pt>
                <c:pt idx="2">
                  <c:v>Article 5.2 : Politique</c:v>
                </c:pt>
                <c:pt idx="3">
                  <c:v>Article 5.3 : Rôles, responsabilités et  autorités au sein de l'organisme</c:v>
                </c:pt>
                <c:pt idx="4">
                  <c:v>Article 6.1 : Actions à mettre en œuvre face aux risques et opportunités</c:v>
                </c:pt>
                <c:pt idx="5">
                  <c:v>Article 6.2 : Objectifs qualité et planification des actions pour les atteindre</c:v>
                </c:pt>
                <c:pt idx="6">
                  <c:v>Article 6.3 : Planification des modifications</c:v>
                </c:pt>
                <c:pt idx="7">
                  <c:v>Article 7.1 : Ressources</c:v>
                </c:pt>
                <c:pt idx="8">
                  <c:v>Article 7.2 : Compétences</c:v>
                </c:pt>
                <c:pt idx="9">
                  <c:v>Article 7.3 : Sensibilisation</c:v>
                </c:pt>
                <c:pt idx="10">
                  <c:v>Article 7.4 : Communication</c:v>
                </c:pt>
                <c:pt idx="11">
                  <c:v>Article 7.5 : Informations documentées</c:v>
                </c:pt>
                <c:pt idx="12">
                  <c:v>Article 8.1 : Planification et maîtrise opérationnelles</c:v>
                </c:pt>
                <c:pt idx="13">
                  <c:v>Article 8.2 : Exigences relatives aux produits et services</c:v>
                </c:pt>
                <c:pt idx="14">
                  <c:v>Article 8.3 : Conception et développement de produits et services</c:v>
                </c:pt>
                <c:pt idx="15">
                  <c:v>Article 8.4 : Maîtrise des processus, produits et services fournis par des prestataires externes</c:v>
                </c:pt>
                <c:pt idx="16">
                  <c:v>Article 8.5 : Production et prestation de service</c:v>
                </c:pt>
                <c:pt idx="17">
                  <c:v>Article 8.6 : Libération des produits et services</c:v>
                </c:pt>
                <c:pt idx="18">
                  <c:v>Article 8.7 : Maîtrise des éléments de sortie non conformes</c:v>
                </c:pt>
                <c:pt idx="19">
                  <c:v>Article 9.1 : Surveillance, mesure, analyse et évaluation</c:v>
                </c:pt>
                <c:pt idx="20">
                  <c:v>Article 9.2 : Audit interne</c:v>
                </c:pt>
                <c:pt idx="21">
                  <c:v>Article 9.3 : Revue de direction</c:v>
                </c:pt>
                <c:pt idx="22">
                  <c:v>Article 10.1 : Généralités</c:v>
                </c:pt>
                <c:pt idx="23">
                  <c:v>Article 10.2 : Non-conformité et action corrective</c:v>
                </c:pt>
                <c:pt idx="24">
                  <c:v>Article 10.3 : Amélioration continue</c:v>
                </c:pt>
              </c:strCache>
            </c:strRef>
          </c:cat>
          <c:val>
            <c:numRef>
              <c:f>'Calculs et Décisions'!$I$710:$I$734</c:f>
              <c:numCache>
                <c:formatCode>0%</c:formatCode>
                <c:ptCount val="25"/>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numCache>
            </c:numRef>
          </c:val>
          <c:extLst xmlns:c16r2="http://schemas.microsoft.com/office/drawing/2015/06/chart">
            <c:ext xmlns:c16="http://schemas.microsoft.com/office/drawing/2014/chart" uri="{C3380CC4-5D6E-409C-BE32-E72D297353CC}">
              <c16:uniqueId val="{00000007-7756-4635-B40C-0E1B8085BF46}"/>
            </c:ext>
          </c:extLst>
        </c:ser>
        <c:ser>
          <c:idx val="9"/>
          <c:order val="8"/>
          <c:tx>
            <c:strRef>
              <c:f>'Calculs et Décisions'!$F$709</c:f>
              <c:strCache>
                <c:ptCount val="1"/>
                <c:pt idx="0">
                  <c:v>Art 9</c:v>
                </c:pt>
              </c:strCache>
            </c:strRef>
          </c:tx>
          <c:spPr>
            <a:solidFill>
              <a:srgbClr val="A7A7A7">
                <a:lumMod val="40000"/>
                <a:lumOff val="60000"/>
                <a:alpha val="48000"/>
              </a:srgbClr>
            </a:solidFill>
            <a:ln w="25400">
              <a:noFill/>
            </a:ln>
          </c:spPr>
          <c:val>
            <c:numRef>
              <c:f>'Calculs et Décisions'!$F$710:$F$734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1</c:v>
                </c:pt>
                <c:pt idx="20">
                  <c:v>1</c:v>
                </c:pt>
                <c:pt idx="21">
                  <c:v>1</c:v>
                </c:pt>
                <c:pt idx="22">
                  <c:v>1</c:v>
                </c:pt>
                <c:pt idx="23">
                  <c:v>0</c:v>
                </c:pt>
                <c:pt idx="24">
                  <c:v>0</c:v>
                </c:pt>
              </c:numCache>
            </c:numRef>
          </c:val>
          <c:extLst xmlns:c16r2="http://schemas.microsoft.com/office/drawing/2015/06/chart">
            <c:ext xmlns:c16="http://schemas.microsoft.com/office/drawing/2014/chart" uri="{C3380CC4-5D6E-409C-BE32-E72D297353CC}">
              <c16:uniqueId val="{00000008-7756-4635-B40C-0E1B8085BF46}"/>
            </c:ext>
          </c:extLst>
        </c:ser>
        <c:ser>
          <c:idx val="10"/>
          <c:order val="9"/>
          <c:tx>
            <c:strRef>
              <c:f>'Calculs et Décisions'!$G$709</c:f>
              <c:strCache>
                <c:ptCount val="1"/>
                <c:pt idx="0">
                  <c:v>Art 10</c:v>
                </c:pt>
              </c:strCache>
            </c:strRef>
          </c:tx>
          <c:spPr>
            <a:solidFill>
              <a:schemeClr val="accent1">
                <a:lumMod val="60000"/>
                <a:lumOff val="40000"/>
                <a:alpha val="39000"/>
              </a:schemeClr>
            </a:solidFill>
            <a:ln w="25400">
              <a:noFill/>
            </a:ln>
          </c:spPr>
          <c:val>
            <c:numRef>
              <c:f>'Calculs et Décisions'!$G$710:$G$734</c:f>
              <c:numCache>
                <c:formatCode>General</c:formatCode>
                <c:ptCount val="25"/>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1</c:v>
                </c:pt>
                <c:pt idx="24">
                  <c:v>1</c:v>
                </c:pt>
              </c:numCache>
            </c:numRef>
          </c:val>
          <c:extLst xmlns:c16r2="http://schemas.microsoft.com/office/drawing/2015/06/chart">
            <c:ext xmlns:c16="http://schemas.microsoft.com/office/drawing/2014/chart" uri="{C3380CC4-5D6E-409C-BE32-E72D297353CC}">
              <c16:uniqueId val="{00000009-7756-4635-B40C-0E1B8085BF46}"/>
            </c:ext>
          </c:extLst>
        </c:ser>
        <c:ser>
          <c:idx val="0"/>
          <c:order val="10"/>
          <c:tx>
            <c:v>Résultats des sous articles</c:v>
          </c:tx>
          <c:spPr>
            <a:solidFill>
              <a:srgbClr val="4F81BD">
                <a:lumMod val="20000"/>
                <a:lumOff val="80000"/>
                <a:alpha val="63000"/>
              </a:srgbClr>
            </a:solidFill>
            <a:ln w="25400">
              <a:solidFill>
                <a:srgbClr val="4F81BD">
                  <a:lumMod val="60000"/>
                  <a:lumOff val="40000"/>
                  <a:alpha val="89000"/>
                </a:srgbClr>
              </a:solidFill>
            </a:ln>
          </c:spPr>
          <c:dLbls>
            <c:dLbl>
              <c:idx val="0"/>
              <c:layout>
                <c:manualLayout>
                  <c:x val="0"/>
                  <c:y val="9.929980903882877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7756-4635-B40C-0E1B8085BF46}"/>
                </c:ext>
              </c:extLst>
            </c:dLbl>
            <c:dLbl>
              <c:idx val="1"/>
              <c:layout>
                <c:manualLayout>
                  <c:x val="-2.2055144808523653E-2"/>
                  <c:y val="9.92998090388287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7756-4635-B40C-0E1B8085BF46}"/>
                </c:ext>
              </c:extLst>
            </c:dLbl>
            <c:dLbl>
              <c:idx val="2"/>
              <c:layout>
                <c:manualLayout>
                  <c:x val="-3.6090236959402271E-2"/>
                  <c:y val="8.402291534054753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7756-4635-B40C-0E1B8085BF46}"/>
                </c:ext>
              </c:extLst>
            </c:dLbl>
            <c:dLbl>
              <c:idx val="3"/>
              <c:layout>
                <c:manualLayout>
                  <c:x val="-5.4135355439103479E-2"/>
                  <c:y val="7.638446849140677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7756-4635-B40C-0E1B8085BF46}"/>
                </c:ext>
              </c:extLst>
            </c:dLbl>
            <c:dLbl>
              <c:idx val="4"/>
              <c:layout>
                <c:manualLayout>
                  <c:x val="-7.2180473918804583E-2"/>
                  <c:y val="5.60152768936983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7756-4635-B40C-0E1B8085BF46}"/>
                </c:ext>
              </c:extLst>
            </c:dLbl>
            <c:dLbl>
              <c:idx val="5"/>
              <c:layout>
                <c:manualLayout>
                  <c:x val="-8.4210552905272046E-2"/>
                  <c:y val="2.036919159770844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7756-4635-B40C-0E1B8085BF46}"/>
                </c:ext>
              </c:extLst>
            </c:dLbl>
            <c:dLbl>
              <c:idx val="6"/>
              <c:layout>
                <c:manualLayout>
                  <c:x val="-8.22055397408607E-2"/>
                  <c:y val="2.54614894971355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7756-4635-B40C-0E1B8085BF46}"/>
                </c:ext>
              </c:extLst>
            </c:dLbl>
            <c:dLbl>
              <c:idx val="7"/>
              <c:layout>
                <c:manualLayout>
                  <c:x val="-8.4210552905272143E-2"/>
                  <c:y val="-2.036919159770844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1-7756-4635-B40C-0E1B8085BF46}"/>
                </c:ext>
              </c:extLst>
            </c:dLbl>
            <c:dLbl>
              <c:idx val="8"/>
              <c:layout>
                <c:manualLayout>
                  <c:x val="-7.2180473918804583E-2"/>
                  <c:y val="-4.07383831954169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7756-4635-B40C-0E1B8085BF46}"/>
                </c:ext>
              </c:extLst>
            </c:dLbl>
            <c:dLbl>
              <c:idx val="9"/>
              <c:layout>
                <c:manualLayout>
                  <c:x val="-6.6165434425570838E-2"/>
                  <c:y val="-6.874602164226613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7756-4635-B40C-0E1B8085BF46}"/>
                </c:ext>
              </c:extLst>
            </c:dLbl>
            <c:dLbl>
              <c:idx val="10"/>
              <c:layout>
                <c:manualLayout>
                  <c:x val="-4.8120315945869616E-2"/>
                  <c:y val="-8.147676639083394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7756-4635-B40C-0E1B8085BF46}"/>
                </c:ext>
              </c:extLst>
            </c:dLbl>
            <c:dLbl>
              <c:idx val="11"/>
              <c:layout>
                <c:manualLayout>
                  <c:x val="-3.8095250123813561E-2"/>
                  <c:y val="-0.101845957988542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7756-4635-B40C-0E1B8085BF46}"/>
                </c:ext>
              </c:extLst>
            </c:dLbl>
            <c:dLbl>
              <c:idx val="12"/>
              <c:layout>
                <c:manualLayout>
                  <c:x val="-8.020052657644966E-3"/>
                  <c:y val="-0.1120305537873965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7756-4635-B40C-0E1B8085BF46}"/>
                </c:ext>
              </c:extLst>
            </c:dLbl>
            <c:dLbl>
              <c:idx val="13"/>
              <c:layout>
                <c:manualLayout>
                  <c:x val="1.2030078986467437E-2"/>
                  <c:y val="-0.1094844048376830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7756-4635-B40C-0E1B8085BF46}"/>
                </c:ext>
              </c:extLst>
            </c:dLbl>
            <c:dLbl>
              <c:idx val="14"/>
              <c:layout>
                <c:manualLayout>
                  <c:x val="2.8070184301757308E-2"/>
                  <c:y val="-9.4207511139401665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7756-4635-B40C-0E1B8085BF46}"/>
                </c:ext>
              </c:extLst>
            </c:dLbl>
            <c:dLbl>
              <c:idx val="15"/>
              <c:layout>
                <c:manualLayout>
                  <c:x val="4.6115302781458388E-2"/>
                  <c:y val="-8.402291534054756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7756-4635-B40C-0E1B8085BF46}"/>
                </c:ext>
              </c:extLst>
            </c:dLbl>
            <c:dLbl>
              <c:idx val="16"/>
              <c:layout>
                <c:manualLayout>
                  <c:x val="6.2155408096748403E-2"/>
                  <c:y val="-6.110757479312540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A-7756-4635-B40C-0E1B8085BF46}"/>
                </c:ext>
              </c:extLst>
            </c:dLbl>
            <c:dLbl>
              <c:idx val="17"/>
              <c:layout>
                <c:manualLayout>
                  <c:x val="8.4210552905272087E-2"/>
                  <c:y val="-4.073838319541703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B-7756-4635-B40C-0E1B8085BF46}"/>
                </c:ext>
              </c:extLst>
            </c:dLbl>
            <c:dLbl>
              <c:idx val="18"/>
              <c:layout>
                <c:manualLayout>
                  <c:x val="9.2230605562916942E-2"/>
                  <c:y val="-2.036919159770844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C-7756-4635-B40C-0E1B8085BF46}"/>
                </c:ext>
              </c:extLst>
            </c:dLbl>
            <c:dLbl>
              <c:idx val="19"/>
              <c:layout>
                <c:manualLayout>
                  <c:x val="9.0225592398505791E-2"/>
                  <c:y val="2.54614894971355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D-7756-4635-B40C-0E1B8085BF46}"/>
                </c:ext>
              </c:extLst>
            </c:dLbl>
            <c:dLbl>
              <c:idx val="20"/>
              <c:layout>
                <c:manualLayout>
                  <c:x val="9.2230605562916942E-2"/>
                  <c:y val="3.055378739656268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E-7756-4635-B40C-0E1B8085BF46}"/>
                </c:ext>
              </c:extLst>
            </c:dLbl>
            <c:dLbl>
              <c:idx val="21"/>
              <c:layout>
                <c:manualLayout>
                  <c:x val="8.0200526576449591E-2"/>
                  <c:y val="5.346912794398476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F-7756-4635-B40C-0E1B8085BF46}"/>
                </c:ext>
              </c:extLst>
            </c:dLbl>
            <c:dLbl>
              <c:idx val="22"/>
              <c:layout>
                <c:manualLayout>
                  <c:x val="5.8145381767925865E-2"/>
                  <c:y val="7.38383195416931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0-7756-4635-B40C-0E1B8085BF46}"/>
                </c:ext>
              </c:extLst>
            </c:dLbl>
            <c:dLbl>
              <c:idx val="23"/>
              <c:layout>
                <c:manualLayout>
                  <c:x val="4.6115302781458388E-2"/>
                  <c:y val="8.911521323997453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1-7756-4635-B40C-0E1B8085BF46}"/>
                </c:ext>
              </c:extLst>
            </c:dLbl>
            <c:dLbl>
              <c:idx val="24"/>
              <c:layout>
                <c:manualLayout>
                  <c:x val="2.2055144808523653E-2"/>
                  <c:y val="0.1069382558879695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2-7756-4635-B40C-0E1B8085BF4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val>
            <c:numRef>
              <c:f>('Résultats communs'!$F$132,'Résultats communs'!$F$134:$F$136,'Résultats communs'!$F$138:$F$140,'Résultats communs'!$F$142:$F$146,'Résultats communs'!$F$148:$F$154,'Résultats communs'!$F$156:$F$158,'Résultats communs'!$F$160:$F$162)</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23-7756-4635-B40C-0E1B8085BF46}"/>
            </c:ext>
          </c:extLst>
        </c:ser>
        <c:dLbls/>
        <c:axId val="87630208"/>
        <c:axId val="87631744"/>
      </c:radarChart>
      <c:catAx>
        <c:axId val="87630208"/>
        <c:scaling>
          <c:orientation val="minMax"/>
        </c:scaling>
        <c:axPos val="b"/>
        <c:majorGridlines/>
        <c:numFmt formatCode="General" sourceLinked="1"/>
        <c:majorTickMark val="none"/>
        <c:tickLblPos val="nextTo"/>
        <c:spPr>
          <a:noFill/>
          <a:ln w="9525">
            <a:noFill/>
          </a:ln>
          <a:effectLst>
            <a:outerShdw blurRad="50800" dist="50800" dir="5400000" sx="1000" sy="1000" algn="ctr" rotWithShape="0">
              <a:srgbClr val="000000"/>
            </a:outerShdw>
          </a:effectLst>
        </c:spPr>
        <c:txPr>
          <a:bodyPr/>
          <a:lstStyle/>
          <a:p>
            <a:pPr>
              <a:defRPr sz="600">
                <a:latin typeface="Arial Narrow"/>
              </a:defRPr>
            </a:pPr>
            <a:endParaRPr lang="fr-FR"/>
          </a:p>
        </c:txPr>
        <c:crossAx val="87631744"/>
        <c:crosses val="autoZero"/>
        <c:auto val="1"/>
        <c:lblAlgn val="ctr"/>
        <c:lblOffset val="100"/>
      </c:catAx>
      <c:valAx>
        <c:axId val="87631744"/>
        <c:scaling>
          <c:orientation val="minMax"/>
        </c:scaling>
        <c:axPos val="l"/>
        <c:majorGridlines>
          <c:spPr>
            <a:ln w="3175" cmpd="sng">
              <a:solidFill>
                <a:schemeClr val="bg1">
                  <a:lumMod val="50000"/>
                </a:schemeClr>
              </a:solidFill>
              <a:prstDash val="sysDot"/>
            </a:ln>
          </c:spPr>
        </c:majorGridlines>
        <c:numFmt formatCode="0%" sourceLinked="0"/>
        <c:majorTickMark val="none"/>
        <c:tickLblPos val="nextTo"/>
        <c:txPr>
          <a:bodyPr/>
          <a:lstStyle/>
          <a:p>
            <a:pPr>
              <a:defRPr sz="800">
                <a:solidFill>
                  <a:schemeClr val="tx1">
                    <a:lumMod val="50000"/>
                    <a:lumOff val="50000"/>
                  </a:schemeClr>
                </a:solidFill>
                <a:latin typeface="Arial Narrow"/>
              </a:defRPr>
            </a:pPr>
            <a:endParaRPr lang="fr-FR"/>
          </a:p>
        </c:txPr>
        <c:crossAx val="87630208"/>
        <c:crosses val="autoZero"/>
        <c:crossBetween val="between"/>
        <c:majorUnit val="0.2"/>
        <c:minorUnit val="4.0000000000000022E-2"/>
      </c:valAx>
      <c:spPr>
        <a:noFill/>
      </c:spPr>
    </c:plotArea>
    <c:plotVisOnly val="1"/>
    <c:dispBlanksAs val="gap"/>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1989440888234777"/>
          <c:y val="0.17007392825896767"/>
          <c:w val="0.36423995921373076"/>
          <c:h val="0.70318547681540367"/>
        </c:manualLayout>
      </c:layout>
      <c:radarChart>
        <c:radarStyle val="filled"/>
        <c:ser>
          <c:idx val="0"/>
          <c:order val="0"/>
          <c:tx>
            <c:strRef>
              <c:f>'Résultats communs'!$A$133</c:f>
              <c:strCache>
                <c:ptCount val="1"/>
                <c:pt idx="0">
                  <c:v>Article 5 : Leadership</c:v>
                </c:pt>
              </c:strCache>
            </c:strRef>
          </c:tx>
          <c:spPr>
            <a:solidFill>
              <a:srgbClr val="EBF5FF">
                <a:alpha val="82000"/>
              </a:srgbClr>
            </a:solidFill>
            <a:ln w="12700">
              <a:solidFill>
                <a:srgbClr val="3366FF"/>
              </a:solidFill>
            </a:ln>
          </c:spPr>
          <c:dLbls>
            <c:dLbl>
              <c:idx val="0"/>
              <c:layout>
                <c:manualLayout>
                  <c:x val="0"/>
                  <c:y val="0.12796208530805686"/>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1CB-45BB-8315-8963305B346C}"/>
                </c:ext>
              </c:extLst>
            </c:dLbl>
            <c:dLbl>
              <c:idx val="1"/>
              <c:layout>
                <c:manualLayout>
                  <c:x val="-6.4610866372980899E-2"/>
                  <c:y val="-5.687203791469202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1CB-45BB-8315-8963305B346C}"/>
                </c:ext>
              </c:extLst>
            </c:dLbl>
            <c:dLbl>
              <c:idx val="2"/>
              <c:layout>
                <c:manualLayout>
                  <c:x val="7.929515418502199E-2"/>
                  <c:y val="-6.635071090047393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1CB-45BB-8315-8963305B346C}"/>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communs'!$A$134:$A$136</c:f>
              <c:strCache>
                <c:ptCount val="3"/>
                <c:pt idx="0">
                  <c:v>Article 5.1 : Leadership et engagement</c:v>
                </c:pt>
                <c:pt idx="1">
                  <c:v>Article 5.2 : Politique</c:v>
                </c:pt>
                <c:pt idx="2">
                  <c:v>Article 5.3 : Rôles, responsabilités et  autorités au sein de l'organisme</c:v>
                </c:pt>
              </c:strCache>
            </c:strRef>
          </c:cat>
          <c:val>
            <c:numRef>
              <c:f>'Résultats communs'!$F$134:$F$136</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F1CB-45BB-8315-8963305B346C}"/>
            </c:ext>
          </c:extLst>
        </c:ser>
        <c:dLbls/>
        <c:axId val="88897024"/>
        <c:axId val="88898560"/>
      </c:radarChart>
      <c:catAx>
        <c:axId val="88897024"/>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0000"/>
                </a:solidFill>
                <a:latin typeface="Arial"/>
                <a:ea typeface="Arial"/>
                <a:cs typeface="Arial"/>
              </a:defRPr>
            </a:pPr>
            <a:endParaRPr lang="fr-FR"/>
          </a:p>
        </c:txPr>
        <c:crossAx val="88898560"/>
        <c:crosses val="autoZero"/>
        <c:lblAlgn val="ctr"/>
        <c:lblOffset val="100"/>
      </c:catAx>
      <c:valAx>
        <c:axId val="88898560"/>
        <c:scaling>
          <c:orientation val="minMax"/>
          <c:max val="1"/>
          <c:min val="0"/>
        </c:scaling>
        <c:axPos val="l"/>
        <c:majorGridlines>
          <c:spPr>
            <a:ln w="3175">
              <a:solidFill>
                <a:srgbClr val="808080"/>
              </a:solidFill>
              <a:prstDash val="sysDash"/>
            </a:ln>
          </c:spPr>
        </c:majorGridlines>
        <c:numFmt formatCode="0%" sourceLinked="0"/>
        <c:maj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8897024"/>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22" r="0.75000000000000722" t="0.98425196899999956" header="0.5" footer="0.5"/>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0946095037539195"/>
          <c:y val="0.14849868766404356"/>
          <c:w val="0.38143929683208438"/>
          <c:h val="0.72897287839020164"/>
        </c:manualLayout>
      </c:layout>
      <c:radarChart>
        <c:radarStyle val="filled"/>
        <c:ser>
          <c:idx val="0"/>
          <c:order val="0"/>
          <c:tx>
            <c:strRef>
              <c:f>'Résultats communs'!$A$137</c:f>
              <c:strCache>
                <c:ptCount val="1"/>
                <c:pt idx="0">
                  <c:v>Article 6 : Planification</c:v>
                </c:pt>
              </c:strCache>
            </c:strRef>
          </c:tx>
          <c:spPr>
            <a:solidFill>
              <a:srgbClr val="EBF5FF">
                <a:alpha val="71000"/>
              </a:srgbClr>
            </a:solidFill>
            <a:ln w="12700">
              <a:solidFill>
                <a:srgbClr val="3366FF"/>
              </a:solidFill>
            </a:ln>
          </c:spPr>
          <c:dLbls>
            <c:dLbl>
              <c:idx val="0"/>
              <c:layout>
                <c:manualLayout>
                  <c:x val="5.3644832619016431E-17"/>
                  <c:y val="0.1328903654485049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77E-4C00-BB9E-F3E27CDC8134}"/>
                </c:ext>
              </c:extLst>
            </c:dLbl>
            <c:dLbl>
              <c:idx val="1"/>
              <c:layout>
                <c:manualLayout>
                  <c:x val="-7.0226773957571417E-2"/>
                  <c:y val="-5.758582502768548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77E-4C00-BB9E-F3E27CDC8134}"/>
                </c:ext>
              </c:extLst>
            </c:dLbl>
            <c:dLbl>
              <c:idx val="2"/>
              <c:layout>
                <c:manualLayout>
                  <c:x val="8.1931236283833156E-2"/>
                  <c:y val="-5.7585825027685486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77E-4C00-BB9E-F3E27CDC8134}"/>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communs'!$A$138:$A$140</c:f>
              <c:strCache>
                <c:ptCount val="3"/>
                <c:pt idx="0">
                  <c:v>Article 6.1 : Actions à mettre en œuvre face aux risques et opportunités</c:v>
                </c:pt>
                <c:pt idx="1">
                  <c:v>Article 6.2 : Objectifs qualité et planification des actions pour les atteindre</c:v>
                </c:pt>
                <c:pt idx="2">
                  <c:v>Article 6.3 : Planification des modifications</c:v>
                </c:pt>
              </c:strCache>
            </c:strRef>
          </c:cat>
          <c:val>
            <c:numRef>
              <c:f>'Résultats communs'!$F$138:$F$140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77E-4C00-BB9E-F3E27CDC8134}"/>
            </c:ext>
          </c:extLst>
        </c:ser>
        <c:dLbls/>
        <c:axId val="88935040"/>
        <c:axId val="88940928"/>
      </c:radarChart>
      <c:catAx>
        <c:axId val="88935040"/>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0000"/>
                </a:solidFill>
                <a:latin typeface="Arial"/>
                <a:ea typeface="Arial"/>
                <a:cs typeface="Arial"/>
              </a:defRPr>
            </a:pPr>
            <a:endParaRPr lang="fr-FR"/>
          </a:p>
        </c:txPr>
        <c:crossAx val="88940928"/>
        <c:crosses val="autoZero"/>
        <c:lblAlgn val="ctr"/>
        <c:lblOffset val="100"/>
      </c:catAx>
      <c:valAx>
        <c:axId val="88940928"/>
        <c:scaling>
          <c:orientation val="minMax"/>
          <c:max val="1"/>
          <c:min val="0"/>
        </c:scaling>
        <c:axPos val="l"/>
        <c:majorGridlines>
          <c:spPr>
            <a:ln w="3175">
              <a:solidFill>
                <a:srgbClr val="808080"/>
              </a:solidFill>
              <a:prstDash val="sysDash"/>
            </a:ln>
          </c:spPr>
        </c:majorGridlines>
        <c:numFmt formatCode="0%" sourceLinked="0"/>
        <c:majorTickMark val="none"/>
        <c:tickLblPos val="nextTo"/>
        <c:spPr>
          <a:ln w="3175">
            <a:solidFill>
              <a:schemeClr val="tx1">
                <a:lumMod val="50000"/>
                <a:lumOff val="50000"/>
              </a:schemeClr>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8935040"/>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22" r="0.75000000000000722" t="0.98425196899999956" header="0.5" footer="0.5"/>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1918065241845095"/>
          <c:y val="0.16913429329621121"/>
          <c:w val="0.35515208098988077"/>
          <c:h val="0.68675816765998265"/>
        </c:manualLayout>
      </c:layout>
      <c:radarChart>
        <c:radarStyle val="filled"/>
        <c:ser>
          <c:idx val="0"/>
          <c:order val="0"/>
          <c:tx>
            <c:strRef>
              <c:f>'Résultats communs'!$A$141</c:f>
              <c:strCache>
                <c:ptCount val="1"/>
                <c:pt idx="0">
                  <c:v>Article 7 : Support</c:v>
                </c:pt>
              </c:strCache>
            </c:strRef>
          </c:tx>
          <c:spPr>
            <a:solidFill>
              <a:srgbClr val="EBF5FF">
                <a:alpha val="83000"/>
              </a:srgbClr>
            </a:solidFill>
            <a:ln w="12700">
              <a:solidFill>
                <a:srgbClr val="3366FF"/>
              </a:solidFill>
            </a:ln>
          </c:spPr>
          <c:dLbls>
            <c:dLbl>
              <c:idx val="0"/>
              <c:layout>
                <c:manualLayout>
                  <c:x val="0"/>
                  <c:y val="0.11522633744855981"/>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38F-412C-BEAF-8394CB394296}"/>
                </c:ext>
              </c:extLst>
            </c:dLbl>
            <c:dLbl>
              <c:idx val="1"/>
              <c:layout>
                <c:manualLayout>
                  <c:x val="-6.3441712926249019E-2"/>
                  <c:y val="3.29218106995884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38F-412C-BEAF-8394CB394296}"/>
                </c:ext>
              </c:extLst>
            </c:dLbl>
            <c:dLbl>
              <c:idx val="2"/>
              <c:layout>
                <c:manualLayout>
                  <c:x val="-3.8065027755749471E-2"/>
                  <c:y val="-8.77914951989027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38F-412C-BEAF-8394CB394296}"/>
                </c:ext>
              </c:extLst>
            </c:dLbl>
            <c:dLbl>
              <c:idx val="3"/>
              <c:layout>
                <c:manualLayout>
                  <c:x val="3.8065027755749402E-2"/>
                  <c:y val="-8.230452674897120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38F-412C-BEAF-8394CB394296}"/>
                </c:ext>
              </c:extLst>
            </c:dLbl>
            <c:dLbl>
              <c:idx val="4"/>
              <c:layout>
                <c:manualLayout>
                  <c:x val="7.9302141157811395E-2"/>
                  <c:y val="3.840877914951989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B38F-412C-BEAF-8394CB394296}"/>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communs'!$A$142:$A$146</c:f>
              <c:strCache>
                <c:ptCount val="5"/>
                <c:pt idx="0">
                  <c:v>Article 7.1 : Ressources</c:v>
                </c:pt>
                <c:pt idx="1">
                  <c:v>Article 7.2 : Compétences</c:v>
                </c:pt>
                <c:pt idx="2">
                  <c:v>Article 7.3 : Sensibilisation</c:v>
                </c:pt>
                <c:pt idx="3">
                  <c:v>Article 7.4 : Communication</c:v>
                </c:pt>
                <c:pt idx="4">
                  <c:v>Article 7.5 : Informations documentées</c:v>
                </c:pt>
              </c:strCache>
            </c:strRef>
          </c:cat>
          <c:val>
            <c:numRef>
              <c:f>'Résultats communs'!$F$142:$F$146</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B38F-412C-BEAF-8394CB394296}"/>
            </c:ext>
          </c:extLst>
        </c:ser>
        <c:dLbls/>
        <c:axId val="88961024"/>
        <c:axId val="88962560"/>
      </c:radarChart>
      <c:catAx>
        <c:axId val="88961024"/>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0000"/>
                </a:solidFill>
                <a:latin typeface="Arial"/>
                <a:ea typeface="Arial"/>
                <a:cs typeface="Arial"/>
              </a:defRPr>
            </a:pPr>
            <a:endParaRPr lang="fr-FR"/>
          </a:p>
        </c:txPr>
        <c:crossAx val="88962560"/>
        <c:crosses val="autoZero"/>
        <c:lblAlgn val="ctr"/>
        <c:lblOffset val="100"/>
      </c:catAx>
      <c:valAx>
        <c:axId val="88962560"/>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8961024"/>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22" r="0.75000000000000722" t="0.98425196899999956" header="0.5" footer="0.5"/>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9421040478445065"/>
          <c:y val="0.12256535006295007"/>
          <c:w val="0.42491029163876892"/>
          <c:h val="0.79164756844419482"/>
        </c:manualLayout>
      </c:layout>
      <c:radarChart>
        <c:radarStyle val="filled"/>
        <c:ser>
          <c:idx val="0"/>
          <c:order val="0"/>
          <c:tx>
            <c:strRef>
              <c:f>'Résultats communs'!$A$147</c:f>
              <c:strCache>
                <c:ptCount val="1"/>
                <c:pt idx="0">
                  <c:v>Article 8 : Réalisation des activités opérationnelles</c:v>
                </c:pt>
              </c:strCache>
            </c:strRef>
          </c:tx>
          <c:spPr>
            <a:solidFill>
              <a:srgbClr val="EBF5FF">
                <a:alpha val="67000"/>
              </a:srgbClr>
            </a:solidFill>
            <a:ln>
              <a:solidFill>
                <a:srgbClr val="3366FF"/>
              </a:solidFill>
            </a:ln>
          </c:spPr>
          <c:dLbls>
            <c:dLbl>
              <c:idx val="0"/>
              <c:layout>
                <c:manualLayout>
                  <c:x val="0"/>
                  <c:y val="0.1249276811178131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D9-423F-B6E1-F329603562C7}"/>
                </c:ext>
              </c:extLst>
            </c:dLbl>
            <c:dLbl>
              <c:idx val="1"/>
              <c:layout>
                <c:manualLayout>
                  <c:x val="-5.9829059829059825E-2"/>
                  <c:y val="6.015036498265072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1D9-423F-B6E1-F329603562C7}"/>
                </c:ext>
              </c:extLst>
            </c:dLbl>
            <c:dLbl>
              <c:idx val="2"/>
              <c:layout>
                <c:manualLayout>
                  <c:x val="-7.407407407407407E-2"/>
                  <c:y val="-2.7761706915069614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1D9-423F-B6E1-F329603562C7}"/>
                </c:ext>
              </c:extLst>
            </c:dLbl>
            <c:dLbl>
              <c:idx val="3"/>
              <c:layout>
                <c:manualLayout>
                  <c:x val="-2.8490028490028487E-2"/>
                  <c:y val="-0.1017929253552552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1D9-423F-B6E1-F329603562C7}"/>
                </c:ext>
              </c:extLst>
            </c:dLbl>
            <c:dLbl>
              <c:idx val="4"/>
              <c:layout>
                <c:manualLayout>
                  <c:x val="3.4188034188034191E-2"/>
                  <c:y val="-9.716597420274353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1D9-423F-B6E1-F329603562C7}"/>
                </c:ext>
              </c:extLst>
            </c:dLbl>
            <c:dLbl>
              <c:idx val="5"/>
              <c:layout>
                <c:manualLayout>
                  <c:x val="7.6923076923076927E-2"/>
                  <c:y val="-2.313475576255797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1D9-423F-B6E1-F329603562C7}"/>
                </c:ext>
              </c:extLst>
            </c:dLbl>
            <c:dLbl>
              <c:idx val="6"/>
              <c:layout>
                <c:manualLayout>
                  <c:x val="6.2678062678062557E-2"/>
                  <c:y val="5.552341383013929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1D9-423F-B6E1-F329603562C7}"/>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communs'!$A$148:$A$154</c:f>
              <c:strCache>
                <c:ptCount val="7"/>
                <c:pt idx="0">
                  <c:v>Article 8.1 : Planification et maîtrise opérationnelles</c:v>
                </c:pt>
                <c:pt idx="1">
                  <c:v>Article 8.2 : Exigences relatives aux produits et services</c:v>
                </c:pt>
                <c:pt idx="2">
                  <c:v>Article 8.3 : Conception et développement de produits et services</c:v>
                </c:pt>
                <c:pt idx="3">
                  <c:v>Article 8.4 : Maîtrise des processus, produits et services fournis par des prestataires externes</c:v>
                </c:pt>
                <c:pt idx="4">
                  <c:v>Article 8.5 : Production et prestation de service</c:v>
                </c:pt>
                <c:pt idx="5">
                  <c:v>Article 8.6 : Libération des produits et services</c:v>
                </c:pt>
                <c:pt idx="6">
                  <c:v>Article 8.7 : Maîtrise des éléments de sortie non conformes</c:v>
                </c:pt>
              </c:strCache>
            </c:strRef>
          </c:cat>
          <c:val>
            <c:numRef>
              <c:f>'Résultats communs'!$F$148:$F$154</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7-01D9-423F-B6E1-F329603562C7}"/>
            </c:ext>
          </c:extLst>
        </c:ser>
        <c:dLbls/>
        <c:axId val="87782528"/>
        <c:axId val="87784064"/>
      </c:radarChart>
      <c:catAx>
        <c:axId val="87782528"/>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800" b="0" i="0" u="none" strike="noStrike" baseline="0">
                <a:solidFill>
                  <a:srgbClr val="000000"/>
                </a:solidFill>
                <a:latin typeface="Arial"/>
                <a:ea typeface="Arial"/>
                <a:cs typeface="Arial"/>
              </a:defRPr>
            </a:pPr>
            <a:endParaRPr lang="fr-FR"/>
          </a:p>
        </c:txPr>
        <c:crossAx val="87784064"/>
        <c:crosses val="autoZero"/>
        <c:lblAlgn val="ctr"/>
        <c:lblOffset val="100"/>
      </c:catAx>
      <c:valAx>
        <c:axId val="87784064"/>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7782528"/>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22" r="0.75000000000000722" t="0.98425196899999956" header="0.5" footer="0.5"/>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lang val="fr-FR"/>
  <c:chart>
    <c:autoTitleDeleted val="1"/>
    <c:plotArea>
      <c:layout/>
      <c:barChart>
        <c:barDir val="col"/>
        <c:grouping val="clustered"/>
        <c:ser>
          <c:idx val="0"/>
          <c:order val="0"/>
          <c:tx>
            <c:v>Article 4</c:v>
          </c:tx>
          <c:spPr>
            <a:solidFill>
              <a:srgbClr val="EBF5FF">
                <a:alpha val="61000"/>
              </a:srgbClr>
            </a:solidFill>
            <a:ln w="12700" cmpd="sng">
              <a:solidFill>
                <a:srgbClr val="3366FF"/>
              </a:solidFill>
            </a:ln>
          </c:spPr>
          <c:dLbls>
            <c:spPr>
              <a:noFill/>
              <a:ln>
                <a:noFill/>
              </a:ln>
              <a:effectLst/>
            </c:spPr>
            <c:txPr>
              <a:bodyPr/>
              <a:lstStyle/>
              <a:p>
                <a:pPr>
                  <a:defRPr>
                    <a:solidFill>
                      <a:schemeClr val="bg1">
                        <a:lumMod val="50000"/>
                      </a:schemeClr>
                    </a:solidFill>
                  </a:defRPr>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communs'!$A$132:$A$132</c:f>
              <c:strCache>
                <c:ptCount val="1"/>
                <c:pt idx="0">
                  <c:v>Article 4.4 : Système de Management de la Qualité et ses processus</c:v>
                </c:pt>
              </c:strCache>
            </c:strRef>
          </c:cat>
          <c:val>
            <c:numRef>
              <c:f>'Résultats communs'!$F$132:$F$132</c:f>
              <c:numCache>
                <c:formatCode>0%</c:formatCode>
                <c:ptCount val="1"/>
                <c:pt idx="0">
                  <c:v>0</c:v>
                </c:pt>
              </c:numCache>
            </c:numRef>
          </c:val>
          <c:extLst xmlns:c16r2="http://schemas.microsoft.com/office/drawing/2015/06/chart">
            <c:ext xmlns:c16="http://schemas.microsoft.com/office/drawing/2014/chart" uri="{C3380CC4-5D6E-409C-BE32-E72D297353CC}">
              <c16:uniqueId val="{00000000-E22D-4E77-A8D6-74A3FA897CA2}"/>
            </c:ext>
          </c:extLst>
        </c:ser>
        <c:dLbls/>
        <c:axId val="87811968"/>
        <c:axId val="87813504"/>
      </c:barChart>
      <c:catAx>
        <c:axId val="87811968"/>
        <c:scaling>
          <c:orientation val="minMax"/>
        </c:scaling>
        <c:axPos val="b"/>
        <c:numFmt formatCode="General" sourceLinked="1"/>
        <c:tickLblPos val="nextTo"/>
        <c:txPr>
          <a:bodyPr/>
          <a:lstStyle/>
          <a:p>
            <a:pPr>
              <a:defRPr sz="800"/>
            </a:pPr>
            <a:endParaRPr lang="fr-FR"/>
          </a:p>
        </c:txPr>
        <c:crossAx val="87813504"/>
        <c:crosses val="autoZero"/>
        <c:auto val="1"/>
        <c:lblAlgn val="ctr"/>
        <c:lblOffset val="100"/>
      </c:catAx>
      <c:valAx>
        <c:axId val="87813504"/>
        <c:scaling>
          <c:orientation val="minMax"/>
          <c:max val="1"/>
          <c:min val="0"/>
        </c:scaling>
        <c:axPos val="l"/>
        <c:majorGridlines>
          <c:spPr>
            <a:ln w="3175" cmpd="sng">
              <a:solidFill>
                <a:schemeClr val="tx1">
                  <a:lumMod val="50000"/>
                  <a:lumOff val="50000"/>
                </a:schemeClr>
              </a:solidFill>
              <a:prstDash val="sysDot"/>
            </a:ln>
          </c:spPr>
        </c:majorGridlines>
        <c:numFmt formatCode="0%" sourceLinked="0"/>
        <c:tickLblPos val="nextTo"/>
        <c:txPr>
          <a:bodyPr/>
          <a:lstStyle/>
          <a:p>
            <a:pPr>
              <a:defRPr sz="800">
                <a:solidFill>
                  <a:schemeClr val="tx1">
                    <a:lumMod val="50000"/>
                    <a:lumOff val="50000"/>
                  </a:schemeClr>
                </a:solidFill>
              </a:defRPr>
            </a:pPr>
            <a:endParaRPr lang="fr-FR"/>
          </a:p>
        </c:txPr>
        <c:crossAx val="87811968"/>
        <c:crosses val="autoZero"/>
        <c:crossBetween val="between"/>
        <c:majorUnit val="0.2"/>
      </c:valAx>
      <c:spPr>
        <a:noFill/>
        <a:ln w="3175" cmpd="sng">
          <a:prstDash val="sysDot"/>
        </a:ln>
      </c:spPr>
    </c:plotArea>
    <c:plotVisOnly val="1"/>
    <c:dispBlanksAs val="gap"/>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7385412701275041"/>
          <c:y val="0.23112706315521075"/>
          <c:w val="0.42491029163876903"/>
          <c:h val="0.79164756844419504"/>
        </c:manualLayout>
      </c:layout>
      <c:radarChart>
        <c:radarStyle val="filled"/>
        <c:ser>
          <c:idx val="0"/>
          <c:order val="0"/>
          <c:tx>
            <c:strRef>
              <c:f>'Résultats communs'!$A$156:$A$158</c:f>
              <c:strCache>
                <c:ptCount val="1"/>
                <c:pt idx="0">
                  <c:v>Article 9.1 : Surveillance, mesure, analyse et évaluation Article 9.2 : Audit interne Article 9.3 : Revue de direction</c:v>
                </c:pt>
              </c:strCache>
            </c:strRef>
          </c:tx>
          <c:spPr>
            <a:solidFill>
              <a:srgbClr val="EBF5FF">
                <a:alpha val="67000"/>
              </a:srgbClr>
            </a:solidFill>
            <a:ln>
              <a:solidFill>
                <a:srgbClr val="3366FF"/>
              </a:solidFill>
            </a:ln>
          </c:spPr>
          <c:dLbls>
            <c:dLbl>
              <c:idx val="0"/>
              <c:layout>
                <c:manualLayout>
                  <c:x val="0"/>
                  <c:y val="0.1496200776595943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158-401D-979E-3FA8E2B6A933}"/>
                </c:ext>
              </c:extLst>
            </c:dLbl>
            <c:dLbl>
              <c:idx val="1"/>
              <c:layout>
                <c:manualLayout>
                  <c:x val="-7.2727257302206957E-2"/>
                  <c:y val="-6.545878397607256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158-401D-979E-3FA8E2B6A933}"/>
                </c:ext>
              </c:extLst>
            </c:dLbl>
            <c:dLbl>
              <c:idx val="2"/>
              <c:layout>
                <c:manualLayout>
                  <c:x val="7.2727257302206916E-2"/>
                  <c:y val="-6.078315654921030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158-401D-979E-3FA8E2B6A933}"/>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communs'!$A$156:$A$158</c:f>
              <c:strCache>
                <c:ptCount val="3"/>
                <c:pt idx="0">
                  <c:v>Article 9.1 : Surveillance, mesure, analyse et évaluation</c:v>
                </c:pt>
                <c:pt idx="1">
                  <c:v>Article 9.2 : Audit interne</c:v>
                </c:pt>
                <c:pt idx="2">
                  <c:v>Article 9.3 : Revue de direction</c:v>
                </c:pt>
              </c:strCache>
            </c:strRef>
          </c:cat>
          <c:val>
            <c:numRef>
              <c:f>'Résultats communs'!$F$156:$F$158</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158-401D-979E-3FA8E2B6A933}"/>
            </c:ext>
          </c:extLst>
        </c:ser>
        <c:dLbls/>
        <c:axId val="89183360"/>
        <c:axId val="89184896"/>
      </c:radarChart>
      <c:catAx>
        <c:axId val="89183360"/>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0000"/>
                </a:solidFill>
                <a:latin typeface="Arial"/>
                <a:ea typeface="Arial"/>
                <a:cs typeface="Arial"/>
              </a:defRPr>
            </a:pPr>
            <a:endParaRPr lang="fr-FR"/>
          </a:p>
        </c:txPr>
        <c:crossAx val="89184896"/>
        <c:crosses val="autoZero"/>
        <c:lblAlgn val="ctr"/>
        <c:lblOffset val="100"/>
      </c:catAx>
      <c:valAx>
        <c:axId val="89184896"/>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9183360"/>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44" r="0.75000000000000744" t="0.98425196899999956" header="0.5" footer="0.5"/>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9421040478445104"/>
          <c:y val="0.12256535006295015"/>
          <c:w val="0.42491029163876926"/>
          <c:h val="0.79164756844419526"/>
        </c:manualLayout>
      </c:layout>
      <c:radarChart>
        <c:radarStyle val="filled"/>
        <c:ser>
          <c:idx val="0"/>
          <c:order val="0"/>
          <c:tx>
            <c:strRef>
              <c:f>'Résultats communs'!$A$160:$A$162</c:f>
              <c:strCache>
                <c:ptCount val="1"/>
                <c:pt idx="0">
                  <c:v>Article 10.1 : Généralités Article 10.2 : Non-conformité et action corrective Article 10.3 : Amélioration continue</c:v>
                </c:pt>
              </c:strCache>
            </c:strRef>
          </c:tx>
          <c:spPr>
            <a:solidFill>
              <a:srgbClr val="EBF5FF">
                <a:alpha val="67000"/>
              </a:srgbClr>
            </a:solidFill>
            <a:ln>
              <a:solidFill>
                <a:srgbClr val="3366FF"/>
              </a:solidFill>
            </a:ln>
          </c:spPr>
          <c:dLbls>
            <c:dLbl>
              <c:idx val="0"/>
              <c:layout>
                <c:manualLayout>
                  <c:x val="0"/>
                  <c:y val="0.1474403047357622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AA2-4360-9A7C-4BD2301CDDA0}"/>
                </c:ext>
              </c:extLst>
            </c:dLbl>
            <c:dLbl>
              <c:idx val="1"/>
              <c:layout>
                <c:manualLayout>
                  <c:x val="-8.4602368866328298E-2"/>
                  <c:y val="-7.645052838150619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AA2-4360-9A7C-4BD2301CDDA0}"/>
                </c:ext>
              </c:extLst>
            </c:dLbl>
            <c:dLbl>
              <c:idx val="2"/>
              <c:layout>
                <c:manualLayout>
                  <c:x val="9.1370558375634528E-2"/>
                  <c:y val="-6.552902432700533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AA2-4360-9A7C-4BD2301CDDA0}"/>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strRef>
              <c:f>'Résultats communs'!$A$160:$A$162</c:f>
              <c:strCache>
                <c:ptCount val="3"/>
                <c:pt idx="0">
                  <c:v>Article 10.1 : Généralités</c:v>
                </c:pt>
                <c:pt idx="1">
                  <c:v>Article 10.2 : Non-conformité et action corrective</c:v>
                </c:pt>
                <c:pt idx="2">
                  <c:v>Article 10.3 : Amélioration continue</c:v>
                </c:pt>
              </c:strCache>
            </c:strRef>
          </c:cat>
          <c:val>
            <c:numRef>
              <c:f>'Résultats communs'!$F$160:$F$162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AA2-4360-9A7C-4BD2301CDDA0}"/>
            </c:ext>
          </c:extLst>
        </c:ser>
        <c:dLbls/>
        <c:axId val="89078016"/>
        <c:axId val="89083904"/>
      </c:radarChart>
      <c:catAx>
        <c:axId val="89078016"/>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rgbClr val="000000"/>
                </a:solidFill>
                <a:latin typeface="Arial"/>
                <a:ea typeface="Arial"/>
                <a:cs typeface="Arial"/>
              </a:defRPr>
            </a:pPr>
            <a:endParaRPr lang="fr-FR"/>
          </a:p>
        </c:txPr>
        <c:crossAx val="89083904"/>
        <c:crosses val="autoZero"/>
        <c:lblAlgn val="ctr"/>
        <c:lblOffset val="100"/>
      </c:catAx>
      <c:valAx>
        <c:axId val="89083904"/>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89078016"/>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66" r="0.75000000000000766" t="0.98425196899999956" header="0.5" footer="0.5"/>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dPt>
            <c:idx val="0"/>
            <c:spPr>
              <a:solidFill>
                <a:srgbClr val="FF6FCF">
                  <a:alpha val="55000"/>
                </a:srgbClr>
              </a:solidFill>
            </c:spPr>
            <c:extLst xmlns:c16r2="http://schemas.microsoft.com/office/drawing/2015/06/chart">
              <c:ext xmlns:c16="http://schemas.microsoft.com/office/drawing/2014/chart" uri="{C3380CC4-5D6E-409C-BE32-E72D297353CC}">
                <c16:uniqueId val="{00000001-CEC7-4C8E-9315-FAF55D76105D}"/>
              </c:ext>
            </c:extLst>
          </c:dPt>
          <c:dPt>
            <c:idx val="1"/>
            <c:spPr>
              <a:solidFill>
                <a:srgbClr val="9BBB59">
                  <a:lumMod val="60000"/>
                  <a:lumOff val="40000"/>
                  <a:alpha val="74000"/>
                </a:srgbClr>
              </a:solidFill>
            </c:spPr>
            <c:extLst xmlns:c16r2="http://schemas.microsoft.com/office/drawing/2015/06/chart">
              <c:ext xmlns:c16="http://schemas.microsoft.com/office/drawing/2014/chart" uri="{C3380CC4-5D6E-409C-BE32-E72D297353CC}">
                <c16:uniqueId val="{00000003-CEC7-4C8E-9315-FAF55D76105D}"/>
              </c:ext>
            </c:extLst>
          </c:dPt>
          <c:dPt>
            <c:idx val="2"/>
            <c:spPr>
              <a:solidFill>
                <a:srgbClr val="F79646">
                  <a:lumMod val="60000"/>
                  <a:lumOff val="40000"/>
                  <a:alpha val="60000"/>
                </a:srgbClr>
              </a:solidFill>
            </c:spPr>
            <c:extLst xmlns:c16r2="http://schemas.microsoft.com/office/drawing/2015/06/chart">
              <c:ext xmlns:c16="http://schemas.microsoft.com/office/drawing/2014/chart" uri="{C3380CC4-5D6E-409C-BE32-E72D297353CC}">
                <c16:uniqueId val="{00000005-CEC7-4C8E-9315-FAF55D76105D}"/>
              </c:ext>
            </c:extLst>
          </c:dPt>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'Calculs et Décisions'!$G$693:$I$693</c:f>
              <c:strCache>
                <c:ptCount val="3"/>
                <c:pt idx="0">
                  <c:v>ISO 9001</c:v>
                </c:pt>
                <c:pt idx="1">
                  <c:v>ISO 13485</c:v>
                </c:pt>
                <c:pt idx="2">
                  <c:v>ISO 14971</c:v>
                </c:pt>
              </c:strCache>
            </c:strRef>
          </c:cat>
          <c:val>
            <c:numRef>
              <c:f>'Calculs et Décisions'!$G$694:$I$694</c:f>
              <c:numCache>
                <c:formatCode>0%</c:formatCode>
                <c:ptCount val="3"/>
                <c:pt idx="0">
                  <c:v>0.5</c:v>
                </c:pt>
                <c:pt idx="1">
                  <c:v>0.48</c:v>
                </c:pt>
                <c:pt idx="2">
                  <c:v>0.02</c:v>
                </c:pt>
              </c:numCache>
            </c:numRef>
          </c:val>
          <c:extLst xmlns:c16r2="http://schemas.microsoft.com/office/drawing/2015/06/chart">
            <c:ext xmlns:c16="http://schemas.microsoft.com/office/drawing/2014/chart" uri="{C3380CC4-5D6E-409C-BE32-E72D297353CC}">
              <c16:uniqueId val="{00000006-CEC7-4C8E-9315-FAF55D76105D}"/>
            </c:ext>
          </c:extLst>
        </c:ser>
        <c:dLbls/>
        <c:axId val="89119744"/>
        <c:axId val="89121536"/>
      </c:barChart>
      <c:catAx>
        <c:axId val="89119744"/>
        <c:scaling>
          <c:orientation val="minMax"/>
        </c:scaling>
        <c:axPos val="b"/>
        <c:numFmt formatCode="General" sourceLinked="0"/>
        <c:tickLblPos val="nextTo"/>
        <c:crossAx val="89121536"/>
        <c:crosses val="autoZero"/>
        <c:auto val="1"/>
        <c:lblAlgn val="ctr"/>
        <c:lblOffset val="100"/>
      </c:catAx>
      <c:valAx>
        <c:axId val="89121536"/>
        <c:scaling>
          <c:orientation val="minMax"/>
        </c:scaling>
        <c:axPos val="l"/>
        <c:majorGridlines/>
        <c:numFmt formatCode="0%" sourceLinked="1"/>
        <c:tickLblPos val="nextTo"/>
        <c:crossAx val="89119744"/>
        <c:crosses val="autoZero"/>
        <c:crossBetween val="between"/>
      </c:valAx>
    </c:plotArea>
    <c:plotVisOnly val="1"/>
    <c:dispBlanksAs val="gap"/>
  </c:chart>
  <c:spPr>
    <a:noFill/>
  </c:sp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style val="4"/>
  <c:chart>
    <c:autoTitleDeleted val="1"/>
    <c:plotArea>
      <c:layout>
        <c:manualLayout>
          <c:layoutTarget val="inner"/>
          <c:xMode val="edge"/>
          <c:yMode val="edge"/>
          <c:x val="0.1817474998832081"/>
          <c:y val="9.8466314426101431E-2"/>
          <c:w val="0.61491982578773396"/>
          <c:h val="0.81721695688822149"/>
        </c:manualLayout>
      </c:layout>
      <c:radarChart>
        <c:radarStyle val="filled"/>
        <c:ser>
          <c:idx val="1"/>
          <c:order val="0"/>
          <c:tx>
            <c:v>Coloriage Art 4</c:v>
          </c:tx>
          <c:spPr>
            <a:solidFill>
              <a:srgbClr val="89FF00">
                <a:alpha val="20000"/>
              </a:srgbClr>
            </a:solidFill>
            <a:ln w="25400">
              <a:noFill/>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Décisions'!$A$573:$A$600</c:f>
              <c:numCache>
                <c:formatCode>General</c:formatCode>
                <c:ptCount val="28"/>
                <c:pt idx="0">
                  <c:v>1</c:v>
                </c:pt>
                <c:pt idx="1">
                  <c:v>1</c:v>
                </c:pt>
                <c:pt idx="2">
                  <c:v>1</c:v>
                </c:pt>
                <c:pt idx="3">
                  <c:v>1</c:v>
                </c:pt>
                <c:pt idx="4">
                  <c:v>1</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00-9199-4913-99D6-2AFC1F9D1A97}"/>
            </c:ext>
          </c:extLst>
        </c:ser>
        <c:ser>
          <c:idx val="2"/>
          <c:order val="1"/>
          <c:tx>
            <c:v>Coloriage Art 5</c:v>
          </c:tx>
          <c:spPr>
            <a:solidFill>
              <a:srgbClr val="FFCD00">
                <a:alpha val="20000"/>
              </a:srgbClr>
            </a:solidFill>
            <a:ln>
              <a:noFill/>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Décisions'!$B$573:$B$600</c:f>
              <c:numCache>
                <c:formatCode>General</c:formatCode>
                <c:ptCount val="28"/>
                <c:pt idx="0">
                  <c:v>0</c:v>
                </c:pt>
                <c:pt idx="1">
                  <c:v>0</c:v>
                </c:pt>
                <c:pt idx="2">
                  <c:v>0</c:v>
                </c:pt>
                <c:pt idx="3">
                  <c:v>0</c:v>
                </c:pt>
                <c:pt idx="4">
                  <c:v>1</c:v>
                </c:pt>
                <c:pt idx="5">
                  <c:v>1</c:v>
                </c:pt>
                <c:pt idx="6">
                  <c:v>1</c:v>
                </c:pt>
                <c:pt idx="7">
                  <c:v>1</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01-9199-4913-99D6-2AFC1F9D1A97}"/>
            </c:ext>
          </c:extLst>
        </c:ser>
        <c:ser>
          <c:idx val="3"/>
          <c:order val="2"/>
          <c:tx>
            <c:v>Coloriage Art  6</c:v>
          </c:tx>
          <c:spPr>
            <a:solidFill>
              <a:srgbClr val="FF0092">
                <a:alpha val="20000"/>
              </a:srgbClr>
            </a:solidFill>
            <a:ln w="25400">
              <a:noFill/>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Décisions'!$C$573:$C$600</c:f>
              <c:numCache>
                <c:formatCode>General</c:formatCode>
                <c:ptCount val="28"/>
                <c:pt idx="0">
                  <c:v>0</c:v>
                </c:pt>
                <c:pt idx="1">
                  <c:v>0</c:v>
                </c:pt>
                <c:pt idx="2">
                  <c:v>0</c:v>
                </c:pt>
                <c:pt idx="3">
                  <c:v>0</c:v>
                </c:pt>
                <c:pt idx="4">
                  <c:v>0</c:v>
                </c:pt>
                <c:pt idx="5">
                  <c:v>0</c:v>
                </c:pt>
                <c:pt idx="6">
                  <c:v>0</c:v>
                </c:pt>
                <c:pt idx="7">
                  <c:v>1</c:v>
                </c:pt>
                <c:pt idx="8">
                  <c:v>1</c:v>
                </c:pt>
                <c:pt idx="9">
                  <c:v>1</c:v>
                </c:pt>
                <c:pt idx="10">
                  <c:v>1</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02-9199-4913-99D6-2AFC1F9D1A97}"/>
            </c:ext>
          </c:extLst>
        </c:ser>
        <c:ser>
          <c:idx val="4"/>
          <c:order val="3"/>
          <c:tx>
            <c:v>Coloriage Art 7</c:v>
          </c:tx>
          <c:spPr>
            <a:solidFill>
              <a:srgbClr val="8C07FF">
                <a:alpha val="20000"/>
              </a:srgbClr>
            </a:solidFill>
            <a:ln w="25400">
              <a:noFill/>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Décisions'!$D$573:$D$600</c:f>
              <c:numCache>
                <c:formatCode>General</c:formatCode>
                <c:ptCount val="28"/>
                <c:pt idx="0">
                  <c:v>0</c:v>
                </c:pt>
                <c:pt idx="1">
                  <c:v>0</c:v>
                </c:pt>
                <c:pt idx="2">
                  <c:v>0</c:v>
                </c:pt>
                <c:pt idx="3">
                  <c:v>0</c:v>
                </c:pt>
                <c:pt idx="4">
                  <c:v>0</c:v>
                </c:pt>
                <c:pt idx="5">
                  <c:v>0</c:v>
                </c:pt>
                <c:pt idx="6">
                  <c:v>0</c:v>
                </c:pt>
                <c:pt idx="7">
                  <c:v>0</c:v>
                </c:pt>
                <c:pt idx="8">
                  <c:v>0</c:v>
                </c:pt>
                <c:pt idx="9">
                  <c:v>0</c:v>
                </c:pt>
                <c:pt idx="10">
                  <c:v>1</c:v>
                </c:pt>
                <c:pt idx="11">
                  <c:v>1</c:v>
                </c:pt>
                <c:pt idx="12">
                  <c:v>1</c:v>
                </c:pt>
                <c:pt idx="13">
                  <c:v>1</c:v>
                </c:pt>
                <c:pt idx="14">
                  <c:v>1</c:v>
                </c:pt>
                <c:pt idx="15">
                  <c:v>1</c:v>
                </c:pt>
                <c:pt idx="16">
                  <c:v>0</c:v>
                </c:pt>
                <c:pt idx="17">
                  <c:v>0</c:v>
                </c:pt>
                <c:pt idx="18">
                  <c:v>0</c:v>
                </c:pt>
                <c:pt idx="19">
                  <c:v>0</c:v>
                </c:pt>
                <c:pt idx="20">
                  <c:v>0</c:v>
                </c:pt>
                <c:pt idx="21">
                  <c:v>0</c:v>
                </c:pt>
                <c:pt idx="22">
                  <c:v>0</c:v>
                </c:pt>
                <c:pt idx="23">
                  <c:v>0</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03-9199-4913-99D6-2AFC1F9D1A97}"/>
            </c:ext>
          </c:extLst>
        </c:ser>
        <c:ser>
          <c:idx val="5"/>
          <c:order val="4"/>
          <c:tx>
            <c:v>Coloriage Art 8</c:v>
          </c:tx>
          <c:spPr>
            <a:solidFill>
              <a:srgbClr val="00D6FF">
                <a:alpha val="20000"/>
              </a:srgbClr>
            </a:solidFill>
            <a:ln w="25400">
              <a:noFill/>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Décisions'!$E$573:$E$600</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c:v>
                </c:pt>
                <c:pt idx="16">
                  <c:v>1</c:v>
                </c:pt>
                <c:pt idx="17">
                  <c:v>1</c:v>
                </c:pt>
                <c:pt idx="18">
                  <c:v>1</c:v>
                </c:pt>
                <c:pt idx="19">
                  <c:v>1</c:v>
                </c:pt>
                <c:pt idx="20">
                  <c:v>1</c:v>
                </c:pt>
                <c:pt idx="21">
                  <c:v>1</c:v>
                </c:pt>
                <c:pt idx="22">
                  <c:v>1</c:v>
                </c:pt>
                <c:pt idx="23">
                  <c:v>0</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04-9199-4913-99D6-2AFC1F9D1A97}"/>
            </c:ext>
          </c:extLst>
        </c:ser>
        <c:ser>
          <c:idx val="7"/>
          <c:order val="5"/>
          <c:tx>
            <c:v>Coloriage Art9</c:v>
          </c:tx>
          <c:spPr>
            <a:solidFill>
              <a:srgbClr val="81D9F2">
                <a:alpha val="68000"/>
              </a:srgbClr>
            </a:solidFill>
            <a:ln w="25400">
              <a:noFill/>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Décisions'!$F$573:$F$600</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1</c:v>
                </c:pt>
                <c:pt idx="23">
                  <c:v>1</c:v>
                </c:pt>
                <c:pt idx="24">
                  <c:v>1</c:v>
                </c:pt>
                <c:pt idx="25">
                  <c:v>1</c:v>
                </c:pt>
                <c:pt idx="26">
                  <c:v>0</c:v>
                </c:pt>
                <c:pt idx="27">
                  <c:v>0</c:v>
                </c:pt>
              </c:numCache>
            </c:numRef>
          </c:val>
          <c:extLst xmlns:c16r2="http://schemas.microsoft.com/office/drawing/2015/06/chart">
            <c:ext xmlns:c16="http://schemas.microsoft.com/office/drawing/2014/chart" uri="{C3380CC4-5D6E-409C-BE32-E72D297353CC}">
              <c16:uniqueId val="{00000005-9199-4913-99D6-2AFC1F9D1A97}"/>
            </c:ext>
          </c:extLst>
        </c:ser>
        <c:ser>
          <c:idx val="8"/>
          <c:order val="6"/>
          <c:tx>
            <c:v>Coloriage Art10</c:v>
          </c:tx>
          <c:spPr>
            <a:solidFill>
              <a:srgbClr val="F1AAA1">
                <a:alpha val="70000"/>
              </a:srgbClr>
            </a:solidFill>
            <a:ln w="25400">
              <a:noFill/>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Décisions'!$G$573:$G$600</c:f>
              <c:numCache>
                <c:formatCode>0</c:formatCode>
                <c:ptCount val="28"/>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c:v>
                </c:pt>
                <c:pt idx="26">
                  <c:v>1</c:v>
                </c:pt>
                <c:pt idx="27">
                  <c:v>1</c:v>
                </c:pt>
              </c:numCache>
            </c:numRef>
          </c:val>
          <c:extLst xmlns:c16r2="http://schemas.microsoft.com/office/drawing/2015/06/chart">
            <c:ext xmlns:c16="http://schemas.microsoft.com/office/drawing/2014/chart" uri="{C3380CC4-5D6E-409C-BE32-E72D297353CC}">
              <c16:uniqueId val="{00000006-9199-4913-99D6-2AFC1F9D1A97}"/>
            </c:ext>
          </c:extLst>
        </c:ser>
        <c:ser>
          <c:idx val="6"/>
          <c:order val="7"/>
          <c:tx>
            <c:strRef>
              <c:f>'Calculs et Décisions'!$J$572</c:f>
              <c:strCache>
                <c:ptCount val="1"/>
                <c:pt idx="0">
                  <c:v>Conforme</c:v>
                </c:pt>
              </c:strCache>
            </c:strRef>
          </c:tx>
          <c:spPr>
            <a:noFill/>
            <a:ln w="19050">
              <a:solidFill>
                <a:srgbClr val="008000"/>
              </a:solidFill>
              <a:prstDash val="dash"/>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Décisions'!$J$573:$J$600</c:f>
              <c:numCache>
                <c:formatCode>0%</c:formatCode>
                <c:ptCount val="28"/>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numCache>
            </c:numRef>
          </c:val>
          <c:extLst xmlns:c16r2="http://schemas.microsoft.com/office/drawing/2015/06/chart">
            <c:ext xmlns:c16="http://schemas.microsoft.com/office/drawing/2014/chart" uri="{C3380CC4-5D6E-409C-BE32-E72D297353CC}">
              <c16:uniqueId val="{00000007-9199-4913-99D6-2AFC1F9D1A97}"/>
            </c:ext>
          </c:extLst>
        </c:ser>
        <c:ser>
          <c:idx val="10"/>
          <c:order val="8"/>
          <c:tx>
            <c:strRef>
              <c:f>'Calculs et Décisions'!$I$572</c:f>
              <c:strCache>
                <c:ptCount val="1"/>
                <c:pt idx="0">
                  <c:v>Convaincant</c:v>
                </c:pt>
              </c:strCache>
            </c:strRef>
          </c:tx>
          <c:spPr>
            <a:noFill/>
            <a:ln w="19050">
              <a:solidFill>
                <a:srgbClr val="FF6600"/>
              </a:solidFill>
              <a:prstDash val="dash"/>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Décisions'!$I$573:$I$600</c:f>
              <c:numCache>
                <c:formatCode>0%</c:formatCode>
                <c:ptCount val="28"/>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numCache>
            </c:numRef>
          </c:val>
          <c:extLst xmlns:c16r2="http://schemas.microsoft.com/office/drawing/2015/06/chart">
            <c:ext xmlns:c16="http://schemas.microsoft.com/office/drawing/2014/chart" uri="{C3380CC4-5D6E-409C-BE32-E72D297353CC}">
              <c16:uniqueId val="{00000008-9199-4913-99D6-2AFC1F9D1A97}"/>
            </c:ext>
          </c:extLst>
        </c:ser>
        <c:ser>
          <c:idx val="9"/>
          <c:order val="9"/>
          <c:tx>
            <c:strRef>
              <c:f>'Calculs et Décisions'!$H$572</c:f>
              <c:strCache>
                <c:ptCount val="1"/>
                <c:pt idx="0">
                  <c:v>Informel</c:v>
                </c:pt>
              </c:strCache>
            </c:strRef>
          </c:tx>
          <c:spPr>
            <a:noFill/>
            <a:ln w="19050">
              <a:solidFill>
                <a:srgbClr val="FF0000"/>
              </a:solidFill>
              <a:prstDash val="dash"/>
            </a:ln>
          </c:spPr>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Décisions'!$H$573:$H$600</c:f>
              <c:numCache>
                <c:formatCode>0%</c:formatCode>
                <c:ptCount val="28"/>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pt idx="20">
                  <c:v>0.3</c:v>
                </c:pt>
                <c:pt idx="21">
                  <c:v>0.3</c:v>
                </c:pt>
                <c:pt idx="22">
                  <c:v>0.3</c:v>
                </c:pt>
                <c:pt idx="23">
                  <c:v>0.3</c:v>
                </c:pt>
                <c:pt idx="24">
                  <c:v>0.3</c:v>
                </c:pt>
                <c:pt idx="25">
                  <c:v>0.3</c:v>
                </c:pt>
                <c:pt idx="26">
                  <c:v>0.3</c:v>
                </c:pt>
                <c:pt idx="27">
                  <c:v>0.3</c:v>
                </c:pt>
              </c:numCache>
            </c:numRef>
          </c:val>
          <c:extLst xmlns:c16r2="http://schemas.microsoft.com/office/drawing/2015/06/chart">
            <c:ext xmlns:c16="http://schemas.microsoft.com/office/drawing/2014/chart" uri="{C3380CC4-5D6E-409C-BE32-E72D297353CC}">
              <c16:uniqueId val="{00000009-9199-4913-99D6-2AFC1F9D1A97}"/>
            </c:ext>
          </c:extLst>
        </c:ser>
        <c:ser>
          <c:idx val="0"/>
          <c:order val="10"/>
          <c:tx>
            <c:strRef>
              <c:f>'Calculs et Décisions'!$K$571</c:f>
              <c:strCache>
                <c:ptCount val="1"/>
                <c:pt idx="0">
                  <c:v>Résultat</c:v>
                </c:pt>
              </c:strCache>
            </c:strRef>
          </c:tx>
          <c:spPr>
            <a:solidFill>
              <a:srgbClr val="FFE9F9">
                <a:alpha val="80000"/>
              </a:srgbClr>
            </a:solidFill>
            <a:ln w="28575" cmpd="sng">
              <a:solidFill>
                <a:srgbClr val="FF6FCF"/>
              </a:solidFill>
            </a:ln>
          </c:spPr>
          <c:dLbls>
            <c:dLbl>
              <c:idx val="0"/>
              <c:layout>
                <c:manualLayout>
                  <c:x val="-2.2078812319838237E-3"/>
                  <c:y val="0.10269749050881509"/>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9199-4913-99D6-2AFC1F9D1A97}"/>
                </c:ext>
              </c:extLst>
            </c:dLbl>
            <c:dLbl>
              <c:idx val="1"/>
              <c:layout>
                <c:manualLayout>
                  <c:x val="-1.7663049855870555E-2"/>
                  <c:y val="9.2678223142101418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9199-4913-99D6-2AFC1F9D1A97}"/>
                </c:ext>
              </c:extLst>
            </c:dLbl>
            <c:dLbl>
              <c:idx val="2"/>
              <c:layout>
                <c:manualLayout>
                  <c:x val="-4.4157624639676485E-2"/>
                  <c:y val="0.12524084208392094"/>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9199-4913-99D6-2AFC1F9D1A97}"/>
                </c:ext>
              </c:extLst>
            </c:dLbl>
            <c:dLbl>
              <c:idx val="3"/>
              <c:layout>
                <c:manualLayout>
                  <c:x val="-6.1820674495547005E-2"/>
                  <c:y val="8.7668589458744534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9199-4913-99D6-2AFC1F9D1A97}"/>
                </c:ext>
              </c:extLst>
            </c:dLbl>
            <c:dLbl>
              <c:idx val="4"/>
              <c:layout>
                <c:manualLayout>
                  <c:x val="-7.4643274983197491E-2"/>
                  <c:y val="5.9627329192546603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9199-4913-99D6-2AFC1F9D1A97}"/>
                </c:ext>
              </c:extLst>
            </c:dLbl>
            <c:dLbl>
              <c:idx val="5"/>
              <c:layout>
                <c:manualLayout>
                  <c:x val="-7.4643274983197422E-2"/>
                  <c:y val="3.7267080745341616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9199-4913-99D6-2AFC1F9D1A97}"/>
                </c:ext>
              </c:extLst>
            </c:dLbl>
            <c:dLbl>
              <c:idx val="6"/>
              <c:layout>
                <c:manualLayout>
                  <c:x val="-7.9034055864562039E-2"/>
                  <c:y val="2.2360248447205008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9199-4913-99D6-2AFC1F9D1A97}"/>
                </c:ext>
              </c:extLst>
            </c:dLbl>
            <c:dLbl>
              <c:idx val="7"/>
              <c:layout>
                <c:manualLayout>
                  <c:x val="-8.3424836745926684E-2"/>
                  <c:y val="0"/>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9199-4913-99D6-2AFC1F9D1A97}"/>
                </c:ext>
              </c:extLst>
            </c:dLbl>
            <c:dLbl>
              <c:idx val="8"/>
              <c:layout>
                <c:manualLayout>
                  <c:x val="-7.4643274983197491E-2"/>
                  <c:y val="-2.4844720496894412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9199-4913-99D6-2AFC1F9D1A97}"/>
                </c:ext>
              </c:extLst>
            </c:dLbl>
            <c:dLbl>
              <c:idx val="9"/>
              <c:layout>
                <c:manualLayout>
                  <c:x val="-7.4643274983197491E-2"/>
                  <c:y val="-4.7204968944099382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9199-4913-99D6-2AFC1F9D1A97}"/>
                </c:ext>
              </c:extLst>
            </c:dLbl>
            <c:dLbl>
              <c:idx val="10"/>
              <c:layout>
                <c:manualLayout>
                  <c:x val="-5.9275541898421533E-2"/>
                  <c:y val="-6.2111801242236121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9199-4913-99D6-2AFC1F9D1A97}"/>
                </c:ext>
              </c:extLst>
            </c:dLbl>
            <c:dLbl>
              <c:idx val="11"/>
              <c:layout>
                <c:manualLayout>
                  <c:x val="-4.3907808813645581E-2"/>
                  <c:y val="-6.9565217391304404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9199-4913-99D6-2AFC1F9D1A97}"/>
                </c:ext>
              </c:extLst>
            </c:dLbl>
            <c:dLbl>
              <c:idx val="12"/>
              <c:layout>
                <c:manualLayout>
                  <c:x val="-3.073546616955183E-2"/>
                  <c:y val="-9.1925465838509496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9199-4913-99D6-2AFC1F9D1A97}"/>
                </c:ext>
              </c:extLst>
            </c:dLbl>
            <c:dLbl>
              <c:idx val="13"/>
              <c:layout>
                <c:manualLayout>
                  <c:x val="-1.5455168623886741E-2"/>
                  <c:y val="-8.2658955775387857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9199-4913-99D6-2AFC1F9D1A97}"/>
                </c:ext>
              </c:extLst>
            </c:dLbl>
            <c:dLbl>
              <c:idx val="14"/>
              <c:layout>
                <c:manualLayout>
                  <c:x val="-2.1953904406822812E-3"/>
                  <c:y val="-0.10186335403726708"/>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9199-4913-99D6-2AFC1F9D1A97}"/>
                </c:ext>
              </c:extLst>
            </c:dLbl>
            <c:dLbl>
              <c:idx val="15"/>
              <c:layout>
                <c:manualLayout>
                  <c:x val="2.4149294847505071E-2"/>
                  <c:y val="-0.10186335403726708"/>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9199-4913-99D6-2AFC1F9D1A97}"/>
                </c:ext>
              </c:extLst>
            </c:dLbl>
            <c:dLbl>
              <c:idx val="16"/>
              <c:layout>
                <c:manualLayout>
                  <c:x val="4.1712418372963314E-2"/>
                  <c:y val="-8.4472049689440998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9199-4913-99D6-2AFC1F9D1A97}"/>
                </c:ext>
              </c:extLst>
            </c:dLbl>
            <c:dLbl>
              <c:idx val="17"/>
              <c:layout>
                <c:manualLayout>
                  <c:x val="6.40285557275308E-2"/>
                  <c:y val="-7.2639688408674172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9199-4913-99D6-2AFC1F9D1A97}"/>
                </c:ext>
              </c:extLst>
            </c:dLbl>
            <c:dLbl>
              <c:idx val="18"/>
              <c:layout>
                <c:manualLayout>
                  <c:x val="6.6236436959514644E-2"/>
                  <c:y val="-5.7610787358603692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9199-4913-99D6-2AFC1F9D1A97}"/>
                </c:ext>
              </c:extLst>
            </c:dLbl>
            <c:dLbl>
              <c:idx val="19"/>
              <c:layout>
                <c:manualLayout>
                  <c:x val="8.8315249279352775E-2"/>
                  <c:y val="-4.258188630853308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D-9199-4913-99D6-2AFC1F9D1A97}"/>
                </c:ext>
              </c:extLst>
            </c:dLbl>
            <c:dLbl>
              <c:idx val="20"/>
              <c:layout>
                <c:manualLayout>
                  <c:x val="8.6107368047369126E-2"/>
                  <c:y val="-2.2543351575105796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9199-4913-99D6-2AFC1F9D1A97}"/>
                </c:ext>
              </c:extLst>
            </c:dLbl>
            <c:dLbl>
              <c:idx val="21"/>
              <c:layout>
                <c:manualLayout>
                  <c:x val="9.2731011743320421E-2"/>
                  <c:y val="0"/>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F-9199-4913-99D6-2AFC1F9D1A97}"/>
                </c:ext>
              </c:extLst>
            </c:dLbl>
            <c:dLbl>
              <c:idx val="22"/>
              <c:layout>
                <c:manualLayout>
                  <c:x val="8.6107368047369126E-2"/>
                  <c:y val="1.7533717891748915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0-9199-4913-99D6-2AFC1F9D1A97}"/>
                </c:ext>
              </c:extLst>
            </c:dLbl>
            <c:dLbl>
              <c:idx val="23"/>
              <c:layout>
                <c:manualLayout>
                  <c:x val="8.6107368047369126E-2"/>
                  <c:y val="4.2581886308533039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1-9199-4913-99D6-2AFC1F9D1A97}"/>
                </c:ext>
              </c:extLst>
            </c:dLbl>
            <c:dLbl>
              <c:idx val="24"/>
              <c:layout>
                <c:manualLayout>
                  <c:x val="6.8444318191498391E-2"/>
                  <c:y val="6.2620421041960431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9199-4913-99D6-2AFC1F9D1A97}"/>
                </c:ext>
              </c:extLst>
            </c:dLbl>
            <c:dLbl>
              <c:idx val="25"/>
              <c:layout>
                <c:manualLayout>
                  <c:x val="5.5197030799595502E-2"/>
                  <c:y val="7.7649322092030917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3-9199-4913-99D6-2AFC1F9D1A97}"/>
                </c:ext>
              </c:extLst>
            </c:dLbl>
            <c:dLbl>
              <c:idx val="26"/>
              <c:layout>
                <c:manualLayout>
                  <c:x val="3.9741862175708791E-2"/>
                  <c:y val="9.5183039983779832E-2"/>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4-9199-4913-99D6-2AFC1F9D1A97}"/>
                </c:ext>
              </c:extLst>
            </c:dLbl>
            <c:dLbl>
              <c:idx val="27"/>
              <c:layout>
                <c:manualLayout>
                  <c:x val="1.7663049855870555E-2"/>
                  <c:y val="0.10269749050881509"/>
                </c:manualLayout>
              </c:layout>
              <c:showVal val="1"/>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5-9199-4913-99D6-2AFC1F9D1A97}"/>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('Résultats ISO 9001'!$A$123:$A$126,'Résultats ISO 9001'!$A$128:$A$130,'Résultats ISO 9001'!$A$132:$A$134,'Résultats ISO 9001'!$A$136:$A$140,'Résultats ISO 9001'!$A$142:$A$148,'Résultats ISO 9001'!$A$150:$A$152,'Résultats ISO 9001'!$A$154:$A$156)</c:f>
              <c:strCache>
                <c:ptCount val="28"/>
                <c:pt idx="0">
                  <c:v>Art. 4.1</c:v>
                </c:pt>
                <c:pt idx="1">
                  <c:v>Art. 4.2</c:v>
                </c:pt>
                <c:pt idx="2">
                  <c:v>Art. 4.3</c:v>
                </c:pt>
                <c:pt idx="3">
                  <c:v>Art. 4.4</c:v>
                </c:pt>
                <c:pt idx="4">
                  <c:v>Art. 5.1</c:v>
                </c:pt>
                <c:pt idx="5">
                  <c:v>Art. 5.2</c:v>
                </c:pt>
                <c:pt idx="6">
                  <c:v>Art. 5.3</c:v>
                </c:pt>
                <c:pt idx="7">
                  <c:v>Art. 6.1</c:v>
                </c:pt>
                <c:pt idx="8">
                  <c:v>Art. 6.2</c:v>
                </c:pt>
                <c:pt idx="9">
                  <c:v>Art. 6.3</c:v>
                </c:pt>
                <c:pt idx="10">
                  <c:v>Art. 7.1</c:v>
                </c:pt>
                <c:pt idx="11">
                  <c:v>Art. 7.2</c:v>
                </c:pt>
                <c:pt idx="12">
                  <c:v>Art. 7.3</c:v>
                </c:pt>
                <c:pt idx="13">
                  <c:v>Art. 7.4</c:v>
                </c:pt>
                <c:pt idx="14">
                  <c:v>Art. 7.5</c:v>
                </c:pt>
                <c:pt idx="15">
                  <c:v>Art. 8.1</c:v>
                </c:pt>
                <c:pt idx="16">
                  <c:v>Art. 8.2</c:v>
                </c:pt>
                <c:pt idx="17">
                  <c:v>Art. 8.3</c:v>
                </c:pt>
                <c:pt idx="18">
                  <c:v>Art. 8.4</c:v>
                </c:pt>
                <c:pt idx="19">
                  <c:v>Art. 8.5</c:v>
                </c:pt>
                <c:pt idx="20">
                  <c:v>Art. 8.6</c:v>
                </c:pt>
                <c:pt idx="21">
                  <c:v>Art. 8.7</c:v>
                </c:pt>
                <c:pt idx="22">
                  <c:v>Art. 9.1</c:v>
                </c:pt>
                <c:pt idx="23">
                  <c:v>Art. 9.2</c:v>
                </c:pt>
                <c:pt idx="24">
                  <c:v>Art. 9.3</c:v>
                </c:pt>
                <c:pt idx="25">
                  <c:v>Art. 10.1</c:v>
                </c:pt>
                <c:pt idx="26">
                  <c:v>Art. 10.2</c:v>
                </c:pt>
                <c:pt idx="27">
                  <c:v>Art. 10.3</c:v>
                </c:pt>
              </c:strCache>
            </c:strRef>
          </c:cat>
          <c:val>
            <c:numRef>
              <c:f>'Calculs et Décisions'!$K$573:$K$600</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xmlns:c16r2="http://schemas.microsoft.com/office/drawing/2015/06/chart">
            <c:ext xmlns:c16="http://schemas.microsoft.com/office/drawing/2014/chart" uri="{C3380CC4-5D6E-409C-BE32-E72D297353CC}">
              <c16:uniqueId val="{00000026-9199-4913-99D6-2AFC1F9D1A97}"/>
            </c:ext>
          </c:extLst>
        </c:ser>
        <c:dLbls/>
        <c:axId val="63060992"/>
        <c:axId val="63079168"/>
      </c:radarChart>
      <c:catAx>
        <c:axId val="63060992"/>
        <c:scaling>
          <c:orientation val="minMax"/>
        </c:scaling>
        <c:axPos val="b"/>
        <c:majorGridlines/>
        <c:numFmt formatCode="General" sourceLinked="1"/>
        <c:majorTickMark val="none"/>
        <c:tickLblPos val="nextTo"/>
        <c:spPr>
          <a:noFill/>
          <a:ln w="9525">
            <a:noFill/>
          </a:ln>
          <a:effectLst>
            <a:outerShdw blurRad="50800" dist="50800" dir="5400000" sx="1000" sy="1000" algn="ctr" rotWithShape="0">
              <a:srgbClr val="000000"/>
            </a:outerShdw>
          </a:effectLst>
        </c:spPr>
        <c:txPr>
          <a:bodyPr/>
          <a:lstStyle/>
          <a:p>
            <a:pPr>
              <a:defRPr sz="900">
                <a:solidFill>
                  <a:schemeClr val="tx1"/>
                </a:solidFill>
                <a:latin typeface="Arial Narrow"/>
              </a:defRPr>
            </a:pPr>
            <a:endParaRPr lang="fr-FR"/>
          </a:p>
        </c:txPr>
        <c:crossAx val="63079168"/>
        <c:crosses val="autoZero"/>
        <c:auto val="1"/>
        <c:lblAlgn val="ctr"/>
        <c:lblOffset val="100"/>
      </c:catAx>
      <c:valAx>
        <c:axId val="63079168"/>
        <c:scaling>
          <c:orientation val="minMax"/>
        </c:scaling>
        <c:axPos val="l"/>
        <c:majorGridlines>
          <c:spPr>
            <a:ln w="3175" cmpd="sng">
              <a:solidFill>
                <a:schemeClr val="bg1">
                  <a:lumMod val="50000"/>
                </a:schemeClr>
              </a:solidFill>
              <a:prstDash val="sysDot"/>
            </a:ln>
          </c:spPr>
        </c:majorGridlines>
        <c:numFmt formatCode="0%" sourceLinked="0"/>
        <c:majorTickMark val="none"/>
        <c:tickLblPos val="nextTo"/>
        <c:txPr>
          <a:bodyPr/>
          <a:lstStyle/>
          <a:p>
            <a:pPr>
              <a:defRPr sz="800">
                <a:solidFill>
                  <a:schemeClr val="tx1">
                    <a:lumMod val="50000"/>
                    <a:lumOff val="50000"/>
                  </a:schemeClr>
                </a:solidFill>
                <a:latin typeface="Arial Narrow"/>
              </a:defRPr>
            </a:pPr>
            <a:endParaRPr lang="fr-FR"/>
          </a:p>
        </c:txPr>
        <c:crossAx val="63060992"/>
        <c:crosses val="autoZero"/>
        <c:crossBetween val="between"/>
        <c:majorUnit val="0.2"/>
        <c:minorUnit val="4.0000000000000022E-2"/>
      </c:valAx>
      <c:spPr>
        <a:noFill/>
      </c:spPr>
    </c:plotArea>
    <c:plotVisOnly val="1"/>
    <c:dispBlanksAs val="gap"/>
  </c:chart>
  <c:spPr>
    <a:noFill/>
    <a:ln>
      <a:noFill/>
    </a:ln>
  </c:spPr>
  <c:printSettings>
    <c:headerFooter/>
    <c:pageMargins b="0.75000000000000522" l="0.70000000000000062" r="0.70000000000000062" t="0.750000000000005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8823973262334979"/>
          <c:y val="0.16983289588801401"/>
          <c:w val="0.39647017504107479"/>
          <c:h val="0.76540769903761996"/>
        </c:manualLayout>
      </c:layout>
      <c:radarChart>
        <c:radarStyle val="filled"/>
        <c:ser>
          <c:idx val="0"/>
          <c:order val="0"/>
          <c:tx>
            <c:v>Art 5</c:v>
          </c:tx>
          <c:spPr>
            <a:solidFill>
              <a:srgbClr val="FFE9F9">
                <a:alpha val="82000"/>
              </a:srgbClr>
            </a:solidFill>
            <a:ln w="12700">
              <a:solidFill>
                <a:srgbClr val="FF6FCF"/>
              </a:solidFill>
            </a:ln>
          </c:spPr>
          <c:dLbls>
            <c:dLbl>
              <c:idx val="0"/>
              <c:layout>
                <c:manualLayout>
                  <c:x val="0"/>
                  <c:y val="0.1458625525946704"/>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BE7-49F0-AB10-8E12A61B136D}"/>
                </c:ext>
              </c:extLst>
            </c:dLbl>
            <c:dLbl>
              <c:idx val="1"/>
              <c:layout>
                <c:manualLayout>
                  <c:x val="-7.1700169088194085E-2"/>
                  <c:y val="-6.732117812061710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BE7-49F0-AB10-8E12A61B136D}"/>
                </c:ext>
              </c:extLst>
            </c:dLbl>
            <c:dLbl>
              <c:idx val="2"/>
              <c:layout>
                <c:manualLayout>
                  <c:x val="7.8218366278029847E-2"/>
                  <c:y val="-6.732117812061710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BE7-49F0-AB10-8E12A61B136D}"/>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multiLvlStrRef>
              <c:f>'Résultats ISO 9001'!$A$128:$B$130</c:f>
              <c:multiLvlStrCache>
                <c:ptCount val="3"/>
                <c:lvl>
                  <c:pt idx="0">
                    <c:v>Leadership et engagement</c:v>
                  </c:pt>
                  <c:pt idx="1">
                    <c:v>Politique</c:v>
                  </c:pt>
                  <c:pt idx="2">
                    <c:v>Rôles, responsabilités et autorités au sein de l'organisme</c:v>
                  </c:pt>
                </c:lvl>
                <c:lvl>
                  <c:pt idx="0">
                    <c:v>Art. 5.1</c:v>
                  </c:pt>
                  <c:pt idx="1">
                    <c:v>Art. 5.2</c:v>
                  </c:pt>
                  <c:pt idx="2">
                    <c:v>Art. 5.3</c:v>
                  </c:pt>
                </c:lvl>
              </c:multiLvlStrCache>
            </c:multiLvlStrRef>
          </c:cat>
          <c:val>
            <c:numRef>
              <c:f>'Résultats ISO 9001'!$G$128:$G$130</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BE7-49F0-AB10-8E12A61B136D}"/>
            </c:ext>
          </c:extLst>
        </c:ser>
        <c:dLbls/>
        <c:axId val="63217664"/>
        <c:axId val="63219200"/>
      </c:radarChart>
      <c:catAx>
        <c:axId val="63217664"/>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63219200"/>
        <c:crosses val="autoZero"/>
        <c:lblAlgn val="ctr"/>
        <c:lblOffset val="100"/>
      </c:catAx>
      <c:valAx>
        <c:axId val="63219200"/>
        <c:scaling>
          <c:orientation val="minMax"/>
          <c:max val="1"/>
          <c:min val="0"/>
        </c:scaling>
        <c:axPos val="l"/>
        <c:majorGridlines>
          <c:spPr>
            <a:ln w="3175">
              <a:solidFill>
                <a:srgbClr val="808080"/>
              </a:solidFill>
              <a:prstDash val="sysDash"/>
            </a:ln>
          </c:spPr>
        </c:majorGridlines>
        <c:numFmt formatCode="0%" sourceLinked="0"/>
        <c:majorTickMark val="none"/>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3217664"/>
        <c:crosses val="autoZero"/>
        <c:crossBetween val="between"/>
        <c:majorUnit val="0.2"/>
        <c:minorUnit val="5.00000000000001E-2"/>
      </c:valAx>
      <c:spPr>
        <a:solidFill>
          <a:srgbClr val="FFFFEB"/>
        </a:solid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094609503753919"/>
          <c:y val="0.19849868766404224"/>
          <c:w val="0.38143929683208438"/>
          <c:h val="0.72897287839020164"/>
        </c:manualLayout>
      </c:layout>
      <c:radarChart>
        <c:radarStyle val="filled"/>
        <c:ser>
          <c:idx val="0"/>
          <c:order val="0"/>
          <c:tx>
            <c:v>Art 6</c:v>
          </c:tx>
          <c:spPr>
            <a:solidFill>
              <a:srgbClr val="FFE9F9">
                <a:alpha val="71000"/>
              </a:srgbClr>
            </a:solidFill>
            <a:ln w="12700">
              <a:solidFill>
                <a:srgbClr val="FF6FCF"/>
              </a:solidFill>
            </a:ln>
          </c:spPr>
          <c:dLbls>
            <c:dLbl>
              <c:idx val="0"/>
              <c:layout>
                <c:manualLayout>
                  <c:x val="5.542892572355713E-17"/>
                  <c:y val="0.12161381756896116"/>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89D-4033-BB0A-A4438F84F106}"/>
                </c:ext>
              </c:extLst>
            </c:dLbl>
            <c:dLbl>
              <c:idx val="1"/>
              <c:layout>
                <c:manualLayout>
                  <c:x val="-6.3492048376798518E-2"/>
                  <c:y val="-6.548436330636370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89D-4033-BB0A-A4438F84F106}"/>
                </c:ext>
              </c:extLst>
            </c:dLbl>
            <c:dLbl>
              <c:idx val="2"/>
              <c:layout>
                <c:manualLayout>
                  <c:x val="7.2562341002055483E-2"/>
                  <c:y val="-6.0806908784480578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89D-4033-BB0A-A4438F84F106}"/>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multiLvlStrRef>
              <c:f>'Résultats ISO 9001'!$A$132:$B$134</c:f>
              <c:multiLvlStrCache>
                <c:ptCount val="3"/>
                <c:lvl>
                  <c:pt idx="0">
                    <c:v>Actions à mettre en oeuvre face aux risques et opportunités</c:v>
                  </c:pt>
                  <c:pt idx="1">
                    <c:v>Objectifs qualité et planification pour les atteindre</c:v>
                  </c:pt>
                  <c:pt idx="2">
                    <c:v>Planification des modifications</c:v>
                  </c:pt>
                </c:lvl>
                <c:lvl>
                  <c:pt idx="0">
                    <c:v>Art. 6.1</c:v>
                  </c:pt>
                  <c:pt idx="1">
                    <c:v>Art. 6.2</c:v>
                  </c:pt>
                  <c:pt idx="2">
                    <c:v>Art. 6.3</c:v>
                  </c:pt>
                </c:lvl>
              </c:multiLvlStrCache>
            </c:multiLvlStrRef>
          </c:cat>
          <c:val>
            <c:numRef>
              <c:f>'Résultats ISO 9001'!$G$132:$G$134</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489D-4033-BB0A-A4438F84F106}"/>
            </c:ext>
          </c:extLst>
        </c:ser>
        <c:dLbls/>
        <c:axId val="63255680"/>
        <c:axId val="63257216"/>
      </c:radarChart>
      <c:catAx>
        <c:axId val="63255680"/>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63257216"/>
        <c:crosses val="autoZero"/>
        <c:lblAlgn val="ctr"/>
        <c:lblOffset val="100"/>
      </c:catAx>
      <c:valAx>
        <c:axId val="63257216"/>
        <c:scaling>
          <c:orientation val="minMax"/>
          <c:max val="1"/>
          <c:min val="0"/>
        </c:scaling>
        <c:axPos val="l"/>
        <c:majorGridlines>
          <c:spPr>
            <a:ln w="3175">
              <a:solidFill>
                <a:srgbClr val="808080"/>
              </a:solidFill>
              <a:prstDash val="sysDash"/>
            </a:ln>
          </c:spPr>
        </c:majorGridlines>
        <c:numFmt formatCode="0%" sourceLinked="0"/>
        <c:majorTickMark val="none"/>
        <c:tickLblPos val="nextTo"/>
        <c:spPr>
          <a:ln w="3175">
            <a:solidFill>
              <a:schemeClr val="tx1">
                <a:lumMod val="50000"/>
                <a:lumOff val="50000"/>
              </a:schemeClr>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3255680"/>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1918065241845089"/>
          <c:y val="0.152559707660852"/>
          <c:w val="0.38516377952756287"/>
          <c:h val="0.75305651020141862"/>
        </c:manualLayout>
      </c:layout>
      <c:radarChart>
        <c:radarStyle val="filled"/>
        <c:ser>
          <c:idx val="0"/>
          <c:order val="0"/>
          <c:tx>
            <c:v>Art 7</c:v>
          </c:tx>
          <c:spPr>
            <a:solidFill>
              <a:srgbClr val="FFE9F9">
                <a:alpha val="83000"/>
              </a:srgbClr>
            </a:solidFill>
            <a:ln w="12700">
              <a:solidFill>
                <a:srgbClr val="FF6FCF"/>
              </a:solidFill>
            </a:ln>
          </c:spPr>
          <c:dLbls>
            <c:dLbl>
              <c:idx val="0"/>
              <c:layout>
                <c:manualLayout>
                  <c:x val="0"/>
                  <c:y val="0.11715481171548117"/>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476-4B94-8638-4F054B58C569}"/>
                </c:ext>
              </c:extLst>
            </c:dLbl>
            <c:dLbl>
              <c:idx val="1"/>
              <c:layout>
                <c:manualLayout>
                  <c:x val="-7.0437572621414701E-2"/>
                  <c:y val="3.3472803347280387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476-4B94-8638-4F054B58C569}"/>
                </c:ext>
              </c:extLst>
            </c:dLbl>
            <c:dLbl>
              <c:idx val="2"/>
              <c:layout>
                <c:manualLayout>
                  <c:x val="-4.1622202003563216E-2"/>
                  <c:y val="-0.1004184100418409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476-4B94-8638-4F054B58C569}"/>
                </c:ext>
              </c:extLst>
            </c:dLbl>
            <c:dLbl>
              <c:idx val="3"/>
              <c:layout>
                <c:manualLayout>
                  <c:x val="4.4823909849991198E-2"/>
                  <c:y val="-8.368200836820097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476-4B94-8638-4F054B58C569}"/>
                </c:ext>
              </c:extLst>
            </c:dLbl>
            <c:dLbl>
              <c:idx val="4"/>
              <c:layout>
                <c:manualLayout>
                  <c:x val="7.6840988314270567E-2"/>
                  <c:y val="3.9051603905160402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476-4B94-8638-4F054B58C569}"/>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multiLvlStrRef>
              <c:f>'Résultats ISO 9001'!$A$136:$B$140</c:f>
              <c:multiLvlStrCache>
                <c:ptCount val="5"/>
                <c:lvl>
                  <c:pt idx="0">
                    <c:v>Ressources</c:v>
                  </c:pt>
                  <c:pt idx="1">
                    <c:v>Compétences</c:v>
                  </c:pt>
                  <c:pt idx="2">
                    <c:v>Sensibilisation</c:v>
                  </c:pt>
                  <c:pt idx="3">
                    <c:v>Communication</c:v>
                  </c:pt>
                  <c:pt idx="4">
                    <c:v>Informations documentées</c:v>
                  </c:pt>
                </c:lvl>
                <c:lvl>
                  <c:pt idx="0">
                    <c:v>Art. 7.1</c:v>
                  </c:pt>
                  <c:pt idx="1">
                    <c:v>Art. 7.2</c:v>
                  </c:pt>
                  <c:pt idx="2">
                    <c:v>Art. 7.3</c:v>
                  </c:pt>
                  <c:pt idx="3">
                    <c:v>Art. 7.4</c:v>
                  </c:pt>
                  <c:pt idx="4">
                    <c:v>Art. 7.5</c:v>
                  </c:pt>
                </c:lvl>
              </c:multiLvlStrCache>
            </c:multiLvlStrRef>
          </c:cat>
          <c:val>
            <c:numRef>
              <c:f>'Résultats ISO 9001'!$G$136:$G$140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5-1476-4B94-8638-4F054B58C569}"/>
            </c:ext>
          </c:extLst>
        </c:ser>
        <c:dLbls/>
        <c:axId val="63297792"/>
        <c:axId val="63299584"/>
      </c:radarChart>
      <c:catAx>
        <c:axId val="63297792"/>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63299584"/>
        <c:crosses val="autoZero"/>
        <c:lblAlgn val="ctr"/>
        <c:lblOffset val="100"/>
      </c:catAx>
      <c:valAx>
        <c:axId val="63299584"/>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3297792"/>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29421040478445054"/>
          <c:y val="0.12256535006295004"/>
          <c:w val="0.42491029163876887"/>
          <c:h val="0.7916475684441947"/>
        </c:manualLayout>
      </c:layout>
      <c:radarChart>
        <c:radarStyle val="filled"/>
        <c:ser>
          <c:idx val="0"/>
          <c:order val="0"/>
          <c:tx>
            <c:v>Art 8</c:v>
          </c:tx>
          <c:spPr>
            <a:solidFill>
              <a:srgbClr val="FFE9F9">
                <a:alpha val="67000"/>
              </a:srgbClr>
            </a:solidFill>
            <a:ln>
              <a:solidFill>
                <a:srgbClr val="FF6FCF"/>
              </a:solidFill>
            </a:ln>
          </c:spPr>
          <c:dLbls>
            <c:dLbl>
              <c:idx val="0"/>
              <c:layout>
                <c:manualLayout>
                  <c:x val="-5.7291004836090278E-17"/>
                  <c:y val="0.1300000511811227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D2C-4610-A849-9ACCA69138E1}"/>
                </c:ext>
              </c:extLst>
            </c:dLbl>
            <c:dLbl>
              <c:idx val="1"/>
              <c:layout>
                <c:manualLayout>
                  <c:x val="-5.9375000000000004E-2"/>
                  <c:y val="5.500002165355190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D2C-4610-A849-9ACCA69138E1}"/>
                </c:ext>
              </c:extLst>
            </c:dLbl>
            <c:dLbl>
              <c:idx val="2"/>
              <c:layout>
                <c:manualLayout>
                  <c:x val="-6.8750000000000019E-2"/>
                  <c:y val="-2.500000984252358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D2C-4610-A849-9ACCA69138E1}"/>
                </c:ext>
              </c:extLst>
            </c:dLbl>
            <c:dLbl>
              <c:idx val="3"/>
              <c:layout>
                <c:manualLayout>
                  <c:x val="-2.8124999999999987E-2"/>
                  <c:y val="-0.10000003937009425"/>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D2C-4610-A849-9ACCA69138E1}"/>
                </c:ext>
              </c:extLst>
            </c:dLbl>
            <c:dLbl>
              <c:idx val="4"/>
              <c:layout>
                <c:manualLayout>
                  <c:x val="3.7499999999999978E-2"/>
                  <c:y val="-0.10500004133859916"/>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D2C-4610-A849-9ACCA69138E1}"/>
                </c:ext>
              </c:extLst>
            </c:dLbl>
            <c:dLbl>
              <c:idx val="5"/>
              <c:layout>
                <c:manualLayout>
                  <c:x val="7.8125E-2"/>
                  <c:y val="-1.500000590551414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D2C-4610-A849-9ACCA69138E1}"/>
                </c:ext>
              </c:extLst>
            </c:dLbl>
            <c:dLbl>
              <c:idx val="6"/>
              <c:layout>
                <c:manualLayout>
                  <c:x val="6.8750000000000019E-2"/>
                  <c:y val="5.500002165355190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D2C-4610-A849-9ACCA69138E1}"/>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multiLvlStrRef>
              <c:f>'Résultats ISO 9001'!$A$142:$B$148</c:f>
              <c:multiLvlStrCache>
                <c:ptCount val="7"/>
                <c:lvl>
                  <c:pt idx="0">
                    <c:v>Planification et maîtrise opérationnelles</c:v>
                  </c:pt>
                  <c:pt idx="1">
                    <c:v>Exigences relatives aux produits et services</c:v>
                  </c:pt>
                  <c:pt idx="2">
                    <c:v>Conception et développement de produits et services</c:v>
                  </c:pt>
                  <c:pt idx="3">
                    <c:v>Maîtrise des processus, produits et services fournis par des prestataires externes</c:v>
                  </c:pt>
                  <c:pt idx="4">
                    <c:v>Production et prestation de service</c:v>
                  </c:pt>
                  <c:pt idx="5">
                    <c:v>Libération des produits et services</c:v>
                  </c:pt>
                  <c:pt idx="6">
                    <c:v>Maîtrise des éléments de sortie non conformes</c:v>
                  </c:pt>
                </c:lvl>
                <c:lvl>
                  <c:pt idx="0">
                    <c:v>Art. 8.1</c:v>
                  </c:pt>
                  <c:pt idx="1">
                    <c:v>Art. 8.2</c:v>
                  </c:pt>
                  <c:pt idx="2">
                    <c:v>Art. 8.3</c:v>
                  </c:pt>
                  <c:pt idx="3">
                    <c:v>Art. 8.4</c:v>
                  </c:pt>
                  <c:pt idx="4">
                    <c:v>Art. 8.5</c:v>
                  </c:pt>
                  <c:pt idx="5">
                    <c:v>Art. 8.6</c:v>
                  </c:pt>
                  <c:pt idx="6">
                    <c:v>Art. 8.7</c:v>
                  </c:pt>
                </c:lvl>
              </c:multiLvlStrCache>
            </c:multiLvlStrRef>
          </c:cat>
          <c:val>
            <c:numRef>
              <c:f>'Résultats ISO 9001'!$G$142:$G$148</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7-8D2C-4610-A849-9ACCA69138E1}"/>
            </c:ext>
          </c:extLst>
        </c:ser>
        <c:dLbls/>
        <c:axId val="63335808"/>
        <c:axId val="63349888"/>
      </c:radarChart>
      <c:catAx>
        <c:axId val="63335808"/>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63349888"/>
        <c:crosses val="autoZero"/>
        <c:lblAlgn val="ctr"/>
        <c:lblOffset val="100"/>
      </c:catAx>
      <c:valAx>
        <c:axId val="63349888"/>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3335808"/>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3214845457750678"/>
          <c:y val="0.15562768068625601"/>
          <c:w val="0.39642120108121254"/>
          <c:h val="0.74099950920769064"/>
        </c:manualLayout>
      </c:layout>
      <c:radarChart>
        <c:radarStyle val="filled"/>
        <c:ser>
          <c:idx val="0"/>
          <c:order val="0"/>
          <c:tx>
            <c:v>Art 9</c:v>
          </c:tx>
          <c:spPr>
            <a:solidFill>
              <a:srgbClr val="FFE9F9">
                <a:alpha val="67000"/>
              </a:srgbClr>
            </a:solidFill>
            <a:ln>
              <a:solidFill>
                <a:srgbClr val="FF6FCF"/>
              </a:solidFill>
            </a:ln>
          </c:spPr>
          <c:dLbls>
            <c:dLbl>
              <c:idx val="0"/>
              <c:layout>
                <c:manualLayout>
                  <c:x val="0"/>
                  <c:y val="0.12690350257664071"/>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AAC-49A6-B432-A6A0112BDD19}"/>
                </c:ext>
              </c:extLst>
            </c:dLbl>
            <c:dLbl>
              <c:idx val="1"/>
              <c:layout>
                <c:manualLayout>
                  <c:x val="-6.9869011649190724E-2"/>
                  <c:y val="-7.10659614429189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AAC-49A6-B432-A6A0112BDD19}"/>
                </c:ext>
              </c:extLst>
            </c:dLbl>
            <c:dLbl>
              <c:idx val="2"/>
              <c:layout>
                <c:manualLayout>
                  <c:x val="6.986901164919064E-2"/>
                  <c:y val="-6.0913681236787649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AC-49A6-B432-A6A0112BDD19}"/>
                </c:ext>
              </c:extLst>
            </c:dLbl>
            <c:spPr>
              <a:noFill/>
              <a:ln>
                <a:noFill/>
              </a:ln>
              <a:effectLst/>
            </c:spPr>
            <c:txPr>
              <a:bodyPr/>
              <a:lstStyle/>
              <a:p>
                <a:pPr>
                  <a:defRPr sz="800"/>
                </a:pPr>
                <a:endParaRPr lang="fr-FR"/>
              </a:p>
            </c:txPr>
            <c:showVal val="1"/>
            <c:extLst xmlns:c16r2="http://schemas.microsoft.com/office/drawing/2015/06/chart">
              <c:ext xmlns:c15="http://schemas.microsoft.com/office/drawing/2012/chart" uri="{CE6537A1-D6FC-4f65-9D91-7224C49458BB}">
                <c15:showLeaderLines val="0"/>
              </c:ext>
            </c:extLst>
          </c:dLbls>
          <c:cat>
            <c:multiLvlStrRef>
              <c:f>'Résultats ISO 9001'!$A$150:$B$152</c:f>
              <c:multiLvlStrCache>
                <c:ptCount val="3"/>
                <c:lvl>
                  <c:pt idx="0">
                    <c:v>Surveillance, mesure, analyse et évaluation</c:v>
                  </c:pt>
                  <c:pt idx="1">
                    <c:v>Audit interne</c:v>
                  </c:pt>
                  <c:pt idx="2">
                    <c:v>Revue de direction</c:v>
                  </c:pt>
                </c:lvl>
                <c:lvl>
                  <c:pt idx="0">
                    <c:v>Art. 9.1</c:v>
                  </c:pt>
                  <c:pt idx="1">
                    <c:v>Art. 9.2</c:v>
                  </c:pt>
                  <c:pt idx="2">
                    <c:v>Art. 9.3</c:v>
                  </c:pt>
                </c:lvl>
              </c:multiLvlStrCache>
            </c:multiLvlStrRef>
          </c:cat>
          <c:val>
            <c:numRef>
              <c:f>'Résultats ISO 9001'!$G$150:$G$152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AAC-49A6-B432-A6A0112BDD19}"/>
            </c:ext>
          </c:extLst>
        </c:ser>
        <c:dLbls/>
        <c:axId val="63456000"/>
        <c:axId val="63457536"/>
      </c:radarChart>
      <c:catAx>
        <c:axId val="63456000"/>
        <c:scaling>
          <c:orientation val="minMax"/>
        </c:scaling>
        <c:axPos val="b"/>
        <c:majorGridlines>
          <c:spPr>
            <a:ln w="3175">
              <a:solidFill>
                <a:srgbClr val="969696"/>
              </a:solidFill>
              <a:prstDash val="solid"/>
            </a:ln>
          </c:spPr>
        </c:majorGridlines>
        <c:numFmt formatCode="@" sourceLinked="0"/>
        <c:tickLblPos val="nextTo"/>
        <c:txPr>
          <a:bodyPr rot="0" vert="horz"/>
          <a:lstStyle/>
          <a:p>
            <a:pPr>
              <a:defRPr sz="900" b="0" i="0" u="none" strike="noStrike" baseline="0">
                <a:solidFill>
                  <a:schemeClr val="tx1"/>
                </a:solidFill>
                <a:latin typeface="Arial"/>
                <a:ea typeface="Arial"/>
                <a:cs typeface="Arial"/>
              </a:defRPr>
            </a:pPr>
            <a:endParaRPr lang="fr-FR"/>
          </a:p>
        </c:txPr>
        <c:crossAx val="63457536"/>
        <c:crosses val="autoZero"/>
        <c:lblAlgn val="ctr"/>
        <c:lblOffset val="100"/>
      </c:catAx>
      <c:valAx>
        <c:axId val="63457536"/>
        <c:scaling>
          <c:orientation val="minMax"/>
          <c:max val="1"/>
          <c:min val="0"/>
        </c:scaling>
        <c:axPos val="l"/>
        <c:majorGridlines>
          <c:spPr>
            <a:ln w="3175">
              <a:solidFill>
                <a:srgbClr val="808080"/>
              </a:solidFill>
              <a:prstDash val="sysDash"/>
            </a:ln>
          </c:spPr>
        </c:majorGridlines>
        <c:numFmt formatCode="0%" sourceLinked="0"/>
        <c:majorTickMark val="cross"/>
        <c:tickLblPos val="nextTo"/>
        <c:spPr>
          <a:ln w="3175">
            <a:solidFill>
              <a:srgbClr val="969696"/>
            </a:solidFill>
            <a:prstDash val="sysDot"/>
          </a:ln>
        </c:spPr>
        <c:txPr>
          <a:bodyPr rot="0" vert="horz"/>
          <a:lstStyle/>
          <a:p>
            <a:pPr>
              <a:defRPr sz="700" b="0" i="0" u="none" strike="noStrike" baseline="0">
                <a:solidFill>
                  <a:schemeClr val="tx1">
                    <a:lumMod val="50000"/>
                    <a:lumOff val="50000"/>
                  </a:schemeClr>
                </a:solidFill>
                <a:latin typeface="Arial Narrow"/>
                <a:ea typeface="Arial Narrow"/>
                <a:cs typeface="Arial Narrow"/>
              </a:defRPr>
            </a:pPr>
            <a:endParaRPr lang="fr-FR"/>
          </a:p>
        </c:txPr>
        <c:crossAx val="63456000"/>
        <c:crosses val="autoZero"/>
        <c:crossBetween val="between"/>
        <c:majorUnit val="0.2"/>
        <c:minorUnit val="5.00000000000001E-2"/>
      </c:valAx>
      <c:spPr>
        <a:noFill/>
        <a:ln w="25400">
          <a:noFill/>
        </a:ln>
      </c:spPr>
    </c:plotArea>
    <c:plotVisOnly val="1"/>
    <c:dispBlanksAs val="gap"/>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899999956" l="0.75000000000000711" r="0.75000000000000711" t="0.98425196899999956" header="0.5" footer="0.5"/>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R&#233;sultats Mutualis&#233;s'!A1"/><Relationship Id="rId3" Type="http://schemas.openxmlformats.org/officeDocument/2006/relationships/hyperlink" Target="#'R&#233;sultats ISO 14971'!A1"/><Relationship Id="rId7" Type="http://schemas.openxmlformats.org/officeDocument/2006/relationships/hyperlink" Target="#'Evaluation des exigences'!A1"/><Relationship Id="rId12" Type="http://schemas.openxmlformats.org/officeDocument/2006/relationships/hyperlink" Target="#'D&#233;claration ISO 14971'!A1"/><Relationship Id="rId2" Type="http://schemas.openxmlformats.org/officeDocument/2006/relationships/hyperlink" Target="#'R&#233;sultats ISO 9001'!A1"/><Relationship Id="rId1" Type="http://schemas.openxmlformats.org/officeDocument/2006/relationships/hyperlink" Target="#'R&#233;sultats ISO 13485'!A1"/><Relationship Id="rId6" Type="http://schemas.openxmlformats.org/officeDocument/2006/relationships/hyperlink" Target="#Evaluation!A1"/><Relationship Id="rId11" Type="http://schemas.openxmlformats.org/officeDocument/2006/relationships/hyperlink" Target="#'D&#233;claration ISO 9001'!A1"/><Relationship Id="rId5" Type="http://schemas.openxmlformats.org/officeDocument/2006/relationships/hyperlink" Target="#'Page d''accueil'!A1"/><Relationship Id="rId10" Type="http://schemas.openxmlformats.org/officeDocument/2006/relationships/hyperlink" Target="#'D&#233;claration ISO 13485'!A1"/><Relationship Id="rId4" Type="http://schemas.openxmlformats.org/officeDocument/2006/relationships/hyperlink" Target="#'Page accueil'!A1"/><Relationship Id="rId9" Type="http://schemas.openxmlformats.org/officeDocument/2006/relationships/hyperlink" Target="#'R&#233;sultats communs'!A1"/></Relationships>
</file>

<file path=xl/drawings/_rels/drawing10.xml.rels><?xml version="1.0" encoding="UTF-8" standalone="yes"?>
<Relationships xmlns="http://schemas.openxmlformats.org/package/2006/relationships"><Relationship Id="rId1" Type="http://schemas.openxmlformats.org/officeDocument/2006/relationships/hyperlink" Target="#Menu!A1"/></Relationships>
</file>

<file path=xl/drawings/_rels/drawing2.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13" Type="http://schemas.openxmlformats.org/officeDocument/2006/relationships/hyperlink" Target="#Menu!A1"/><Relationship Id="rId3" Type="http://schemas.openxmlformats.org/officeDocument/2006/relationships/chart" Target="../charts/chart3.xml"/><Relationship Id="rId7" Type="http://schemas.openxmlformats.org/officeDocument/2006/relationships/chart" Target="../charts/chart6.xml"/><Relationship Id="rId12" Type="http://schemas.openxmlformats.org/officeDocument/2006/relationships/chart" Target="../charts/chart1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image" Target="../media/image1.png"/><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4.xml"/><Relationship Id="rId7" Type="http://schemas.openxmlformats.org/officeDocument/2006/relationships/chart" Target="../charts/chart17.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6.xml"/><Relationship Id="rId11" Type="http://schemas.openxmlformats.org/officeDocument/2006/relationships/hyperlink" Target="#Menu!A1"/><Relationship Id="rId5" Type="http://schemas.openxmlformats.org/officeDocument/2006/relationships/image" Target="../media/image1.png"/><Relationship Id="rId10" Type="http://schemas.openxmlformats.org/officeDocument/2006/relationships/chart" Target="../charts/chart20.xml"/><Relationship Id="rId4" Type="http://schemas.openxmlformats.org/officeDocument/2006/relationships/chart" Target="../charts/chart15.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3.xml"/><Relationship Id="rId7" Type="http://schemas.openxmlformats.org/officeDocument/2006/relationships/chart" Target="../charts/chart26.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5.xml"/><Relationship Id="rId5" Type="http://schemas.openxmlformats.org/officeDocument/2006/relationships/image" Target="../media/image1.png"/><Relationship Id="rId4" Type="http://schemas.openxmlformats.org/officeDocument/2006/relationships/chart" Target="../charts/chart24.xml"/><Relationship Id="rId9" Type="http://schemas.openxmlformats.org/officeDocument/2006/relationships/hyperlink" Target="#Menu!A1"/></Relationships>
</file>

<file path=xl/drawings/_rels/drawing7.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8.xml"/><Relationship Id="rId3" Type="http://schemas.openxmlformats.org/officeDocument/2006/relationships/chart" Target="../charts/chart30.xml"/><Relationship Id="rId7" Type="http://schemas.openxmlformats.org/officeDocument/2006/relationships/chart" Target="../charts/chart33.xml"/><Relationship Id="rId12" Type="http://schemas.openxmlformats.org/officeDocument/2006/relationships/chart" Target="../charts/chart37.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2.xml"/><Relationship Id="rId11" Type="http://schemas.openxmlformats.org/officeDocument/2006/relationships/hyperlink" Target="#Menu!A1"/><Relationship Id="rId5" Type="http://schemas.openxmlformats.org/officeDocument/2006/relationships/image" Target="../media/image1.png"/><Relationship Id="rId10" Type="http://schemas.openxmlformats.org/officeDocument/2006/relationships/chart" Target="../charts/chart36.xml"/><Relationship Id="rId4" Type="http://schemas.openxmlformats.org/officeDocument/2006/relationships/chart" Target="../charts/chart31.xml"/><Relationship Id="rId9" Type="http://schemas.openxmlformats.org/officeDocument/2006/relationships/chart" Target="../charts/chart35.xml"/><Relationship Id="rId14" Type="http://schemas.openxmlformats.org/officeDocument/2006/relationships/chart" Target="../charts/chart39.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161925</xdr:rowOff>
    </xdr:from>
    <xdr:to>
      <xdr:col>6</xdr:col>
      <xdr:colOff>142875</xdr:colOff>
      <xdr:row>7</xdr:row>
      <xdr:rowOff>161925</xdr:rowOff>
    </xdr:to>
    <xdr:grpSp>
      <xdr:nvGrpSpPr>
        <xdr:cNvPr id="10" name="Groupe 9">
          <a:hlinkClick xmlns:r="http://schemas.openxmlformats.org/officeDocument/2006/relationships" r:id="rId1"/>
        </xdr:cNvPr>
        <xdr:cNvGrpSpPr/>
      </xdr:nvGrpSpPr>
      <xdr:grpSpPr>
        <a:xfrm>
          <a:off x="2638425" y="733425"/>
          <a:ext cx="2076450" cy="762000"/>
          <a:chOff x="847725" y="819150"/>
          <a:chExt cx="2076450" cy="762000"/>
        </a:xfrm>
      </xdr:grpSpPr>
      <xdr:sp macro="" textlink="">
        <xdr:nvSpPr>
          <xdr:cNvPr id="11" name="Rectangle à coins arrondis 10"/>
          <xdr:cNvSpPr/>
        </xdr:nvSpPr>
        <xdr:spPr>
          <a:xfrm>
            <a:off x="847725" y="819150"/>
            <a:ext cx="2076450" cy="762000"/>
          </a:xfrm>
          <a:prstGeom prst="roundRect">
            <a:avLst/>
          </a:prstGeom>
          <a:solidFill>
            <a:schemeClr val="accent3">
              <a:lumMod val="60000"/>
              <a:lumOff val="40000"/>
            </a:schemeClr>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12" name="ZoneTexte 11"/>
          <xdr:cNvSpPr txBox="1"/>
        </xdr:nvSpPr>
        <xdr:spPr>
          <a:xfrm>
            <a:off x="942975" y="895350"/>
            <a:ext cx="1962151" cy="65312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Résultats</a:t>
            </a:r>
          </a:p>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ISO 13485</a:t>
            </a:r>
          </a:p>
        </xdr:txBody>
      </xdr:sp>
    </xdr:grpSp>
    <xdr:clientData/>
  </xdr:twoCellAnchor>
  <xdr:twoCellAnchor>
    <xdr:from>
      <xdr:col>3</xdr:col>
      <xdr:colOff>342900</xdr:colOff>
      <xdr:row>8</xdr:row>
      <xdr:rowOff>142875</xdr:rowOff>
    </xdr:from>
    <xdr:to>
      <xdr:col>6</xdr:col>
      <xdr:colOff>133350</xdr:colOff>
      <xdr:row>12</xdr:row>
      <xdr:rowOff>142875</xdr:rowOff>
    </xdr:to>
    <xdr:grpSp>
      <xdr:nvGrpSpPr>
        <xdr:cNvPr id="13" name="Groupe 12">
          <a:hlinkClick xmlns:r="http://schemas.openxmlformats.org/officeDocument/2006/relationships" r:id="rId2"/>
        </xdr:cNvPr>
        <xdr:cNvGrpSpPr/>
      </xdr:nvGrpSpPr>
      <xdr:grpSpPr>
        <a:xfrm>
          <a:off x="2628900" y="1666875"/>
          <a:ext cx="2076450" cy="762000"/>
          <a:chOff x="847725" y="819150"/>
          <a:chExt cx="2076450" cy="762000"/>
        </a:xfrm>
      </xdr:grpSpPr>
      <xdr:sp macro="" textlink="">
        <xdr:nvSpPr>
          <xdr:cNvPr id="14" name="Rectangle à coins arrondis 13"/>
          <xdr:cNvSpPr/>
        </xdr:nvSpPr>
        <xdr:spPr>
          <a:xfrm>
            <a:off x="847725" y="819150"/>
            <a:ext cx="2076450" cy="762000"/>
          </a:xfrm>
          <a:prstGeom prst="roundRect">
            <a:avLst/>
          </a:prstGeom>
          <a:solidFill>
            <a:srgbClr val="FF6FC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15" name="ZoneTexte 14"/>
          <xdr:cNvSpPr txBox="1"/>
        </xdr:nvSpPr>
        <xdr:spPr>
          <a:xfrm>
            <a:off x="952500" y="914400"/>
            <a:ext cx="1962151" cy="65312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Résultats </a:t>
            </a:r>
          </a:p>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ISO 9001</a:t>
            </a:r>
            <a:endParaRPr kumimoji="0" lang="fr-FR" sz="2400" b="0" i="0" u="none" strike="noStrike" cap="none" spc="0" normalizeH="0" baseline="0">
              <a:ln>
                <a:noFill/>
              </a:ln>
              <a:solidFill>
                <a:srgbClr val="000000"/>
              </a:solidFill>
              <a:effectLst/>
              <a:uFillTx/>
              <a:latin typeface="Aharoni" pitchFamily="2" charset="-79"/>
              <a:ea typeface="Calibri"/>
              <a:cs typeface="Aharoni" pitchFamily="2" charset="-79"/>
              <a:sym typeface="Calibri"/>
            </a:endParaRPr>
          </a:p>
        </xdr:txBody>
      </xdr:sp>
    </xdr:grpSp>
    <xdr:clientData/>
  </xdr:twoCellAnchor>
  <xdr:twoCellAnchor>
    <xdr:from>
      <xdr:col>3</xdr:col>
      <xdr:colOff>342900</xdr:colOff>
      <xdr:row>13</xdr:row>
      <xdr:rowOff>152400</xdr:rowOff>
    </xdr:from>
    <xdr:to>
      <xdr:col>6</xdr:col>
      <xdr:colOff>133350</xdr:colOff>
      <xdr:row>17</xdr:row>
      <xdr:rowOff>152400</xdr:rowOff>
    </xdr:to>
    <xdr:grpSp>
      <xdr:nvGrpSpPr>
        <xdr:cNvPr id="16" name="Groupe 15">
          <a:hlinkClick xmlns:r="http://schemas.openxmlformats.org/officeDocument/2006/relationships" r:id="rId3"/>
        </xdr:cNvPr>
        <xdr:cNvGrpSpPr/>
      </xdr:nvGrpSpPr>
      <xdr:grpSpPr>
        <a:xfrm>
          <a:off x="2628900" y="2628900"/>
          <a:ext cx="2076450" cy="762000"/>
          <a:chOff x="847725" y="819150"/>
          <a:chExt cx="2076450" cy="762000"/>
        </a:xfrm>
      </xdr:grpSpPr>
      <xdr:sp macro="" textlink="">
        <xdr:nvSpPr>
          <xdr:cNvPr id="17" name="Rectangle à coins arrondis 16"/>
          <xdr:cNvSpPr/>
        </xdr:nvSpPr>
        <xdr:spPr>
          <a:xfrm>
            <a:off x="847725" y="819150"/>
            <a:ext cx="2076450" cy="762000"/>
          </a:xfrm>
          <a:prstGeom prst="roundRect">
            <a:avLst/>
          </a:prstGeom>
          <a:solidFill>
            <a:schemeClr val="accent6">
              <a:lumMod val="60000"/>
              <a:lumOff val="40000"/>
            </a:schemeClr>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18" name="ZoneTexte 17"/>
          <xdr:cNvSpPr txBox="1"/>
        </xdr:nvSpPr>
        <xdr:spPr>
          <a:xfrm>
            <a:off x="942975" y="876300"/>
            <a:ext cx="1962151" cy="65312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Résultats </a:t>
            </a:r>
          </a:p>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ISO 14971</a:t>
            </a:r>
          </a:p>
        </xdr:txBody>
      </xdr:sp>
    </xdr:grpSp>
    <xdr:clientData/>
  </xdr:twoCellAnchor>
  <xdr:twoCellAnchor>
    <xdr:from>
      <xdr:col>0</xdr:col>
      <xdr:colOff>247650</xdr:colOff>
      <xdr:row>3</xdr:row>
      <xdr:rowOff>161925</xdr:rowOff>
    </xdr:from>
    <xdr:to>
      <xdr:col>3</xdr:col>
      <xdr:colOff>38100</xdr:colOff>
      <xdr:row>7</xdr:row>
      <xdr:rowOff>161925</xdr:rowOff>
    </xdr:to>
    <xdr:grpSp>
      <xdr:nvGrpSpPr>
        <xdr:cNvPr id="19" name="Groupe 18">
          <a:hlinkClick xmlns:r="http://schemas.openxmlformats.org/officeDocument/2006/relationships" r:id="rId4"/>
        </xdr:cNvPr>
        <xdr:cNvGrpSpPr/>
      </xdr:nvGrpSpPr>
      <xdr:grpSpPr>
        <a:xfrm>
          <a:off x="247650" y="733425"/>
          <a:ext cx="2076450" cy="762000"/>
          <a:chOff x="847725" y="819150"/>
          <a:chExt cx="2076450" cy="762000"/>
        </a:xfrm>
      </xdr:grpSpPr>
      <xdr:sp macro="" textlink="">
        <xdr:nvSpPr>
          <xdr:cNvPr id="20" name="Rectangle à coins arrondis 19"/>
          <xdr:cNvSpPr/>
        </xdr:nvSpPr>
        <xdr:spPr>
          <a:xfrm>
            <a:off x="847725" y="819150"/>
            <a:ext cx="2076450" cy="762000"/>
          </a:xfrm>
          <a:prstGeom prst="roundRect">
            <a:avLst/>
          </a:prstGeom>
          <a:solidFill>
            <a:schemeClr val="accent1"/>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21" name="ZoneTexte 20">
            <a:hlinkClick xmlns:r="http://schemas.openxmlformats.org/officeDocument/2006/relationships" r:id="rId5"/>
          </xdr:cNvPr>
          <xdr:cNvSpPr txBox="1"/>
        </xdr:nvSpPr>
        <xdr:spPr>
          <a:xfrm>
            <a:off x="952500" y="1019175"/>
            <a:ext cx="1962151" cy="348811"/>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l"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Page d'accueil</a:t>
            </a:r>
          </a:p>
        </xdr:txBody>
      </xdr:sp>
    </xdr:grpSp>
    <xdr:clientData/>
  </xdr:twoCellAnchor>
  <xdr:twoCellAnchor>
    <xdr:from>
      <xdr:col>0</xdr:col>
      <xdr:colOff>238125</xdr:colOff>
      <xdr:row>8</xdr:row>
      <xdr:rowOff>142875</xdr:rowOff>
    </xdr:from>
    <xdr:to>
      <xdr:col>3</xdr:col>
      <xdr:colOff>28575</xdr:colOff>
      <xdr:row>12</xdr:row>
      <xdr:rowOff>142875</xdr:rowOff>
    </xdr:to>
    <xdr:grpSp>
      <xdr:nvGrpSpPr>
        <xdr:cNvPr id="22" name="Groupe 21">
          <a:hlinkClick xmlns:r="http://schemas.openxmlformats.org/officeDocument/2006/relationships" r:id="rId6"/>
        </xdr:cNvPr>
        <xdr:cNvGrpSpPr/>
      </xdr:nvGrpSpPr>
      <xdr:grpSpPr>
        <a:xfrm>
          <a:off x="238125" y="1666875"/>
          <a:ext cx="2076450" cy="762000"/>
          <a:chOff x="847725" y="819150"/>
          <a:chExt cx="2076450" cy="762000"/>
        </a:xfrm>
      </xdr:grpSpPr>
      <xdr:sp macro="" textlink="">
        <xdr:nvSpPr>
          <xdr:cNvPr id="23" name="Rectangle à coins arrondis 22"/>
          <xdr:cNvSpPr/>
        </xdr:nvSpPr>
        <xdr:spPr>
          <a:xfrm>
            <a:off x="847725" y="819150"/>
            <a:ext cx="2076450" cy="762000"/>
          </a:xfrm>
          <a:prstGeom prst="roundRect">
            <a:avLst/>
          </a:prstGeom>
          <a:solidFill>
            <a:schemeClr val="accent1"/>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24" name="ZoneTexte 23">
            <a:hlinkClick xmlns:r="http://schemas.openxmlformats.org/officeDocument/2006/relationships" r:id="rId7"/>
          </xdr:cNvPr>
          <xdr:cNvSpPr txBox="1"/>
        </xdr:nvSpPr>
        <xdr:spPr>
          <a:xfrm>
            <a:off x="952500" y="923925"/>
            <a:ext cx="1962151" cy="605292"/>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Evaluation</a:t>
            </a:r>
          </a:p>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des exigences</a:t>
            </a:r>
          </a:p>
        </xdr:txBody>
      </xdr:sp>
    </xdr:grpSp>
    <xdr:clientData/>
  </xdr:twoCellAnchor>
  <xdr:twoCellAnchor>
    <xdr:from>
      <xdr:col>0</xdr:col>
      <xdr:colOff>238125</xdr:colOff>
      <xdr:row>13</xdr:row>
      <xdr:rowOff>152400</xdr:rowOff>
    </xdr:from>
    <xdr:to>
      <xdr:col>3</xdr:col>
      <xdr:colOff>28575</xdr:colOff>
      <xdr:row>17</xdr:row>
      <xdr:rowOff>152400</xdr:rowOff>
    </xdr:to>
    <xdr:grpSp>
      <xdr:nvGrpSpPr>
        <xdr:cNvPr id="25" name="Groupe 24">
          <a:hlinkClick xmlns:r="http://schemas.openxmlformats.org/officeDocument/2006/relationships" r:id="rId8"/>
        </xdr:cNvPr>
        <xdr:cNvGrpSpPr/>
      </xdr:nvGrpSpPr>
      <xdr:grpSpPr>
        <a:xfrm>
          <a:off x="238125" y="2628900"/>
          <a:ext cx="2076450" cy="762000"/>
          <a:chOff x="847725" y="819150"/>
          <a:chExt cx="2076450" cy="762000"/>
        </a:xfrm>
        <a:gradFill>
          <a:gsLst>
            <a:gs pos="23000">
              <a:schemeClr val="accent3">
                <a:lumMod val="60000"/>
                <a:lumOff val="40000"/>
              </a:schemeClr>
            </a:gs>
            <a:gs pos="48000">
              <a:srgbClr val="FF00FF">
                <a:alpha val="66000"/>
              </a:srgbClr>
            </a:gs>
            <a:gs pos="68000">
              <a:schemeClr val="accent6">
                <a:lumMod val="60000"/>
                <a:lumOff val="40000"/>
                <a:alpha val="83000"/>
              </a:schemeClr>
            </a:gs>
          </a:gsLst>
          <a:lin ang="5400000" scaled="0"/>
        </a:gradFill>
      </xdr:grpSpPr>
      <xdr:sp macro="" textlink="">
        <xdr:nvSpPr>
          <xdr:cNvPr id="26" name="Rectangle à coins arrondis 25"/>
          <xdr:cNvSpPr/>
        </xdr:nvSpPr>
        <xdr:spPr>
          <a:xfrm>
            <a:off x="847725" y="819150"/>
            <a:ext cx="2076450" cy="762000"/>
          </a:xfrm>
          <a:prstGeom prst="roundRect">
            <a:avLst/>
          </a:prstGeom>
          <a:grp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27" name="ZoneTexte 26">
            <a:hlinkClick xmlns:r="http://schemas.openxmlformats.org/officeDocument/2006/relationships" r:id="rId9"/>
          </xdr:cNvPr>
          <xdr:cNvSpPr txBox="1"/>
        </xdr:nvSpPr>
        <xdr:spPr>
          <a:xfrm>
            <a:off x="952500" y="857250"/>
            <a:ext cx="1962151" cy="653125"/>
          </a:xfrm>
          <a:prstGeom prst="rect">
            <a:avLst/>
          </a:prstGeom>
          <a:grp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Résultats communs</a:t>
            </a:r>
          </a:p>
        </xdr:txBody>
      </xdr:sp>
    </xdr:grpSp>
    <xdr:clientData/>
  </xdr:twoCellAnchor>
  <xdr:twoCellAnchor>
    <xdr:from>
      <xdr:col>6</xdr:col>
      <xdr:colOff>419100</xdr:colOff>
      <xdr:row>3</xdr:row>
      <xdr:rowOff>161925</xdr:rowOff>
    </xdr:from>
    <xdr:to>
      <xdr:col>9</xdr:col>
      <xdr:colOff>209550</xdr:colOff>
      <xdr:row>7</xdr:row>
      <xdr:rowOff>161925</xdr:rowOff>
    </xdr:to>
    <xdr:grpSp>
      <xdr:nvGrpSpPr>
        <xdr:cNvPr id="28" name="Groupe 27">
          <a:hlinkClick xmlns:r="http://schemas.openxmlformats.org/officeDocument/2006/relationships" r:id="rId10"/>
        </xdr:cNvPr>
        <xdr:cNvGrpSpPr/>
      </xdr:nvGrpSpPr>
      <xdr:grpSpPr>
        <a:xfrm>
          <a:off x="4991100" y="733425"/>
          <a:ext cx="2076450" cy="762000"/>
          <a:chOff x="847725" y="819150"/>
          <a:chExt cx="2076450" cy="762000"/>
        </a:xfrm>
      </xdr:grpSpPr>
      <xdr:sp macro="" textlink="">
        <xdr:nvSpPr>
          <xdr:cNvPr id="29" name="Rectangle à coins arrondis 28"/>
          <xdr:cNvSpPr/>
        </xdr:nvSpPr>
        <xdr:spPr>
          <a:xfrm>
            <a:off x="847725" y="819150"/>
            <a:ext cx="2076450" cy="762000"/>
          </a:xfrm>
          <a:prstGeom prst="roundRect">
            <a:avLst/>
          </a:prstGeom>
          <a:solidFill>
            <a:schemeClr val="accent3">
              <a:lumMod val="60000"/>
              <a:lumOff val="40000"/>
            </a:schemeClr>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30" name="ZoneTexte 29"/>
          <xdr:cNvSpPr txBox="1"/>
        </xdr:nvSpPr>
        <xdr:spPr>
          <a:xfrm>
            <a:off x="952500" y="876300"/>
            <a:ext cx="1962151" cy="65312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Déclaration</a:t>
            </a:r>
          </a:p>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ISO 13485</a:t>
            </a:r>
          </a:p>
        </xdr:txBody>
      </xdr:sp>
    </xdr:grpSp>
    <xdr:clientData/>
  </xdr:twoCellAnchor>
  <xdr:twoCellAnchor>
    <xdr:from>
      <xdr:col>6</xdr:col>
      <xdr:colOff>409575</xdr:colOff>
      <xdr:row>8</xdr:row>
      <xdr:rowOff>142875</xdr:rowOff>
    </xdr:from>
    <xdr:to>
      <xdr:col>9</xdr:col>
      <xdr:colOff>200025</xdr:colOff>
      <xdr:row>12</xdr:row>
      <xdr:rowOff>142875</xdr:rowOff>
    </xdr:to>
    <xdr:grpSp>
      <xdr:nvGrpSpPr>
        <xdr:cNvPr id="31" name="Groupe 30">
          <a:hlinkClick xmlns:r="http://schemas.openxmlformats.org/officeDocument/2006/relationships" r:id="rId11"/>
        </xdr:cNvPr>
        <xdr:cNvGrpSpPr/>
      </xdr:nvGrpSpPr>
      <xdr:grpSpPr>
        <a:xfrm>
          <a:off x="4981575" y="1666875"/>
          <a:ext cx="2076450" cy="762000"/>
          <a:chOff x="847725" y="819150"/>
          <a:chExt cx="2076450" cy="762000"/>
        </a:xfrm>
      </xdr:grpSpPr>
      <xdr:sp macro="" textlink="">
        <xdr:nvSpPr>
          <xdr:cNvPr id="32" name="Rectangle à coins arrondis 31"/>
          <xdr:cNvSpPr/>
        </xdr:nvSpPr>
        <xdr:spPr>
          <a:xfrm>
            <a:off x="847725" y="819150"/>
            <a:ext cx="2076450" cy="762000"/>
          </a:xfrm>
          <a:prstGeom prst="roundRect">
            <a:avLst/>
          </a:prstGeom>
          <a:solidFill>
            <a:srgbClr val="FF6FCF"/>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33" name="ZoneTexte 32"/>
          <xdr:cNvSpPr txBox="1"/>
        </xdr:nvSpPr>
        <xdr:spPr>
          <a:xfrm>
            <a:off x="866776" y="914400"/>
            <a:ext cx="2047876" cy="65312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Déclaration</a:t>
            </a:r>
          </a:p>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ISO 9001</a:t>
            </a:r>
          </a:p>
        </xdr:txBody>
      </xdr:sp>
    </xdr:grpSp>
    <xdr:clientData/>
  </xdr:twoCellAnchor>
  <xdr:twoCellAnchor>
    <xdr:from>
      <xdr:col>6</xdr:col>
      <xdr:colOff>409575</xdr:colOff>
      <xdr:row>13</xdr:row>
      <xdr:rowOff>152400</xdr:rowOff>
    </xdr:from>
    <xdr:to>
      <xdr:col>9</xdr:col>
      <xdr:colOff>200025</xdr:colOff>
      <xdr:row>17</xdr:row>
      <xdr:rowOff>152400</xdr:rowOff>
    </xdr:to>
    <xdr:grpSp>
      <xdr:nvGrpSpPr>
        <xdr:cNvPr id="34" name="Groupe 33">
          <a:hlinkClick xmlns:r="http://schemas.openxmlformats.org/officeDocument/2006/relationships" r:id="rId12"/>
        </xdr:cNvPr>
        <xdr:cNvGrpSpPr/>
      </xdr:nvGrpSpPr>
      <xdr:grpSpPr>
        <a:xfrm>
          <a:off x="4981575" y="2628900"/>
          <a:ext cx="2076450" cy="762000"/>
          <a:chOff x="847725" y="819150"/>
          <a:chExt cx="2076450" cy="762000"/>
        </a:xfrm>
      </xdr:grpSpPr>
      <xdr:sp macro="" textlink="">
        <xdr:nvSpPr>
          <xdr:cNvPr id="35" name="Rectangle à coins arrondis 34"/>
          <xdr:cNvSpPr/>
        </xdr:nvSpPr>
        <xdr:spPr>
          <a:xfrm>
            <a:off x="847725" y="819150"/>
            <a:ext cx="2076450" cy="762000"/>
          </a:xfrm>
          <a:prstGeom prst="roundRect">
            <a:avLst/>
          </a:prstGeom>
          <a:solidFill>
            <a:schemeClr val="accent6">
              <a:lumMod val="60000"/>
              <a:lumOff val="40000"/>
            </a:schemeClr>
          </a:solidFill>
          <a:ln w="25400" cap="flat">
            <a:no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36" name="ZoneTexte 35"/>
          <xdr:cNvSpPr txBox="1"/>
        </xdr:nvSpPr>
        <xdr:spPr>
          <a:xfrm>
            <a:off x="952500" y="885825"/>
            <a:ext cx="1962151" cy="653125"/>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Déclaration</a:t>
            </a:r>
          </a:p>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ISO 14971</a:t>
            </a:r>
          </a:p>
        </xdr:txBody>
      </xdr:sp>
    </xdr:grpSp>
    <xdr:clientData/>
  </xdr:twoCellAnchor>
  <xdr:twoCellAnchor>
    <xdr:from>
      <xdr:col>2</xdr:col>
      <xdr:colOff>476250</xdr:colOff>
      <xdr:row>0</xdr:row>
      <xdr:rowOff>98425</xdr:rowOff>
    </xdr:from>
    <xdr:to>
      <xdr:col>7</xdr:col>
      <xdr:colOff>12700</xdr:colOff>
      <xdr:row>2</xdr:row>
      <xdr:rowOff>149225</xdr:rowOff>
    </xdr:to>
    <xdr:sp macro="" textlink="">
      <xdr:nvSpPr>
        <xdr:cNvPr id="37" name="Rectangle à coins arrondis 36"/>
        <xdr:cNvSpPr/>
      </xdr:nvSpPr>
      <xdr:spPr>
        <a:xfrm>
          <a:off x="2000250" y="98425"/>
          <a:ext cx="3346450" cy="431800"/>
        </a:xfrm>
        <a:prstGeom prst="roundRect">
          <a:avLst/>
        </a:prstGeom>
        <a:solidFill>
          <a:srgbClr val="FFFFFF"/>
        </a:solidFill>
        <a:ln w="25400" cap="flat">
          <a:solidFill>
            <a:schemeClr val="accent1"/>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clientData/>
  </xdr:twoCellAnchor>
  <xdr:oneCellAnchor>
    <xdr:from>
      <xdr:col>2</xdr:col>
      <xdr:colOff>711200</xdr:colOff>
      <xdr:row>0</xdr:row>
      <xdr:rowOff>85725</xdr:rowOff>
    </xdr:from>
    <xdr:ext cx="2851150" cy="451340"/>
    <xdr:sp macro="" textlink="">
      <xdr:nvSpPr>
        <xdr:cNvPr id="38" name="ZoneTexte 37"/>
        <xdr:cNvSpPr txBox="1"/>
      </xdr:nvSpPr>
      <xdr:spPr>
        <a:xfrm>
          <a:off x="2235200" y="85725"/>
          <a:ext cx="2851150" cy="45134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t">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Outil </a:t>
          </a:r>
          <a:r>
            <a:rPr kumimoji="0" lang="fr-FR" sz="2800" b="0" i="0" u="none" strike="noStrike" cap="none" spc="0" normalizeH="0" baseline="0">
              <a:ln>
                <a:noFill/>
              </a:ln>
              <a:solidFill>
                <a:srgbClr val="000000"/>
              </a:solidFill>
              <a:effectLst/>
              <a:uFillTx/>
              <a:latin typeface="Aharoni" pitchFamily="2" charset="-79"/>
              <a:ea typeface="Calibri"/>
              <a:cs typeface="Aharoni" pitchFamily="2" charset="-79"/>
              <a:sym typeface="Calibri"/>
            </a:rPr>
            <a:t>3</a:t>
          </a:r>
          <a:r>
            <a:rPr kumimoji="0" lang="fr-FR" sz="2000" b="0" i="0" u="none" strike="noStrike" cap="none" spc="0" normalizeH="0" baseline="0">
              <a:ln>
                <a:noFill/>
              </a:ln>
              <a:solidFill>
                <a:srgbClr val="000000"/>
              </a:solidFill>
              <a:effectLst/>
              <a:uFillTx/>
              <a:latin typeface="Aharoni" pitchFamily="2" charset="-79"/>
              <a:ea typeface="Calibri"/>
              <a:cs typeface="Aharoni" pitchFamily="2" charset="-79"/>
              <a:sym typeface="Calibri"/>
            </a:rPr>
            <a:t>-DIAG</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31750</xdr:colOff>
      <xdr:row>0</xdr:row>
      <xdr:rowOff>23812</xdr:rowOff>
    </xdr:from>
    <xdr:to>
      <xdr:col>6</xdr:col>
      <xdr:colOff>709083</xdr:colOff>
      <xdr:row>0</xdr:row>
      <xdr:rowOff>357187</xdr:rowOff>
    </xdr:to>
    <xdr:grpSp>
      <xdr:nvGrpSpPr>
        <xdr:cNvPr id="2" name="Groupe 1">
          <a:hlinkClick xmlns:r="http://schemas.openxmlformats.org/officeDocument/2006/relationships" r:id="rId1"/>
        </xdr:cNvPr>
        <xdr:cNvGrpSpPr/>
      </xdr:nvGrpSpPr>
      <xdr:grpSpPr>
        <a:xfrm>
          <a:off x="7366000" y="23812"/>
          <a:ext cx="677333" cy="333375"/>
          <a:chOff x="11800418" y="31750"/>
          <a:chExt cx="677333" cy="349250"/>
        </a:xfrm>
      </xdr:grpSpPr>
      <xdr:sp macro="" textlink="">
        <xdr:nvSpPr>
          <xdr:cNvPr id="3" name="Rectangle à coins arrondis 2"/>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4" name="ZoneTexte 3"/>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40972</xdr:colOff>
      <xdr:row>1</xdr:row>
      <xdr:rowOff>91484</xdr:rowOff>
    </xdr:from>
    <xdr:to>
      <xdr:col>0</xdr:col>
      <xdr:colOff>819122</xdr:colOff>
      <xdr:row>1</xdr:row>
      <xdr:rowOff>355600</xdr:rowOff>
    </xdr:to>
    <xdr:pic>
      <xdr:nvPicPr>
        <xdr:cNvPr id="2" name="Image 2" descr="Image 2"/>
        <xdr:cNvPicPr>
          <a:picLocks noChangeAspect="1"/>
        </xdr:cNvPicPr>
      </xdr:nvPicPr>
      <xdr:blipFill>
        <a:blip xmlns:r="http://schemas.openxmlformats.org/officeDocument/2006/relationships" r:embed="rId1">
          <a:extLst/>
        </a:blip>
        <a:stretch>
          <a:fillRect/>
        </a:stretch>
      </xdr:blipFill>
      <xdr:spPr>
        <a:xfrm>
          <a:off x="40971" y="281983"/>
          <a:ext cx="778152" cy="264117"/>
        </a:xfrm>
        <a:prstGeom prst="rect">
          <a:avLst/>
        </a:prstGeom>
        <a:ln w="12700" cap="flat">
          <a:noFill/>
          <a:miter lim="400000"/>
        </a:ln>
        <a:effectLst/>
      </xdr:spPr>
    </xdr:pic>
    <xdr:clientData/>
  </xdr:twoCellAnchor>
  <xdr:twoCellAnchor>
    <xdr:from>
      <xdr:col>7</xdr:col>
      <xdr:colOff>34018</xdr:colOff>
      <xdr:row>0</xdr:row>
      <xdr:rowOff>13608</xdr:rowOff>
    </xdr:from>
    <xdr:to>
      <xdr:col>7</xdr:col>
      <xdr:colOff>711351</xdr:colOff>
      <xdr:row>0</xdr:row>
      <xdr:rowOff>299358</xdr:rowOff>
    </xdr:to>
    <xdr:grpSp>
      <xdr:nvGrpSpPr>
        <xdr:cNvPr id="6" name="Groupe 5">
          <a:hlinkClick xmlns:r="http://schemas.openxmlformats.org/officeDocument/2006/relationships" r:id="rId2"/>
        </xdr:cNvPr>
        <xdr:cNvGrpSpPr/>
      </xdr:nvGrpSpPr>
      <xdr:grpSpPr>
        <a:xfrm>
          <a:off x="7030563" y="13608"/>
          <a:ext cx="677333" cy="285750"/>
          <a:chOff x="11800418" y="31750"/>
          <a:chExt cx="677333" cy="349250"/>
        </a:xfrm>
      </xdr:grpSpPr>
      <xdr:sp macro="" textlink="">
        <xdr:nvSpPr>
          <xdr:cNvPr id="7" name="Rectangle à coins arrondis 6"/>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8" name="ZoneTexte 7"/>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406402</xdr:colOff>
      <xdr:row>1</xdr:row>
      <xdr:rowOff>31749</xdr:rowOff>
    </xdr:from>
    <xdr:to>
      <xdr:col>12</xdr:col>
      <xdr:colOff>1344085</xdr:colOff>
      <xdr:row>1</xdr:row>
      <xdr:rowOff>440156</xdr:rowOff>
    </xdr:to>
    <xdr:pic>
      <xdr:nvPicPr>
        <xdr:cNvPr id="4" name="Image 2" descr="Image 2"/>
        <xdr:cNvPicPr>
          <a:picLocks noChangeAspect="1"/>
        </xdr:cNvPicPr>
      </xdr:nvPicPr>
      <xdr:blipFill>
        <a:blip xmlns:r="http://schemas.openxmlformats.org/officeDocument/2006/relationships" r:embed="rId1">
          <a:extLst/>
        </a:blip>
        <a:stretch>
          <a:fillRect/>
        </a:stretch>
      </xdr:blipFill>
      <xdr:spPr>
        <a:xfrm>
          <a:off x="11413069" y="444499"/>
          <a:ext cx="937683" cy="408407"/>
        </a:xfrm>
        <a:prstGeom prst="rect">
          <a:avLst/>
        </a:prstGeom>
        <a:ln w="12700" cap="flat">
          <a:noFill/>
          <a:miter lim="400000"/>
        </a:ln>
        <a:effectLst/>
      </xdr:spPr>
    </xdr:pic>
    <xdr:clientData/>
  </xdr:twoCellAnchor>
  <xdr:twoCellAnchor>
    <xdr:from>
      <xdr:col>22</xdr:col>
      <xdr:colOff>0</xdr:colOff>
      <xdr:row>0</xdr:row>
      <xdr:rowOff>0</xdr:rowOff>
    </xdr:from>
    <xdr:to>
      <xdr:col>22</xdr:col>
      <xdr:colOff>677333</xdr:colOff>
      <xdr:row>0</xdr:row>
      <xdr:rowOff>349250</xdr:rowOff>
    </xdr:to>
    <xdr:grpSp>
      <xdr:nvGrpSpPr>
        <xdr:cNvPr id="21" name="Groupe 20">
          <a:hlinkClick xmlns:r="http://schemas.openxmlformats.org/officeDocument/2006/relationships" r:id="rId2"/>
        </xdr:cNvPr>
        <xdr:cNvGrpSpPr/>
      </xdr:nvGrpSpPr>
      <xdr:grpSpPr>
        <a:xfrm>
          <a:off x="20109656" y="0"/>
          <a:ext cx="677333" cy="349250"/>
          <a:chOff x="11800418" y="31750"/>
          <a:chExt cx="677333" cy="349250"/>
        </a:xfrm>
      </xdr:grpSpPr>
      <xdr:sp macro="" textlink="">
        <xdr:nvSpPr>
          <xdr:cNvPr id="22" name="Rectangle à coins arrondis 21"/>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23" name="ZoneTexte 22"/>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203200</xdr:colOff>
      <xdr:row>8</xdr:row>
      <xdr:rowOff>88901</xdr:rowOff>
    </xdr:from>
    <xdr:to>
      <xdr:col>4</xdr:col>
      <xdr:colOff>355600</xdr:colOff>
      <xdr:row>16</xdr:row>
      <xdr:rowOff>169334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203198</xdr:colOff>
      <xdr:row>16</xdr:row>
      <xdr:rowOff>122767</xdr:rowOff>
    </xdr:from>
    <xdr:to>
      <xdr:col>4</xdr:col>
      <xdr:colOff>638174</xdr:colOff>
      <xdr:row>30</xdr:row>
      <xdr:rowOff>10583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232833</xdr:colOff>
      <xdr:row>9</xdr:row>
      <xdr:rowOff>88900</xdr:rowOff>
    </xdr:from>
    <xdr:to>
      <xdr:col>9</xdr:col>
      <xdr:colOff>841856</xdr:colOff>
      <xdr:row>30</xdr:row>
      <xdr:rowOff>215900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114303</xdr:colOff>
      <xdr:row>32</xdr:row>
      <xdr:rowOff>50800</xdr:rowOff>
    </xdr:from>
    <xdr:to>
      <xdr:col>6</xdr:col>
      <xdr:colOff>762001</xdr:colOff>
      <xdr:row>46</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88901</xdr:colOff>
      <xdr:row>1</xdr:row>
      <xdr:rowOff>44450</xdr:rowOff>
    </xdr:from>
    <xdr:to>
      <xdr:col>1</xdr:col>
      <xdr:colOff>290011</xdr:colOff>
      <xdr:row>1</xdr:row>
      <xdr:rowOff>342900</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88901" y="215900"/>
          <a:ext cx="703818" cy="298450"/>
        </a:xfrm>
        <a:prstGeom prst="rect">
          <a:avLst/>
        </a:prstGeom>
      </xdr:spPr>
    </xdr:pic>
    <xdr:clientData/>
  </xdr:twoCellAnchor>
  <xdr:twoCellAnchor editAs="oneCell">
    <xdr:from>
      <xdr:col>0</xdr:col>
      <xdr:colOff>209550</xdr:colOff>
      <xdr:row>57</xdr:row>
      <xdr:rowOff>187325</xdr:rowOff>
    </xdr:from>
    <xdr:to>
      <xdr:col>4</xdr:col>
      <xdr:colOff>839258</xdr:colOff>
      <xdr:row>64</xdr:row>
      <xdr:rowOff>250825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65</xdr:row>
      <xdr:rowOff>232834</xdr:rowOff>
    </xdr:from>
    <xdr:to>
      <xdr:col>5</xdr:col>
      <xdr:colOff>1</xdr:colOff>
      <xdr:row>74</xdr:row>
      <xdr:rowOff>119061</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139700</xdr:colOff>
      <xdr:row>75</xdr:row>
      <xdr:rowOff>114300</xdr:rowOff>
    </xdr:from>
    <xdr:to>
      <xdr:col>4</xdr:col>
      <xdr:colOff>839258</xdr:colOff>
      <xdr:row>82</xdr:row>
      <xdr:rowOff>190500</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184150</xdr:colOff>
      <xdr:row>84</xdr:row>
      <xdr:rowOff>113435</xdr:rowOff>
    </xdr:from>
    <xdr:to>
      <xdr:col>5</xdr:col>
      <xdr:colOff>47625</xdr:colOff>
      <xdr:row>92</xdr:row>
      <xdr:rowOff>138834</xdr:rowOff>
    </xdr:to>
    <xdr:graphicFrame macro="">
      <xdr:nvGraphicFramePr>
        <xdr:cNvPr id="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0</xdr:colOff>
      <xdr:row>93</xdr:row>
      <xdr:rowOff>104775</xdr:rowOff>
    </xdr:from>
    <xdr:to>
      <xdr:col>5</xdr:col>
      <xdr:colOff>161924</xdr:colOff>
      <xdr:row>101</xdr:row>
      <xdr:rowOff>92076</xdr:rowOff>
    </xdr:to>
    <xdr:graphicFrame macro="">
      <xdr:nvGraphicFramePr>
        <xdr:cNvPr id="1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0</xdr:col>
      <xdr:colOff>241300</xdr:colOff>
      <xdr:row>102</xdr:row>
      <xdr:rowOff>190500</xdr:rowOff>
    </xdr:from>
    <xdr:to>
      <xdr:col>4</xdr:col>
      <xdr:colOff>750358</xdr:colOff>
      <xdr:row>110</xdr:row>
      <xdr:rowOff>1588</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0</xdr:col>
      <xdr:colOff>47625</xdr:colOff>
      <xdr:row>47</xdr:row>
      <xdr:rowOff>47625</xdr:rowOff>
    </xdr:from>
    <xdr:to>
      <xdr:col>4</xdr:col>
      <xdr:colOff>923925</xdr:colOff>
      <xdr:row>56</xdr:row>
      <xdr:rowOff>4762</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39690</xdr:colOff>
      <xdr:row>0</xdr:row>
      <xdr:rowOff>15825</xdr:rowOff>
    </xdr:from>
    <xdr:to>
      <xdr:col>10</xdr:col>
      <xdr:colOff>717023</xdr:colOff>
      <xdr:row>0</xdr:row>
      <xdr:rowOff>396825</xdr:rowOff>
    </xdr:to>
    <xdr:grpSp>
      <xdr:nvGrpSpPr>
        <xdr:cNvPr id="17" name="Groupe 16">
          <a:hlinkClick xmlns:r="http://schemas.openxmlformats.org/officeDocument/2006/relationships" r:id="rId13"/>
        </xdr:cNvPr>
        <xdr:cNvGrpSpPr/>
      </xdr:nvGrpSpPr>
      <xdr:grpSpPr>
        <a:xfrm>
          <a:off x="8907465" y="15825"/>
          <a:ext cx="677333" cy="381000"/>
          <a:chOff x="11800418" y="31750"/>
          <a:chExt cx="677333" cy="349250"/>
        </a:xfrm>
      </xdr:grpSpPr>
      <xdr:sp macro="" textlink="">
        <xdr:nvSpPr>
          <xdr:cNvPr id="18" name="Rectangle à coins arrondis 17"/>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19" name="ZoneTexte 18"/>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203200</xdr:colOff>
      <xdr:row>7</xdr:row>
      <xdr:rowOff>165100</xdr:rowOff>
    </xdr:from>
    <xdr:to>
      <xdr:col>4</xdr:col>
      <xdr:colOff>355600</xdr:colOff>
      <xdr:row>18</xdr:row>
      <xdr:rowOff>111125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203199</xdr:colOff>
      <xdr:row>17</xdr:row>
      <xdr:rowOff>165100</xdr:rowOff>
    </xdr:from>
    <xdr:to>
      <xdr:col>4</xdr:col>
      <xdr:colOff>355600</xdr:colOff>
      <xdr:row>30</xdr:row>
      <xdr:rowOff>181841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173182</xdr:colOff>
      <xdr:row>8</xdr:row>
      <xdr:rowOff>189922</xdr:rowOff>
    </xdr:from>
    <xdr:to>
      <xdr:col>9</xdr:col>
      <xdr:colOff>869950</xdr:colOff>
      <xdr:row>30</xdr:row>
      <xdr:rowOff>117763</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114303</xdr:colOff>
      <xdr:row>32</xdr:row>
      <xdr:rowOff>50800</xdr:rowOff>
    </xdr:from>
    <xdr:to>
      <xdr:col>6</xdr:col>
      <xdr:colOff>762001</xdr:colOff>
      <xdr:row>46</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88901</xdr:colOff>
      <xdr:row>1</xdr:row>
      <xdr:rowOff>44450</xdr:rowOff>
    </xdr:from>
    <xdr:to>
      <xdr:col>1</xdr:col>
      <xdr:colOff>2144</xdr:colOff>
      <xdr:row>1</xdr:row>
      <xdr:rowOff>342900</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88901" y="215900"/>
          <a:ext cx="703818" cy="298450"/>
        </a:xfrm>
        <a:prstGeom prst="rect">
          <a:avLst/>
        </a:prstGeom>
      </xdr:spPr>
    </xdr:pic>
    <xdr:clientData/>
  </xdr:twoCellAnchor>
  <xdr:twoCellAnchor editAs="oneCell">
    <xdr:from>
      <xdr:col>0</xdr:col>
      <xdr:colOff>209550</xdr:colOff>
      <xdr:row>57</xdr:row>
      <xdr:rowOff>101600</xdr:rowOff>
    </xdr:from>
    <xdr:to>
      <xdr:col>4</xdr:col>
      <xdr:colOff>635793</xdr:colOff>
      <xdr:row>64</xdr:row>
      <xdr:rowOff>165101</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127000</xdr:colOff>
      <xdr:row>66</xdr:row>
      <xdr:rowOff>25977</xdr:rowOff>
    </xdr:from>
    <xdr:to>
      <xdr:col>4</xdr:col>
      <xdr:colOff>483394</xdr:colOff>
      <xdr:row>73</xdr:row>
      <xdr:rowOff>204354</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148359</xdr:colOff>
      <xdr:row>75</xdr:row>
      <xdr:rowOff>95250</xdr:rowOff>
    </xdr:from>
    <xdr:to>
      <xdr:col>4</xdr:col>
      <xdr:colOff>822614</xdr:colOff>
      <xdr:row>83</xdr:row>
      <xdr:rowOff>17318</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241300</xdr:colOff>
      <xdr:row>84</xdr:row>
      <xdr:rowOff>190500</xdr:rowOff>
    </xdr:from>
    <xdr:to>
      <xdr:col>4</xdr:col>
      <xdr:colOff>483394</xdr:colOff>
      <xdr:row>92</xdr:row>
      <xdr:rowOff>1587</xdr:rowOff>
    </xdr:to>
    <xdr:graphicFrame macro="">
      <xdr:nvGraphicFramePr>
        <xdr:cNvPr id="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238125</xdr:colOff>
      <xdr:row>48</xdr:row>
      <xdr:rowOff>214312</xdr:rowOff>
    </xdr:from>
    <xdr:to>
      <xdr:col>4</xdr:col>
      <xdr:colOff>685800</xdr:colOff>
      <xdr:row>55</xdr:row>
      <xdr:rowOff>50800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15875</xdr:colOff>
      <xdr:row>0</xdr:row>
      <xdr:rowOff>7937</xdr:rowOff>
    </xdr:from>
    <xdr:to>
      <xdr:col>10</xdr:col>
      <xdr:colOff>693208</xdr:colOff>
      <xdr:row>1</xdr:row>
      <xdr:rowOff>15874</xdr:rowOff>
    </xdr:to>
    <xdr:grpSp>
      <xdr:nvGrpSpPr>
        <xdr:cNvPr id="15" name="Groupe 14">
          <a:hlinkClick xmlns:r="http://schemas.openxmlformats.org/officeDocument/2006/relationships" r:id="rId11"/>
        </xdr:cNvPr>
        <xdr:cNvGrpSpPr/>
      </xdr:nvGrpSpPr>
      <xdr:grpSpPr>
        <a:xfrm>
          <a:off x="9150350" y="7937"/>
          <a:ext cx="677333" cy="379412"/>
          <a:chOff x="11800418" y="31750"/>
          <a:chExt cx="677333" cy="349250"/>
        </a:xfrm>
      </xdr:grpSpPr>
      <xdr:sp macro="" textlink="">
        <xdr:nvSpPr>
          <xdr:cNvPr id="16" name="Rectangle à coins arrondis 15"/>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17" name="ZoneTexte 16"/>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203200</xdr:colOff>
      <xdr:row>8</xdr:row>
      <xdr:rowOff>88900</xdr:rowOff>
    </xdr:from>
    <xdr:to>
      <xdr:col>4</xdr:col>
      <xdr:colOff>355600</xdr:colOff>
      <xdr:row>18</xdr:row>
      <xdr:rowOff>111125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203199</xdr:colOff>
      <xdr:row>17</xdr:row>
      <xdr:rowOff>165100</xdr:rowOff>
    </xdr:from>
    <xdr:to>
      <xdr:col>4</xdr:col>
      <xdr:colOff>355600</xdr:colOff>
      <xdr:row>30</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52917</xdr:colOff>
      <xdr:row>8</xdr:row>
      <xdr:rowOff>137583</xdr:rowOff>
    </xdr:from>
    <xdr:to>
      <xdr:col>10</xdr:col>
      <xdr:colOff>232834</xdr:colOff>
      <xdr:row>32</xdr:row>
      <xdr:rowOff>34636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114303</xdr:colOff>
      <xdr:row>32</xdr:row>
      <xdr:rowOff>50800</xdr:rowOff>
    </xdr:from>
    <xdr:to>
      <xdr:col>6</xdr:col>
      <xdr:colOff>762001</xdr:colOff>
      <xdr:row>46</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1</xdr:row>
      <xdr:rowOff>44450</xdr:rowOff>
    </xdr:from>
    <xdr:to>
      <xdr:col>1</xdr:col>
      <xdr:colOff>2019</xdr:colOff>
      <xdr:row>1</xdr:row>
      <xdr:rowOff>342900</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0" y="217632"/>
          <a:ext cx="525894" cy="298450"/>
        </a:xfrm>
        <a:prstGeom prst="rect">
          <a:avLst/>
        </a:prstGeom>
      </xdr:spPr>
    </xdr:pic>
    <xdr:clientData/>
  </xdr:twoCellAnchor>
  <xdr:twoCellAnchor editAs="oneCell">
    <xdr:from>
      <xdr:col>0</xdr:col>
      <xdr:colOff>0</xdr:colOff>
      <xdr:row>56</xdr:row>
      <xdr:rowOff>303070</xdr:rowOff>
    </xdr:from>
    <xdr:to>
      <xdr:col>5</xdr:col>
      <xdr:colOff>372341</xdr:colOff>
      <xdr:row>66</xdr:row>
      <xdr:rowOff>69274</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66</xdr:row>
      <xdr:rowOff>18185</xdr:rowOff>
    </xdr:from>
    <xdr:to>
      <xdr:col>5</xdr:col>
      <xdr:colOff>241301</xdr:colOff>
      <xdr:row>73</xdr:row>
      <xdr:rowOff>276226</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96982</xdr:colOff>
      <xdr:row>47</xdr:row>
      <xdr:rowOff>96982</xdr:rowOff>
    </xdr:from>
    <xdr:to>
      <xdr:col>5</xdr:col>
      <xdr:colOff>8660</xdr:colOff>
      <xdr:row>56</xdr:row>
      <xdr:rowOff>259773</xdr:rowOff>
    </xdr:to>
    <xdr:graphicFrame macro="">
      <xdr:nvGraphicFramePr>
        <xdr:cNvPr id="1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39690</xdr:colOff>
      <xdr:row>0</xdr:row>
      <xdr:rowOff>23814</xdr:rowOff>
    </xdr:from>
    <xdr:to>
      <xdr:col>10</xdr:col>
      <xdr:colOff>717023</xdr:colOff>
      <xdr:row>0</xdr:row>
      <xdr:rowOff>404814</xdr:rowOff>
    </xdr:to>
    <xdr:grpSp>
      <xdr:nvGrpSpPr>
        <xdr:cNvPr id="10" name="Groupe 9">
          <a:hlinkClick xmlns:r="http://schemas.openxmlformats.org/officeDocument/2006/relationships" r:id="rId9"/>
        </xdr:cNvPr>
        <xdr:cNvGrpSpPr/>
      </xdr:nvGrpSpPr>
      <xdr:grpSpPr>
        <a:xfrm>
          <a:off x="8926515" y="23814"/>
          <a:ext cx="677333" cy="381000"/>
          <a:chOff x="11800418" y="31750"/>
          <a:chExt cx="677333" cy="349250"/>
        </a:xfrm>
      </xdr:grpSpPr>
      <xdr:sp macro="" textlink="">
        <xdr:nvSpPr>
          <xdr:cNvPr id="11" name="Rectangle à coins arrondis 10"/>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12" name="ZoneTexte 11"/>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203200</xdr:colOff>
      <xdr:row>7</xdr:row>
      <xdr:rowOff>165100</xdr:rowOff>
    </xdr:from>
    <xdr:to>
      <xdr:col>4</xdr:col>
      <xdr:colOff>355600</xdr:colOff>
      <xdr:row>18</xdr:row>
      <xdr:rowOff>111125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203199</xdr:colOff>
      <xdr:row>17</xdr:row>
      <xdr:rowOff>50800</xdr:rowOff>
    </xdr:from>
    <xdr:to>
      <xdr:col>4</xdr:col>
      <xdr:colOff>355600</xdr:colOff>
      <xdr:row>30</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346075</xdr:colOff>
      <xdr:row>9</xdr:row>
      <xdr:rowOff>63500</xdr:rowOff>
    </xdr:from>
    <xdr:to>
      <xdr:col>9</xdr:col>
      <xdr:colOff>803275</xdr:colOff>
      <xdr:row>30</xdr:row>
      <xdr:rowOff>190500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114303</xdr:colOff>
      <xdr:row>32</xdr:row>
      <xdr:rowOff>50800</xdr:rowOff>
    </xdr:from>
    <xdr:to>
      <xdr:col>6</xdr:col>
      <xdr:colOff>762001</xdr:colOff>
      <xdr:row>46</xdr:row>
      <xdr:rowOff>114300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88901</xdr:colOff>
      <xdr:row>1</xdr:row>
      <xdr:rowOff>44450</xdr:rowOff>
    </xdr:from>
    <xdr:to>
      <xdr:col>1</xdr:col>
      <xdr:colOff>2144</xdr:colOff>
      <xdr:row>1</xdr:row>
      <xdr:rowOff>342900</xdr:rowOff>
    </xdr:to>
    <xdr:pic>
      <xdr:nvPicPr>
        <xdr:cNvPr id="6" name="Imag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88901" y="215900"/>
          <a:ext cx="703818" cy="298450"/>
        </a:xfrm>
        <a:prstGeom prst="rect">
          <a:avLst/>
        </a:prstGeom>
      </xdr:spPr>
    </xdr:pic>
    <xdr:clientData/>
  </xdr:twoCellAnchor>
  <xdr:twoCellAnchor editAs="oneCell">
    <xdr:from>
      <xdr:col>0</xdr:col>
      <xdr:colOff>209550</xdr:colOff>
      <xdr:row>66</xdr:row>
      <xdr:rowOff>101600</xdr:rowOff>
    </xdr:from>
    <xdr:to>
      <xdr:col>4</xdr:col>
      <xdr:colOff>828675</xdr:colOff>
      <xdr:row>74</xdr:row>
      <xdr:rowOff>266700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126999</xdr:colOff>
      <xdr:row>75</xdr:row>
      <xdr:rowOff>57150</xdr:rowOff>
    </xdr:from>
    <xdr:to>
      <xdr:col>4</xdr:col>
      <xdr:colOff>761999</xdr:colOff>
      <xdr:row>84</xdr:row>
      <xdr:rowOff>95250</xdr:rowOff>
    </xdr:to>
    <xdr:graphicFrame macro="">
      <xdr:nvGraphicFramePr>
        <xdr:cNvPr id="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139699</xdr:colOff>
      <xdr:row>84</xdr:row>
      <xdr:rowOff>76200</xdr:rowOff>
    </xdr:from>
    <xdr:to>
      <xdr:col>4</xdr:col>
      <xdr:colOff>438149</xdr:colOff>
      <xdr:row>91</xdr:row>
      <xdr:rowOff>190500</xdr:rowOff>
    </xdr:to>
    <xdr:graphicFrame macro="">
      <xdr:nvGraphicFramePr>
        <xdr:cNvPr id="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9526</xdr:colOff>
      <xdr:row>92</xdr:row>
      <xdr:rowOff>257175</xdr:rowOff>
    </xdr:from>
    <xdr:to>
      <xdr:col>4</xdr:col>
      <xdr:colOff>762001</xdr:colOff>
      <xdr:row>101</xdr:row>
      <xdr:rowOff>173038</xdr:rowOff>
    </xdr:to>
    <xdr:graphicFrame macro="">
      <xdr:nvGraphicFramePr>
        <xdr:cNvPr id="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238125</xdr:colOff>
      <xdr:row>57</xdr:row>
      <xdr:rowOff>214312</xdr:rowOff>
    </xdr:from>
    <xdr:to>
      <xdr:col>4</xdr:col>
      <xdr:colOff>685800</xdr:colOff>
      <xdr:row>64</xdr:row>
      <xdr:rowOff>50800</xdr:rowOff>
    </xdr:to>
    <xdr:graphicFrame macro="">
      <xdr:nvGraphicFramePr>
        <xdr:cNvPr id="11" name="Graphique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31739</xdr:colOff>
      <xdr:row>0</xdr:row>
      <xdr:rowOff>7900</xdr:rowOff>
    </xdr:from>
    <xdr:to>
      <xdr:col>10</xdr:col>
      <xdr:colOff>709072</xdr:colOff>
      <xdr:row>1</xdr:row>
      <xdr:rowOff>15837</xdr:rowOff>
    </xdr:to>
    <xdr:grpSp>
      <xdr:nvGrpSpPr>
        <xdr:cNvPr id="12" name="Groupe 11">
          <a:hlinkClick xmlns:r="http://schemas.openxmlformats.org/officeDocument/2006/relationships" r:id="rId11"/>
        </xdr:cNvPr>
        <xdr:cNvGrpSpPr/>
      </xdr:nvGrpSpPr>
      <xdr:grpSpPr>
        <a:xfrm>
          <a:off x="9680564" y="7900"/>
          <a:ext cx="677333" cy="350837"/>
          <a:chOff x="11800418" y="31750"/>
          <a:chExt cx="677333" cy="349250"/>
        </a:xfrm>
      </xdr:grpSpPr>
      <xdr:sp macro="" textlink="">
        <xdr:nvSpPr>
          <xdr:cNvPr id="13" name="Rectangle à coins arrondis 12"/>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14" name="ZoneTexte 13"/>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twoCellAnchor editAs="oneCell">
    <xdr:from>
      <xdr:col>0</xdr:col>
      <xdr:colOff>9524</xdr:colOff>
      <xdr:row>102</xdr:row>
      <xdr:rowOff>133350</xdr:rowOff>
    </xdr:from>
    <xdr:to>
      <xdr:col>5</xdr:col>
      <xdr:colOff>28575</xdr:colOff>
      <xdr:row>111</xdr:row>
      <xdr:rowOff>20638</xdr:rowOff>
    </xdr:to>
    <xdr:graphicFrame macro="">
      <xdr:nvGraphicFramePr>
        <xdr:cNvPr id="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0</xdr:col>
      <xdr:colOff>241300</xdr:colOff>
      <xdr:row>111</xdr:row>
      <xdr:rowOff>190500</xdr:rowOff>
    </xdr:from>
    <xdr:to>
      <xdr:col>4</xdr:col>
      <xdr:colOff>288925</xdr:colOff>
      <xdr:row>119</xdr:row>
      <xdr:rowOff>1587</xdr:rowOff>
    </xdr:to>
    <xdr:graphicFrame macro="">
      <xdr:nvGraphicFramePr>
        <xdr:cNvPr id="1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533400</xdr:colOff>
      <xdr:row>48</xdr:row>
      <xdr:rowOff>142875</xdr:rowOff>
    </xdr:from>
    <xdr:to>
      <xdr:col>7</xdr:col>
      <xdr:colOff>238125</xdr:colOff>
      <xdr:row>55</xdr:row>
      <xdr:rowOff>171450</xdr:rowOff>
    </xdr:to>
    <xdr:graphicFrame macro="">
      <xdr:nvGraphicFramePr>
        <xdr:cNvPr id="19" name="Graphique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34017</xdr:colOff>
      <xdr:row>0</xdr:row>
      <xdr:rowOff>13605</xdr:rowOff>
    </xdr:from>
    <xdr:to>
      <xdr:col>6</xdr:col>
      <xdr:colOff>711350</xdr:colOff>
      <xdr:row>0</xdr:row>
      <xdr:rowOff>299355</xdr:rowOff>
    </xdr:to>
    <xdr:grpSp>
      <xdr:nvGrpSpPr>
        <xdr:cNvPr id="5" name="Groupe 4">
          <a:hlinkClick xmlns:r="http://schemas.openxmlformats.org/officeDocument/2006/relationships" r:id="rId1"/>
        </xdr:cNvPr>
        <xdr:cNvGrpSpPr/>
      </xdr:nvGrpSpPr>
      <xdr:grpSpPr>
        <a:xfrm>
          <a:off x="6796767" y="13605"/>
          <a:ext cx="677333" cy="285750"/>
          <a:chOff x="11800418" y="31750"/>
          <a:chExt cx="677333" cy="349250"/>
        </a:xfrm>
      </xdr:grpSpPr>
      <xdr:sp macro="" textlink="">
        <xdr:nvSpPr>
          <xdr:cNvPr id="6" name="Rectangle à coins arrondis 5"/>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7" name="ZoneTexte 6"/>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29308</xdr:colOff>
      <xdr:row>0</xdr:row>
      <xdr:rowOff>0</xdr:rowOff>
    </xdr:from>
    <xdr:to>
      <xdr:col>6</xdr:col>
      <xdr:colOff>706641</xdr:colOff>
      <xdr:row>0</xdr:row>
      <xdr:rowOff>333375</xdr:rowOff>
    </xdr:to>
    <xdr:grpSp>
      <xdr:nvGrpSpPr>
        <xdr:cNvPr id="2" name="Groupe 1">
          <a:hlinkClick xmlns:r="http://schemas.openxmlformats.org/officeDocument/2006/relationships" r:id="rId1"/>
        </xdr:cNvPr>
        <xdr:cNvGrpSpPr/>
      </xdr:nvGrpSpPr>
      <xdr:grpSpPr>
        <a:xfrm>
          <a:off x="7715983" y="0"/>
          <a:ext cx="677333" cy="333375"/>
          <a:chOff x="11800418" y="31750"/>
          <a:chExt cx="677333" cy="349250"/>
        </a:xfrm>
      </xdr:grpSpPr>
      <xdr:sp macro="" textlink="">
        <xdr:nvSpPr>
          <xdr:cNvPr id="3" name="Rectangle à coins arrondis 2"/>
          <xdr:cNvSpPr/>
        </xdr:nvSpPr>
        <xdr:spPr>
          <a:xfrm>
            <a:off x="11800418" y="31750"/>
            <a:ext cx="677333" cy="349250"/>
          </a:xfrm>
          <a:prstGeom prst="roundRect">
            <a:avLst/>
          </a:prstGeom>
          <a:solidFill>
            <a:schemeClr val="accent1"/>
          </a:solidFill>
          <a:ln w="25400" cap="flat">
            <a:solidFill>
              <a:schemeClr val="accent1">
                <a:lumMod val="40000"/>
                <a:lumOff val="60000"/>
              </a:schemeClr>
            </a:solidFill>
            <a:prstDash val="solid"/>
            <a:round/>
          </a:ln>
          <a:effectLst>
            <a:outerShdw blurRad="38100" dist="23000" dir="5400000" rotWithShape="0">
              <a:srgbClr val="000000">
                <a:alpha val="35000"/>
              </a:srgbClr>
            </a:outerShdw>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l" defTabSz="914400" rtl="0" fontAlgn="auto" latinLnBrk="0" hangingPunct="0">
              <a:lnSpc>
                <a:spcPct val="100000"/>
              </a:lnSpc>
              <a:spcBef>
                <a:spcPts val="0"/>
              </a:spcBef>
              <a:spcAft>
                <a:spcPts val="0"/>
              </a:spcAft>
              <a:buClrTx/>
              <a:buSzTx/>
              <a:buFontTx/>
              <a:buNone/>
              <a:tabLst/>
            </a:pPr>
            <a:endParaRPr kumimoji="0" lang="fr-FR" sz="1100" b="0" i="0" u="none" strike="noStrike" cap="none" spc="0" normalizeH="0" baseline="0">
              <a:ln>
                <a:noFill/>
              </a:ln>
              <a:solidFill>
                <a:srgbClr val="000000"/>
              </a:solidFill>
              <a:effectLst/>
              <a:uFillTx/>
              <a:latin typeface="Calibri"/>
              <a:ea typeface="Calibri"/>
              <a:cs typeface="Calibri"/>
              <a:sym typeface="Calibri"/>
            </a:endParaRPr>
          </a:p>
        </xdr:txBody>
      </xdr:sp>
      <xdr:sp macro="" textlink="">
        <xdr:nvSpPr>
          <xdr:cNvPr id="4" name="ZoneTexte 3"/>
          <xdr:cNvSpPr txBox="1"/>
        </xdr:nvSpPr>
        <xdr:spPr>
          <a:xfrm>
            <a:off x="11853334" y="74083"/>
            <a:ext cx="550333" cy="259108"/>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45719" tIns="45719" rIns="45719" bIns="45719" numCol="1" spcCol="38100" rtlCol="0" anchor="ctr">
            <a:spAutoFit/>
          </a:bodyPr>
          <a:lstStyle/>
          <a:p>
            <a:pPr marL="0" marR="0" indent="0" algn="ctr" defTabSz="914400" rtl="0" fontAlgn="auto" latinLnBrk="0" hangingPunct="0">
              <a:lnSpc>
                <a:spcPct val="100000"/>
              </a:lnSpc>
              <a:spcBef>
                <a:spcPts val="0"/>
              </a:spcBef>
              <a:spcAft>
                <a:spcPts val="0"/>
              </a:spcAft>
              <a:buClrTx/>
              <a:buSzTx/>
              <a:buFontTx/>
              <a:buNone/>
              <a:tabLst/>
            </a:pPr>
            <a:r>
              <a:rPr kumimoji="0" lang="fr-FR" sz="1300" b="0" i="0" u="none" strike="noStrike" cap="none" spc="0" normalizeH="0" baseline="0">
                <a:ln>
                  <a:noFill/>
                </a:ln>
                <a:solidFill>
                  <a:srgbClr val="000000"/>
                </a:solidFill>
                <a:effectLst/>
                <a:uFillTx/>
                <a:latin typeface="Aharoni" pitchFamily="2" charset="-79"/>
                <a:ea typeface="Calibri"/>
                <a:cs typeface="Aharoni" pitchFamily="2" charset="-79"/>
                <a:sym typeface="Calibri"/>
              </a:rPr>
              <a:t>Menu</a:t>
            </a:r>
          </a:p>
        </xdr:txBody>
      </xdr:sp>
    </xdr:grpSp>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M22"/>
  <sheetViews>
    <sheetView showGridLines="0" tabSelected="1" view="pageBreakPreview" zoomScale="140" zoomScaleSheetLayoutView="140" workbookViewId="0"/>
  </sheetViews>
  <sheetFormatPr baseColWidth="10" defaultRowHeight="15"/>
  <cols>
    <col min="1" max="1" width="11.42578125" style="114" customWidth="1"/>
    <col min="2" max="9" width="11.42578125" style="114"/>
    <col min="10" max="10" width="6" style="114" customWidth="1"/>
    <col min="11" max="16384" width="11.42578125" style="114"/>
  </cols>
  <sheetData>
    <row r="1" spans="1:13" s="582" customFormat="1"/>
    <row r="2" spans="1:13" s="582" customFormat="1"/>
    <row r="3" spans="1:13" s="582" customFormat="1"/>
    <row r="4" spans="1:13">
      <c r="A4" s="582"/>
      <c r="B4" s="582"/>
      <c r="C4" s="582"/>
      <c r="D4" s="582"/>
      <c r="E4" s="582"/>
      <c r="F4" s="582"/>
      <c r="G4" s="582"/>
      <c r="H4" s="582"/>
      <c r="I4" s="582"/>
      <c r="J4" s="582"/>
      <c r="K4" s="582"/>
      <c r="L4" s="582"/>
      <c r="M4" s="582"/>
    </row>
    <row r="5" spans="1:13">
      <c r="A5" s="582"/>
      <c r="B5" s="582"/>
      <c r="C5" s="582"/>
      <c r="D5" s="582"/>
      <c r="E5" s="582"/>
      <c r="F5" s="582"/>
      <c r="G5" s="582"/>
      <c r="H5" s="582"/>
      <c r="I5" s="582"/>
      <c r="J5" s="582"/>
      <c r="K5" s="582"/>
      <c r="L5" s="582"/>
      <c r="M5" s="582"/>
    </row>
    <row r="6" spans="1:13">
      <c r="A6" s="582"/>
      <c r="B6" s="582"/>
      <c r="C6" s="582"/>
      <c r="D6" s="582"/>
      <c r="E6" s="582"/>
      <c r="F6" s="582"/>
      <c r="G6" s="582"/>
      <c r="H6" s="582"/>
      <c r="I6" s="582"/>
      <c r="J6" s="582"/>
      <c r="K6" s="582"/>
      <c r="L6" s="582"/>
      <c r="M6" s="582"/>
    </row>
    <row r="7" spans="1:13">
      <c r="A7" s="582"/>
      <c r="B7" s="582"/>
      <c r="C7" s="582"/>
      <c r="D7" s="582"/>
      <c r="E7" s="582"/>
      <c r="F7" s="582"/>
      <c r="G7" s="582"/>
      <c r="H7" s="582"/>
      <c r="I7" s="582"/>
      <c r="J7" s="582"/>
      <c r="K7" s="582"/>
      <c r="L7" s="582"/>
      <c r="M7" s="582"/>
    </row>
    <row r="8" spans="1:13">
      <c r="A8" s="582"/>
      <c r="B8" s="582"/>
      <c r="C8" s="582"/>
      <c r="D8" s="582"/>
      <c r="E8" s="582"/>
      <c r="F8" s="582"/>
      <c r="G8" s="582"/>
      <c r="H8" s="582"/>
      <c r="I8" s="582"/>
      <c r="J8" s="582"/>
      <c r="K8" s="582"/>
      <c r="L8" s="582"/>
      <c r="M8" s="582"/>
    </row>
    <row r="9" spans="1:13">
      <c r="A9" s="582"/>
      <c r="B9" s="582"/>
      <c r="C9" s="582"/>
      <c r="D9" s="582"/>
      <c r="E9" s="582"/>
      <c r="F9" s="582"/>
      <c r="G9" s="582"/>
      <c r="H9" s="582"/>
      <c r="I9" s="582"/>
      <c r="J9" s="582"/>
      <c r="K9" s="582"/>
      <c r="L9" s="582"/>
      <c r="M9" s="582"/>
    </row>
    <row r="10" spans="1:13">
      <c r="A10" s="582"/>
      <c r="B10" s="582"/>
      <c r="C10" s="582"/>
      <c r="D10" s="582"/>
      <c r="E10" s="582"/>
      <c r="F10" s="582"/>
      <c r="G10" s="582"/>
      <c r="H10" s="582"/>
      <c r="I10" s="582"/>
      <c r="J10" s="582"/>
      <c r="K10" s="582"/>
      <c r="L10" s="582"/>
      <c r="M10" s="582"/>
    </row>
    <row r="11" spans="1:13">
      <c r="A11" s="582"/>
      <c r="B11" s="582"/>
      <c r="C11" s="582"/>
      <c r="D11" s="582"/>
      <c r="E11" s="582"/>
      <c r="F11" s="582"/>
      <c r="G11" s="582"/>
      <c r="H11" s="582"/>
      <c r="I11" s="582"/>
      <c r="J11" s="582"/>
      <c r="K11" s="582"/>
      <c r="L11" s="582"/>
      <c r="M11" s="582"/>
    </row>
    <row r="12" spans="1:13">
      <c r="A12" s="582"/>
      <c r="B12" s="582"/>
      <c r="C12" s="582"/>
      <c r="D12" s="582"/>
      <c r="E12" s="582"/>
      <c r="F12" s="582"/>
      <c r="G12" s="582"/>
      <c r="H12" s="582"/>
      <c r="I12" s="582"/>
      <c r="J12" s="582"/>
      <c r="K12" s="582"/>
      <c r="L12" s="582"/>
      <c r="M12" s="582"/>
    </row>
    <row r="13" spans="1:13">
      <c r="A13" s="582"/>
      <c r="B13" s="582"/>
      <c r="C13" s="582"/>
      <c r="D13" s="582"/>
      <c r="E13" s="582"/>
      <c r="F13" s="582"/>
      <c r="G13" s="582"/>
      <c r="H13" s="582"/>
      <c r="I13" s="582"/>
      <c r="J13" s="582"/>
      <c r="K13" s="582"/>
      <c r="L13" s="582"/>
      <c r="M13" s="582"/>
    </row>
    <row r="14" spans="1:13">
      <c r="A14" s="582"/>
      <c r="B14" s="582"/>
      <c r="C14" s="582"/>
      <c r="D14" s="582"/>
      <c r="E14" s="582"/>
      <c r="F14" s="582"/>
      <c r="G14" s="582"/>
      <c r="H14" s="582"/>
      <c r="I14" s="582"/>
      <c r="J14" s="582"/>
      <c r="K14" s="582"/>
      <c r="L14" s="582"/>
      <c r="M14" s="582"/>
    </row>
    <row r="15" spans="1:13">
      <c r="A15" s="582"/>
      <c r="B15" s="582"/>
      <c r="C15" s="582"/>
      <c r="D15" s="582"/>
      <c r="E15" s="582"/>
      <c r="F15" s="582"/>
      <c r="G15" s="582"/>
      <c r="H15" s="582"/>
      <c r="I15" s="582"/>
      <c r="J15" s="582"/>
      <c r="K15" s="582"/>
      <c r="L15" s="582"/>
      <c r="M15" s="582"/>
    </row>
    <row r="16" spans="1:13">
      <c r="A16" s="582"/>
      <c r="B16" s="582"/>
      <c r="C16" s="582"/>
      <c r="D16" s="582"/>
      <c r="E16" s="582"/>
      <c r="F16" s="582"/>
      <c r="G16" s="582"/>
      <c r="H16" s="582"/>
      <c r="I16" s="582"/>
      <c r="J16" s="582"/>
      <c r="K16" s="582"/>
      <c r="L16" s="582"/>
      <c r="M16" s="582"/>
    </row>
    <row r="17" spans="1:13">
      <c r="A17" s="582"/>
      <c r="B17" s="582"/>
      <c r="C17" s="582"/>
      <c r="D17" s="582"/>
      <c r="E17" s="582"/>
      <c r="F17" s="582"/>
      <c r="G17" s="582"/>
      <c r="H17" s="582"/>
      <c r="I17" s="582"/>
      <c r="J17" s="582"/>
      <c r="K17" s="582"/>
      <c r="L17" s="582"/>
      <c r="M17" s="582"/>
    </row>
    <row r="18" spans="1:13">
      <c r="A18" s="582"/>
      <c r="B18" s="582"/>
      <c r="C18" s="582"/>
      <c r="D18" s="582"/>
      <c r="E18" s="582"/>
      <c r="F18" s="582"/>
      <c r="G18" s="582"/>
      <c r="H18" s="582"/>
      <c r="I18" s="582"/>
      <c r="J18" s="582"/>
      <c r="K18" s="582"/>
      <c r="L18" s="582"/>
      <c r="M18" s="582"/>
    </row>
    <row r="19" spans="1:13">
      <c r="A19" s="582"/>
      <c r="B19" s="582"/>
      <c r="C19" s="582"/>
      <c r="D19" s="582"/>
      <c r="E19" s="582"/>
      <c r="F19" s="582"/>
      <c r="G19" s="582"/>
      <c r="H19" s="582"/>
      <c r="I19" s="582"/>
      <c r="J19" s="582"/>
      <c r="K19" s="582"/>
      <c r="L19" s="582"/>
      <c r="M19" s="582"/>
    </row>
    <row r="22" spans="1:13">
      <c r="G22" s="583"/>
    </row>
  </sheetData>
  <sheetProtection sheet="1" objects="1" scenarios="1"/>
  <pageMargins left="0.7" right="2.4214583333333333" top="0.75" bottom="0.75" header="0.3" footer="0.3"/>
  <pageSetup paperSize="9" scale="57" orientation="portrait" r:id="rId1"/>
  <colBreaks count="1" manualBreakCount="1">
    <brk id="10" min="3" max="17" man="1"/>
  </colBreaks>
  <drawing r:id="rId2"/>
</worksheet>
</file>

<file path=xl/worksheets/sheet10.xml><?xml version="1.0" encoding="utf-8"?>
<worksheet xmlns="http://schemas.openxmlformats.org/spreadsheetml/2006/main" xmlns:r="http://schemas.openxmlformats.org/officeDocument/2006/relationships">
  <sheetPr codeName="Feuil8"/>
  <dimension ref="A1:F44"/>
  <sheetViews>
    <sheetView showGridLines="0" view="pageBreakPreview" zoomScaleNormal="130" zoomScaleSheetLayoutView="100" zoomScalePageLayoutView="90" workbookViewId="0">
      <selection activeCell="D4" sqref="D4:F4"/>
    </sheetView>
  </sheetViews>
  <sheetFormatPr baseColWidth="10" defaultColWidth="11" defaultRowHeight="15" customHeight="1"/>
  <cols>
    <col min="1" max="1" width="10.85546875" style="406" customWidth="1"/>
    <col min="2" max="2" width="11.7109375" style="406" customWidth="1"/>
    <col min="3" max="3" width="27.42578125" style="406" customWidth="1"/>
    <col min="4" max="4" width="17.42578125" style="406" customWidth="1"/>
    <col min="5" max="5" width="13.140625" style="406" customWidth="1"/>
    <col min="6" max="6" width="34.7109375" style="406" customWidth="1"/>
    <col min="7" max="256" width="11" style="392" customWidth="1"/>
    <col min="257" max="16384" width="11" style="392"/>
  </cols>
  <sheetData>
    <row r="1" spans="1:6" ht="26.25" customHeight="1">
      <c r="A1" s="833" t="s">
        <v>695</v>
      </c>
      <c r="B1" s="834"/>
      <c r="C1" s="835"/>
      <c r="D1" s="835"/>
      <c r="E1" s="835"/>
      <c r="F1" s="836" t="s">
        <v>1706</v>
      </c>
    </row>
    <row r="2" spans="1:6" ht="17.100000000000001" customHeight="1">
      <c r="A2" s="1612" t="s">
        <v>696</v>
      </c>
      <c r="B2" s="1613"/>
      <c r="C2" s="1663"/>
      <c r="D2" s="1663"/>
      <c r="E2" s="1663"/>
      <c r="F2" s="1664"/>
    </row>
    <row r="3" spans="1:6" ht="13.5" customHeight="1">
      <c r="A3" s="1635" t="s">
        <v>697</v>
      </c>
      <c r="B3" s="1636"/>
      <c r="C3" s="1661"/>
      <c r="D3" s="1661"/>
      <c r="E3" s="1661"/>
      <c r="F3" s="1662"/>
    </row>
    <row r="4" spans="1:6" ht="18" customHeight="1">
      <c r="A4" s="1676" t="s">
        <v>698</v>
      </c>
      <c r="B4" s="1674"/>
      <c r="C4" s="1674"/>
      <c r="D4" s="1673" t="s">
        <v>699</v>
      </c>
      <c r="E4" s="1674"/>
      <c r="F4" s="1675"/>
    </row>
    <row r="5" spans="1:6" ht="13.5" customHeight="1">
      <c r="A5" s="1671" t="str">
        <f>IFERROR(A36+364,"Date de la déclaration + 1 an")</f>
        <v>Date de la déclaration + 1 an</v>
      </c>
      <c r="B5" s="1672"/>
      <c r="C5" s="1672"/>
      <c r="D5" s="1668" t="str">
        <f>IF(A36="","remplir la cellule de date de la déclaration (onglet ISO 17050)",IF(ISERROR(YEAR(A36)),"date de la déclaration invalide",CONCATENATE("Autodeclaration_ISO_17050_sur_la_NF_S99-170_en_",YEAR(A36),"_",MONTH(A36),"_",DAY(A36))))</f>
        <v>date de la déclaration invalide</v>
      </c>
      <c r="E5" s="1669"/>
      <c r="F5" s="1670"/>
    </row>
    <row r="6" spans="1:6" ht="8.1" customHeight="1">
      <c r="A6" s="868"/>
      <c r="B6" s="869"/>
      <c r="C6" s="870"/>
      <c r="D6" s="870"/>
      <c r="E6" s="870"/>
      <c r="F6" s="871"/>
    </row>
    <row r="7" spans="1:6" ht="23.1" customHeight="1">
      <c r="A7" s="1687" t="s">
        <v>761</v>
      </c>
      <c r="B7" s="1688"/>
      <c r="C7" s="1689"/>
      <c r="D7" s="1689"/>
      <c r="E7" s="1689"/>
      <c r="F7" s="1690"/>
    </row>
    <row r="8" spans="1:6" ht="21.75" customHeight="1">
      <c r="A8" s="1683" t="str">
        <f>'Page d''accueil'!D7</f>
        <v>Nom de l'établissement</v>
      </c>
      <c r="B8" s="1684"/>
      <c r="C8" s="1685"/>
      <c r="D8" s="1685"/>
      <c r="E8" s="1685"/>
      <c r="F8" s="1686"/>
    </row>
    <row r="9" spans="1:6" ht="29.25" customHeight="1">
      <c r="A9" s="1680" t="s">
        <v>1736</v>
      </c>
      <c r="B9" s="1681"/>
      <c r="C9" s="1681"/>
      <c r="D9" s="1681"/>
      <c r="E9" s="1681"/>
      <c r="F9" s="1682"/>
    </row>
    <row r="10" spans="1:6" ht="39" customHeight="1">
      <c r="A10" s="1677" t="s">
        <v>700</v>
      </c>
      <c r="B10" s="1678"/>
      <c r="C10" s="1678"/>
      <c r="D10" s="1678"/>
      <c r="E10" s="1678"/>
      <c r="F10" s="1679"/>
    </row>
    <row r="11" spans="1:6" ht="27" customHeight="1">
      <c r="A11" s="1695" t="s">
        <v>762</v>
      </c>
      <c r="B11" s="1696"/>
      <c r="C11" s="1696"/>
      <c r="D11" s="1697"/>
      <c r="E11" s="485" t="s">
        <v>701</v>
      </c>
      <c r="F11" s="872" t="s">
        <v>702</v>
      </c>
    </row>
    <row r="12" spans="1:6" ht="37.5" customHeight="1">
      <c r="A12" s="1666" t="str">
        <f>'Evaluation des exigences'!K13</f>
        <v>Estimation du niveau sur les critères mutualisés ISO 9001:2015</v>
      </c>
      <c r="B12" s="1667"/>
      <c r="C12" s="1667"/>
      <c r="D12" s="1667"/>
      <c r="E12" s="486" t="str">
        <f>'Evaluation des exigences'!I14</f>
        <v/>
      </c>
      <c r="F12" s="873" t="str">
        <f>IFERROR(IF(AND(E13&gt;='Page d''accueil'!$A$41,E14&gt;='Page d''accueil'!$A$41,E15&gt;='Page d''accueil'!$A$41,E16&gt;='Page d''accueil'!$A$41,E17&gt;='Page d''accueil'!$A$41,E18&gt;='Page d''accueil'!$A$41,E19&gt;='Page d''accueil'!$A$41),'Résultats ISO 9001'!F121,"non déclarable"),"")</f>
        <v/>
      </c>
    </row>
    <row r="13" spans="1:6" ht="21" customHeight="1">
      <c r="A13" s="874" t="str">
        <f>'Résultats ISO 9001'!A48:E48</f>
        <v>Article 4 : Contexte de l'organisme</v>
      </c>
      <c r="B13" s="487"/>
      <c r="C13" s="488"/>
      <c r="D13" s="488"/>
      <c r="E13" s="489" t="str">
        <f>'Résultats ISO 9001'!J48</f>
        <v/>
      </c>
      <c r="F13" s="875" t="str">
        <f>IFERROR(IF(E13&gt;='Page d''accueil'!$A$41,'Résultats ISO 9001'!F48,"non déclarable"),"")</f>
        <v/>
      </c>
    </row>
    <row r="14" spans="1:6" ht="21" customHeight="1">
      <c r="A14" s="876" t="str">
        <f>'Résultats ISO 9001'!A57:E57</f>
        <v>Article 5 : Leadership</v>
      </c>
      <c r="B14" s="490"/>
      <c r="C14" s="490"/>
      <c r="D14" s="490"/>
      <c r="E14" s="489" t="str">
        <f>'Résultats ISO 9001'!J57</f>
        <v/>
      </c>
      <c r="F14" s="875" t="str">
        <f>IFERROR(IF(E14&gt;='Page d''accueil'!$A$41,'Résultats ISO 9001'!F57,"non déclarable"),"")</f>
        <v/>
      </c>
    </row>
    <row r="15" spans="1:6" ht="21" customHeight="1">
      <c r="A15" s="876" t="str">
        <f>'Résultats ISO 9001'!A66:E66</f>
        <v xml:space="preserve">Article 6 : Planification </v>
      </c>
      <c r="B15" s="490"/>
      <c r="C15" s="490"/>
      <c r="D15" s="490"/>
      <c r="E15" s="489" t="str">
        <f>'Résultats ISO 9001'!J66</f>
        <v/>
      </c>
      <c r="F15" s="875" t="str">
        <f>IFERROR(IF(E15&gt;='Page d''accueil'!$A$41,'Résultats ISO 9001'!F66,"non déclarable"),"")</f>
        <v/>
      </c>
    </row>
    <row r="16" spans="1:6" ht="21" customHeight="1">
      <c r="A16" s="876" t="str">
        <f>'Résultats ISO 9001'!A75:E75</f>
        <v>Article 7 : Support</v>
      </c>
      <c r="B16" s="490"/>
      <c r="C16" s="490"/>
      <c r="D16" s="490"/>
      <c r="E16" s="489" t="str">
        <f>'Résultats ISO 9001'!J75</f>
        <v/>
      </c>
      <c r="F16" s="875" t="str">
        <f>IFERROR(IF(E16&gt;='Page d''accueil'!$A$41,'Résultats ISO 9001'!F75,"non déclarable"),"")</f>
        <v/>
      </c>
    </row>
    <row r="17" spans="1:6" ht="21" customHeight="1">
      <c r="A17" s="876" t="str">
        <f>'Résultats ISO 9001'!A84:E84</f>
        <v>Article 8 : Réalisation des activités opérationnelles</v>
      </c>
      <c r="B17" s="490"/>
      <c r="C17" s="490"/>
      <c r="D17" s="490"/>
      <c r="E17" s="489" t="str">
        <f>'Résultats ISO 9001'!J84</f>
        <v/>
      </c>
      <c r="F17" s="875" t="str">
        <f>IFERROR(IF(E17&gt;='Page d''accueil'!$A$41,'Résultats ISO 9001'!F84,"non déclarable"),"")</f>
        <v/>
      </c>
    </row>
    <row r="18" spans="1:6" ht="21" customHeight="1">
      <c r="A18" s="876" t="str">
        <f>'Résultats ISO 9001'!A93:E93</f>
        <v>Article 9 : Evaluation des performances</v>
      </c>
      <c r="B18" s="490"/>
      <c r="C18" s="490"/>
      <c r="D18" s="490"/>
      <c r="E18" s="489" t="str">
        <f>'Résultats ISO 9001'!J93</f>
        <v/>
      </c>
      <c r="F18" s="875" t="str">
        <f>IFERROR(IF(E18&gt;='Page d''accueil'!$A$41,'Résultats ISO 9001'!F93,"non déclarable"),"")</f>
        <v/>
      </c>
    </row>
    <row r="19" spans="1:6" ht="21" customHeight="1">
      <c r="A19" s="877" t="str">
        <f>'Résultats ISO 9001'!A102:E102</f>
        <v>Article 10 : Amélioration</v>
      </c>
      <c r="B19" s="878"/>
      <c r="C19" s="878"/>
      <c r="D19" s="878"/>
      <c r="E19" s="489" t="str">
        <f>'Résultats ISO 9001'!J102</f>
        <v/>
      </c>
      <c r="F19" s="875" t="str">
        <f>IFERROR(IF(E19&gt;='Page d''accueil'!$A$41,'Résultats ISO 9001'!F102,"non déclarable"),"")</f>
        <v/>
      </c>
    </row>
    <row r="20" spans="1:6" ht="8.1" customHeight="1">
      <c r="A20" s="879"/>
      <c r="B20" s="491"/>
      <c r="C20" s="492"/>
      <c r="D20" s="492"/>
      <c r="E20" s="492"/>
      <c r="F20" s="880"/>
    </row>
    <row r="21" spans="1:6" ht="17.100000000000001" customHeight="1">
      <c r="A21" s="1649" t="s">
        <v>703</v>
      </c>
      <c r="B21" s="1650"/>
      <c r="C21" s="1693"/>
      <c r="D21" s="1693"/>
      <c r="E21" s="1693"/>
      <c r="F21" s="1694"/>
    </row>
    <row r="22" spans="1:6" ht="17.100000000000001" customHeight="1">
      <c r="A22" s="1639" t="s">
        <v>704</v>
      </c>
      <c r="B22" s="1640"/>
      <c r="C22" s="1691"/>
      <c r="D22" s="1691"/>
      <c r="E22" s="1691"/>
      <c r="F22" s="1692"/>
    </row>
    <row r="23" spans="1:6" ht="17.100000000000001" customHeight="1">
      <c r="A23" s="1653" t="s">
        <v>705</v>
      </c>
      <c r="B23" s="1654"/>
      <c r="C23" s="1654"/>
      <c r="D23" s="1619" t="s">
        <v>706</v>
      </c>
      <c r="E23" s="1654"/>
      <c r="F23" s="1665"/>
    </row>
    <row r="24" spans="1:6" ht="52.5" customHeight="1">
      <c r="A24" s="1610" t="s">
        <v>763</v>
      </c>
      <c r="B24" s="1611"/>
      <c r="C24" s="1611"/>
      <c r="D24" s="1699" t="s">
        <v>764</v>
      </c>
      <c r="E24" s="1580"/>
      <c r="F24" s="1581"/>
    </row>
    <row r="25" spans="1:6" ht="36" customHeight="1">
      <c r="A25" s="1589" t="s">
        <v>765</v>
      </c>
      <c r="B25" s="1590"/>
      <c r="C25" s="1590"/>
      <c r="D25" s="1586" t="s">
        <v>709</v>
      </c>
      <c r="E25" s="1587"/>
      <c r="F25" s="1588"/>
    </row>
    <row r="26" spans="1:6" ht="8.1" customHeight="1">
      <c r="A26" s="881"/>
      <c r="B26" s="493"/>
      <c r="C26" s="494"/>
      <c r="D26" s="494"/>
      <c r="E26" s="494"/>
      <c r="F26" s="882"/>
    </row>
    <row r="27" spans="1:6" ht="14.1" customHeight="1">
      <c r="A27" s="1702" t="s">
        <v>710</v>
      </c>
      <c r="B27" s="1703"/>
      <c r="C27" s="1703"/>
      <c r="D27" s="1703"/>
      <c r="E27" s="1703"/>
      <c r="F27" s="1704"/>
    </row>
    <row r="28" spans="1:6" ht="18" customHeight="1">
      <c r="A28" s="853" t="s">
        <v>1674</v>
      </c>
      <c r="B28" s="637"/>
      <c r="C28" s="638"/>
      <c r="D28" s="393" t="s">
        <v>1675</v>
      </c>
      <c r="E28" s="637"/>
      <c r="F28" s="854"/>
    </row>
    <row r="29" spans="1:6" ht="18" customHeight="1">
      <c r="A29" s="1594" t="s">
        <v>766</v>
      </c>
      <c r="B29" s="1599"/>
      <c r="C29" s="1595"/>
      <c r="D29" s="1708" t="str">
        <f>'Page d''accueil'!D7</f>
        <v>Nom de l'établissement</v>
      </c>
      <c r="E29" s="1709"/>
      <c r="F29" s="1710"/>
    </row>
    <row r="30" spans="1:6" ht="18" customHeight="1">
      <c r="A30" s="853" t="s">
        <v>712</v>
      </c>
      <c r="B30" s="637"/>
      <c r="C30" s="638"/>
      <c r="D30" s="393" t="s">
        <v>712</v>
      </c>
      <c r="E30" s="637"/>
      <c r="F30" s="854"/>
    </row>
    <row r="31" spans="1:6" ht="18" customHeight="1">
      <c r="A31" s="1594" t="s">
        <v>1676</v>
      </c>
      <c r="B31" s="1559"/>
      <c r="C31" s="1595"/>
      <c r="D31" s="1705" t="str">
        <f>'Page d''accueil'!D8</f>
        <v>Nom et Prénom</v>
      </c>
      <c r="E31" s="1706"/>
      <c r="F31" s="1707"/>
    </row>
    <row r="32" spans="1:6" ht="18" customHeight="1">
      <c r="A32" s="1594" t="s">
        <v>1677</v>
      </c>
      <c r="B32" s="1605"/>
      <c r="C32" s="1606"/>
      <c r="D32" s="1602" t="s">
        <v>1191</v>
      </c>
      <c r="E32" s="1603"/>
      <c r="F32" s="1604"/>
    </row>
    <row r="33" spans="1:6" ht="18" customHeight="1">
      <c r="A33" s="1594" t="s">
        <v>1678</v>
      </c>
      <c r="B33" s="1559"/>
      <c r="C33" s="1595"/>
      <c r="D33" s="1602" t="s">
        <v>1190</v>
      </c>
      <c r="E33" s="1115"/>
      <c r="F33" s="1116"/>
    </row>
    <row r="34" spans="1:6" ht="18" customHeight="1">
      <c r="A34" s="1594" t="s">
        <v>767</v>
      </c>
      <c r="B34" s="1599"/>
      <c r="C34" s="1595"/>
      <c r="D34" s="1700" t="str">
        <f>'Page d''accueil'!D9</f>
        <v>@</v>
      </c>
      <c r="E34" s="1701"/>
      <c r="F34" s="883" t="str">
        <f>'Page d''accueil'!D10</f>
        <v>Tél</v>
      </c>
    </row>
    <row r="35" spans="1:6" ht="18" customHeight="1">
      <c r="A35" s="853" t="s">
        <v>714</v>
      </c>
      <c r="B35" s="395"/>
      <c r="C35" s="638"/>
      <c r="D35" s="393" t="s">
        <v>715</v>
      </c>
      <c r="E35" s="395"/>
      <c r="F35" s="854"/>
    </row>
    <row r="36" spans="1:6" ht="18" customHeight="1">
      <c r="A36" s="1698" t="s">
        <v>716</v>
      </c>
      <c r="B36" s="1592"/>
      <c r="C36" s="1593"/>
      <c r="D36" s="664">
        <f>'Evaluation des exigences'!M4</f>
        <v>43131</v>
      </c>
      <c r="E36" s="396"/>
      <c r="F36" s="857"/>
    </row>
    <row r="37" spans="1:6" ht="18" customHeight="1">
      <c r="A37" s="884" t="s">
        <v>717</v>
      </c>
      <c r="B37" s="476"/>
      <c r="C37" s="477"/>
      <c r="D37" s="475" t="s">
        <v>717</v>
      </c>
      <c r="E37" s="478"/>
      <c r="F37" s="885"/>
    </row>
    <row r="38" spans="1:6" ht="18" customHeight="1">
      <c r="A38" s="886"/>
      <c r="B38" s="480"/>
      <c r="C38" s="481"/>
      <c r="D38" s="479"/>
      <c r="E38" s="480"/>
      <c r="F38" s="887"/>
    </row>
    <row r="39" spans="1:6" ht="15" customHeight="1">
      <c r="A39" s="888"/>
      <c r="B39" s="483"/>
      <c r="C39" s="484"/>
      <c r="D39" s="482"/>
      <c r="E39" s="483"/>
      <c r="F39" s="889"/>
    </row>
    <row r="40" spans="1:6" ht="15" customHeight="1">
      <c r="A40" s="888"/>
      <c r="B40" s="483"/>
      <c r="C40" s="484"/>
      <c r="D40" s="482"/>
      <c r="E40" s="483"/>
      <c r="F40" s="889"/>
    </row>
    <row r="41" spans="1:6" ht="15" customHeight="1">
      <c r="A41" s="888"/>
      <c r="B41" s="483"/>
      <c r="C41" s="484"/>
      <c r="D41" s="482"/>
      <c r="E41" s="483"/>
      <c r="F41" s="889"/>
    </row>
    <row r="42" spans="1:6" ht="15" customHeight="1">
      <c r="A42" s="888"/>
      <c r="B42" s="483"/>
      <c r="C42" s="484"/>
      <c r="D42" s="482"/>
      <c r="E42" s="483"/>
      <c r="F42" s="889"/>
    </row>
    <row r="43" spans="1:6" ht="15" customHeight="1">
      <c r="A43" s="888"/>
      <c r="B43" s="483"/>
      <c r="C43" s="484"/>
      <c r="D43" s="482"/>
      <c r="E43" s="483"/>
      <c r="F43" s="889"/>
    </row>
    <row r="44" spans="1:6" ht="15" customHeight="1" thickBot="1">
      <c r="A44" s="890"/>
      <c r="B44" s="891"/>
      <c r="C44" s="892"/>
      <c r="D44" s="893"/>
      <c r="E44" s="891"/>
      <c r="F44" s="894"/>
    </row>
  </sheetData>
  <sheetProtection sheet="1" objects="1" scenarios="1"/>
  <mergeCells count="32">
    <mergeCell ref="A11:D11"/>
    <mergeCell ref="A36:C36"/>
    <mergeCell ref="D24:F24"/>
    <mergeCell ref="A24:C24"/>
    <mergeCell ref="D34:E34"/>
    <mergeCell ref="A34:C34"/>
    <mergeCell ref="D33:F33"/>
    <mergeCell ref="A33:C33"/>
    <mergeCell ref="D32:F32"/>
    <mergeCell ref="A32:C32"/>
    <mergeCell ref="A27:F27"/>
    <mergeCell ref="A31:C31"/>
    <mergeCell ref="D31:F31"/>
    <mergeCell ref="D29:F29"/>
    <mergeCell ref="A29:C29"/>
    <mergeCell ref="D25:F25"/>
    <mergeCell ref="A3:F3"/>
    <mergeCell ref="A25:C25"/>
    <mergeCell ref="A2:F2"/>
    <mergeCell ref="D23:F23"/>
    <mergeCell ref="A12:D12"/>
    <mergeCell ref="D5:F5"/>
    <mergeCell ref="A5:C5"/>
    <mergeCell ref="D4:F4"/>
    <mergeCell ref="A4:C4"/>
    <mergeCell ref="A10:F10"/>
    <mergeCell ref="A9:F9"/>
    <mergeCell ref="A8:F8"/>
    <mergeCell ref="A7:F7"/>
    <mergeCell ref="A23:C23"/>
    <mergeCell ref="A22:F22"/>
    <mergeCell ref="A21:F21"/>
  </mergeCells>
  <pageMargins left="0.4" right="0.4" top="0.38368055555555558" bottom="0.59" header="0.19685" footer="0.19685"/>
  <pageSetup scale="85" orientation="portrait" r:id="rId1"/>
  <headerFooter>
    <oddHeader>&amp;CDéclaration ISO 13485</oddHeader>
    <oddFooter>&amp;R&amp;"Arial Narrow,Normal"&amp;8&amp;K000000&amp;P/&amp;N</oddFooter>
  </headerFooter>
  <drawing r:id="rId2"/>
</worksheet>
</file>

<file path=xl/worksheets/sheet11.xml><?xml version="1.0" encoding="utf-8"?>
<worksheet xmlns="http://schemas.openxmlformats.org/spreadsheetml/2006/main" xmlns:r="http://schemas.openxmlformats.org/officeDocument/2006/relationships">
  <dimension ref="A1:F44"/>
  <sheetViews>
    <sheetView showGridLines="0" view="pageBreakPreview" zoomScaleSheetLayoutView="100" workbookViewId="0">
      <selection activeCell="A2" sqref="A2:F2"/>
    </sheetView>
  </sheetViews>
  <sheetFormatPr baseColWidth="10" defaultColWidth="11" defaultRowHeight="15" customHeight="1"/>
  <cols>
    <col min="1" max="1" width="9.140625" style="406" customWidth="1"/>
    <col min="2" max="2" width="14.85546875" style="406" customWidth="1"/>
    <col min="3" max="3" width="27" style="406" customWidth="1"/>
    <col min="4" max="4" width="20.5703125" style="406" customWidth="1"/>
    <col min="5" max="5" width="12.5703125" style="406" customWidth="1"/>
    <col min="6" max="6" width="25.85546875" style="406" customWidth="1"/>
    <col min="7" max="256" width="11" style="392" customWidth="1"/>
    <col min="257" max="16384" width="11" style="392"/>
  </cols>
  <sheetData>
    <row r="1" spans="1:6" ht="28.5" customHeight="1">
      <c r="A1" s="833" t="s">
        <v>695</v>
      </c>
      <c r="B1" s="834"/>
      <c r="C1" s="835"/>
      <c r="D1" s="835"/>
      <c r="E1" s="835"/>
      <c r="F1" s="836" t="s">
        <v>1706</v>
      </c>
    </row>
    <row r="2" spans="1:6" ht="17.100000000000001" customHeight="1">
      <c r="A2" s="1612" t="s">
        <v>696</v>
      </c>
      <c r="B2" s="1613"/>
      <c r="C2" s="1663"/>
      <c r="D2" s="1663"/>
      <c r="E2" s="1663"/>
      <c r="F2" s="1664"/>
    </row>
    <row r="3" spans="1:6" ht="13.5" customHeight="1">
      <c r="A3" s="1635" t="s">
        <v>697</v>
      </c>
      <c r="B3" s="1636"/>
      <c r="C3" s="1661"/>
      <c r="D3" s="1661"/>
      <c r="E3" s="1661"/>
      <c r="F3" s="1662"/>
    </row>
    <row r="4" spans="1:6" ht="18" customHeight="1">
      <c r="A4" s="1676" t="s">
        <v>698</v>
      </c>
      <c r="B4" s="1674"/>
      <c r="C4" s="1674"/>
      <c r="D4" s="1673" t="s">
        <v>699</v>
      </c>
      <c r="E4" s="1674"/>
      <c r="F4" s="1675"/>
    </row>
    <row r="5" spans="1:6" ht="13.5" customHeight="1">
      <c r="A5" s="1713"/>
      <c r="B5" s="1714"/>
      <c r="C5" s="1714"/>
      <c r="D5" s="1715"/>
      <c r="E5" s="1715"/>
      <c r="F5" s="1716"/>
    </row>
    <row r="6" spans="1:6" ht="8.1" customHeight="1">
      <c r="A6" s="868"/>
      <c r="B6" s="869"/>
      <c r="C6" s="870"/>
      <c r="D6" s="870"/>
      <c r="E6" s="870"/>
      <c r="F6" s="871"/>
    </row>
    <row r="7" spans="1:6" ht="26.25" customHeight="1">
      <c r="A7" s="1717" t="s">
        <v>1170</v>
      </c>
      <c r="B7" s="1718"/>
      <c r="C7" s="1718"/>
      <c r="D7" s="1718"/>
      <c r="E7" s="1718"/>
      <c r="F7" s="1719"/>
    </row>
    <row r="8" spans="1:6" ht="21.75" customHeight="1">
      <c r="A8" s="1720" t="str">
        <f>'Page d''accueil'!D7</f>
        <v>Nom de l'établissement</v>
      </c>
      <c r="B8" s="1721"/>
      <c r="C8" s="1722"/>
      <c r="D8" s="1722"/>
      <c r="E8" s="1722"/>
      <c r="F8" s="1723"/>
    </row>
    <row r="9" spans="1:6" ht="29.25" customHeight="1">
      <c r="A9" s="1680" t="s">
        <v>1737</v>
      </c>
      <c r="B9" s="1681"/>
      <c r="C9" s="1681"/>
      <c r="D9" s="1681"/>
      <c r="E9" s="1681"/>
      <c r="F9" s="1682"/>
    </row>
    <row r="10" spans="1:6" ht="39" customHeight="1">
      <c r="A10" s="1677" t="s">
        <v>700</v>
      </c>
      <c r="B10" s="1678"/>
      <c r="C10" s="1678"/>
      <c r="D10" s="1678"/>
      <c r="E10" s="1678"/>
      <c r="F10" s="1679"/>
    </row>
    <row r="11" spans="1:6" ht="27" customHeight="1">
      <c r="A11" s="1695" t="s">
        <v>1166</v>
      </c>
      <c r="B11" s="1696"/>
      <c r="C11" s="1696"/>
      <c r="D11" s="1697"/>
      <c r="E11" s="485" t="s">
        <v>701</v>
      </c>
      <c r="F11" s="872" t="s">
        <v>702</v>
      </c>
    </row>
    <row r="12" spans="1:6" ht="37.5" customHeight="1">
      <c r="A12" s="1711" t="str">
        <f>'Evaluation des exigences'!G15</f>
        <v>Niveau de conformité sur la norme ISO 14971:2013</v>
      </c>
      <c r="B12" s="1712"/>
      <c r="C12" s="1712"/>
      <c r="D12" s="1712"/>
      <c r="E12" s="525" t="str">
        <f>'Résultats ISO 14971'!G85</f>
        <v/>
      </c>
      <c r="F12" s="895" t="str">
        <f>IFERROR(IF(AND(E13&gt;='Page d''accueil'!$A$41,E14&gt;='Page d''accueil'!$A$41,E15&gt;='Page d''accueil'!$A$41,E16&gt;='Page d''accueil'!$A$41,E17&gt;='Page d''accueil'!$A$41,E18&gt;='Page d''accueil'!$A$41,E19&gt;='Page d''accueil'!$A$41),'Résultats ISO 13485'!E103,"non déclarable"),"")</f>
        <v/>
      </c>
    </row>
    <row r="13" spans="1:6" ht="21" customHeight="1">
      <c r="A13" s="896" t="str">
        <f>'Résultats ISO 14971'!A86</f>
        <v>Article 3 : Exigences générales relatives à la gestion des risques</v>
      </c>
      <c r="B13" s="526"/>
      <c r="C13" s="527"/>
      <c r="D13" s="527"/>
      <c r="E13" s="528" t="str">
        <f>'Résultats ISO 14971'!G86</f>
        <v/>
      </c>
      <c r="F13" s="897" t="str">
        <f>IFERROR(IF(E13&gt;='Page d''accueil'!$A$41,'Résultats ISO 14971'!F86,"non déclarable"),"")</f>
        <v/>
      </c>
    </row>
    <row r="14" spans="1:6" ht="21" customHeight="1">
      <c r="A14" s="898" t="str">
        <f>'Résultats ISO 14971'!A92</f>
        <v>Article 4 : Analyse du risque</v>
      </c>
      <c r="B14" s="529"/>
      <c r="C14" s="529"/>
      <c r="D14" s="529"/>
      <c r="E14" s="528" t="str">
        <f>'Résultats ISO 14971'!G92</f>
        <v/>
      </c>
      <c r="F14" s="897" t="str">
        <f>IFERROR(IF(E14&gt;='Page d''accueil'!$A$41,'Résultats ISO 14971'!F92,"non déclarable"),"")</f>
        <v/>
      </c>
    </row>
    <row r="15" spans="1:6" ht="21" customHeight="1">
      <c r="A15" s="898" t="str">
        <f>'Résultats ISO 14971'!A97</f>
        <v>Article 5 : Evaluation du risque</v>
      </c>
      <c r="B15" s="529"/>
      <c r="C15" s="529"/>
      <c r="D15" s="529"/>
      <c r="E15" s="528" t="str">
        <f>'Résultats ISO 14971'!G97</f>
        <v/>
      </c>
      <c r="F15" s="897" t="str">
        <f>IFERROR(IF(E15&gt;='Page d''accueil'!$A$41,'Résultats ISO 14971'!F97,"non déclarable"),"")</f>
        <v/>
      </c>
    </row>
    <row r="16" spans="1:6" ht="21" customHeight="1">
      <c r="A16" s="898" t="str">
        <f>'Résultats ISO 14971'!A98</f>
        <v>Article 6 : Maîtrise du risque</v>
      </c>
      <c r="B16" s="529"/>
      <c r="C16" s="529"/>
      <c r="D16" s="529"/>
      <c r="E16" s="528" t="str">
        <f>'Résultats ISO 14971'!G98</f>
        <v/>
      </c>
      <c r="F16" s="897" t="str">
        <f>IFERROR(IF(E16&gt;='Page d''accueil'!$A$41,'Résultats ISO 14971'!F98,"non déclarable"),"")</f>
        <v/>
      </c>
    </row>
    <row r="17" spans="1:6" ht="21" customHeight="1">
      <c r="A17" s="898" t="str">
        <f>'Résultats ISO 14971'!A106</f>
        <v>Article 7 : Évaluation de l'acceptabilité du risque résiduel global</v>
      </c>
      <c r="B17" s="529"/>
      <c r="C17" s="529"/>
      <c r="D17" s="529"/>
      <c r="E17" s="528" t="str">
        <f>'Résultats ISO 14971'!G106</f>
        <v/>
      </c>
      <c r="F17" s="897" t="str">
        <f>IFERROR(IF(E17&gt;='Page d''accueil'!$A$41,'Résultats ISO 14971'!F106,"non déclarable"),"")</f>
        <v/>
      </c>
    </row>
    <row r="18" spans="1:6" ht="21" customHeight="1">
      <c r="A18" s="898" t="str">
        <f>'Résultats ISO 14971'!A107</f>
        <v>Article 8 : Rapport de gestion des risques</v>
      </c>
      <c r="B18" s="529"/>
      <c r="C18" s="529"/>
      <c r="D18" s="529"/>
      <c r="E18" s="528" t="str">
        <f>'Résultats ISO 14971'!G107</f>
        <v/>
      </c>
      <c r="F18" s="897" t="str">
        <f>IFERROR(IF(E18&gt;='Page d''accueil'!$A$41,'Résultats ISO 14971'!F107,"non déclarable"),"")</f>
        <v/>
      </c>
    </row>
    <row r="19" spans="1:6" ht="21" customHeight="1">
      <c r="A19" s="899" t="str">
        <f>'Résultats ISO 14971'!A108</f>
        <v>Article9 : Informations de production et de postproduction</v>
      </c>
      <c r="B19" s="900"/>
      <c r="C19" s="900"/>
      <c r="D19" s="900"/>
      <c r="E19" s="528" t="str">
        <f>'Résultats ISO 14971'!G108</f>
        <v/>
      </c>
      <c r="F19" s="897" t="str">
        <f>IFERROR(IF(E19&gt;='Page d''accueil'!$A$41,'Résultats ISO 14971'!F108,"non déclarable"),"")</f>
        <v/>
      </c>
    </row>
    <row r="20" spans="1:6" ht="8.1" customHeight="1">
      <c r="A20" s="879"/>
      <c r="B20" s="491"/>
      <c r="C20" s="492"/>
      <c r="D20" s="492"/>
      <c r="E20" s="492"/>
      <c r="F20" s="880"/>
    </row>
    <row r="21" spans="1:6" ht="17.100000000000001" customHeight="1">
      <c r="A21" s="1649" t="s">
        <v>703</v>
      </c>
      <c r="B21" s="1650"/>
      <c r="C21" s="1693"/>
      <c r="D21" s="1693"/>
      <c r="E21" s="1693"/>
      <c r="F21" s="1694"/>
    </row>
    <row r="22" spans="1:6" ht="17.100000000000001" customHeight="1">
      <c r="A22" s="1639" t="s">
        <v>704</v>
      </c>
      <c r="B22" s="1640"/>
      <c r="C22" s="1691"/>
      <c r="D22" s="1691"/>
      <c r="E22" s="1691"/>
      <c r="F22" s="1692"/>
    </row>
    <row r="23" spans="1:6" ht="17.100000000000001" customHeight="1">
      <c r="A23" s="1653" t="s">
        <v>705</v>
      </c>
      <c r="B23" s="1654"/>
      <c r="C23" s="1654"/>
      <c r="D23" s="1619" t="s">
        <v>706</v>
      </c>
      <c r="E23" s="1654"/>
      <c r="F23" s="1665"/>
    </row>
    <row r="24" spans="1:6" ht="52.5" customHeight="1">
      <c r="A24" s="1610" t="s">
        <v>1168</v>
      </c>
      <c r="B24" s="1611"/>
      <c r="C24" s="1611"/>
      <c r="D24" s="1699" t="s">
        <v>764</v>
      </c>
      <c r="E24" s="1580"/>
      <c r="F24" s="1581"/>
    </row>
    <row r="25" spans="1:6" ht="36" customHeight="1">
      <c r="A25" s="1589" t="s">
        <v>765</v>
      </c>
      <c r="B25" s="1590"/>
      <c r="C25" s="1590"/>
      <c r="D25" s="1586" t="s">
        <v>709</v>
      </c>
      <c r="E25" s="1587"/>
      <c r="F25" s="1588"/>
    </row>
    <row r="26" spans="1:6" ht="8.1" customHeight="1">
      <c r="A26" s="881"/>
      <c r="B26" s="493"/>
      <c r="C26" s="494"/>
      <c r="D26" s="494"/>
      <c r="E26" s="494"/>
      <c r="F26" s="882"/>
    </row>
    <row r="27" spans="1:6" ht="14.1" customHeight="1">
      <c r="A27" s="1702" t="s">
        <v>710</v>
      </c>
      <c r="B27" s="1703"/>
      <c r="C27" s="1703"/>
      <c r="D27" s="1703"/>
      <c r="E27" s="1703"/>
      <c r="F27" s="1704"/>
    </row>
    <row r="28" spans="1:6" ht="18" customHeight="1">
      <c r="A28" s="853" t="s">
        <v>1674</v>
      </c>
      <c r="B28" s="637"/>
      <c r="C28" s="638"/>
      <c r="D28" s="393" t="s">
        <v>1675</v>
      </c>
      <c r="E28" s="637"/>
      <c r="F28" s="854"/>
    </row>
    <row r="29" spans="1:6" ht="18" customHeight="1">
      <c r="A29" s="1594" t="s">
        <v>766</v>
      </c>
      <c r="B29" s="1599"/>
      <c r="C29" s="1595"/>
      <c r="D29" s="1708" t="str">
        <f>'Page d''accueil'!D7</f>
        <v>Nom de l'établissement</v>
      </c>
      <c r="E29" s="1709"/>
      <c r="F29" s="1710"/>
    </row>
    <row r="30" spans="1:6" ht="18" customHeight="1">
      <c r="A30" s="853" t="s">
        <v>712</v>
      </c>
      <c r="B30" s="637"/>
      <c r="C30" s="638"/>
      <c r="D30" s="393" t="s">
        <v>712</v>
      </c>
      <c r="E30" s="637"/>
      <c r="F30" s="854"/>
    </row>
    <row r="31" spans="1:6" ht="18" customHeight="1">
      <c r="A31" s="1594" t="s">
        <v>1676</v>
      </c>
      <c r="B31" s="1559"/>
      <c r="C31" s="1595"/>
      <c r="D31" s="1705" t="str">
        <f>'Page d''accueil'!D8</f>
        <v>Nom et Prénom</v>
      </c>
      <c r="E31" s="1706"/>
      <c r="F31" s="1707"/>
    </row>
    <row r="32" spans="1:6" ht="18" customHeight="1">
      <c r="A32" s="1594" t="s">
        <v>1677</v>
      </c>
      <c r="B32" s="1605"/>
      <c r="C32" s="1606"/>
      <c r="D32" s="1602" t="s">
        <v>1191</v>
      </c>
      <c r="E32" s="1603"/>
      <c r="F32" s="1604"/>
    </row>
    <row r="33" spans="1:6" ht="18" customHeight="1">
      <c r="A33" s="1594" t="s">
        <v>1190</v>
      </c>
      <c r="B33" s="1559"/>
      <c r="C33" s="1595"/>
      <c r="D33" s="1602" t="s">
        <v>1190</v>
      </c>
      <c r="E33" s="1115"/>
      <c r="F33" s="1116"/>
    </row>
    <row r="34" spans="1:6" ht="18" customHeight="1">
      <c r="A34" s="1594" t="s">
        <v>767</v>
      </c>
      <c r="B34" s="1599"/>
      <c r="C34" s="1595"/>
      <c r="D34" s="1700" t="str">
        <f>'Page d''accueil'!D9</f>
        <v>@</v>
      </c>
      <c r="E34" s="1701"/>
      <c r="F34" s="883" t="str">
        <f>'Page d''accueil'!D10</f>
        <v>Tél</v>
      </c>
    </row>
    <row r="35" spans="1:6" ht="18" customHeight="1">
      <c r="A35" s="853" t="s">
        <v>714</v>
      </c>
      <c r="B35" s="395"/>
      <c r="C35" s="638"/>
      <c r="D35" s="393" t="s">
        <v>715</v>
      </c>
      <c r="E35" s="395"/>
      <c r="F35" s="854"/>
    </row>
    <row r="36" spans="1:6" ht="18" customHeight="1">
      <c r="A36" s="1698" t="s">
        <v>716</v>
      </c>
      <c r="B36" s="1592"/>
      <c r="C36" s="1593"/>
      <c r="D36" s="664">
        <f>'Evaluation des exigences'!M4</f>
        <v>43131</v>
      </c>
      <c r="E36" s="396"/>
      <c r="F36" s="857"/>
    </row>
    <row r="37" spans="1:6" ht="18" customHeight="1">
      <c r="A37" s="884" t="s">
        <v>717</v>
      </c>
      <c r="B37" s="476"/>
      <c r="C37" s="477"/>
      <c r="D37" s="475" t="s">
        <v>717</v>
      </c>
      <c r="E37" s="478"/>
      <c r="F37" s="885"/>
    </row>
    <row r="38" spans="1:6" ht="18" customHeight="1">
      <c r="A38" s="886"/>
      <c r="B38" s="480"/>
      <c r="C38" s="481"/>
      <c r="D38" s="479"/>
      <c r="E38" s="480"/>
      <c r="F38" s="887"/>
    </row>
    <row r="39" spans="1:6" ht="15" customHeight="1">
      <c r="A39" s="888"/>
      <c r="B39" s="483"/>
      <c r="C39" s="484"/>
      <c r="D39" s="482"/>
      <c r="E39" s="483"/>
      <c r="F39" s="889"/>
    </row>
    <row r="40" spans="1:6" ht="15" customHeight="1">
      <c r="A40" s="888"/>
      <c r="B40" s="483"/>
      <c r="C40" s="484"/>
      <c r="D40" s="482"/>
      <c r="E40" s="483"/>
      <c r="F40" s="889"/>
    </row>
    <row r="41" spans="1:6" ht="15" customHeight="1">
      <c r="A41" s="888"/>
      <c r="B41" s="483"/>
      <c r="C41" s="484"/>
      <c r="D41" s="482"/>
      <c r="E41" s="483"/>
      <c r="F41" s="889"/>
    </row>
    <row r="42" spans="1:6" ht="15" customHeight="1">
      <c r="A42" s="888"/>
      <c r="B42" s="483"/>
      <c r="C42" s="484"/>
      <c r="D42" s="482"/>
      <c r="E42" s="483"/>
      <c r="F42" s="889"/>
    </row>
    <row r="43" spans="1:6" ht="15" customHeight="1">
      <c r="A43" s="888"/>
      <c r="B43" s="483"/>
      <c r="C43" s="484"/>
      <c r="D43" s="482"/>
      <c r="E43" s="483"/>
      <c r="F43" s="889"/>
    </row>
    <row r="44" spans="1:6" ht="15" customHeight="1" thickBot="1">
      <c r="A44" s="890"/>
      <c r="B44" s="891"/>
      <c r="C44" s="892"/>
      <c r="D44" s="893"/>
      <c r="E44" s="891"/>
      <c r="F44" s="894"/>
    </row>
  </sheetData>
  <sheetProtection sheet="1" objects="1" scenarios="1"/>
  <mergeCells count="32">
    <mergeCell ref="A12:D12"/>
    <mergeCell ref="A2:F2"/>
    <mergeCell ref="A3:F3"/>
    <mergeCell ref="A4:C4"/>
    <mergeCell ref="D4:F4"/>
    <mergeCell ref="A5:C5"/>
    <mergeCell ref="D5:F5"/>
    <mergeCell ref="A7:F7"/>
    <mergeCell ref="A8:F8"/>
    <mergeCell ref="A9:F9"/>
    <mergeCell ref="A10:F10"/>
    <mergeCell ref="A11:D11"/>
    <mergeCell ref="A31:C31"/>
    <mergeCell ref="D31:F31"/>
    <mergeCell ref="A21:F21"/>
    <mergeCell ref="A22:F22"/>
    <mergeCell ref="A23:C23"/>
    <mergeCell ref="D23:F23"/>
    <mergeCell ref="A24:C24"/>
    <mergeCell ref="D24:F24"/>
    <mergeCell ref="A25:C25"/>
    <mergeCell ref="D25:F25"/>
    <mergeCell ref="A27:F27"/>
    <mergeCell ref="A29:C29"/>
    <mergeCell ref="D29:F29"/>
    <mergeCell ref="A36:C36"/>
    <mergeCell ref="A32:C32"/>
    <mergeCell ref="D32:F32"/>
    <mergeCell ref="A33:C33"/>
    <mergeCell ref="D33:F33"/>
    <mergeCell ref="A34:C34"/>
    <mergeCell ref="D34:E34"/>
  </mergeCells>
  <pageMargins left="0.4" right="0.93374999999999997" top="0.38041666666666668" bottom="0.59" header="0.19685" footer="0.19685"/>
  <pageSetup scale="83" orientation="portrait" r:id="rId1"/>
  <headerFooter>
    <oddHeader>&amp;CDéclaration ISO 14971</oddHeader>
    <oddFooter>&amp;R&amp;"Arial Narrow,Normal"&amp;8&amp;K000000&amp;P/&amp;N</oddFooter>
  </headerFooter>
  <drawing r:id="rId2"/>
</worksheet>
</file>

<file path=xl/worksheets/sheet12.xml><?xml version="1.0" encoding="utf-8"?>
<worksheet xmlns="http://schemas.openxmlformats.org/spreadsheetml/2006/main" xmlns:r="http://schemas.openxmlformats.org/officeDocument/2006/relationships">
  <dimension ref="A1:P734"/>
  <sheetViews>
    <sheetView zoomScale="90" zoomScaleNormal="90" workbookViewId="0">
      <selection activeCell="E545" sqref="E545:P545"/>
    </sheetView>
  </sheetViews>
  <sheetFormatPr baseColWidth="10" defaultColWidth="19" defaultRowHeight="15"/>
  <cols>
    <col min="2" max="3" width="9.42578125" bestFit="1" customWidth="1"/>
    <col min="4" max="4" width="31.5703125" style="982" customWidth="1"/>
    <col min="5" max="8" width="7.28515625" customWidth="1"/>
    <col min="9" max="16" width="10" style="1041" customWidth="1"/>
  </cols>
  <sheetData>
    <row r="1" spans="1:16" ht="47.25" customHeight="1">
      <c r="A1" s="691" t="s">
        <v>62</v>
      </c>
      <c r="B1" s="567" t="s">
        <v>63</v>
      </c>
      <c r="C1" s="568" t="s">
        <v>64</v>
      </c>
      <c r="D1" s="953" t="s">
        <v>1112</v>
      </c>
      <c r="E1" s="1737" t="s">
        <v>1751</v>
      </c>
      <c r="F1" s="1738"/>
      <c r="G1" s="1738"/>
      <c r="H1" s="1738"/>
      <c r="I1" s="1729" t="s">
        <v>1671</v>
      </c>
      <c r="J1" s="1730"/>
      <c r="K1" s="1729" t="s">
        <v>1672</v>
      </c>
      <c r="L1" s="1730"/>
      <c r="M1" s="1729" t="s">
        <v>1673</v>
      </c>
      <c r="N1" s="1730"/>
      <c r="O1" s="1729" t="s">
        <v>1773</v>
      </c>
      <c r="P1" s="1730"/>
    </row>
    <row r="2" spans="1:16">
      <c r="A2" s="692">
        <v>4</v>
      </c>
      <c r="B2" s="590">
        <v>4</v>
      </c>
      <c r="C2" s="576" t="s">
        <v>69</v>
      </c>
      <c r="D2" s="955" t="s">
        <v>1281</v>
      </c>
      <c r="E2" s="983"/>
      <c r="F2" s="983"/>
      <c r="G2" s="983"/>
      <c r="H2" s="983"/>
      <c r="I2" s="1041">
        <f>IF(AND('Evaluation des exigences'!E19="Choix de véracité",A2&lt;&gt;"NA"),1,0)</f>
        <v>0</v>
      </c>
      <c r="J2" s="1041">
        <f>IF(AND('Evaluation des exigences'!E19="Non concernée",A2&lt;&gt;"NA"),1,0)</f>
        <v>0</v>
      </c>
      <c r="K2" s="1041">
        <f>IF(AND('Evaluation des exigences'!E19="Choix de véracité",B2&lt;&gt;"NA"),1,0)</f>
        <v>0</v>
      </c>
      <c r="L2" s="1041">
        <f>IF(AND('Evaluation des exigences'!E19="Non concernée",B2&lt;&gt;"NA"),1,0)</f>
        <v>0</v>
      </c>
      <c r="M2" s="1041">
        <f>IF(AND('Evaluation des exigences'!E19="Choix de véracité",C2&lt;&gt;"NA"),1,0)</f>
        <v>0</v>
      </c>
      <c r="N2" s="1041">
        <f>IF(AND('Evaluation des exigences'!E19="Non concernée",C2&lt;&gt;"NA"),1,0)</f>
        <v>0</v>
      </c>
      <c r="O2" s="1041">
        <f>IF(AND('Evaluation des exigences'!E19="Choix de véracité",H2&gt;1),1,0)</f>
        <v>0</v>
      </c>
      <c r="P2" s="1041">
        <f>IF(AND('Evaluation des exigences'!E19="Non concernée",H2&gt;1),1,0)</f>
        <v>0</v>
      </c>
    </row>
    <row r="3" spans="1:16" ht="38.25">
      <c r="A3" s="693" t="s">
        <v>71</v>
      </c>
      <c r="B3" s="573" t="s">
        <v>69</v>
      </c>
      <c r="C3" s="573" t="s">
        <v>69</v>
      </c>
      <c r="D3" s="956" t="s">
        <v>1324</v>
      </c>
      <c r="E3" s="983"/>
      <c r="F3" s="983"/>
      <c r="G3" s="983"/>
      <c r="H3" s="983"/>
    </row>
    <row r="4" spans="1:16" ht="51">
      <c r="A4" s="694" t="s">
        <v>1120</v>
      </c>
      <c r="B4" s="585" t="s">
        <v>69</v>
      </c>
      <c r="C4" s="585" t="s">
        <v>69</v>
      </c>
      <c r="D4" s="958" t="s">
        <v>1325</v>
      </c>
      <c r="E4" s="984">
        <f>IF(A4="NA",0,1)</f>
        <v>1</v>
      </c>
      <c r="F4" s="984">
        <f t="shared" ref="F4:G4" si="0">IF(B4="NA",0,1)</f>
        <v>0</v>
      </c>
      <c r="G4" s="984">
        <f t="shared" si="0"/>
        <v>0</v>
      </c>
      <c r="H4" s="984">
        <f t="shared" ref="H4" si="1">SUM(E4:G4)</f>
        <v>1</v>
      </c>
      <c r="I4" s="1041">
        <f>IF(AND('Evaluation des exigences'!E21="Choix de véracité",A4&lt;&gt;"NA"),1,0)</f>
        <v>1</v>
      </c>
      <c r="J4" s="1041">
        <f>IF(AND('Evaluation des exigences'!E21="Non concernée",A4&lt;&gt;"NA"),1,0)</f>
        <v>0</v>
      </c>
      <c r="K4" s="1041">
        <f>IF(AND('Evaluation des exigences'!E21="Choix de véracité",B4&lt;&gt;"NA"),1,0)</f>
        <v>0</v>
      </c>
      <c r="L4" s="1041">
        <f>IF(AND('Evaluation des exigences'!E21="Non concernée",B4&lt;&gt;"NA"),1,0)</f>
        <v>0</v>
      </c>
      <c r="M4" s="1041">
        <f>IF(AND('Evaluation des exigences'!E21="Choix de véracité",C4&lt;&gt;"NA"),1,0)</f>
        <v>0</v>
      </c>
      <c r="N4" s="1041">
        <f>IF(AND('Evaluation des exigences'!E21="Non concernée",C4&lt;&gt;"NA"),1,0)</f>
        <v>0</v>
      </c>
      <c r="O4" s="1041">
        <f>IF(AND('Evaluation des exigences'!E21="Choix de véracité",H4&gt;1),1,0)</f>
        <v>0</v>
      </c>
      <c r="P4" s="1041">
        <f>IF(AND('Evaluation des exigences'!E21="Non concernée",H4&gt;1),1,0)</f>
        <v>0</v>
      </c>
    </row>
    <row r="5" spans="1:16" ht="51">
      <c r="A5" s="694" t="s">
        <v>1121</v>
      </c>
      <c r="B5" s="585" t="s">
        <v>69</v>
      </c>
      <c r="C5" s="585" t="s">
        <v>69</v>
      </c>
      <c r="D5" s="958" t="s">
        <v>100</v>
      </c>
      <c r="E5" s="984">
        <f t="shared" ref="E5:E68" si="2">IF(A5="NA",0,1)</f>
        <v>1</v>
      </c>
      <c r="F5" s="984">
        <f t="shared" ref="F5:F68" si="3">IF(B5="NA",0,1)</f>
        <v>0</v>
      </c>
      <c r="G5" s="984">
        <f>IF(C5="NA",0,1)</f>
        <v>0</v>
      </c>
      <c r="H5" s="984">
        <f t="shared" ref="H5:H6" si="4">SUM(E5:G5)</f>
        <v>1</v>
      </c>
      <c r="I5" s="1041">
        <f>IF(AND('Evaluation des exigences'!E22="Choix de véracité",A5&lt;&gt;"NA"),1,0)</f>
        <v>1</v>
      </c>
      <c r="J5" s="1041">
        <f>IF(AND('Evaluation des exigences'!E22="Non concernée",A5&lt;&gt;"NA"),1,0)</f>
        <v>0</v>
      </c>
      <c r="K5" s="1041">
        <f>IF(AND('Evaluation des exigences'!E22="Choix de véracité",B5&lt;&gt;"NA"),1,0)</f>
        <v>0</v>
      </c>
      <c r="L5" s="1041">
        <f>IF(AND('Evaluation des exigences'!E22="Non concernée",B5&lt;&gt;"NA"),1,0)</f>
        <v>0</v>
      </c>
      <c r="M5" s="1041">
        <f>IF(AND('Evaluation des exigences'!E22="Choix de véracité",C5&lt;&gt;"NA"),1,0)</f>
        <v>0</v>
      </c>
      <c r="N5" s="1041">
        <f>IF(AND('Evaluation des exigences'!E22="Non concernée",C5&lt;&gt;"NA"),1,0)</f>
        <v>0</v>
      </c>
      <c r="O5" s="1041">
        <f>IF(AND('Evaluation des exigences'!E22="Choix de véracité",H5&gt;1),1,0)</f>
        <v>0</v>
      </c>
      <c r="P5" s="1041">
        <f>IF(AND('Evaluation des exigences'!E22="Non concernée",H5&gt;1),1,0)</f>
        <v>0</v>
      </c>
    </row>
    <row r="6" spans="1:16" ht="51">
      <c r="A6" s="694" t="s">
        <v>1122</v>
      </c>
      <c r="B6" s="585" t="s">
        <v>69</v>
      </c>
      <c r="C6" s="585" t="s">
        <v>69</v>
      </c>
      <c r="D6" s="958" t="s">
        <v>1282</v>
      </c>
      <c r="E6" s="984">
        <f t="shared" si="2"/>
        <v>1</v>
      </c>
      <c r="F6" s="984">
        <f t="shared" si="3"/>
        <v>0</v>
      </c>
      <c r="G6" s="984">
        <f t="shared" ref="G6:G68" si="5">IF(C6="NA",0,1)</f>
        <v>0</v>
      </c>
      <c r="H6" s="984">
        <f t="shared" si="4"/>
        <v>1</v>
      </c>
      <c r="I6" s="1041">
        <f>IF(AND('Evaluation des exigences'!E23="Choix de véracité",A6&lt;&gt;"NA"),1,0)</f>
        <v>1</v>
      </c>
      <c r="J6" s="1041">
        <f>IF(AND('Evaluation des exigences'!E23="Non concernée",A6&lt;&gt;"NA"),1,0)</f>
        <v>0</v>
      </c>
      <c r="K6" s="1041">
        <f>IF(AND('Evaluation des exigences'!E23="Choix de véracité",B6&lt;&gt;"NA"),1,0)</f>
        <v>0</v>
      </c>
      <c r="L6" s="1041">
        <f>IF(AND('Evaluation des exigences'!E23="Non concernée",B6&lt;&gt;"NA"),1,0)</f>
        <v>0</v>
      </c>
      <c r="M6" s="1041">
        <f>IF(AND('Evaluation des exigences'!E23="Choix de véracité",C6&lt;&gt;"NA"),1,0)</f>
        <v>0</v>
      </c>
      <c r="N6" s="1041">
        <f>IF(AND('Evaluation des exigences'!E23="Non concernée",C6&lt;&gt;"NA"),1,0)</f>
        <v>0</v>
      </c>
      <c r="O6" s="1041">
        <f>IF(AND('Evaluation des exigences'!E23="Choix de véracité",H6&gt;1),1,0)</f>
        <v>0</v>
      </c>
      <c r="P6" s="1041">
        <f>IF(AND('Evaluation des exigences'!E23="Non concernée",H6&gt;1),1,0)</f>
        <v>0</v>
      </c>
    </row>
    <row r="7" spans="1:16" ht="38.25">
      <c r="A7" s="693" t="s">
        <v>101</v>
      </c>
      <c r="B7" s="573" t="s">
        <v>69</v>
      </c>
      <c r="C7" s="573" t="s">
        <v>69</v>
      </c>
      <c r="D7" s="956" t="s">
        <v>102</v>
      </c>
      <c r="E7" s="984"/>
      <c r="F7" s="984"/>
      <c r="G7" s="984"/>
      <c r="H7" s="984"/>
    </row>
    <row r="8" spans="1:16" ht="51">
      <c r="A8" s="694" t="s">
        <v>1123</v>
      </c>
      <c r="B8" s="585" t="s">
        <v>69</v>
      </c>
      <c r="C8" s="585" t="s">
        <v>69</v>
      </c>
      <c r="D8" s="957" t="s">
        <v>1289</v>
      </c>
      <c r="E8" s="984">
        <f t="shared" si="2"/>
        <v>1</v>
      </c>
      <c r="F8" s="984">
        <f t="shared" si="3"/>
        <v>0</v>
      </c>
      <c r="G8" s="984">
        <f t="shared" si="5"/>
        <v>0</v>
      </c>
      <c r="H8" s="984">
        <f t="shared" ref="H8:H12" si="6">SUM(E8:G8)</f>
        <v>1</v>
      </c>
      <c r="I8" s="1041">
        <f>IF(AND('Evaluation des exigences'!E25="Choix de véracité",A8&lt;&gt;"NA"),1,0)</f>
        <v>1</v>
      </c>
      <c r="J8" s="1041">
        <f>IF(AND('Evaluation des exigences'!E25="Non concernée",A8&lt;&gt;"NA"),1,0)</f>
        <v>0</v>
      </c>
      <c r="K8" s="1041">
        <f>IF(AND('Evaluation des exigences'!E25="Choix de véracité",B8&lt;&gt;"NA"),1,0)</f>
        <v>0</v>
      </c>
      <c r="L8" s="1041">
        <f>IF(AND('Evaluation des exigences'!E25="Non concernée",B8&lt;&gt;"NA"),1,0)</f>
        <v>0</v>
      </c>
      <c r="M8" s="1041">
        <f>IF(AND('Evaluation des exigences'!E25="Choix de véracité",C8&lt;&gt;"NA"),1,0)</f>
        <v>0</v>
      </c>
      <c r="N8" s="1041">
        <f>IF(AND('Evaluation des exigences'!E25="Non concernée",C8&lt;&gt;"NA"),1,0)</f>
        <v>0</v>
      </c>
      <c r="O8" s="1041">
        <f>IF(AND('Evaluation des exigences'!E25="Choix de véracité",H8&gt;1),1,0)</f>
        <v>0</v>
      </c>
      <c r="P8" s="1041">
        <f>IF(AND('Evaluation des exigences'!E25="Non concernée",H8&gt;1),1,0)</f>
        <v>0</v>
      </c>
    </row>
    <row r="9" spans="1:16" ht="63.75">
      <c r="A9" s="694" t="s">
        <v>1124</v>
      </c>
      <c r="B9" s="585" t="s">
        <v>69</v>
      </c>
      <c r="C9" s="585" t="s">
        <v>69</v>
      </c>
      <c r="D9" s="957" t="s">
        <v>1283</v>
      </c>
      <c r="E9" s="984">
        <f t="shared" si="2"/>
        <v>1</v>
      </c>
      <c r="F9" s="984">
        <f t="shared" si="3"/>
        <v>0</v>
      </c>
      <c r="G9" s="984">
        <f t="shared" si="5"/>
        <v>0</v>
      </c>
      <c r="H9" s="984">
        <f t="shared" si="6"/>
        <v>1</v>
      </c>
      <c r="I9" s="1041">
        <f>IF(AND('Evaluation des exigences'!E26="Choix de véracité",A9&lt;&gt;"NA"),1,0)</f>
        <v>1</v>
      </c>
      <c r="J9" s="1041">
        <f>IF(AND('Evaluation des exigences'!E26="Non concernée",A9&lt;&gt;"NA"),1,0)</f>
        <v>0</v>
      </c>
      <c r="K9" s="1041">
        <f>IF(AND('Evaluation des exigences'!E26="Choix de véracité",B9&lt;&gt;"NA"),1,0)</f>
        <v>0</v>
      </c>
      <c r="L9" s="1041">
        <f>IF(AND('Evaluation des exigences'!E26="Non concernée",B9&lt;&gt;"NA"),1,0)</f>
        <v>0</v>
      </c>
      <c r="M9" s="1041">
        <f>IF(AND('Evaluation des exigences'!E26="Choix de véracité",C9&lt;&gt;"NA"),1,0)</f>
        <v>0</v>
      </c>
      <c r="N9" s="1041">
        <f>IF(AND('Evaluation des exigences'!E26="Non concernée",C9&lt;&gt;"NA"),1,0)</f>
        <v>0</v>
      </c>
      <c r="O9" s="1041">
        <f>IF(AND('Evaluation des exigences'!E26="Choix de véracité",H9&gt;1),1,0)</f>
        <v>0</v>
      </c>
      <c r="P9" s="1041">
        <f>IF(AND('Evaluation des exigences'!E26="Non concernée",H9&gt;1),1,0)</f>
        <v>0</v>
      </c>
    </row>
    <row r="10" spans="1:16" ht="51">
      <c r="A10" s="694" t="s">
        <v>1125</v>
      </c>
      <c r="B10" s="585" t="s">
        <v>69</v>
      </c>
      <c r="C10" s="585" t="s">
        <v>69</v>
      </c>
      <c r="D10" s="957" t="s">
        <v>103</v>
      </c>
      <c r="E10" s="984">
        <f t="shared" si="2"/>
        <v>1</v>
      </c>
      <c r="F10" s="984">
        <f t="shared" si="3"/>
        <v>0</v>
      </c>
      <c r="G10" s="984">
        <f t="shared" si="5"/>
        <v>0</v>
      </c>
      <c r="H10" s="984">
        <f t="shared" si="6"/>
        <v>1</v>
      </c>
      <c r="I10" s="1041">
        <f>IF(AND('Evaluation des exigences'!E27="Choix de véracité",A10&lt;&gt;"NA"),1,0)</f>
        <v>1</v>
      </c>
      <c r="J10" s="1041">
        <f>IF(AND('Evaluation des exigences'!E27="Non concernée",A10&lt;&gt;"NA"),1,0)</f>
        <v>0</v>
      </c>
      <c r="K10" s="1041">
        <f>IF(AND('Evaluation des exigences'!E27="Choix de véracité",B10&lt;&gt;"NA"),1,0)</f>
        <v>0</v>
      </c>
      <c r="L10" s="1041">
        <f>IF(AND('Evaluation des exigences'!E27="Non concernée",B10&lt;&gt;"NA"),1,0)</f>
        <v>0</v>
      </c>
      <c r="M10" s="1041">
        <f>IF(AND('Evaluation des exigences'!E27="Choix de véracité",C10&lt;&gt;"NA"),1,0)</f>
        <v>0</v>
      </c>
      <c r="N10" s="1041">
        <f>IF(AND('Evaluation des exigences'!E27="Non concernée",C10&lt;&gt;"NA"),1,0)</f>
        <v>0</v>
      </c>
      <c r="O10" s="1041">
        <f>IF(AND('Evaluation des exigences'!E27="Choix de véracité",H10&gt;1),1,0)</f>
        <v>0</v>
      </c>
      <c r="P10" s="1041">
        <f>IF(AND('Evaluation des exigences'!E27="Non concernée",H10&gt;1),1,0)</f>
        <v>0</v>
      </c>
    </row>
    <row r="11" spans="1:16" ht="38.25">
      <c r="A11" s="693" t="s">
        <v>114</v>
      </c>
      <c r="B11" s="573" t="s">
        <v>69</v>
      </c>
      <c r="C11" s="573" t="s">
        <v>69</v>
      </c>
      <c r="D11" s="956" t="s">
        <v>1284</v>
      </c>
      <c r="E11" s="984"/>
      <c r="F11" s="984"/>
      <c r="G11" s="984"/>
      <c r="H11" s="984"/>
    </row>
    <row r="12" spans="1:16" ht="63.75">
      <c r="A12" s="694" t="s">
        <v>118</v>
      </c>
      <c r="B12" s="585" t="s">
        <v>69</v>
      </c>
      <c r="C12" s="585" t="s">
        <v>69</v>
      </c>
      <c r="D12" s="957" t="s">
        <v>1209</v>
      </c>
      <c r="E12" s="984">
        <f t="shared" si="2"/>
        <v>1</v>
      </c>
      <c r="F12" s="984">
        <f t="shared" si="3"/>
        <v>0</v>
      </c>
      <c r="G12" s="984">
        <f t="shared" si="5"/>
        <v>0</v>
      </c>
      <c r="H12" s="984">
        <f t="shared" si="6"/>
        <v>1</v>
      </c>
      <c r="I12" s="1041">
        <f>IF(AND('Evaluation des exigences'!E29="Choix de véracité",A12&lt;&gt;"NA"),1,0)</f>
        <v>1</v>
      </c>
      <c r="J12" s="1041">
        <f>IF(AND('Evaluation des exigences'!E29="Non concernée",A12&lt;&gt;"NA"),1,0)</f>
        <v>0</v>
      </c>
      <c r="K12" s="1041">
        <f>IF(AND('Evaluation des exigences'!E29="Choix de véracité",B12&lt;&gt;"NA"),1,0)</f>
        <v>0</v>
      </c>
      <c r="L12" s="1041">
        <f>IF(AND('Evaluation des exigences'!E29="Non concernée",B12&lt;&gt;"NA"),1,0)</f>
        <v>0</v>
      </c>
      <c r="M12" s="1041">
        <f>IF(AND('Evaluation des exigences'!E29="Choix de véracité",C12&lt;&gt;"NA"),1,0)</f>
        <v>0</v>
      </c>
      <c r="N12" s="1041">
        <f>IF(AND('Evaluation des exigences'!E29="Non concernée",C12&lt;&gt;"NA"),1,0)</f>
        <v>0</v>
      </c>
      <c r="O12" s="1041">
        <f>IF(AND('Evaluation des exigences'!E29="Choix de véracité",H12&gt;1),1,0)</f>
        <v>0</v>
      </c>
      <c r="P12" s="1041">
        <f>IF(AND('Evaluation des exigences'!E29="Non concernée",H12&gt;1),1,0)</f>
        <v>0</v>
      </c>
    </row>
    <row r="13" spans="1:16" ht="63.75">
      <c r="A13" s="694" t="s">
        <v>119</v>
      </c>
      <c r="B13" s="585" t="s">
        <v>69</v>
      </c>
      <c r="C13" s="585" t="s">
        <v>69</v>
      </c>
      <c r="D13" s="957" t="s">
        <v>1210</v>
      </c>
      <c r="E13" s="984">
        <f t="shared" si="2"/>
        <v>1</v>
      </c>
      <c r="F13" s="984">
        <f t="shared" si="3"/>
        <v>0</v>
      </c>
      <c r="G13" s="984">
        <f t="shared" si="5"/>
        <v>0</v>
      </c>
      <c r="H13" s="984">
        <f t="shared" ref="H13:H25" si="7">SUM(E13:G13)</f>
        <v>1</v>
      </c>
      <c r="I13" s="1041">
        <f>IF(AND('Evaluation des exigences'!E30="Choix de véracité",A13&lt;&gt;"NA"),1,0)</f>
        <v>1</v>
      </c>
      <c r="J13" s="1041">
        <f>IF(AND('Evaluation des exigences'!E30="Non concernée",A13&lt;&gt;"NA"),1,0)</f>
        <v>0</v>
      </c>
      <c r="K13" s="1041">
        <f>IF(AND('Evaluation des exigences'!E30="Choix de véracité",B13&lt;&gt;"NA"),1,0)</f>
        <v>0</v>
      </c>
      <c r="L13" s="1041">
        <f>IF(AND('Evaluation des exigences'!E30="Non concernée",B13&lt;&gt;"NA"),1,0)</f>
        <v>0</v>
      </c>
      <c r="M13" s="1041">
        <f>IF(AND('Evaluation des exigences'!E30="Choix de véracité",C13&lt;&gt;"NA"),1,0)</f>
        <v>0</v>
      </c>
      <c r="N13" s="1041">
        <f>IF(AND('Evaluation des exigences'!E30="Non concernée",C13&lt;&gt;"NA"),1,0)</f>
        <v>0</v>
      </c>
      <c r="O13" s="1041">
        <f>IF(AND('Evaluation des exigences'!E30="Choix de véracité",H13&gt;1),1,0)</f>
        <v>0</v>
      </c>
      <c r="P13" s="1041">
        <f>IF(AND('Evaluation des exigences'!E30="Non concernée",H13&gt;1),1,0)</f>
        <v>0</v>
      </c>
    </row>
    <row r="14" spans="1:16" ht="38.25">
      <c r="A14" s="694" t="s">
        <v>120</v>
      </c>
      <c r="B14" s="585" t="s">
        <v>69</v>
      </c>
      <c r="C14" s="585" t="s">
        <v>69</v>
      </c>
      <c r="D14" s="957" t="s">
        <v>1211</v>
      </c>
      <c r="E14" s="984">
        <f t="shared" si="2"/>
        <v>1</v>
      </c>
      <c r="F14" s="984">
        <f t="shared" si="3"/>
        <v>0</v>
      </c>
      <c r="G14" s="984">
        <f t="shared" si="5"/>
        <v>0</v>
      </c>
      <c r="H14" s="984">
        <f t="shared" si="7"/>
        <v>1</v>
      </c>
      <c r="I14" s="1041">
        <f>IF(AND('Evaluation des exigences'!E31="Choix de véracité",A14&lt;&gt;"NA"),1,0)</f>
        <v>1</v>
      </c>
      <c r="J14" s="1041">
        <f>IF(AND('Evaluation des exigences'!E31="Non concernée",A14&lt;&gt;"NA"),1,0)</f>
        <v>0</v>
      </c>
      <c r="K14" s="1041">
        <f>IF(AND('Evaluation des exigences'!E31="Choix de véracité",B14&lt;&gt;"NA"),1,0)</f>
        <v>0</v>
      </c>
      <c r="L14" s="1041">
        <f>IF(AND('Evaluation des exigences'!E31="Non concernée",B14&lt;&gt;"NA"),1,0)</f>
        <v>0</v>
      </c>
      <c r="M14" s="1041">
        <f>IF(AND('Evaluation des exigences'!E31="Choix de véracité",C14&lt;&gt;"NA"),1,0)</f>
        <v>0</v>
      </c>
      <c r="N14" s="1041">
        <f>IF(AND('Evaluation des exigences'!E31="Non concernée",C14&lt;&gt;"NA"),1,0)</f>
        <v>0</v>
      </c>
      <c r="O14" s="1041">
        <f>IF(AND('Evaluation des exigences'!E31="Choix de véracité",H14&gt;1),1,0)</f>
        <v>0</v>
      </c>
      <c r="P14" s="1041">
        <f>IF(AND('Evaluation des exigences'!E31="Non concernée",H14&gt;1),1,0)</f>
        <v>0</v>
      </c>
    </row>
    <row r="15" spans="1:16" ht="76.5">
      <c r="A15" s="694" t="s">
        <v>120</v>
      </c>
      <c r="B15" s="585" t="s">
        <v>69</v>
      </c>
      <c r="C15" s="585" t="s">
        <v>69</v>
      </c>
      <c r="D15" s="957" t="s">
        <v>1326</v>
      </c>
      <c r="E15" s="984">
        <f t="shared" si="2"/>
        <v>1</v>
      </c>
      <c r="F15" s="984">
        <f t="shared" si="3"/>
        <v>0</v>
      </c>
      <c r="G15" s="984">
        <f t="shared" si="5"/>
        <v>0</v>
      </c>
      <c r="H15" s="984">
        <f t="shared" si="7"/>
        <v>1</v>
      </c>
      <c r="I15" s="1041">
        <f>IF(AND('Evaluation des exigences'!E32="Choix de véracité",A15&lt;&gt;"NA"),1,0)</f>
        <v>1</v>
      </c>
      <c r="J15" s="1041">
        <f>IF(AND('Evaluation des exigences'!E32="Non concernée",A15&lt;&gt;"NA"),1,0)</f>
        <v>0</v>
      </c>
      <c r="K15" s="1041">
        <f>IF(AND('Evaluation des exigences'!E32="Choix de véracité",B15&lt;&gt;"NA"),1,0)</f>
        <v>0</v>
      </c>
      <c r="L15" s="1041">
        <f>IF(AND('Evaluation des exigences'!E32="Non concernée",B15&lt;&gt;"NA"),1,0)</f>
        <v>0</v>
      </c>
      <c r="M15" s="1041">
        <f>IF(AND('Evaluation des exigences'!E32="Choix de véracité",C15&lt;&gt;"NA"),1,0)</f>
        <v>0</v>
      </c>
      <c r="N15" s="1041">
        <f>IF(AND('Evaluation des exigences'!E32="Non concernée",C15&lt;&gt;"NA"),1,0)</f>
        <v>0</v>
      </c>
      <c r="O15" s="1041">
        <f>IF(AND('Evaluation des exigences'!E32="Choix de véracité",H15&gt;1),1,0)</f>
        <v>0</v>
      </c>
      <c r="P15" s="1041">
        <f>IF(AND('Evaluation des exigences'!E32="Non concernée",H15&gt;1),1,0)</f>
        <v>0</v>
      </c>
    </row>
    <row r="16" spans="1:16" ht="102">
      <c r="A16" s="694" t="s">
        <v>120</v>
      </c>
      <c r="B16" s="585" t="s">
        <v>69</v>
      </c>
      <c r="C16" s="585" t="s">
        <v>69</v>
      </c>
      <c r="D16" s="957" t="s">
        <v>1327</v>
      </c>
      <c r="E16" s="984">
        <f t="shared" si="2"/>
        <v>1</v>
      </c>
      <c r="F16" s="984">
        <f t="shared" si="3"/>
        <v>0</v>
      </c>
      <c r="G16" s="984">
        <f t="shared" si="5"/>
        <v>0</v>
      </c>
      <c r="H16" s="984">
        <f t="shared" si="7"/>
        <v>1</v>
      </c>
      <c r="I16" s="1041">
        <f>IF(AND('Evaluation des exigences'!E33="Choix de véracité",A16&lt;&gt;"NA"),1,0)</f>
        <v>1</v>
      </c>
      <c r="J16" s="1041">
        <f>IF(AND('Evaluation des exigences'!E33="Non concernée",A16&lt;&gt;"NA"),1,0)</f>
        <v>0</v>
      </c>
      <c r="K16" s="1041">
        <f>IF(AND('Evaluation des exigences'!E33="Choix de véracité",B16&lt;&gt;"NA"),1,0)</f>
        <v>0</v>
      </c>
      <c r="L16" s="1041">
        <f>IF(AND('Evaluation des exigences'!E33="Non concernée",B16&lt;&gt;"NA"),1,0)</f>
        <v>0</v>
      </c>
      <c r="M16" s="1041">
        <f>IF(AND('Evaluation des exigences'!E33="Choix de véracité",C16&lt;&gt;"NA"),1,0)</f>
        <v>0</v>
      </c>
      <c r="N16" s="1041">
        <f>IF(AND('Evaluation des exigences'!E33="Non concernée",C16&lt;&gt;"NA"),1,0)</f>
        <v>0</v>
      </c>
      <c r="O16" s="1041">
        <f>IF(AND('Evaluation des exigences'!E33="Choix de véracité",H16&gt;1),1,0)</f>
        <v>0</v>
      </c>
      <c r="P16" s="1041">
        <f>IF(AND('Evaluation des exigences'!E33="Non concernée",H16&gt;1),1,0)</f>
        <v>0</v>
      </c>
    </row>
    <row r="17" spans="1:16" ht="127.5">
      <c r="A17" s="694" t="s">
        <v>120</v>
      </c>
      <c r="B17" s="585" t="s">
        <v>69</v>
      </c>
      <c r="C17" s="585" t="s">
        <v>69</v>
      </c>
      <c r="D17" s="958" t="s">
        <v>1328</v>
      </c>
      <c r="E17" s="984">
        <f t="shared" si="2"/>
        <v>1</v>
      </c>
      <c r="F17" s="984">
        <f t="shared" si="3"/>
        <v>0</v>
      </c>
      <c r="G17" s="984">
        <f t="shared" si="5"/>
        <v>0</v>
      </c>
      <c r="H17" s="984">
        <f t="shared" si="7"/>
        <v>1</v>
      </c>
      <c r="I17" s="1041">
        <f>IF(AND('Evaluation des exigences'!E34="Choix de véracité",A17&lt;&gt;"NA"),1,0)</f>
        <v>1</v>
      </c>
      <c r="J17" s="1041">
        <f>IF(AND('Evaluation des exigences'!E34="Non concernée",A17&lt;&gt;"NA"),1,0)</f>
        <v>0</v>
      </c>
      <c r="K17" s="1041">
        <f>IF(AND('Evaluation des exigences'!E34="Choix de véracité",B17&lt;&gt;"NA"),1,0)</f>
        <v>0</v>
      </c>
      <c r="L17" s="1041">
        <f>IF(AND('Evaluation des exigences'!E34="Non concernée",B17&lt;&gt;"NA"),1,0)</f>
        <v>0</v>
      </c>
      <c r="M17" s="1041">
        <f>IF(AND('Evaluation des exigences'!E34="Choix de véracité",C17&lt;&gt;"NA"),1,0)</f>
        <v>0</v>
      </c>
      <c r="N17" s="1041">
        <f>IF(AND('Evaluation des exigences'!E34="Non concernée",C17&lt;&gt;"NA"),1,0)</f>
        <v>0</v>
      </c>
      <c r="O17" s="1041">
        <f>IF(AND('Evaluation des exigences'!E34="Choix de véracité",H17&gt;1),1,0)</f>
        <v>0</v>
      </c>
      <c r="P17" s="1041">
        <f>IF(AND('Evaluation des exigences'!E34="Non concernée",H17&gt;1),1,0)</f>
        <v>0</v>
      </c>
    </row>
    <row r="18" spans="1:16" ht="25.5">
      <c r="A18" s="693" t="s">
        <v>70</v>
      </c>
      <c r="B18" s="573" t="s">
        <v>71</v>
      </c>
      <c r="C18" s="573" t="s">
        <v>69</v>
      </c>
      <c r="D18" s="956" t="s">
        <v>1208</v>
      </c>
      <c r="E18" s="984"/>
      <c r="F18" s="984"/>
      <c r="G18" s="984"/>
      <c r="H18" s="984"/>
    </row>
    <row r="19" spans="1:16" ht="114.75">
      <c r="A19" s="695" t="s">
        <v>72</v>
      </c>
      <c r="B19" s="586" t="s">
        <v>73</v>
      </c>
      <c r="C19" s="586" t="s">
        <v>69</v>
      </c>
      <c r="D19" s="960" t="s">
        <v>1329</v>
      </c>
      <c r="E19" s="984">
        <f t="shared" si="2"/>
        <v>1</v>
      </c>
      <c r="F19" s="984">
        <f t="shared" si="3"/>
        <v>1</v>
      </c>
      <c r="G19" s="984">
        <f t="shared" si="5"/>
        <v>0</v>
      </c>
      <c r="H19" s="984">
        <f t="shared" si="7"/>
        <v>2</v>
      </c>
      <c r="I19" s="1041">
        <f>IF(AND('Evaluation des exigences'!E36="Choix de véracité",A19&lt;&gt;"NA"),1,0)</f>
        <v>1</v>
      </c>
      <c r="J19" s="1041">
        <f>IF(AND('Evaluation des exigences'!E36="Non concernée",A19&lt;&gt;"NA"),1,0)</f>
        <v>0</v>
      </c>
      <c r="K19" s="1041">
        <f>IF(AND('Evaluation des exigences'!E36="Choix de véracité",B19&lt;&gt;"NA"),1,0)</f>
        <v>1</v>
      </c>
      <c r="L19" s="1041">
        <f>IF(AND('Evaluation des exigences'!E36="Non concernée",B19&lt;&gt;"NA"),1,0)</f>
        <v>0</v>
      </c>
      <c r="M19" s="1041">
        <f>IF(AND('Evaluation des exigences'!E36="Choix de véracité",C19&lt;&gt;"NA"),1,0)</f>
        <v>0</v>
      </c>
      <c r="N19" s="1041">
        <f>IF(AND('Evaluation des exigences'!E36="Non concernée",C19&lt;&gt;"NA"),1,0)</f>
        <v>0</v>
      </c>
      <c r="O19" s="1041">
        <f>IF(AND('Evaluation des exigences'!E36="Choix de véracité",H19&gt;1),1,0)</f>
        <v>1</v>
      </c>
      <c r="P19" s="1041">
        <f>IF(AND('Evaluation des exigences'!E36="Non concernée",H19&gt;1),1,0)</f>
        <v>0</v>
      </c>
    </row>
    <row r="20" spans="1:16" ht="89.25">
      <c r="A20" s="696" t="s">
        <v>69</v>
      </c>
      <c r="B20" s="587" t="s">
        <v>73</v>
      </c>
      <c r="C20" s="587" t="s">
        <v>69</v>
      </c>
      <c r="D20" s="961" t="s">
        <v>1330</v>
      </c>
      <c r="E20" s="984">
        <f t="shared" si="2"/>
        <v>0</v>
      </c>
      <c r="F20" s="984">
        <f t="shared" si="3"/>
        <v>1</v>
      </c>
      <c r="G20" s="984">
        <f t="shared" si="5"/>
        <v>0</v>
      </c>
      <c r="H20" s="984">
        <f t="shared" si="7"/>
        <v>1</v>
      </c>
      <c r="I20" s="1041">
        <f>IF(AND('Evaluation des exigences'!E37="Choix de véracité",A20&lt;&gt;"NA"),1,0)</f>
        <v>0</v>
      </c>
      <c r="J20" s="1041">
        <f>IF(AND('Evaluation des exigences'!E37="Non concernée",A20&lt;&gt;"NA"),1,0)</f>
        <v>0</v>
      </c>
      <c r="K20" s="1041">
        <f>IF(AND('Evaluation des exigences'!E37="Choix de véracité",B20&lt;&gt;"NA"),1,0)</f>
        <v>1</v>
      </c>
      <c r="L20" s="1041">
        <f>IF(AND('Evaluation des exigences'!E37="Non concernée",B20&lt;&gt;"NA"),1,0)</f>
        <v>0</v>
      </c>
      <c r="M20" s="1041">
        <f>IF(AND('Evaluation des exigences'!E37="Choix de véracité",C20&lt;&gt;"NA"),1,0)</f>
        <v>0</v>
      </c>
      <c r="N20" s="1041">
        <f>IF(AND('Evaluation des exigences'!E37="Non concernée",C20&lt;&gt;"NA"),1,0)</f>
        <v>0</v>
      </c>
      <c r="O20" s="1041">
        <f>IF(AND('Evaluation des exigences'!E37="Choix de véracité",H20&gt;1),1,0)</f>
        <v>0</v>
      </c>
      <c r="P20" s="1041">
        <f>IF(AND('Evaluation des exigences'!E37="Non concernée",H20&gt;1),1,0)</f>
        <v>0</v>
      </c>
    </row>
    <row r="21" spans="1:16" ht="51">
      <c r="A21" s="696" t="s">
        <v>69</v>
      </c>
      <c r="B21" s="587" t="s">
        <v>73</v>
      </c>
      <c r="C21" s="587" t="s">
        <v>69</v>
      </c>
      <c r="D21" s="961" t="s">
        <v>1331</v>
      </c>
      <c r="E21" s="984">
        <f t="shared" si="2"/>
        <v>0</v>
      </c>
      <c r="F21" s="984">
        <f t="shared" si="3"/>
        <v>1</v>
      </c>
      <c r="G21" s="984">
        <f t="shared" si="5"/>
        <v>0</v>
      </c>
      <c r="H21" s="984">
        <f t="shared" si="7"/>
        <v>1</v>
      </c>
      <c r="I21" s="1041">
        <f>IF(AND('Evaluation des exigences'!E38="Choix de véracité",A21&lt;&gt;"NA"),1,0)</f>
        <v>0</v>
      </c>
      <c r="J21" s="1041">
        <f>IF(AND('Evaluation des exigences'!E38="Non concernée",A21&lt;&gt;"NA"),1,0)</f>
        <v>0</v>
      </c>
      <c r="K21" s="1041">
        <f>IF(AND('Evaluation des exigences'!E38="Choix de véracité",B21&lt;&gt;"NA"),1,0)</f>
        <v>1</v>
      </c>
      <c r="L21" s="1041">
        <f>IF(AND('Evaluation des exigences'!E38="Non concernée",B21&lt;&gt;"NA"),1,0)</f>
        <v>0</v>
      </c>
      <c r="M21" s="1041">
        <f>IF(AND('Evaluation des exigences'!E38="Choix de véracité",C21&lt;&gt;"NA"),1,0)</f>
        <v>0</v>
      </c>
      <c r="N21" s="1041">
        <f>IF(AND('Evaluation des exigences'!E38="Non concernée",C21&lt;&gt;"NA"),1,0)</f>
        <v>0</v>
      </c>
      <c r="O21" s="1041">
        <f>IF(AND('Evaluation des exigences'!E38="Choix de véracité",H21&gt;1),1,0)</f>
        <v>0</v>
      </c>
      <c r="P21" s="1041">
        <f>IF(AND('Evaluation des exigences'!E38="Non concernée",H21&gt;1),1,0)</f>
        <v>0</v>
      </c>
    </row>
    <row r="22" spans="1:16" ht="102">
      <c r="A22" s="695" t="s">
        <v>74</v>
      </c>
      <c r="B22" s="586" t="s">
        <v>75</v>
      </c>
      <c r="C22" s="586" t="s">
        <v>69</v>
      </c>
      <c r="D22" s="959" t="s">
        <v>1332</v>
      </c>
      <c r="E22" s="984">
        <f t="shared" si="2"/>
        <v>1</v>
      </c>
      <c r="F22" s="984">
        <f t="shared" si="3"/>
        <v>1</v>
      </c>
      <c r="G22" s="984">
        <f t="shared" si="5"/>
        <v>0</v>
      </c>
      <c r="H22" s="984">
        <f t="shared" si="7"/>
        <v>2</v>
      </c>
      <c r="I22" s="1041">
        <f>IF(AND('Evaluation des exigences'!E39="Choix de véracité",A22&lt;&gt;"NA"),1,0)</f>
        <v>1</v>
      </c>
      <c r="J22" s="1041">
        <f>IF(AND('Evaluation des exigences'!E39="Non concernée",A22&lt;&gt;"NA"),1,0)</f>
        <v>0</v>
      </c>
      <c r="K22" s="1041">
        <f>IF(AND('Evaluation des exigences'!E39="Choix de véracité",B22&lt;&gt;"NA"),1,0)</f>
        <v>1</v>
      </c>
      <c r="L22" s="1041">
        <f>IF(AND('Evaluation des exigences'!E39="Non concernée",B22&lt;&gt;"NA"),1,0)</f>
        <v>0</v>
      </c>
      <c r="M22" s="1041">
        <f>IF(AND('Evaluation des exigences'!E39="Choix de véracité",C22&lt;&gt;"NA"),1,0)</f>
        <v>0</v>
      </c>
      <c r="N22" s="1041">
        <f>IF(AND('Evaluation des exigences'!E39="Non concernée",C22&lt;&gt;"NA"),1,0)</f>
        <v>0</v>
      </c>
      <c r="O22" s="1041">
        <f>IF(AND('Evaluation des exigences'!E39="Choix de véracité",H22&gt;1),1,0)</f>
        <v>1</v>
      </c>
      <c r="P22" s="1041">
        <f>IF(AND('Evaluation des exigences'!E39="Non concernée",H22&gt;1),1,0)</f>
        <v>0</v>
      </c>
    </row>
    <row r="23" spans="1:16" ht="76.5">
      <c r="A23" s="695" t="s">
        <v>76</v>
      </c>
      <c r="B23" s="586" t="s">
        <v>77</v>
      </c>
      <c r="C23" s="586" t="s">
        <v>79</v>
      </c>
      <c r="D23" s="959" t="s">
        <v>1333</v>
      </c>
      <c r="E23" s="984">
        <f t="shared" si="2"/>
        <v>1</v>
      </c>
      <c r="F23" s="984">
        <f t="shared" si="3"/>
        <v>1</v>
      </c>
      <c r="G23" s="984">
        <f t="shared" si="5"/>
        <v>1</v>
      </c>
      <c r="H23" s="984">
        <f t="shared" si="7"/>
        <v>3</v>
      </c>
      <c r="I23" s="1041">
        <f>IF(AND('Evaluation des exigences'!E40="Choix de véracité",A23&lt;&gt;"NA"),1,0)</f>
        <v>1</v>
      </c>
      <c r="J23" s="1041">
        <f>IF(AND('Evaluation des exigences'!E40="Non concernée",A23&lt;&gt;"NA"),1,0)</f>
        <v>0</v>
      </c>
      <c r="K23" s="1041">
        <f>IF(AND('Evaluation des exigences'!E40="Choix de véracité",B23&lt;&gt;"NA"),1,0)</f>
        <v>1</v>
      </c>
      <c r="L23" s="1041">
        <f>IF(AND('Evaluation des exigences'!E40="Non concernée",B23&lt;&gt;"NA"),1,0)</f>
        <v>0</v>
      </c>
      <c r="M23" s="1041">
        <f>IF(AND('Evaluation des exigences'!E40="Choix de véracité",C23&lt;&gt;"NA"),1,0)</f>
        <v>1</v>
      </c>
      <c r="N23" s="1041">
        <f>IF(AND('Evaluation des exigences'!E40="Non concernée",C23&lt;&gt;"NA"),1,0)</f>
        <v>0</v>
      </c>
      <c r="O23" s="1041">
        <f>IF(AND('Evaluation des exigences'!E40="Choix de véracité",H23&gt;1),1,0)</f>
        <v>1</v>
      </c>
      <c r="P23" s="1041">
        <f>IF(AND('Evaluation des exigences'!E40="Non concernée",H23&gt;1),1,0)</f>
        <v>0</v>
      </c>
    </row>
    <row r="24" spans="1:16" ht="38.25">
      <c r="A24" s="695" t="s">
        <v>80</v>
      </c>
      <c r="B24" s="586" t="s">
        <v>81</v>
      </c>
      <c r="C24" s="586" t="s">
        <v>69</v>
      </c>
      <c r="D24" s="959" t="s">
        <v>1334</v>
      </c>
      <c r="E24" s="984">
        <f t="shared" si="2"/>
        <v>1</v>
      </c>
      <c r="F24" s="984">
        <f t="shared" si="3"/>
        <v>1</v>
      </c>
      <c r="G24" s="984">
        <f t="shared" si="5"/>
        <v>0</v>
      </c>
      <c r="H24" s="984">
        <f t="shared" si="7"/>
        <v>2</v>
      </c>
      <c r="I24" s="1041">
        <f>IF(AND('Evaluation des exigences'!E41="Choix de véracité",A24&lt;&gt;"NA"),1,0)</f>
        <v>1</v>
      </c>
      <c r="J24" s="1041">
        <f>IF(AND('Evaluation des exigences'!E41="Non concernée",A24&lt;&gt;"NA"),1,0)</f>
        <v>0</v>
      </c>
      <c r="K24" s="1041">
        <f>IF(AND('Evaluation des exigences'!E41="Choix de véracité",B24&lt;&gt;"NA"),1,0)</f>
        <v>1</v>
      </c>
      <c r="L24" s="1041">
        <f>IF(AND('Evaluation des exigences'!E41="Non concernée",B24&lt;&gt;"NA"),1,0)</f>
        <v>0</v>
      </c>
      <c r="M24" s="1041">
        <f>IF(AND('Evaluation des exigences'!E41="Choix de véracité",C24&lt;&gt;"NA"),1,0)</f>
        <v>0</v>
      </c>
      <c r="N24" s="1041">
        <f>IF(AND('Evaluation des exigences'!E41="Non concernée",C24&lt;&gt;"NA"),1,0)</f>
        <v>0</v>
      </c>
      <c r="O24" s="1041">
        <f>IF(AND('Evaluation des exigences'!E41="Choix de véracité",H24&gt;1),1,0)</f>
        <v>1</v>
      </c>
      <c r="P24" s="1041">
        <f>IF(AND('Evaluation des exigences'!E41="Non concernée",H24&gt;1),1,0)</f>
        <v>0</v>
      </c>
    </row>
    <row r="25" spans="1:16" ht="102">
      <c r="A25" s="695" t="s">
        <v>82</v>
      </c>
      <c r="B25" s="586" t="s">
        <v>83</v>
      </c>
      <c r="C25" s="586" t="s">
        <v>69</v>
      </c>
      <c r="D25" s="959" t="s">
        <v>1335</v>
      </c>
      <c r="E25" s="984">
        <f t="shared" si="2"/>
        <v>1</v>
      </c>
      <c r="F25" s="984">
        <f t="shared" si="3"/>
        <v>1</v>
      </c>
      <c r="G25" s="984">
        <f t="shared" si="5"/>
        <v>0</v>
      </c>
      <c r="H25" s="984">
        <f t="shared" si="7"/>
        <v>2</v>
      </c>
      <c r="I25" s="1041">
        <f>IF(AND('Evaluation des exigences'!E42="Choix de véracité",A25&lt;&gt;"NA"),1,0)</f>
        <v>1</v>
      </c>
      <c r="J25" s="1041">
        <f>IF(AND('Evaluation des exigences'!E42="Non concernée",A25&lt;&gt;"NA"),1,0)</f>
        <v>0</v>
      </c>
      <c r="K25" s="1041">
        <f>IF(AND('Evaluation des exigences'!E42="Choix de véracité",B25&lt;&gt;"NA"),1,0)</f>
        <v>1</v>
      </c>
      <c r="L25" s="1041">
        <f>IF(AND('Evaluation des exigences'!E42="Non concernée",B25&lt;&gt;"NA"),1,0)</f>
        <v>0</v>
      </c>
      <c r="M25" s="1041">
        <f>IF(AND('Evaluation des exigences'!E42="Choix de véracité",C25&lt;&gt;"NA"),1,0)</f>
        <v>0</v>
      </c>
      <c r="N25" s="1041">
        <f>IF(AND('Evaluation des exigences'!E42="Non concernée",C25&lt;&gt;"NA"),1,0)</f>
        <v>0</v>
      </c>
      <c r="O25" s="1041">
        <f>IF(AND('Evaluation des exigences'!E42="Choix de véracité",H25&gt;1),1,0)</f>
        <v>1</v>
      </c>
      <c r="P25" s="1041">
        <f>IF(AND('Evaluation des exigences'!E42="Non concernée",H25&gt;1),1,0)</f>
        <v>0</v>
      </c>
    </row>
    <row r="26" spans="1:16" ht="89.25">
      <c r="A26" s="695" t="s">
        <v>84</v>
      </c>
      <c r="B26" s="586" t="s">
        <v>85</v>
      </c>
      <c r="C26" s="586" t="s">
        <v>69</v>
      </c>
      <c r="D26" s="959" t="s">
        <v>1336</v>
      </c>
      <c r="E26" s="984">
        <f t="shared" si="2"/>
        <v>1</v>
      </c>
      <c r="F26" s="984">
        <f t="shared" si="3"/>
        <v>1</v>
      </c>
      <c r="G26" s="984">
        <f t="shared" si="5"/>
        <v>0</v>
      </c>
      <c r="H26" s="984">
        <f t="shared" ref="H26:H72" si="8">SUM(E26:G26)</f>
        <v>2</v>
      </c>
      <c r="I26" s="1041">
        <f>IF(AND('Evaluation des exigences'!E43="Choix de véracité",A26&lt;&gt;"NA"),1,0)</f>
        <v>1</v>
      </c>
      <c r="J26" s="1041">
        <f>IF(AND('Evaluation des exigences'!E43="Non concernée",A26&lt;&gt;"NA"),1,0)</f>
        <v>0</v>
      </c>
      <c r="K26" s="1041">
        <f>IF(AND('Evaluation des exigences'!E43="Choix de véracité",B26&lt;&gt;"NA"),1,0)</f>
        <v>1</v>
      </c>
      <c r="L26" s="1041">
        <f>IF(AND('Evaluation des exigences'!E43="Non concernée",B26&lt;&gt;"NA"),1,0)</f>
        <v>0</v>
      </c>
      <c r="M26" s="1041">
        <f>IF(AND('Evaluation des exigences'!E43="Choix de véracité",C26&lt;&gt;"NA"),1,0)</f>
        <v>0</v>
      </c>
      <c r="N26" s="1041">
        <f>IF(AND('Evaluation des exigences'!E43="Non concernée",C26&lt;&gt;"NA"),1,0)</f>
        <v>0</v>
      </c>
      <c r="O26" s="1041">
        <f>IF(AND('Evaluation des exigences'!E43="Choix de véracité",H26&gt;1),1,0)</f>
        <v>1</v>
      </c>
      <c r="P26" s="1041">
        <f>IF(AND('Evaluation des exigences'!E43="Non concernée",H26&gt;1),1,0)</f>
        <v>0</v>
      </c>
    </row>
    <row r="27" spans="1:16" ht="102">
      <c r="A27" s="695" t="s">
        <v>86</v>
      </c>
      <c r="B27" s="586" t="s">
        <v>87</v>
      </c>
      <c r="C27" s="586" t="s">
        <v>69</v>
      </c>
      <c r="D27" s="959" t="s">
        <v>1337</v>
      </c>
      <c r="E27" s="984">
        <f t="shared" si="2"/>
        <v>1</v>
      </c>
      <c r="F27" s="984">
        <f t="shared" si="3"/>
        <v>1</v>
      </c>
      <c r="G27" s="984">
        <f t="shared" si="5"/>
        <v>0</v>
      </c>
      <c r="H27" s="984">
        <f t="shared" si="8"/>
        <v>2</v>
      </c>
      <c r="I27" s="1041">
        <f>IF(AND('Evaluation des exigences'!E44="Choix de véracité",A27&lt;&gt;"NA"),1,0)</f>
        <v>1</v>
      </c>
      <c r="J27" s="1041">
        <f>IF(AND('Evaluation des exigences'!E44="Non concernée",A27&lt;&gt;"NA"),1,0)</f>
        <v>0</v>
      </c>
      <c r="K27" s="1041">
        <f>IF(AND('Evaluation des exigences'!E44="Choix de véracité",B27&lt;&gt;"NA"),1,0)</f>
        <v>1</v>
      </c>
      <c r="L27" s="1041">
        <f>IF(AND('Evaluation des exigences'!E44="Non concernée",B27&lt;&gt;"NA"),1,0)</f>
        <v>0</v>
      </c>
      <c r="M27" s="1041">
        <f>IF(AND('Evaluation des exigences'!E44="Choix de véracité",C27&lt;&gt;"NA"),1,0)</f>
        <v>0</v>
      </c>
      <c r="N27" s="1041">
        <f>IF(AND('Evaluation des exigences'!E44="Non concernée",C27&lt;&gt;"NA"),1,0)</f>
        <v>0</v>
      </c>
      <c r="O27" s="1041">
        <f>IF(AND('Evaluation des exigences'!E44="Choix de véracité",H27&gt;1),1,0)</f>
        <v>1</v>
      </c>
      <c r="P27" s="1041">
        <f>IF(AND('Evaluation des exigences'!E44="Non concernée",H27&gt;1),1,0)</f>
        <v>0</v>
      </c>
    </row>
    <row r="28" spans="1:16" ht="102">
      <c r="A28" s="695" t="s">
        <v>88</v>
      </c>
      <c r="B28" s="586" t="s">
        <v>89</v>
      </c>
      <c r="C28" s="586" t="s">
        <v>69</v>
      </c>
      <c r="D28" s="959" t="s">
        <v>1338</v>
      </c>
      <c r="E28" s="984">
        <f t="shared" si="2"/>
        <v>1</v>
      </c>
      <c r="F28" s="984">
        <f t="shared" si="3"/>
        <v>1</v>
      </c>
      <c r="G28" s="984">
        <f t="shared" si="5"/>
        <v>0</v>
      </c>
      <c r="H28" s="984">
        <f t="shared" si="8"/>
        <v>2</v>
      </c>
      <c r="I28" s="1041">
        <f>IF(AND('Evaluation des exigences'!E45="Choix de véracité",A28&lt;&gt;"NA"),1,0)</f>
        <v>1</v>
      </c>
      <c r="J28" s="1041">
        <f>IF(AND('Evaluation des exigences'!E45="Non concernée",A28&lt;&gt;"NA"),1,0)</f>
        <v>0</v>
      </c>
      <c r="K28" s="1041">
        <f>IF(AND('Evaluation des exigences'!E45="Choix de véracité",B28&lt;&gt;"NA"),1,0)</f>
        <v>1</v>
      </c>
      <c r="L28" s="1041">
        <f>IF(AND('Evaluation des exigences'!E45="Non concernée",B28&lt;&gt;"NA"),1,0)</f>
        <v>0</v>
      </c>
      <c r="M28" s="1041">
        <f>IF(AND('Evaluation des exigences'!E45="Choix de véracité",C28&lt;&gt;"NA"),1,0)</f>
        <v>0</v>
      </c>
      <c r="N28" s="1041">
        <f>IF(AND('Evaluation des exigences'!E45="Non concernée",C28&lt;&gt;"NA"),1,0)</f>
        <v>0</v>
      </c>
      <c r="O28" s="1041">
        <f>IF(AND('Evaluation des exigences'!E45="Choix de véracité",H28&gt;1),1,0)</f>
        <v>1</v>
      </c>
      <c r="P28" s="1041">
        <f>IF(AND('Evaluation des exigences'!E45="Non concernée",H28&gt;1),1,0)</f>
        <v>0</v>
      </c>
    </row>
    <row r="29" spans="1:16" ht="114.75">
      <c r="A29" s="695" t="s">
        <v>90</v>
      </c>
      <c r="B29" s="586" t="s">
        <v>91</v>
      </c>
      <c r="C29" s="586" t="s">
        <v>69</v>
      </c>
      <c r="D29" s="960" t="s">
        <v>1339</v>
      </c>
      <c r="E29" s="984">
        <f t="shared" si="2"/>
        <v>1</v>
      </c>
      <c r="F29" s="984">
        <f t="shared" si="3"/>
        <v>1</v>
      </c>
      <c r="G29" s="984">
        <f t="shared" si="5"/>
        <v>0</v>
      </c>
      <c r="H29" s="984">
        <f t="shared" si="8"/>
        <v>2</v>
      </c>
      <c r="I29" s="1041">
        <f>IF(AND('Evaluation des exigences'!E46="Choix de véracité",A29&lt;&gt;"NA"),1,0)</f>
        <v>1</v>
      </c>
      <c r="J29" s="1041">
        <f>IF(AND('Evaluation des exigences'!E46="Non concernée",A29&lt;&gt;"NA"),1,0)</f>
        <v>0</v>
      </c>
      <c r="K29" s="1041">
        <f>IF(AND('Evaluation des exigences'!E46="Choix de véracité",B29&lt;&gt;"NA"),1,0)</f>
        <v>1</v>
      </c>
      <c r="L29" s="1041">
        <f>IF(AND('Evaluation des exigences'!E46="Non concernée",B29&lt;&gt;"NA"),1,0)</f>
        <v>0</v>
      </c>
      <c r="M29" s="1041">
        <f>IF(AND('Evaluation des exigences'!E46="Choix de véracité",C29&lt;&gt;"NA"),1,0)</f>
        <v>0</v>
      </c>
      <c r="N29" s="1041">
        <f>IF(AND('Evaluation des exigences'!E46="Non concernée",C29&lt;&gt;"NA"),1,0)</f>
        <v>0</v>
      </c>
      <c r="O29" s="1041">
        <f>IF(AND('Evaluation des exigences'!E46="Choix de véracité",H29&gt;1),1,0)</f>
        <v>1</v>
      </c>
      <c r="P29" s="1041">
        <f>IF(AND('Evaluation des exigences'!E46="Non concernée",H29&gt;1),1,0)</f>
        <v>0</v>
      </c>
    </row>
    <row r="30" spans="1:16" ht="89.25">
      <c r="A30" s="696" t="s">
        <v>69</v>
      </c>
      <c r="B30" s="587" t="s">
        <v>92</v>
      </c>
      <c r="C30" s="587" t="s">
        <v>69</v>
      </c>
      <c r="D30" s="961" t="s">
        <v>1340</v>
      </c>
      <c r="E30" s="984">
        <f t="shared" si="2"/>
        <v>0</v>
      </c>
      <c r="F30" s="984">
        <f t="shared" si="3"/>
        <v>1</v>
      </c>
      <c r="G30" s="984">
        <f t="shared" si="5"/>
        <v>0</v>
      </c>
      <c r="H30" s="984">
        <f t="shared" si="8"/>
        <v>1</v>
      </c>
      <c r="I30" s="1041">
        <f>IF(AND('Evaluation des exigences'!E47="Choix de véracité",A30&lt;&gt;"NA"),1,0)</f>
        <v>0</v>
      </c>
      <c r="J30" s="1041">
        <f>IF(AND('Evaluation des exigences'!E47="Non concernée",A30&lt;&gt;"NA"),1,0)</f>
        <v>0</v>
      </c>
      <c r="K30" s="1041">
        <f>IF(AND('Evaluation des exigences'!E47="Choix de véracité",B30&lt;&gt;"NA"),1,0)</f>
        <v>1</v>
      </c>
      <c r="L30" s="1041">
        <f>IF(AND('Evaluation des exigences'!E47="Non concernée",B30&lt;&gt;"NA"),1,0)</f>
        <v>0</v>
      </c>
      <c r="M30" s="1041">
        <f>IF(AND('Evaluation des exigences'!E47="Choix de véracité",C30&lt;&gt;"NA"),1,0)</f>
        <v>0</v>
      </c>
      <c r="N30" s="1041">
        <f>IF(AND('Evaluation des exigences'!E47="Non concernée",C30&lt;&gt;"NA"),1,0)</f>
        <v>0</v>
      </c>
      <c r="O30" s="1041">
        <f>IF(AND('Evaluation des exigences'!E47="Choix de véracité",H30&gt;1),1,0)</f>
        <v>0</v>
      </c>
      <c r="P30" s="1041">
        <f>IF(AND('Evaluation des exigences'!E47="Non concernée",H30&gt;1),1,0)</f>
        <v>0</v>
      </c>
    </row>
    <row r="31" spans="1:16" ht="51">
      <c r="A31" s="696" t="s">
        <v>69</v>
      </c>
      <c r="B31" s="587" t="s">
        <v>93</v>
      </c>
      <c r="C31" s="587" t="s">
        <v>69</v>
      </c>
      <c r="D31" s="961" t="s">
        <v>1285</v>
      </c>
      <c r="E31" s="984">
        <f t="shared" si="2"/>
        <v>0</v>
      </c>
      <c r="F31" s="984">
        <f t="shared" si="3"/>
        <v>1</v>
      </c>
      <c r="G31" s="984">
        <f t="shared" si="5"/>
        <v>0</v>
      </c>
      <c r="H31" s="984">
        <f t="shared" si="8"/>
        <v>1</v>
      </c>
      <c r="I31" s="1041">
        <f>IF(AND('Evaluation des exigences'!E48="Choix de véracité",A31&lt;&gt;"NA"),1,0)</f>
        <v>0</v>
      </c>
      <c r="J31" s="1041">
        <f>IF(AND('Evaluation des exigences'!E48="Non concernée",A31&lt;&gt;"NA"),1,0)</f>
        <v>0</v>
      </c>
      <c r="K31" s="1041">
        <f>IF(AND('Evaluation des exigences'!E48="Choix de véracité",B31&lt;&gt;"NA"),1,0)</f>
        <v>1</v>
      </c>
      <c r="L31" s="1041">
        <f>IF(AND('Evaluation des exigences'!E48="Non concernée",B31&lt;&gt;"NA"),1,0)</f>
        <v>0</v>
      </c>
      <c r="M31" s="1041">
        <f>IF(AND('Evaluation des exigences'!E48="Choix de véracité",C31&lt;&gt;"NA"),1,0)</f>
        <v>0</v>
      </c>
      <c r="N31" s="1041">
        <f>IF(AND('Evaluation des exigences'!E48="Non concernée",C31&lt;&gt;"NA"),1,0)</f>
        <v>0</v>
      </c>
      <c r="O31" s="1041">
        <f>IF(AND('Evaluation des exigences'!E48="Choix de véracité",H31&gt;1),1,0)</f>
        <v>0</v>
      </c>
      <c r="P31" s="1041">
        <f>IF(AND('Evaluation des exigences'!E48="Non concernée",H31&gt;1),1,0)</f>
        <v>0</v>
      </c>
    </row>
    <row r="32" spans="1:16" ht="76.5">
      <c r="A32" s="696" t="s">
        <v>69</v>
      </c>
      <c r="B32" s="587" t="s">
        <v>94</v>
      </c>
      <c r="C32" s="587" t="s">
        <v>69</v>
      </c>
      <c r="D32" s="961" t="s">
        <v>1286</v>
      </c>
      <c r="E32" s="984">
        <f t="shared" si="2"/>
        <v>0</v>
      </c>
      <c r="F32" s="984">
        <f t="shared" si="3"/>
        <v>1</v>
      </c>
      <c r="G32" s="984">
        <f t="shared" si="5"/>
        <v>0</v>
      </c>
      <c r="H32" s="984">
        <f t="shared" si="8"/>
        <v>1</v>
      </c>
      <c r="I32" s="1041">
        <f>IF(AND('Evaluation des exigences'!E49="Choix de véracité",A32&lt;&gt;"NA"),1,0)</f>
        <v>0</v>
      </c>
      <c r="J32" s="1041">
        <f>IF(AND('Evaluation des exigences'!E49="Non concernée",A32&lt;&gt;"NA"),1,0)</f>
        <v>0</v>
      </c>
      <c r="K32" s="1041">
        <f>IF(AND('Evaluation des exigences'!E49="Choix de véracité",B32&lt;&gt;"NA"),1,0)</f>
        <v>1</v>
      </c>
      <c r="L32" s="1041">
        <f>IF(AND('Evaluation des exigences'!E49="Non concernée",B32&lt;&gt;"NA"),1,0)</f>
        <v>0</v>
      </c>
      <c r="M32" s="1041">
        <f>IF(AND('Evaluation des exigences'!E49="Choix de véracité",C32&lt;&gt;"NA"),1,0)</f>
        <v>0</v>
      </c>
      <c r="N32" s="1041">
        <f>IF(AND('Evaluation des exigences'!E49="Non concernée",C32&lt;&gt;"NA"),1,0)</f>
        <v>0</v>
      </c>
      <c r="O32" s="1041">
        <f>IF(AND('Evaluation des exigences'!E49="Choix de véracité",H32&gt;1),1,0)</f>
        <v>0</v>
      </c>
      <c r="P32" s="1041">
        <f>IF(AND('Evaluation des exigences'!E49="Non concernée",H32&gt;1),1,0)</f>
        <v>0</v>
      </c>
    </row>
    <row r="33" spans="1:16" ht="76.5">
      <c r="A33" s="696" t="s">
        <v>69</v>
      </c>
      <c r="B33" s="587" t="s">
        <v>95</v>
      </c>
      <c r="C33" s="587" t="s">
        <v>69</v>
      </c>
      <c r="D33" s="961" t="s">
        <v>1608</v>
      </c>
      <c r="E33" s="984">
        <f t="shared" si="2"/>
        <v>0</v>
      </c>
      <c r="F33" s="984">
        <f t="shared" si="3"/>
        <v>1</v>
      </c>
      <c r="G33" s="984">
        <f t="shared" si="5"/>
        <v>0</v>
      </c>
      <c r="H33" s="984">
        <f t="shared" si="8"/>
        <v>1</v>
      </c>
      <c r="I33" s="1041">
        <f>IF(AND('Evaluation des exigences'!E50="Choix de véracité",A33&lt;&gt;"NA"),1,0)</f>
        <v>0</v>
      </c>
      <c r="J33" s="1041">
        <f>IF(AND('Evaluation des exigences'!E50="Non concernée",A33&lt;&gt;"NA"),1,0)</f>
        <v>0</v>
      </c>
      <c r="K33" s="1041">
        <f>IF(AND('Evaluation des exigences'!E50="Choix de véracité",B33&lt;&gt;"NA"),1,0)</f>
        <v>1</v>
      </c>
      <c r="L33" s="1041">
        <f>IF(AND('Evaluation des exigences'!E50="Non concernée",B33&lt;&gt;"NA"),1,0)</f>
        <v>0</v>
      </c>
      <c r="M33" s="1041">
        <f>IF(AND('Evaluation des exigences'!E50="Choix de véracité",C33&lt;&gt;"NA"),1,0)</f>
        <v>0</v>
      </c>
      <c r="N33" s="1041">
        <f>IF(AND('Evaluation des exigences'!E50="Non concernée",C33&lt;&gt;"NA"),1,0)</f>
        <v>0</v>
      </c>
      <c r="O33" s="1041">
        <f>IF(AND('Evaluation des exigences'!E50="Choix de véracité",H33&gt;1),1,0)</f>
        <v>0</v>
      </c>
      <c r="P33" s="1041">
        <f>IF(AND('Evaluation des exigences'!E50="Non concernée",H33&gt;1),1,0)</f>
        <v>0</v>
      </c>
    </row>
    <row r="34" spans="1:16" ht="153">
      <c r="A34" s="696" t="s">
        <v>69</v>
      </c>
      <c r="B34" s="587" t="s">
        <v>96</v>
      </c>
      <c r="C34" s="587" t="s">
        <v>69</v>
      </c>
      <c r="D34" s="962" t="s">
        <v>1341</v>
      </c>
      <c r="E34" s="984">
        <f t="shared" si="2"/>
        <v>0</v>
      </c>
      <c r="F34" s="984">
        <f t="shared" si="3"/>
        <v>1</v>
      </c>
      <c r="G34" s="984">
        <f t="shared" si="5"/>
        <v>0</v>
      </c>
      <c r="H34" s="984">
        <f t="shared" si="8"/>
        <v>1</v>
      </c>
      <c r="I34" s="1041">
        <f>IF(AND('Evaluation des exigences'!E51="Choix de véracité",A34&lt;&gt;"NA"),1,0)</f>
        <v>0</v>
      </c>
      <c r="J34" s="1041">
        <f>IF(AND('Evaluation des exigences'!E51="Non concernée",A34&lt;&gt;"NA"),1,0)</f>
        <v>0</v>
      </c>
      <c r="K34" s="1041">
        <f>IF(AND('Evaluation des exigences'!E51="Choix de véracité",B34&lt;&gt;"NA"),1,0)</f>
        <v>1</v>
      </c>
      <c r="L34" s="1041">
        <f>IF(AND('Evaluation des exigences'!E51="Non concernée",B34&lt;&gt;"NA"),1,0)</f>
        <v>0</v>
      </c>
      <c r="M34" s="1041">
        <f>IF(AND('Evaluation des exigences'!E51="Choix de véracité",C34&lt;&gt;"NA"),1,0)</f>
        <v>0</v>
      </c>
      <c r="N34" s="1041">
        <f>IF(AND('Evaluation des exigences'!E51="Non concernée",C34&lt;&gt;"NA"),1,0)</f>
        <v>0</v>
      </c>
      <c r="O34" s="1041">
        <f>IF(AND('Evaluation des exigences'!E51="Choix de véracité",H34&gt;1),1,0)</f>
        <v>0</v>
      </c>
      <c r="P34" s="1041">
        <f>IF(AND('Evaluation des exigences'!E51="Non concernée",H34&gt;1),1,0)</f>
        <v>0</v>
      </c>
    </row>
    <row r="35" spans="1:16" ht="127.5">
      <c r="A35" s="696" t="s">
        <v>69</v>
      </c>
      <c r="B35" s="587" t="s">
        <v>97</v>
      </c>
      <c r="C35" s="587" t="s">
        <v>69</v>
      </c>
      <c r="D35" s="962" t="s">
        <v>1342</v>
      </c>
      <c r="E35" s="984">
        <f t="shared" si="2"/>
        <v>0</v>
      </c>
      <c r="F35" s="984">
        <f t="shared" si="3"/>
        <v>1</v>
      </c>
      <c r="G35" s="984">
        <f t="shared" si="5"/>
        <v>0</v>
      </c>
      <c r="H35" s="984">
        <f t="shared" si="8"/>
        <v>1</v>
      </c>
      <c r="I35" s="1041">
        <f>IF(AND('Evaluation des exigences'!E52="Choix de véracité",A35&lt;&gt;"NA"),1,0)</f>
        <v>0</v>
      </c>
      <c r="J35" s="1041">
        <f>IF(AND('Evaluation des exigences'!E52="Non concernée",A35&lt;&gt;"NA"),1,0)</f>
        <v>0</v>
      </c>
      <c r="K35" s="1041">
        <f>IF(AND('Evaluation des exigences'!E52="Choix de véracité",B35&lt;&gt;"NA"),1,0)</f>
        <v>1</v>
      </c>
      <c r="L35" s="1041">
        <f>IF(AND('Evaluation des exigences'!E52="Non concernée",B35&lt;&gt;"NA"),1,0)</f>
        <v>0</v>
      </c>
      <c r="M35" s="1041">
        <f>IF(AND('Evaluation des exigences'!E52="Choix de véracité",C35&lt;&gt;"NA"),1,0)</f>
        <v>0</v>
      </c>
      <c r="N35" s="1041">
        <f>IF(AND('Evaluation des exigences'!E52="Non concernée",C35&lt;&gt;"NA"),1,0)</f>
        <v>0</v>
      </c>
      <c r="O35" s="1041">
        <f>IF(AND('Evaluation des exigences'!E52="Choix de véracité",H35&gt;1),1,0)</f>
        <v>0</v>
      </c>
      <c r="P35" s="1041">
        <f>IF(AND('Evaluation des exigences'!E52="Non concernée",H35&gt;1),1,0)</f>
        <v>0</v>
      </c>
    </row>
    <row r="36" spans="1:16" ht="89.25">
      <c r="A36" s="696" t="s">
        <v>69</v>
      </c>
      <c r="B36" s="587" t="s">
        <v>97</v>
      </c>
      <c r="C36" s="587" t="s">
        <v>69</v>
      </c>
      <c r="D36" s="961" t="s">
        <v>1278</v>
      </c>
      <c r="E36" s="984">
        <f t="shared" si="2"/>
        <v>0</v>
      </c>
      <c r="F36" s="984">
        <f t="shared" si="3"/>
        <v>1</v>
      </c>
      <c r="G36" s="984">
        <f t="shared" si="5"/>
        <v>0</v>
      </c>
      <c r="H36" s="984">
        <f t="shared" si="8"/>
        <v>1</v>
      </c>
      <c r="I36" s="1041">
        <f>IF(AND('Evaluation des exigences'!E53="Choix de véracité",A36&lt;&gt;"NA"),1,0)</f>
        <v>0</v>
      </c>
      <c r="J36" s="1041">
        <f>IF(AND('Evaluation des exigences'!E53="Non concernée",A36&lt;&gt;"NA"),1,0)</f>
        <v>0</v>
      </c>
      <c r="K36" s="1041">
        <f>IF(AND('Evaluation des exigences'!E53="Choix de véracité",B36&lt;&gt;"NA"),1,0)</f>
        <v>1</v>
      </c>
      <c r="L36" s="1041">
        <f>IF(AND('Evaluation des exigences'!E53="Non concernée",B36&lt;&gt;"NA"),1,0)</f>
        <v>0</v>
      </c>
      <c r="M36" s="1041">
        <f>IF(AND('Evaluation des exigences'!E53="Choix de véracité",C36&lt;&gt;"NA"),1,0)</f>
        <v>0</v>
      </c>
      <c r="N36" s="1041">
        <f>IF(AND('Evaluation des exigences'!E53="Non concernée",C36&lt;&gt;"NA"),1,0)</f>
        <v>0</v>
      </c>
      <c r="O36" s="1041">
        <f>IF(AND('Evaluation des exigences'!E53="Choix de véracité",H36&gt;1),1,0)</f>
        <v>0</v>
      </c>
      <c r="P36" s="1041">
        <f>IF(AND('Evaluation des exigences'!E53="Non concernée",H36&gt;1),1,0)</f>
        <v>0</v>
      </c>
    </row>
    <row r="37" spans="1:16" ht="38.25">
      <c r="A37" s="694" t="s">
        <v>98</v>
      </c>
      <c r="B37" s="585" t="s">
        <v>69</v>
      </c>
      <c r="C37" s="585" t="s">
        <v>69</v>
      </c>
      <c r="D37" s="957" t="s">
        <v>1343</v>
      </c>
      <c r="E37" s="984">
        <f t="shared" si="2"/>
        <v>1</v>
      </c>
      <c r="F37" s="984">
        <f t="shared" si="3"/>
        <v>0</v>
      </c>
      <c r="G37" s="984">
        <f t="shared" si="5"/>
        <v>0</v>
      </c>
      <c r="H37" s="984">
        <f t="shared" si="8"/>
        <v>1</v>
      </c>
      <c r="I37" s="1041">
        <f>IF(AND('Evaluation des exigences'!E54="Choix de véracité",A37&lt;&gt;"NA"),1,0)</f>
        <v>1</v>
      </c>
      <c r="J37" s="1041">
        <f>IF(AND('Evaluation des exigences'!E54="Non concernée",A37&lt;&gt;"NA"),1,0)</f>
        <v>0</v>
      </c>
      <c r="K37" s="1041">
        <f>IF(AND('Evaluation des exigences'!E54="Choix de véracité",B37&lt;&gt;"NA"),1,0)</f>
        <v>0</v>
      </c>
      <c r="L37" s="1041">
        <f>IF(AND('Evaluation des exigences'!E54="Non concernée",B37&lt;&gt;"NA"),1,0)</f>
        <v>0</v>
      </c>
      <c r="M37" s="1041">
        <f>IF(AND('Evaluation des exigences'!E54="Choix de véracité",C37&lt;&gt;"NA"),1,0)</f>
        <v>0</v>
      </c>
      <c r="N37" s="1041">
        <f>IF(AND('Evaluation des exigences'!E54="Non concernée",C37&lt;&gt;"NA"),1,0)</f>
        <v>0</v>
      </c>
      <c r="O37" s="1041">
        <f>IF(AND('Evaluation des exigences'!E54="Choix de véracité",H37&gt;1),1,0)</f>
        <v>0</v>
      </c>
      <c r="P37" s="1041">
        <f>IF(AND('Evaluation des exigences'!E54="Non concernée",H37&gt;1),1,0)</f>
        <v>0</v>
      </c>
    </row>
    <row r="38" spans="1:16" ht="38.25">
      <c r="A38" s="694" t="s">
        <v>99</v>
      </c>
      <c r="B38" s="585" t="s">
        <v>69</v>
      </c>
      <c r="C38" s="585" t="s">
        <v>69</v>
      </c>
      <c r="D38" s="957" t="s">
        <v>1344</v>
      </c>
      <c r="E38" s="984">
        <f t="shared" si="2"/>
        <v>1</v>
      </c>
      <c r="F38" s="984">
        <f t="shared" si="3"/>
        <v>0</v>
      </c>
      <c r="G38" s="984">
        <f t="shared" si="5"/>
        <v>0</v>
      </c>
      <c r="H38" s="984">
        <f t="shared" si="8"/>
        <v>1</v>
      </c>
      <c r="I38" s="1041">
        <f>IF(AND('Evaluation des exigences'!E55="Choix de véracité",A38&lt;&gt;"NA"),1,0)</f>
        <v>1</v>
      </c>
      <c r="J38" s="1041">
        <f>IF(AND('Evaluation des exigences'!E55="Non concernée",A38&lt;&gt;"NA"),1,0)</f>
        <v>0</v>
      </c>
      <c r="K38" s="1041">
        <f>IF(AND('Evaluation des exigences'!E55="Choix de véracité",B38&lt;&gt;"NA"),1,0)</f>
        <v>0</v>
      </c>
      <c r="L38" s="1041">
        <f>IF(AND('Evaluation des exigences'!E55="Non concernée",B38&lt;&gt;"NA"),1,0)</f>
        <v>0</v>
      </c>
      <c r="M38" s="1041">
        <f>IF(AND('Evaluation des exigences'!E55="Choix de véracité",C38&lt;&gt;"NA"),1,0)</f>
        <v>0</v>
      </c>
      <c r="N38" s="1041">
        <f>IF(AND('Evaluation des exigences'!E55="Non concernée",C38&lt;&gt;"NA"),1,0)</f>
        <v>0</v>
      </c>
      <c r="O38" s="1041">
        <f>IF(AND('Evaluation des exigences'!E55="Choix de véracité",H38&gt;1),1,0)</f>
        <v>0</v>
      </c>
      <c r="P38" s="1041">
        <f>IF(AND('Evaluation des exigences'!E55="Non concernée",H38&gt;1),1,0)</f>
        <v>0</v>
      </c>
    </row>
    <row r="39" spans="1:16">
      <c r="A39" s="697"/>
      <c r="B39" s="574" t="s">
        <v>112</v>
      </c>
      <c r="C39" s="574" t="s">
        <v>69</v>
      </c>
      <c r="D39" s="963" t="s">
        <v>113</v>
      </c>
      <c r="E39" s="984">
        <f t="shared" si="2"/>
        <v>1</v>
      </c>
      <c r="F39" s="984">
        <f t="shared" si="3"/>
        <v>1</v>
      </c>
      <c r="G39" s="984">
        <f t="shared" si="5"/>
        <v>0</v>
      </c>
      <c r="H39" s="984">
        <f t="shared" si="8"/>
        <v>2</v>
      </c>
      <c r="I39" s="1041">
        <f>IF(AND('Evaluation des exigences'!E56="Choix de véracité",A39&lt;&gt;"NA"),1,0)</f>
        <v>0</v>
      </c>
      <c r="J39" s="1041">
        <f>IF(AND('Evaluation des exigences'!E56="Non concernée",A39&lt;&gt;"NA"),1,0)</f>
        <v>0</v>
      </c>
      <c r="K39" s="1041">
        <f>IF(AND('Evaluation des exigences'!E56="Choix de véracité",B39&lt;&gt;"NA"),1,0)</f>
        <v>0</v>
      </c>
      <c r="L39" s="1041">
        <f>IF(AND('Evaluation des exigences'!E56="Non concernée",B39&lt;&gt;"NA"),1,0)</f>
        <v>0</v>
      </c>
      <c r="M39" s="1041">
        <f>IF(AND('Evaluation des exigences'!E56="Choix de véracité",C39&lt;&gt;"NA"),1,0)</f>
        <v>0</v>
      </c>
      <c r="N39" s="1041">
        <f>IF(AND('Evaluation des exigences'!E56="Non concernée",C39&lt;&gt;"NA"),1,0)</f>
        <v>0</v>
      </c>
      <c r="O39" s="1041">
        <f>IF(AND('Evaluation des exigences'!E56="Choix de véracité",H39&gt;1),1,0)</f>
        <v>0</v>
      </c>
      <c r="P39" s="1041">
        <f>IF(AND('Evaluation des exigences'!E56="Non concernée",H39&gt;1),1,0)</f>
        <v>0</v>
      </c>
    </row>
    <row r="40" spans="1:16" ht="76.5">
      <c r="A40" s="695" t="s">
        <v>72</v>
      </c>
      <c r="B40" s="586" t="s">
        <v>117</v>
      </c>
      <c r="C40" s="586" t="s">
        <v>69</v>
      </c>
      <c r="D40" s="959" t="s">
        <v>1345</v>
      </c>
      <c r="E40" s="984">
        <f t="shared" si="2"/>
        <v>1</v>
      </c>
      <c r="F40" s="984">
        <f t="shared" si="3"/>
        <v>1</v>
      </c>
      <c r="G40" s="984">
        <f t="shared" si="5"/>
        <v>0</v>
      </c>
      <c r="H40" s="984">
        <f t="shared" si="8"/>
        <v>2</v>
      </c>
      <c r="I40" s="1041">
        <f>IF(AND('Evaluation des exigences'!E57="Choix de véracité",A40&lt;&gt;"NA"),1,0)</f>
        <v>1</v>
      </c>
      <c r="J40" s="1041">
        <f>IF(AND('Evaluation des exigences'!E57="Non concernée",A40&lt;&gt;"NA"),1,0)</f>
        <v>0</v>
      </c>
      <c r="K40" s="1041">
        <f>IF(AND('Evaluation des exigences'!E57="Choix de véracité",B40&lt;&gt;"NA"),1,0)</f>
        <v>1</v>
      </c>
      <c r="L40" s="1041">
        <f>IF(AND('Evaluation des exigences'!E57="Non concernée",B40&lt;&gt;"NA"),1,0)</f>
        <v>0</v>
      </c>
      <c r="M40" s="1041">
        <f>IF(AND('Evaluation des exigences'!E57="Choix de véracité",C40&lt;&gt;"NA"),1,0)</f>
        <v>0</v>
      </c>
      <c r="N40" s="1041">
        <f>IF(AND('Evaluation des exigences'!E57="Non concernée",C40&lt;&gt;"NA"),1,0)</f>
        <v>0</v>
      </c>
      <c r="O40" s="1041">
        <f>IF(AND('Evaluation des exigences'!E57="Choix de véracité",H40&gt;1),1,0)</f>
        <v>1</v>
      </c>
      <c r="P40" s="1041">
        <f>IF(AND('Evaluation des exigences'!E57="Non concernée",H40&gt;1),1,0)</f>
        <v>0</v>
      </c>
    </row>
    <row r="41" spans="1:16" ht="51">
      <c r="A41" s="696" t="s">
        <v>69</v>
      </c>
      <c r="B41" s="587" t="s">
        <v>112</v>
      </c>
      <c r="C41" s="587" t="s">
        <v>69</v>
      </c>
      <c r="D41" s="961" t="s">
        <v>1287</v>
      </c>
      <c r="E41" s="984">
        <f t="shared" si="2"/>
        <v>0</v>
      </c>
      <c r="F41" s="984">
        <f t="shared" si="3"/>
        <v>1</v>
      </c>
      <c r="G41" s="984">
        <f t="shared" si="5"/>
        <v>0</v>
      </c>
      <c r="H41" s="984">
        <f t="shared" si="8"/>
        <v>1</v>
      </c>
      <c r="I41" s="1041">
        <f>IF(AND('Evaluation des exigences'!E58="Choix de véracité",A41&lt;&gt;"NA"),1,0)</f>
        <v>0</v>
      </c>
      <c r="J41" s="1041">
        <f>IF(AND('Evaluation des exigences'!E58="Non concernée",A41&lt;&gt;"NA"),1,0)</f>
        <v>0</v>
      </c>
      <c r="K41" s="1041">
        <f>IF(AND('Evaluation des exigences'!E58="Choix de véracité",B41&lt;&gt;"NA"),1,0)</f>
        <v>1</v>
      </c>
      <c r="L41" s="1041">
        <f>IF(AND('Evaluation des exigences'!E58="Non concernée",B41&lt;&gt;"NA"),1,0)</f>
        <v>0</v>
      </c>
      <c r="M41" s="1041">
        <f>IF(AND('Evaluation des exigences'!E58="Choix de véracité",C41&lt;&gt;"NA"),1,0)</f>
        <v>0</v>
      </c>
      <c r="N41" s="1041">
        <f>IF(AND('Evaluation des exigences'!E58="Non concernée",C41&lt;&gt;"NA"),1,0)</f>
        <v>0</v>
      </c>
      <c r="O41" s="1041">
        <f>IF(AND('Evaluation des exigences'!E58="Choix de véracité",H41&gt;1),1,0)</f>
        <v>0</v>
      </c>
      <c r="P41" s="1041">
        <f>IF(AND('Evaluation des exigences'!E58="Non concernée",H41&gt;1),1,0)</f>
        <v>0</v>
      </c>
    </row>
    <row r="42" spans="1:16">
      <c r="A42" s="697"/>
      <c r="B42" s="574" t="s">
        <v>121</v>
      </c>
      <c r="C42" s="574" t="s">
        <v>69</v>
      </c>
      <c r="D42" s="964" t="s">
        <v>122</v>
      </c>
      <c r="E42" s="984">
        <f t="shared" si="2"/>
        <v>1</v>
      </c>
      <c r="F42" s="984">
        <f t="shared" si="3"/>
        <v>1</v>
      </c>
      <c r="G42" s="984">
        <f t="shared" si="5"/>
        <v>0</v>
      </c>
      <c r="H42" s="984">
        <f t="shared" si="8"/>
        <v>2</v>
      </c>
      <c r="I42" s="1041">
        <f>IF(AND('Evaluation des exigences'!E59="Choix de véracité",A42&lt;&gt;"NA"),1,0)</f>
        <v>0</v>
      </c>
      <c r="J42" s="1041">
        <f>IF(AND('Evaluation des exigences'!E59="Non concernée",A42&lt;&gt;"NA"),1,0)</f>
        <v>0</v>
      </c>
      <c r="K42" s="1041">
        <f>IF(AND('Evaluation des exigences'!E59="Choix de véracité",B42&lt;&gt;"NA"),1,0)</f>
        <v>0</v>
      </c>
      <c r="L42" s="1041">
        <f>IF(AND('Evaluation des exigences'!E59="Non concernée",B42&lt;&gt;"NA"),1,0)</f>
        <v>0</v>
      </c>
      <c r="M42" s="1041">
        <f>IF(AND('Evaluation des exigences'!E59="Choix de véracité",C42&lt;&gt;"NA"),1,0)</f>
        <v>0</v>
      </c>
      <c r="N42" s="1041">
        <f>IF(AND('Evaluation des exigences'!E59="Non concernée",C42&lt;&gt;"NA"),1,0)</f>
        <v>0</v>
      </c>
      <c r="O42" s="1041">
        <f>IF(AND('Evaluation des exigences'!E59="Choix de véracité",H42&gt;1),1,0)</f>
        <v>0</v>
      </c>
      <c r="P42" s="1041">
        <f>IF(AND('Evaluation des exigences'!E59="Non concernée",H42&gt;1),1,0)</f>
        <v>0</v>
      </c>
    </row>
    <row r="43" spans="1:16" ht="114.75">
      <c r="A43" s="696" t="s">
        <v>69</v>
      </c>
      <c r="B43" s="587" t="s">
        <v>121</v>
      </c>
      <c r="C43" s="587" t="s">
        <v>69</v>
      </c>
      <c r="D43" s="962" t="s">
        <v>1346</v>
      </c>
      <c r="E43" s="984">
        <f t="shared" si="2"/>
        <v>0</v>
      </c>
      <c r="F43" s="984">
        <f t="shared" si="3"/>
        <v>1</v>
      </c>
      <c r="G43" s="984">
        <f t="shared" si="5"/>
        <v>0</v>
      </c>
      <c r="H43" s="984">
        <f t="shared" si="8"/>
        <v>1</v>
      </c>
      <c r="I43" s="1041">
        <f>IF(AND('Evaluation des exigences'!E60="Choix de véracité",A43&lt;&gt;"NA"),1,0)</f>
        <v>0</v>
      </c>
      <c r="J43" s="1041">
        <f>IF(AND('Evaluation des exigences'!E60="Non concernée",A43&lt;&gt;"NA"),1,0)</f>
        <v>0</v>
      </c>
      <c r="K43" s="1041">
        <f>IF(AND('Evaluation des exigences'!E60="Choix de véracité",B43&lt;&gt;"NA"),1,0)</f>
        <v>1</v>
      </c>
      <c r="L43" s="1041">
        <f>IF(AND('Evaluation des exigences'!E60="Non concernée",B43&lt;&gt;"NA"),1,0)</f>
        <v>0</v>
      </c>
      <c r="M43" s="1041">
        <f>IF(AND('Evaluation des exigences'!E60="Choix de véracité",C43&lt;&gt;"NA"),1,0)</f>
        <v>0</v>
      </c>
      <c r="N43" s="1041">
        <f>IF(AND('Evaluation des exigences'!E60="Non concernée",C43&lt;&gt;"NA"),1,0)</f>
        <v>0</v>
      </c>
      <c r="O43" s="1041">
        <f>IF(AND('Evaluation des exigences'!E60="Choix de véracité",H43&gt;1),1,0)</f>
        <v>0</v>
      </c>
      <c r="P43" s="1041">
        <f>IF(AND('Evaluation des exigences'!E60="Non concernée",H43&gt;1),1,0)</f>
        <v>0</v>
      </c>
    </row>
    <row r="44" spans="1:16" ht="76.5">
      <c r="A44" s="696" t="s">
        <v>69</v>
      </c>
      <c r="B44" s="587" t="s">
        <v>123</v>
      </c>
      <c r="C44" s="587" t="s">
        <v>69</v>
      </c>
      <c r="D44" s="961" t="s">
        <v>124</v>
      </c>
      <c r="E44" s="984">
        <f t="shared" si="2"/>
        <v>0</v>
      </c>
      <c r="F44" s="984">
        <f t="shared" si="3"/>
        <v>1</v>
      </c>
      <c r="G44" s="984">
        <f t="shared" si="5"/>
        <v>0</v>
      </c>
      <c r="H44" s="984">
        <f t="shared" si="8"/>
        <v>1</v>
      </c>
      <c r="I44" s="1041">
        <f>IF(AND('Evaluation des exigences'!E61="Choix de véracité",A44&lt;&gt;"NA"),1,0)</f>
        <v>0</v>
      </c>
      <c r="J44" s="1041">
        <f>IF(AND('Evaluation des exigences'!E61="Non concernée",A44&lt;&gt;"NA"),1,0)</f>
        <v>0</v>
      </c>
      <c r="K44" s="1041">
        <f>IF(AND('Evaluation des exigences'!E61="Choix de véracité",B44&lt;&gt;"NA"),1,0)</f>
        <v>1</v>
      </c>
      <c r="L44" s="1041">
        <f>IF(AND('Evaluation des exigences'!E61="Non concernée",B44&lt;&gt;"NA"),1,0)</f>
        <v>0</v>
      </c>
      <c r="M44" s="1041">
        <f>IF(AND('Evaluation des exigences'!E61="Choix de véracité",C44&lt;&gt;"NA"),1,0)</f>
        <v>0</v>
      </c>
      <c r="N44" s="1041">
        <f>IF(AND('Evaluation des exigences'!E61="Non concernée",C44&lt;&gt;"NA"),1,0)</f>
        <v>0</v>
      </c>
      <c r="O44" s="1041">
        <f>IF(AND('Evaluation des exigences'!E61="Choix de véracité",H44&gt;1),1,0)</f>
        <v>0</v>
      </c>
      <c r="P44" s="1041">
        <f>IF(AND('Evaluation des exigences'!E61="Non concernée",H44&gt;1),1,0)</f>
        <v>0</v>
      </c>
    </row>
    <row r="45" spans="1:16" ht="63.75">
      <c r="A45" s="696" t="s">
        <v>69</v>
      </c>
      <c r="B45" s="587" t="s">
        <v>125</v>
      </c>
      <c r="C45" s="587" t="s">
        <v>69</v>
      </c>
      <c r="D45" s="961" t="s">
        <v>126</v>
      </c>
      <c r="E45" s="984">
        <f t="shared" si="2"/>
        <v>0</v>
      </c>
      <c r="F45" s="984">
        <f t="shared" si="3"/>
        <v>1</v>
      </c>
      <c r="G45" s="984">
        <f t="shared" si="5"/>
        <v>0</v>
      </c>
      <c r="H45" s="984">
        <f t="shared" si="8"/>
        <v>1</v>
      </c>
      <c r="I45" s="1041">
        <f>IF(AND('Evaluation des exigences'!E62="Choix de véracité",A45&lt;&gt;"NA"),1,0)</f>
        <v>0</v>
      </c>
      <c r="J45" s="1041">
        <f>IF(AND('Evaluation des exigences'!E62="Non concernée",A45&lt;&gt;"NA"),1,0)</f>
        <v>0</v>
      </c>
      <c r="K45" s="1041">
        <f>IF(AND('Evaluation des exigences'!E62="Choix de véracité",B45&lt;&gt;"NA"),1,0)</f>
        <v>1</v>
      </c>
      <c r="L45" s="1041">
        <f>IF(AND('Evaluation des exigences'!E62="Non concernée",B45&lt;&gt;"NA"),1,0)</f>
        <v>0</v>
      </c>
      <c r="M45" s="1041">
        <f>IF(AND('Evaluation des exigences'!E62="Choix de véracité",C45&lt;&gt;"NA"),1,0)</f>
        <v>0</v>
      </c>
      <c r="N45" s="1041">
        <f>IF(AND('Evaluation des exigences'!E62="Non concernée",C45&lt;&gt;"NA"),1,0)</f>
        <v>0</v>
      </c>
      <c r="O45" s="1041">
        <f>IF(AND('Evaluation des exigences'!E62="Choix de véracité",H45&gt;1),1,0)</f>
        <v>0</v>
      </c>
      <c r="P45" s="1041">
        <f>IF(AND('Evaluation des exigences'!E62="Non concernée",H45&gt;1),1,0)</f>
        <v>0</v>
      </c>
    </row>
    <row r="46" spans="1:16" ht="51">
      <c r="A46" s="696" t="s">
        <v>69</v>
      </c>
      <c r="B46" s="587" t="s">
        <v>127</v>
      </c>
      <c r="C46" s="587" t="s">
        <v>69</v>
      </c>
      <c r="D46" s="961" t="s">
        <v>1213</v>
      </c>
      <c r="E46" s="984">
        <f t="shared" si="2"/>
        <v>0</v>
      </c>
      <c r="F46" s="984">
        <f t="shared" si="3"/>
        <v>1</v>
      </c>
      <c r="G46" s="984">
        <f t="shared" si="5"/>
        <v>0</v>
      </c>
      <c r="H46" s="984">
        <f t="shared" si="8"/>
        <v>1</v>
      </c>
      <c r="I46" s="1041">
        <f>IF(AND('Evaluation des exigences'!E63="Choix de véracité",A46&lt;&gt;"NA"),1,0)</f>
        <v>0</v>
      </c>
      <c r="J46" s="1041">
        <f>IF(AND('Evaluation des exigences'!E63="Non concernée",A46&lt;&gt;"NA"),1,0)</f>
        <v>0</v>
      </c>
      <c r="K46" s="1041">
        <f>IF(AND('Evaluation des exigences'!E63="Choix de véracité",B46&lt;&gt;"NA"),1,0)</f>
        <v>1</v>
      </c>
      <c r="L46" s="1041">
        <f>IF(AND('Evaluation des exigences'!E63="Non concernée",B46&lt;&gt;"NA"),1,0)</f>
        <v>0</v>
      </c>
      <c r="M46" s="1041">
        <f>IF(AND('Evaluation des exigences'!E63="Choix de véracité",C46&lt;&gt;"NA"),1,0)</f>
        <v>0</v>
      </c>
      <c r="N46" s="1041">
        <f>IF(AND('Evaluation des exigences'!E63="Non concernée",C46&lt;&gt;"NA"),1,0)</f>
        <v>0</v>
      </c>
      <c r="O46" s="1041">
        <f>IF(AND('Evaluation des exigences'!E63="Choix de véracité",H46&gt;1),1,0)</f>
        <v>0</v>
      </c>
      <c r="P46" s="1041">
        <f>IF(AND('Evaluation des exigences'!E63="Non concernée",H46&gt;1),1,0)</f>
        <v>0</v>
      </c>
    </row>
    <row r="47" spans="1:16" ht="51">
      <c r="A47" s="696" t="s">
        <v>69</v>
      </c>
      <c r="B47" s="587" t="s">
        <v>128</v>
      </c>
      <c r="C47" s="587" t="s">
        <v>69</v>
      </c>
      <c r="D47" s="961" t="s">
        <v>1212</v>
      </c>
      <c r="E47" s="984">
        <f t="shared" si="2"/>
        <v>0</v>
      </c>
      <c r="F47" s="984">
        <f t="shared" si="3"/>
        <v>1</v>
      </c>
      <c r="G47" s="984">
        <f t="shared" si="5"/>
        <v>0</v>
      </c>
      <c r="H47" s="984">
        <f t="shared" si="8"/>
        <v>1</v>
      </c>
      <c r="I47" s="1041">
        <f>IF(AND('Evaluation des exigences'!E64="Choix de véracité",A47&lt;&gt;"NA"),1,0)</f>
        <v>0</v>
      </c>
      <c r="J47" s="1041">
        <f>IF(AND('Evaluation des exigences'!E64="Non concernée",A47&lt;&gt;"NA"),1,0)</f>
        <v>0</v>
      </c>
      <c r="K47" s="1041">
        <f>IF(AND('Evaluation des exigences'!E64="Choix de véracité",B47&lt;&gt;"NA"),1,0)</f>
        <v>1</v>
      </c>
      <c r="L47" s="1041">
        <f>IF(AND('Evaluation des exigences'!E64="Non concernée",B47&lt;&gt;"NA"),1,0)</f>
        <v>0</v>
      </c>
      <c r="M47" s="1041">
        <f>IF(AND('Evaluation des exigences'!E64="Choix de véracité",C47&lt;&gt;"NA"),1,0)</f>
        <v>0</v>
      </c>
      <c r="N47" s="1041">
        <f>IF(AND('Evaluation des exigences'!E64="Non concernée",C47&lt;&gt;"NA"),1,0)</f>
        <v>0</v>
      </c>
      <c r="O47" s="1041">
        <f>IF(AND('Evaluation des exigences'!E64="Choix de véracité",H47&gt;1),1,0)</f>
        <v>0</v>
      </c>
      <c r="P47" s="1041">
        <f>IF(AND('Evaluation des exigences'!E64="Non concernée",H47&gt;1),1,0)</f>
        <v>0</v>
      </c>
    </row>
    <row r="48" spans="1:16" ht="63.75">
      <c r="A48" s="696" t="s">
        <v>69</v>
      </c>
      <c r="B48" s="587" t="s">
        <v>129</v>
      </c>
      <c r="C48" s="587" t="s">
        <v>69</v>
      </c>
      <c r="D48" s="961" t="s">
        <v>130</v>
      </c>
      <c r="E48" s="984">
        <f t="shared" si="2"/>
        <v>0</v>
      </c>
      <c r="F48" s="984">
        <f t="shared" si="3"/>
        <v>1</v>
      </c>
      <c r="G48" s="984">
        <f t="shared" si="5"/>
        <v>0</v>
      </c>
      <c r="H48" s="984">
        <f t="shared" si="8"/>
        <v>1</v>
      </c>
      <c r="I48" s="1041">
        <f>IF(AND('Evaluation des exigences'!E65="Choix de véracité",A48&lt;&gt;"NA"),1,0)</f>
        <v>0</v>
      </c>
      <c r="J48" s="1041">
        <f>IF(AND('Evaluation des exigences'!E65="Non concernée",A48&lt;&gt;"NA"),1,0)</f>
        <v>0</v>
      </c>
      <c r="K48" s="1041">
        <f>IF(AND('Evaluation des exigences'!E65="Choix de véracité",B48&lt;&gt;"NA"),1,0)</f>
        <v>1</v>
      </c>
      <c r="L48" s="1041">
        <f>IF(AND('Evaluation des exigences'!E65="Non concernée",B48&lt;&gt;"NA"),1,0)</f>
        <v>0</v>
      </c>
      <c r="M48" s="1041">
        <f>IF(AND('Evaluation des exigences'!E65="Choix de véracité",C48&lt;&gt;"NA"),1,0)</f>
        <v>0</v>
      </c>
      <c r="N48" s="1041">
        <f>IF(AND('Evaluation des exigences'!E65="Non concernée",C48&lt;&gt;"NA"),1,0)</f>
        <v>0</v>
      </c>
      <c r="O48" s="1041">
        <f>IF(AND('Evaluation des exigences'!E65="Choix de véracité",H48&gt;1),1,0)</f>
        <v>0</v>
      </c>
      <c r="P48" s="1041">
        <f>IF(AND('Evaluation des exigences'!E65="Non concernée",H48&gt;1),1,0)</f>
        <v>0</v>
      </c>
    </row>
    <row r="49" spans="1:16" ht="63.75">
      <c r="A49" s="696" t="s">
        <v>69</v>
      </c>
      <c r="B49" s="587" t="s">
        <v>131</v>
      </c>
      <c r="C49" s="587" t="s">
        <v>69</v>
      </c>
      <c r="D49" s="961" t="s">
        <v>132</v>
      </c>
      <c r="E49" s="984">
        <f t="shared" si="2"/>
        <v>0</v>
      </c>
      <c r="F49" s="984">
        <f t="shared" si="3"/>
        <v>1</v>
      </c>
      <c r="G49" s="984">
        <f t="shared" si="5"/>
        <v>0</v>
      </c>
      <c r="H49" s="984">
        <f t="shared" si="8"/>
        <v>1</v>
      </c>
      <c r="I49" s="1041">
        <f>IF(AND('Evaluation des exigences'!E66="Choix de véracité",A49&lt;&gt;"NA"),1,0)</f>
        <v>0</v>
      </c>
      <c r="J49" s="1041">
        <f>IF(AND('Evaluation des exigences'!E66="Non concernée",A49&lt;&gt;"NA"),1,0)</f>
        <v>0</v>
      </c>
      <c r="K49" s="1041">
        <f>IF(AND('Evaluation des exigences'!E66="Choix de véracité",B49&lt;&gt;"NA"),1,0)</f>
        <v>1</v>
      </c>
      <c r="L49" s="1041">
        <f>IF(AND('Evaluation des exigences'!E66="Non concernée",B49&lt;&gt;"NA"),1,0)</f>
        <v>0</v>
      </c>
      <c r="M49" s="1041">
        <f>IF(AND('Evaluation des exigences'!E66="Choix de véracité",C49&lt;&gt;"NA"),1,0)</f>
        <v>0</v>
      </c>
      <c r="N49" s="1041">
        <f>IF(AND('Evaluation des exigences'!E66="Non concernée",C49&lt;&gt;"NA"),1,0)</f>
        <v>0</v>
      </c>
      <c r="O49" s="1041">
        <f>IF(AND('Evaluation des exigences'!E66="Choix de véracité",H49&gt;1),1,0)</f>
        <v>0</v>
      </c>
      <c r="P49" s="1041">
        <f>IF(AND('Evaluation des exigences'!E66="Non concernée",H49&gt;1),1,0)</f>
        <v>0</v>
      </c>
    </row>
    <row r="50" spans="1:16" ht="51">
      <c r="A50" s="696" t="s">
        <v>69</v>
      </c>
      <c r="B50" s="587" t="s">
        <v>137</v>
      </c>
      <c r="C50" s="587" t="s">
        <v>69</v>
      </c>
      <c r="D50" s="961" t="s">
        <v>138</v>
      </c>
      <c r="E50" s="984">
        <f t="shared" si="2"/>
        <v>0</v>
      </c>
      <c r="F50" s="984">
        <f t="shared" si="3"/>
        <v>1</v>
      </c>
      <c r="G50" s="984">
        <f t="shared" si="5"/>
        <v>0</v>
      </c>
      <c r="H50" s="984">
        <f t="shared" si="8"/>
        <v>1</v>
      </c>
      <c r="I50" s="1041">
        <f>IF(AND('Evaluation des exigences'!E67="Choix de véracité",A50&lt;&gt;"NA"),1,0)</f>
        <v>0</v>
      </c>
      <c r="J50" s="1041">
        <f>IF(AND('Evaluation des exigences'!E67="Non concernée",A50&lt;&gt;"NA"),1,0)</f>
        <v>0</v>
      </c>
      <c r="K50" s="1041">
        <f>IF(AND('Evaluation des exigences'!E67="Choix de véracité",B50&lt;&gt;"NA"),1,0)</f>
        <v>1</v>
      </c>
      <c r="L50" s="1041">
        <f>IF(AND('Evaluation des exigences'!E67="Non concernée",B50&lt;&gt;"NA"),1,0)</f>
        <v>0</v>
      </c>
      <c r="M50" s="1041">
        <f>IF(AND('Evaluation des exigences'!E67="Choix de véracité",C50&lt;&gt;"NA"),1,0)</f>
        <v>0</v>
      </c>
      <c r="N50" s="1041">
        <f>IF(AND('Evaluation des exigences'!E67="Non concernée",C50&lt;&gt;"NA"),1,0)</f>
        <v>0</v>
      </c>
      <c r="O50" s="1041">
        <f>IF(AND('Evaluation des exigences'!E67="Choix de véracité",H50&gt;1),1,0)</f>
        <v>0</v>
      </c>
      <c r="P50" s="1041">
        <f>IF(AND('Evaluation des exigences'!E67="Non concernée",H50&gt;1),1,0)</f>
        <v>0</v>
      </c>
    </row>
    <row r="51" spans="1:16">
      <c r="A51" s="692">
        <v>5</v>
      </c>
      <c r="B51" s="590">
        <v>5</v>
      </c>
      <c r="C51" s="576" t="s">
        <v>69</v>
      </c>
      <c r="D51" s="954" t="s">
        <v>1202</v>
      </c>
      <c r="E51" s="984"/>
      <c r="F51" s="984"/>
      <c r="G51" s="984"/>
      <c r="H51" s="984"/>
      <c r="I51" s="1074"/>
      <c r="J51" s="1074"/>
      <c r="K51" s="1074"/>
      <c r="L51" s="1074"/>
      <c r="M51" s="1074"/>
      <c r="N51" s="1074"/>
      <c r="O51" s="1074"/>
      <c r="P51" s="1074"/>
    </row>
    <row r="52" spans="1:16">
      <c r="A52" s="693" t="s">
        <v>173</v>
      </c>
      <c r="B52" s="573" t="s">
        <v>173</v>
      </c>
      <c r="C52" s="573" t="s">
        <v>69</v>
      </c>
      <c r="D52" s="956" t="s">
        <v>174</v>
      </c>
      <c r="E52" s="984"/>
      <c r="F52" s="984"/>
      <c r="G52" s="984"/>
      <c r="H52" s="984"/>
      <c r="I52" s="1074"/>
      <c r="J52" s="1074"/>
      <c r="K52" s="1074"/>
      <c r="L52" s="1074"/>
      <c r="M52" s="1074"/>
      <c r="N52" s="1074"/>
      <c r="O52" s="1074"/>
      <c r="P52" s="1074"/>
    </row>
    <row r="53" spans="1:16" ht="63.75">
      <c r="A53" s="695" t="s">
        <v>176</v>
      </c>
      <c r="B53" s="586" t="s">
        <v>173</v>
      </c>
      <c r="C53" s="586" t="s">
        <v>69</v>
      </c>
      <c r="D53" s="959" t="s">
        <v>1288</v>
      </c>
      <c r="E53" s="984">
        <f t="shared" si="2"/>
        <v>1</v>
      </c>
      <c r="F53" s="984">
        <f t="shared" si="3"/>
        <v>1</v>
      </c>
      <c r="G53" s="984">
        <f t="shared" si="5"/>
        <v>0</v>
      </c>
      <c r="H53" s="984">
        <f t="shared" si="8"/>
        <v>2</v>
      </c>
      <c r="I53" s="1041">
        <f>IF(AND('Evaluation des exigences'!E70="Choix de véracité",A53&lt;&gt;"NA"),1,0)</f>
        <v>1</v>
      </c>
      <c r="J53" s="1041">
        <f>IF(AND('Evaluation des exigences'!E70="Non concernée",A53&lt;&gt;"NA"),1,0)</f>
        <v>0</v>
      </c>
      <c r="K53" s="1041">
        <f>IF(AND('Evaluation des exigences'!E70="Choix de véracité",B53&lt;&gt;"NA"),1,0)</f>
        <v>1</v>
      </c>
      <c r="L53" s="1041">
        <f>IF(AND('Evaluation des exigences'!E70="Non concernée",B53&lt;&gt;"NA"),1,0)</f>
        <v>0</v>
      </c>
      <c r="M53" s="1041">
        <f>IF(AND('Evaluation des exigences'!E70="Choix de véracité",C53&lt;&gt;"NA"),1,0)</f>
        <v>0</v>
      </c>
      <c r="N53" s="1041">
        <f>IF(AND('Evaluation des exigences'!E70="Non concernée",C53&lt;&gt;"NA"),1,0)</f>
        <v>0</v>
      </c>
      <c r="O53" s="1041">
        <f>IF(AND('Evaluation des exigences'!E70="Choix de véracité",H53&gt;1),1,0)</f>
        <v>1</v>
      </c>
      <c r="P53" s="1041">
        <f>IF(AND('Evaluation des exigences'!E70="Non concernée",H53&gt;1),1,0)</f>
        <v>0</v>
      </c>
    </row>
    <row r="54" spans="1:16" ht="63.75">
      <c r="A54" s="695" t="s">
        <v>177</v>
      </c>
      <c r="B54" s="586" t="s">
        <v>178</v>
      </c>
      <c r="C54" s="586" t="s">
        <v>69</v>
      </c>
      <c r="D54" s="959" t="s">
        <v>1347</v>
      </c>
      <c r="E54" s="984">
        <f t="shared" si="2"/>
        <v>1</v>
      </c>
      <c r="F54" s="984">
        <f t="shared" si="3"/>
        <v>1</v>
      </c>
      <c r="G54" s="984">
        <f t="shared" si="5"/>
        <v>0</v>
      </c>
      <c r="H54" s="984">
        <f t="shared" si="8"/>
        <v>2</v>
      </c>
      <c r="I54" s="1041">
        <f>IF(AND('Evaluation des exigences'!E71="Choix de véracité",A54&lt;&gt;"NA"),1,0)</f>
        <v>1</v>
      </c>
      <c r="J54" s="1041">
        <f>IF(AND('Evaluation des exigences'!E71="Non concernée",A54&lt;&gt;"NA"),1,0)</f>
        <v>0</v>
      </c>
      <c r="K54" s="1041">
        <f>IF(AND('Evaluation des exigences'!E71="Choix de véracité",B54&lt;&gt;"NA"),1,0)</f>
        <v>1</v>
      </c>
      <c r="L54" s="1041">
        <f>IF(AND('Evaluation des exigences'!E71="Non concernée",B54&lt;&gt;"NA"),1,0)</f>
        <v>0</v>
      </c>
      <c r="M54" s="1041">
        <f>IF(AND('Evaluation des exigences'!E71="Choix de véracité",C54&lt;&gt;"NA"),1,0)</f>
        <v>0</v>
      </c>
      <c r="N54" s="1041">
        <f>IF(AND('Evaluation des exigences'!E71="Non concernée",C54&lt;&gt;"NA"),1,0)</f>
        <v>0</v>
      </c>
      <c r="O54" s="1041">
        <f>IF(AND('Evaluation des exigences'!E71="Choix de véracité",H54&gt;1),1,0)</f>
        <v>1</v>
      </c>
      <c r="P54" s="1041">
        <f>IF(AND('Evaluation des exigences'!E71="Non concernée",H54&gt;1),1,0)</f>
        <v>0</v>
      </c>
    </row>
    <row r="55" spans="1:16" ht="89.25">
      <c r="A55" s="695" t="s">
        <v>1200</v>
      </c>
      <c r="B55" s="586" t="s">
        <v>180</v>
      </c>
      <c r="C55" s="586" t="s">
        <v>69</v>
      </c>
      <c r="D55" s="959" t="s">
        <v>1348</v>
      </c>
      <c r="E55" s="984">
        <f t="shared" si="2"/>
        <v>1</v>
      </c>
      <c r="F55" s="984">
        <f t="shared" si="3"/>
        <v>1</v>
      </c>
      <c r="G55" s="984">
        <f t="shared" si="5"/>
        <v>0</v>
      </c>
      <c r="H55" s="984">
        <f t="shared" si="8"/>
        <v>2</v>
      </c>
      <c r="I55" s="1041">
        <f>IF(AND('Evaluation des exigences'!E72="Choix de véracité",A55&lt;&gt;"NA"),1,0)</f>
        <v>1</v>
      </c>
      <c r="J55" s="1041">
        <f>IF(AND('Evaluation des exigences'!E72="Non concernée",A55&lt;&gt;"NA"),1,0)</f>
        <v>0</v>
      </c>
      <c r="K55" s="1041">
        <f>IF(AND('Evaluation des exigences'!E72="Choix de véracité",B55&lt;&gt;"NA"),1,0)</f>
        <v>1</v>
      </c>
      <c r="L55" s="1041">
        <f>IF(AND('Evaluation des exigences'!E72="Non concernée",B55&lt;&gt;"NA"),1,0)</f>
        <v>0</v>
      </c>
      <c r="M55" s="1041">
        <f>IF(AND('Evaluation des exigences'!E72="Choix de véracité",C55&lt;&gt;"NA"),1,0)</f>
        <v>0</v>
      </c>
      <c r="N55" s="1041">
        <f>IF(AND('Evaluation des exigences'!E72="Non concernée",C55&lt;&gt;"NA"),1,0)</f>
        <v>0</v>
      </c>
      <c r="O55" s="1041">
        <f>IF(AND('Evaluation des exigences'!E72="Choix de véracité",H55&gt;1),1,0)</f>
        <v>1</v>
      </c>
      <c r="P55" s="1041">
        <f>IF(AND('Evaluation des exigences'!E72="Non concernée",H55&gt;1),1,0)</f>
        <v>0</v>
      </c>
    </row>
    <row r="56" spans="1:16" ht="63.75">
      <c r="A56" s="695" t="s">
        <v>1201</v>
      </c>
      <c r="B56" s="586" t="s">
        <v>182</v>
      </c>
      <c r="C56" s="586" t="s">
        <v>69</v>
      </c>
      <c r="D56" s="959" t="s">
        <v>1349</v>
      </c>
      <c r="E56" s="984">
        <f t="shared" si="2"/>
        <v>1</v>
      </c>
      <c r="F56" s="984">
        <f t="shared" si="3"/>
        <v>1</v>
      </c>
      <c r="G56" s="984">
        <f t="shared" si="5"/>
        <v>0</v>
      </c>
      <c r="H56" s="984">
        <f t="shared" si="8"/>
        <v>2</v>
      </c>
      <c r="I56" s="1041">
        <f>IF(AND('Evaluation des exigences'!E73="Choix de véracité",A56&lt;&gt;"NA"),1,0)</f>
        <v>1</v>
      </c>
      <c r="J56" s="1041">
        <f>IF(AND('Evaluation des exigences'!E73="Non concernée",A56&lt;&gt;"NA"),1,0)</f>
        <v>0</v>
      </c>
      <c r="K56" s="1041">
        <f>IF(AND('Evaluation des exigences'!E73="Choix de véracité",B56&lt;&gt;"NA"),1,0)</f>
        <v>1</v>
      </c>
      <c r="L56" s="1041">
        <f>IF(AND('Evaluation des exigences'!E73="Non concernée",B56&lt;&gt;"NA"),1,0)</f>
        <v>0</v>
      </c>
      <c r="M56" s="1041">
        <f>IF(AND('Evaluation des exigences'!E73="Choix de véracité",C56&lt;&gt;"NA"),1,0)</f>
        <v>0</v>
      </c>
      <c r="N56" s="1041">
        <f>IF(AND('Evaluation des exigences'!E73="Non concernée",C56&lt;&gt;"NA"),1,0)</f>
        <v>0</v>
      </c>
      <c r="O56" s="1041">
        <f>IF(AND('Evaluation des exigences'!E73="Choix de véracité",H56&gt;1),1,0)</f>
        <v>1</v>
      </c>
      <c r="P56" s="1041">
        <f>IF(AND('Evaluation des exigences'!E73="Non concernée",H56&gt;1),1,0)</f>
        <v>0</v>
      </c>
    </row>
    <row r="57" spans="1:16" ht="25.5">
      <c r="A57" s="696" t="s">
        <v>69</v>
      </c>
      <c r="B57" s="587" t="s">
        <v>183</v>
      </c>
      <c r="C57" s="587" t="s">
        <v>69</v>
      </c>
      <c r="D57" s="961" t="s">
        <v>184</v>
      </c>
      <c r="E57" s="984">
        <f t="shared" si="2"/>
        <v>0</v>
      </c>
      <c r="F57" s="984">
        <f t="shared" si="3"/>
        <v>1</v>
      </c>
      <c r="G57" s="984">
        <f t="shared" si="5"/>
        <v>0</v>
      </c>
      <c r="H57" s="984">
        <f t="shared" si="8"/>
        <v>1</v>
      </c>
      <c r="I57" s="1041">
        <f>IF(AND('Evaluation des exigences'!E74="Choix de véracité",A57&lt;&gt;"NA"),1,0)</f>
        <v>0</v>
      </c>
      <c r="J57" s="1041">
        <f>IF(AND('Evaluation des exigences'!E74="Non concernée",A57&lt;&gt;"NA"),1,0)</f>
        <v>0</v>
      </c>
      <c r="K57" s="1041">
        <f>IF(AND('Evaluation des exigences'!E74="Choix de véracité",B57&lt;&gt;"NA"),1,0)</f>
        <v>1</v>
      </c>
      <c r="L57" s="1041">
        <f>IF(AND('Evaluation des exigences'!E74="Non concernée",B57&lt;&gt;"NA"),1,0)</f>
        <v>0</v>
      </c>
      <c r="M57" s="1041">
        <f>IF(AND('Evaluation des exigences'!E74="Choix de véracité",C57&lt;&gt;"NA"),1,0)</f>
        <v>0</v>
      </c>
      <c r="N57" s="1041">
        <f>IF(AND('Evaluation des exigences'!E74="Non concernée",C57&lt;&gt;"NA"),1,0)</f>
        <v>0</v>
      </c>
      <c r="O57" s="1041">
        <f>IF(AND('Evaluation des exigences'!E74="Choix de véracité",H57&gt;1),1,0)</f>
        <v>0</v>
      </c>
      <c r="P57" s="1041">
        <f>IF(AND('Evaluation des exigences'!E74="Non concernée",H57&gt;1),1,0)</f>
        <v>0</v>
      </c>
    </row>
    <row r="58" spans="1:16" ht="38.25">
      <c r="A58" s="698" t="s">
        <v>185</v>
      </c>
      <c r="B58" s="597" t="s">
        <v>69</v>
      </c>
      <c r="C58" s="597" t="s">
        <v>69</v>
      </c>
      <c r="D58" s="965" t="s">
        <v>186</v>
      </c>
      <c r="E58" s="984">
        <f t="shared" si="2"/>
        <v>1</v>
      </c>
      <c r="F58" s="984">
        <f t="shared" si="3"/>
        <v>0</v>
      </c>
      <c r="G58" s="984">
        <f t="shared" si="5"/>
        <v>0</v>
      </c>
      <c r="H58" s="984">
        <f t="shared" si="8"/>
        <v>1</v>
      </c>
      <c r="I58" s="1041">
        <f>IF(AND('Evaluation des exigences'!E75="Choix de véracité",A58&lt;&gt;"NA"),1,0)</f>
        <v>1</v>
      </c>
      <c r="J58" s="1041">
        <f>IF(AND('Evaluation des exigences'!E75="Non concernée",A58&lt;&gt;"NA"),1,0)</f>
        <v>0</v>
      </c>
      <c r="K58" s="1041">
        <f>IF(AND('Evaluation des exigences'!E75="Choix de véracité",B58&lt;&gt;"NA"),1,0)</f>
        <v>0</v>
      </c>
      <c r="L58" s="1041">
        <f>IF(AND('Evaluation des exigences'!E75="Non concernée",B58&lt;&gt;"NA"),1,0)</f>
        <v>0</v>
      </c>
      <c r="M58" s="1041">
        <f>IF(AND('Evaluation des exigences'!E75="Choix de véracité",C58&lt;&gt;"NA"),1,0)</f>
        <v>0</v>
      </c>
      <c r="N58" s="1041">
        <f>IF(AND('Evaluation des exigences'!E75="Non concernée",C58&lt;&gt;"NA"),1,0)</f>
        <v>0</v>
      </c>
      <c r="O58" s="1041">
        <f>IF(AND('Evaluation des exigences'!E75="Choix de véracité",H58&gt;1),1,0)</f>
        <v>0</v>
      </c>
      <c r="P58" s="1041">
        <f>IF(AND('Evaluation des exigences'!E75="Non concernée",H58&gt;1),1,0)</f>
        <v>0</v>
      </c>
    </row>
    <row r="59" spans="1:16" ht="51">
      <c r="A59" s="695" t="s">
        <v>187</v>
      </c>
      <c r="B59" s="586" t="s">
        <v>188</v>
      </c>
      <c r="C59" s="586" t="s">
        <v>69</v>
      </c>
      <c r="D59" s="959" t="s">
        <v>1290</v>
      </c>
      <c r="E59" s="984">
        <f t="shared" si="2"/>
        <v>1</v>
      </c>
      <c r="F59" s="984">
        <f t="shared" si="3"/>
        <v>1</v>
      </c>
      <c r="G59" s="984">
        <f t="shared" si="5"/>
        <v>0</v>
      </c>
      <c r="H59" s="984">
        <f t="shared" si="8"/>
        <v>2</v>
      </c>
      <c r="I59" s="1041">
        <f>IF(AND('Evaluation des exigences'!E76="Choix de véracité",A59&lt;&gt;"NA"),1,0)</f>
        <v>1</v>
      </c>
      <c r="J59" s="1041">
        <f>IF(AND('Evaluation des exigences'!E76="Non concernée",A59&lt;&gt;"NA"),1,0)</f>
        <v>0</v>
      </c>
      <c r="K59" s="1041">
        <f>IF(AND('Evaluation des exigences'!E76="Choix de véracité",B59&lt;&gt;"NA"),1,0)</f>
        <v>1</v>
      </c>
      <c r="L59" s="1041">
        <f>IF(AND('Evaluation des exigences'!E76="Non concernée",B59&lt;&gt;"NA"),1,0)</f>
        <v>0</v>
      </c>
      <c r="M59" s="1041">
        <f>IF(AND('Evaluation des exigences'!E76="Choix de véracité",C59&lt;&gt;"NA"),1,0)</f>
        <v>0</v>
      </c>
      <c r="N59" s="1041">
        <f>IF(AND('Evaluation des exigences'!E76="Non concernée",C59&lt;&gt;"NA"),1,0)</f>
        <v>0</v>
      </c>
      <c r="O59" s="1041">
        <f>IF(AND('Evaluation des exigences'!E76="Choix de véracité",H59&gt;1),1,0)</f>
        <v>1</v>
      </c>
      <c r="P59" s="1041">
        <f>IF(AND('Evaluation des exigences'!E76="Non concernée",H59&gt;1),1,0)</f>
        <v>0</v>
      </c>
    </row>
    <row r="60" spans="1:16" ht="76.5">
      <c r="A60" s="698" t="s">
        <v>189</v>
      </c>
      <c r="B60" s="597" t="s">
        <v>69</v>
      </c>
      <c r="C60" s="597" t="s">
        <v>69</v>
      </c>
      <c r="D60" s="965" t="s">
        <v>1291</v>
      </c>
      <c r="E60" s="984">
        <f t="shared" si="2"/>
        <v>1</v>
      </c>
      <c r="F60" s="984">
        <f t="shared" si="3"/>
        <v>0</v>
      </c>
      <c r="G60" s="984">
        <f t="shared" si="5"/>
        <v>0</v>
      </c>
      <c r="H60" s="984">
        <f t="shared" si="8"/>
        <v>1</v>
      </c>
      <c r="I60" s="1041">
        <f>IF(AND('Evaluation des exigences'!E77="Choix de véracité",A60&lt;&gt;"NA"),1,0)</f>
        <v>1</v>
      </c>
      <c r="J60" s="1041">
        <f>IF(AND('Evaluation des exigences'!E77="Non concernée",A60&lt;&gt;"NA"),1,0)</f>
        <v>0</v>
      </c>
      <c r="K60" s="1041">
        <f>IF(AND('Evaluation des exigences'!E77="Choix de véracité",B60&lt;&gt;"NA"),1,0)</f>
        <v>0</v>
      </c>
      <c r="L60" s="1041">
        <f>IF(AND('Evaluation des exigences'!E77="Non concernée",B60&lt;&gt;"NA"),1,0)</f>
        <v>0</v>
      </c>
      <c r="M60" s="1041">
        <f>IF(AND('Evaluation des exigences'!E77="Choix de véracité",C60&lt;&gt;"NA"),1,0)</f>
        <v>0</v>
      </c>
      <c r="N60" s="1041">
        <f>IF(AND('Evaluation des exigences'!E77="Non concernée",C60&lt;&gt;"NA"),1,0)</f>
        <v>0</v>
      </c>
      <c r="O60" s="1041">
        <f>IF(AND('Evaluation des exigences'!E77="Choix de véracité",H60&gt;1),1,0)</f>
        <v>0</v>
      </c>
      <c r="P60" s="1041">
        <f>IF(AND('Evaluation des exigences'!E77="Non concernée",H60&gt;1),1,0)</f>
        <v>0</v>
      </c>
    </row>
    <row r="61" spans="1:16" ht="51">
      <c r="A61" s="698" t="s">
        <v>190</v>
      </c>
      <c r="B61" s="597" t="s">
        <v>69</v>
      </c>
      <c r="C61" s="597" t="s">
        <v>69</v>
      </c>
      <c r="D61" s="965" t="s">
        <v>1292</v>
      </c>
      <c r="E61" s="984">
        <f t="shared" si="2"/>
        <v>1</v>
      </c>
      <c r="F61" s="984">
        <f t="shared" si="3"/>
        <v>0</v>
      </c>
      <c r="G61" s="984">
        <f t="shared" si="5"/>
        <v>0</v>
      </c>
      <c r="H61" s="984">
        <f t="shared" si="8"/>
        <v>1</v>
      </c>
      <c r="I61" s="1041">
        <f>IF(AND('Evaluation des exigences'!E78="Choix de véracité",A61&lt;&gt;"NA"),1,0)</f>
        <v>1</v>
      </c>
      <c r="J61" s="1041">
        <f>IF(AND('Evaluation des exigences'!E78="Non concernée",A61&lt;&gt;"NA"),1,0)</f>
        <v>0</v>
      </c>
      <c r="K61" s="1041">
        <f>IF(AND('Evaluation des exigences'!E78="Choix de véracité",B61&lt;&gt;"NA"),1,0)</f>
        <v>0</v>
      </c>
      <c r="L61" s="1041">
        <f>IF(AND('Evaluation des exigences'!E78="Non concernée",B61&lt;&gt;"NA"),1,0)</f>
        <v>0</v>
      </c>
      <c r="M61" s="1041">
        <f>IF(AND('Evaluation des exigences'!E78="Choix de véracité",C61&lt;&gt;"NA"),1,0)</f>
        <v>0</v>
      </c>
      <c r="N61" s="1041">
        <f>IF(AND('Evaluation des exigences'!E78="Non concernée",C61&lt;&gt;"NA"),1,0)</f>
        <v>0</v>
      </c>
      <c r="O61" s="1041">
        <f>IF(AND('Evaluation des exigences'!E78="Choix de véracité",H61&gt;1),1,0)</f>
        <v>0</v>
      </c>
      <c r="P61" s="1041">
        <f>IF(AND('Evaluation des exigences'!E78="Non concernée",H61&gt;1),1,0)</f>
        <v>0</v>
      </c>
    </row>
    <row r="62" spans="1:16" ht="63.75">
      <c r="A62" s="698" t="s">
        <v>191</v>
      </c>
      <c r="B62" s="597" t="s">
        <v>69</v>
      </c>
      <c r="C62" s="597" t="s">
        <v>69</v>
      </c>
      <c r="D62" s="965" t="s">
        <v>1293</v>
      </c>
      <c r="E62" s="984">
        <f t="shared" si="2"/>
        <v>1</v>
      </c>
      <c r="F62" s="984">
        <f t="shared" si="3"/>
        <v>0</v>
      </c>
      <c r="G62" s="984">
        <f t="shared" si="5"/>
        <v>0</v>
      </c>
      <c r="H62" s="984">
        <f t="shared" si="8"/>
        <v>1</v>
      </c>
      <c r="I62" s="1041">
        <f>IF(AND('Evaluation des exigences'!E79="Choix de véracité",A62&lt;&gt;"NA"),1,0)</f>
        <v>1</v>
      </c>
      <c r="J62" s="1041">
        <f>IF(AND('Evaluation des exigences'!E79="Non concernée",A62&lt;&gt;"NA"),1,0)</f>
        <v>0</v>
      </c>
      <c r="K62" s="1041">
        <f>IF(AND('Evaluation des exigences'!E79="Choix de véracité",B62&lt;&gt;"NA"),1,0)</f>
        <v>0</v>
      </c>
      <c r="L62" s="1041">
        <f>IF(AND('Evaluation des exigences'!E79="Non concernée",B62&lt;&gt;"NA"),1,0)</f>
        <v>0</v>
      </c>
      <c r="M62" s="1041">
        <f>IF(AND('Evaluation des exigences'!E79="Choix de véracité",C62&lt;&gt;"NA"),1,0)</f>
        <v>0</v>
      </c>
      <c r="N62" s="1041">
        <f>IF(AND('Evaluation des exigences'!E79="Non concernée",C62&lt;&gt;"NA"),1,0)</f>
        <v>0</v>
      </c>
      <c r="O62" s="1041">
        <f>IF(AND('Evaluation des exigences'!E79="Choix de véracité",H62&gt;1),1,0)</f>
        <v>0</v>
      </c>
      <c r="P62" s="1041">
        <f>IF(AND('Evaluation des exigences'!E79="Non concernée",H62&gt;1),1,0)</f>
        <v>0</v>
      </c>
    </row>
    <row r="63" spans="1:16">
      <c r="A63" s="698" t="s">
        <v>192</v>
      </c>
      <c r="B63" s="597" t="s">
        <v>69</v>
      </c>
      <c r="C63" s="597" t="s">
        <v>69</v>
      </c>
      <c r="D63" s="965" t="s">
        <v>193</v>
      </c>
      <c r="E63" s="984">
        <f t="shared" si="2"/>
        <v>1</v>
      </c>
      <c r="F63" s="984">
        <f t="shared" si="3"/>
        <v>0</v>
      </c>
      <c r="G63" s="984">
        <f t="shared" si="5"/>
        <v>0</v>
      </c>
      <c r="H63" s="984">
        <f t="shared" si="8"/>
        <v>1</v>
      </c>
      <c r="I63" s="1041">
        <f>IF(AND('Evaluation des exigences'!E80="Choix de véracité",A63&lt;&gt;"NA"),1,0)</f>
        <v>1</v>
      </c>
      <c r="J63" s="1041">
        <f>IF(AND('Evaluation des exigences'!E80="Non concernée",A63&lt;&gt;"NA"),1,0)</f>
        <v>0</v>
      </c>
      <c r="K63" s="1041">
        <f>IF(AND('Evaluation des exigences'!E80="Choix de véracité",B63&lt;&gt;"NA"),1,0)</f>
        <v>0</v>
      </c>
      <c r="L63" s="1041">
        <f>IF(AND('Evaluation des exigences'!E80="Non concernée",B63&lt;&gt;"NA"),1,0)</f>
        <v>0</v>
      </c>
      <c r="M63" s="1041">
        <f>IF(AND('Evaluation des exigences'!E80="Choix de véracité",C63&lt;&gt;"NA"),1,0)</f>
        <v>0</v>
      </c>
      <c r="N63" s="1041">
        <f>IF(AND('Evaluation des exigences'!E80="Non concernée",C63&lt;&gt;"NA"),1,0)</f>
        <v>0</v>
      </c>
      <c r="O63" s="1041">
        <f>IF(AND('Evaluation des exigences'!E80="Choix de véracité",H63&gt;1),1,0)</f>
        <v>0</v>
      </c>
      <c r="P63" s="1041">
        <f>IF(AND('Evaluation des exigences'!E80="Non concernée",H63&gt;1),1,0)</f>
        <v>0</v>
      </c>
    </row>
    <row r="64" spans="1:16" ht="63.75">
      <c r="A64" s="698" t="s">
        <v>194</v>
      </c>
      <c r="B64" s="597" t="s">
        <v>69</v>
      </c>
      <c r="C64" s="597" t="s">
        <v>69</v>
      </c>
      <c r="D64" s="965" t="s">
        <v>195</v>
      </c>
      <c r="E64" s="984">
        <f t="shared" si="2"/>
        <v>1</v>
      </c>
      <c r="F64" s="984">
        <f t="shared" si="3"/>
        <v>0</v>
      </c>
      <c r="G64" s="984">
        <f t="shared" si="5"/>
        <v>0</v>
      </c>
      <c r="H64" s="984">
        <f t="shared" si="8"/>
        <v>1</v>
      </c>
      <c r="I64" s="1041">
        <f>IF(AND('Evaluation des exigences'!E81="Choix de véracité",A64&lt;&gt;"NA"),1,0)</f>
        <v>1</v>
      </c>
      <c r="J64" s="1041">
        <f>IF(AND('Evaluation des exigences'!E81="Non concernée",A64&lt;&gt;"NA"),1,0)</f>
        <v>0</v>
      </c>
      <c r="K64" s="1041">
        <f>IF(AND('Evaluation des exigences'!E81="Choix de véracité",B64&lt;&gt;"NA"),1,0)</f>
        <v>0</v>
      </c>
      <c r="L64" s="1041">
        <f>IF(AND('Evaluation des exigences'!E81="Non concernée",B64&lt;&gt;"NA"),1,0)</f>
        <v>0</v>
      </c>
      <c r="M64" s="1041">
        <f>IF(AND('Evaluation des exigences'!E81="Choix de véracité",C64&lt;&gt;"NA"),1,0)</f>
        <v>0</v>
      </c>
      <c r="N64" s="1041">
        <f>IF(AND('Evaluation des exigences'!E81="Non concernée",C64&lt;&gt;"NA"),1,0)</f>
        <v>0</v>
      </c>
      <c r="O64" s="1041">
        <f>IF(AND('Evaluation des exigences'!E81="Choix de véracité",H64&gt;1),1,0)</f>
        <v>0</v>
      </c>
      <c r="P64" s="1041">
        <f>IF(AND('Evaluation des exigences'!E81="Non concernée",H64&gt;1),1,0)</f>
        <v>0</v>
      </c>
    </row>
    <row r="65" spans="1:16">
      <c r="A65" s="693" t="s">
        <v>173</v>
      </c>
      <c r="B65" s="573" t="s">
        <v>197</v>
      </c>
      <c r="C65" s="573" t="s">
        <v>69</v>
      </c>
      <c r="D65" s="956" t="s">
        <v>1215</v>
      </c>
      <c r="E65" s="984"/>
      <c r="F65" s="984"/>
      <c r="G65" s="984"/>
      <c r="H65" s="984"/>
      <c r="I65" s="1074"/>
      <c r="J65" s="1074"/>
      <c r="K65" s="1074"/>
      <c r="L65" s="1074"/>
      <c r="M65" s="1074"/>
      <c r="N65" s="1074"/>
      <c r="O65" s="1074"/>
      <c r="P65" s="1074"/>
    </row>
    <row r="66" spans="1:16" ht="114.75">
      <c r="A66" s="695" t="s">
        <v>196</v>
      </c>
      <c r="B66" s="586" t="s">
        <v>197</v>
      </c>
      <c r="C66" s="586" t="s">
        <v>69</v>
      </c>
      <c r="D66" s="960" t="s">
        <v>1216</v>
      </c>
      <c r="E66" s="984">
        <f t="shared" si="2"/>
        <v>1</v>
      </c>
      <c r="F66" s="984">
        <f t="shared" si="3"/>
        <v>1</v>
      </c>
      <c r="G66" s="984">
        <f t="shared" si="5"/>
        <v>0</v>
      </c>
      <c r="H66" s="984">
        <f t="shared" si="8"/>
        <v>2</v>
      </c>
      <c r="I66" s="1041">
        <f>IF(AND('Evaluation des exigences'!E83="Choix de véracité",A66&lt;&gt;"NA"),1,0)</f>
        <v>1</v>
      </c>
      <c r="J66" s="1041">
        <f>IF(AND('Evaluation des exigences'!E83="Non concernée",A66&lt;&gt;"NA"),1,0)</f>
        <v>0</v>
      </c>
      <c r="K66" s="1041">
        <f>IF(AND('Evaluation des exigences'!E83="Choix de véracité",B66&lt;&gt;"NA"),1,0)</f>
        <v>1</v>
      </c>
      <c r="L66" s="1041">
        <f>IF(AND('Evaluation des exigences'!E83="Non concernée",B66&lt;&gt;"NA"),1,0)</f>
        <v>0</v>
      </c>
      <c r="M66" s="1041">
        <f>IF(AND('Evaluation des exigences'!E83="Choix de véracité",C66&lt;&gt;"NA"),1,0)</f>
        <v>0</v>
      </c>
      <c r="N66" s="1041">
        <f>IF(AND('Evaluation des exigences'!E83="Non concernée",C66&lt;&gt;"NA"),1,0)</f>
        <v>0</v>
      </c>
      <c r="O66" s="1041">
        <f>IF(AND('Evaluation des exigences'!E83="Choix de véracité",H66&gt;1),1,0)</f>
        <v>1</v>
      </c>
      <c r="P66" s="1041">
        <f>IF(AND('Evaluation des exigences'!E83="Non concernée",H66&gt;1),1,0)</f>
        <v>0</v>
      </c>
    </row>
    <row r="67" spans="1:16" ht="127.5">
      <c r="A67" s="698" t="s">
        <v>199</v>
      </c>
      <c r="B67" s="597" t="s">
        <v>69</v>
      </c>
      <c r="C67" s="597" t="s">
        <v>69</v>
      </c>
      <c r="D67" s="966" t="s">
        <v>1217</v>
      </c>
      <c r="E67" s="984">
        <f t="shared" si="2"/>
        <v>1</v>
      </c>
      <c r="F67" s="984">
        <f t="shared" si="3"/>
        <v>0</v>
      </c>
      <c r="G67" s="984">
        <f t="shared" si="5"/>
        <v>0</v>
      </c>
      <c r="H67" s="984">
        <f t="shared" si="8"/>
        <v>1</v>
      </c>
      <c r="I67" s="1041">
        <f>IF(AND('Evaluation des exigences'!E84="Choix de véracité",A67&lt;&gt;"NA"),1,0)</f>
        <v>1</v>
      </c>
      <c r="J67" s="1041">
        <f>IF(AND('Evaluation des exigences'!E84="Non concernée",A67&lt;&gt;"NA"),1,0)</f>
        <v>0</v>
      </c>
      <c r="K67" s="1041">
        <f>IF(AND('Evaluation des exigences'!E84="Choix de véracité",B67&lt;&gt;"NA"),1,0)</f>
        <v>0</v>
      </c>
      <c r="L67" s="1041">
        <f>IF(AND('Evaluation des exigences'!E84="Non concernée",B67&lt;&gt;"NA"),1,0)</f>
        <v>0</v>
      </c>
      <c r="M67" s="1041">
        <f>IF(AND('Evaluation des exigences'!E84="Choix de véracité",C67&lt;&gt;"NA"),1,0)</f>
        <v>0</v>
      </c>
      <c r="N67" s="1041">
        <f>IF(AND('Evaluation des exigences'!E84="Non concernée",C67&lt;&gt;"NA"),1,0)</f>
        <v>0</v>
      </c>
      <c r="O67" s="1041">
        <f>IF(AND('Evaluation des exigences'!E84="Choix de véracité",H67&gt;1),1,0)</f>
        <v>0</v>
      </c>
      <c r="P67" s="1041">
        <f>IF(AND('Evaluation des exigences'!E84="Non concernée",H67&gt;1),1,0)</f>
        <v>0</v>
      </c>
    </row>
    <row r="68" spans="1:16" ht="76.5">
      <c r="A68" s="698" t="s">
        <v>200</v>
      </c>
      <c r="B68" s="597" t="s">
        <v>69</v>
      </c>
      <c r="C68" s="597" t="s">
        <v>69</v>
      </c>
      <c r="D68" s="965" t="s">
        <v>201</v>
      </c>
      <c r="E68" s="984">
        <f t="shared" si="2"/>
        <v>1</v>
      </c>
      <c r="F68" s="984">
        <f t="shared" si="3"/>
        <v>0</v>
      </c>
      <c r="G68" s="984">
        <f t="shared" si="5"/>
        <v>0</v>
      </c>
      <c r="H68" s="984">
        <f t="shared" si="8"/>
        <v>1</v>
      </c>
      <c r="I68" s="1041">
        <f>IF(AND('Evaluation des exigences'!E85="Choix de véracité",A68&lt;&gt;"NA"),1,0)</f>
        <v>1</v>
      </c>
      <c r="J68" s="1041">
        <f>IF(AND('Evaluation des exigences'!E85="Non concernée",A68&lt;&gt;"NA"),1,0)</f>
        <v>0</v>
      </c>
      <c r="K68" s="1041">
        <f>IF(AND('Evaluation des exigences'!E85="Choix de véracité",B68&lt;&gt;"NA"),1,0)</f>
        <v>0</v>
      </c>
      <c r="L68" s="1041">
        <f>IF(AND('Evaluation des exigences'!E85="Non concernée",B68&lt;&gt;"NA"),1,0)</f>
        <v>0</v>
      </c>
      <c r="M68" s="1041">
        <f>IF(AND('Evaluation des exigences'!E85="Choix de véracité",C68&lt;&gt;"NA"),1,0)</f>
        <v>0</v>
      </c>
      <c r="N68" s="1041">
        <f>IF(AND('Evaluation des exigences'!E85="Non concernée",C68&lt;&gt;"NA"),1,0)</f>
        <v>0</v>
      </c>
      <c r="O68" s="1041">
        <f>IF(AND('Evaluation des exigences'!E85="Choix de véracité",H68&gt;1),1,0)</f>
        <v>0</v>
      </c>
      <c r="P68" s="1041">
        <f>IF(AND('Evaluation des exigences'!E85="Non concernée",H68&gt;1),1,0)</f>
        <v>0</v>
      </c>
    </row>
    <row r="69" spans="1:16">
      <c r="A69" s="693" t="s">
        <v>197</v>
      </c>
      <c r="B69" s="573" t="s">
        <v>202</v>
      </c>
      <c r="C69" s="573" t="s">
        <v>69</v>
      </c>
      <c r="D69" s="956" t="s">
        <v>728</v>
      </c>
      <c r="E69" s="984"/>
      <c r="F69" s="984"/>
      <c r="G69" s="984"/>
      <c r="H69" s="984"/>
      <c r="I69" s="1074"/>
      <c r="J69" s="1074"/>
      <c r="K69" s="1074"/>
      <c r="L69" s="1074"/>
      <c r="M69" s="1074"/>
      <c r="N69" s="1074"/>
      <c r="O69" s="1074"/>
      <c r="P69" s="1074"/>
    </row>
    <row r="70" spans="1:16" ht="63.75">
      <c r="A70" s="695" t="s">
        <v>203</v>
      </c>
      <c r="B70" s="586" t="s">
        <v>204</v>
      </c>
      <c r="C70" s="586" t="s">
        <v>69</v>
      </c>
      <c r="D70" s="959" t="s">
        <v>1350</v>
      </c>
      <c r="E70" s="984">
        <f t="shared" ref="E70:E132" si="9">IF(A70="NA",0,1)</f>
        <v>1</v>
      </c>
      <c r="F70" s="984">
        <f t="shared" ref="F70:F132" si="10">IF(B70="NA",0,1)</f>
        <v>1</v>
      </c>
      <c r="G70" s="984">
        <f t="shared" ref="G70:G132" si="11">IF(C70="NA",0,1)</f>
        <v>0</v>
      </c>
      <c r="H70" s="984">
        <f t="shared" si="8"/>
        <v>2</v>
      </c>
      <c r="I70" s="1041">
        <f>IF(AND('Evaluation des exigences'!E87="Choix de véracité",A70&lt;&gt;"NA"),1,0)</f>
        <v>1</v>
      </c>
      <c r="J70" s="1041">
        <f>IF(AND('Evaluation des exigences'!E87="Non concernée",A70&lt;&gt;"NA"),1,0)</f>
        <v>0</v>
      </c>
      <c r="K70" s="1041">
        <f>IF(AND('Evaluation des exigences'!E87="Choix de véracité",B70&lt;&gt;"NA"),1,0)</f>
        <v>1</v>
      </c>
      <c r="L70" s="1041">
        <f>IF(AND('Evaluation des exigences'!E87="Non concernée",B70&lt;&gt;"NA"),1,0)</f>
        <v>0</v>
      </c>
      <c r="M70" s="1041">
        <f>IF(AND('Evaluation des exigences'!E87="Choix de véracité",C70&lt;&gt;"NA"),1,0)</f>
        <v>0</v>
      </c>
      <c r="N70" s="1041">
        <f>IF(AND('Evaluation des exigences'!E87="Non concernée",C70&lt;&gt;"NA"),1,0)</f>
        <v>0</v>
      </c>
      <c r="O70" s="1041">
        <f>IF(AND('Evaluation des exigences'!E87="Choix de véracité",H70&gt;1),1,0)</f>
        <v>1</v>
      </c>
      <c r="P70" s="1041">
        <f>IF(AND('Evaluation des exigences'!E87="Non concernée",H70&gt;1),1,0)</f>
        <v>0</v>
      </c>
    </row>
    <row r="71" spans="1:16" ht="51">
      <c r="A71" s="695" t="s">
        <v>205</v>
      </c>
      <c r="B71" s="586" t="s">
        <v>206</v>
      </c>
      <c r="C71" s="586" t="s">
        <v>69</v>
      </c>
      <c r="D71" s="959" t="s">
        <v>207</v>
      </c>
      <c r="E71" s="984">
        <f t="shared" si="9"/>
        <v>1</v>
      </c>
      <c r="F71" s="984">
        <f t="shared" si="10"/>
        <v>1</v>
      </c>
      <c r="G71" s="984">
        <f t="shared" si="11"/>
        <v>0</v>
      </c>
      <c r="H71" s="984">
        <f t="shared" si="8"/>
        <v>2</v>
      </c>
      <c r="I71" s="1041">
        <f>IF(AND('Evaluation des exigences'!E88="Choix de véracité",A71&lt;&gt;"NA"),1,0)</f>
        <v>1</v>
      </c>
      <c r="J71" s="1041">
        <f>IF(AND('Evaluation des exigences'!E88="Non concernée",A71&lt;&gt;"NA"),1,0)</f>
        <v>0</v>
      </c>
      <c r="K71" s="1041">
        <f>IF(AND('Evaluation des exigences'!E88="Choix de véracité",B71&lt;&gt;"NA"),1,0)</f>
        <v>1</v>
      </c>
      <c r="L71" s="1041">
        <f>IF(AND('Evaluation des exigences'!E88="Non concernée",B71&lt;&gt;"NA"),1,0)</f>
        <v>0</v>
      </c>
      <c r="M71" s="1041">
        <f>IF(AND('Evaluation des exigences'!E88="Choix de véracité",C71&lt;&gt;"NA"),1,0)</f>
        <v>0</v>
      </c>
      <c r="N71" s="1041">
        <f>IF(AND('Evaluation des exigences'!E88="Non concernée",C71&lt;&gt;"NA"),1,0)</f>
        <v>0</v>
      </c>
      <c r="O71" s="1041">
        <f>IF(AND('Evaluation des exigences'!E88="Choix de véracité",H71&gt;1),1,0)</f>
        <v>1</v>
      </c>
      <c r="P71" s="1041">
        <f>IF(AND('Evaluation des exigences'!E88="Non concernée",H71&gt;1),1,0)</f>
        <v>0</v>
      </c>
    </row>
    <row r="72" spans="1:16" ht="63.75">
      <c r="A72" s="695" t="s">
        <v>208</v>
      </c>
      <c r="B72" s="586" t="s">
        <v>209</v>
      </c>
      <c r="C72" s="586" t="s">
        <v>69</v>
      </c>
      <c r="D72" s="959" t="s">
        <v>210</v>
      </c>
      <c r="E72" s="984">
        <f t="shared" si="9"/>
        <v>1</v>
      </c>
      <c r="F72" s="984">
        <f t="shared" si="10"/>
        <v>1</v>
      </c>
      <c r="G72" s="984">
        <f t="shared" si="11"/>
        <v>0</v>
      </c>
      <c r="H72" s="984">
        <f t="shared" si="8"/>
        <v>2</v>
      </c>
      <c r="I72" s="1041">
        <f>IF(AND('Evaluation des exigences'!E89="Choix de véracité",A72&lt;&gt;"NA"),1,0)</f>
        <v>1</v>
      </c>
      <c r="J72" s="1041">
        <f>IF(AND('Evaluation des exigences'!E89="Non concernée",A72&lt;&gt;"NA"),1,0)</f>
        <v>0</v>
      </c>
      <c r="K72" s="1041">
        <f>IF(AND('Evaluation des exigences'!E89="Choix de véracité",B72&lt;&gt;"NA"),1,0)</f>
        <v>1</v>
      </c>
      <c r="L72" s="1041">
        <f>IF(AND('Evaluation des exigences'!E89="Non concernée",B72&lt;&gt;"NA"),1,0)</f>
        <v>0</v>
      </c>
      <c r="M72" s="1041">
        <f>IF(AND('Evaluation des exigences'!E89="Choix de véracité",C72&lt;&gt;"NA"),1,0)</f>
        <v>0</v>
      </c>
      <c r="N72" s="1041">
        <f>IF(AND('Evaluation des exigences'!E89="Non concernée",C72&lt;&gt;"NA"),1,0)</f>
        <v>0</v>
      </c>
      <c r="O72" s="1041">
        <f>IF(AND('Evaluation des exigences'!E89="Choix de véracité",H72&gt;1),1,0)</f>
        <v>1</v>
      </c>
      <c r="P72" s="1041">
        <f>IF(AND('Evaluation des exigences'!E89="Non concernée",H72&gt;1),1,0)</f>
        <v>0</v>
      </c>
    </row>
    <row r="73" spans="1:16" ht="38.25">
      <c r="A73" s="698" t="s">
        <v>211</v>
      </c>
      <c r="B73" s="597" t="s">
        <v>69</v>
      </c>
      <c r="C73" s="597" t="s">
        <v>69</v>
      </c>
      <c r="D73" s="965" t="s">
        <v>1214</v>
      </c>
      <c r="E73" s="984">
        <f t="shared" si="9"/>
        <v>1</v>
      </c>
      <c r="F73" s="984">
        <f t="shared" si="10"/>
        <v>0</v>
      </c>
      <c r="G73" s="984">
        <f t="shared" si="11"/>
        <v>0</v>
      </c>
      <c r="H73" s="984">
        <f t="shared" ref="H73:H135" si="12">SUM(E73:G73)</f>
        <v>1</v>
      </c>
      <c r="I73" s="1041">
        <f>IF(AND('Evaluation des exigences'!E90="Choix de véracité",A73&lt;&gt;"NA"),1,0)</f>
        <v>1</v>
      </c>
      <c r="J73" s="1041">
        <f>IF(AND('Evaluation des exigences'!E90="Non concernée",A73&lt;&gt;"NA"),1,0)</f>
        <v>0</v>
      </c>
      <c r="K73" s="1041">
        <f>IF(AND('Evaluation des exigences'!E90="Choix de véracité",B73&lt;&gt;"NA"),1,0)</f>
        <v>0</v>
      </c>
      <c r="L73" s="1041">
        <f>IF(AND('Evaluation des exigences'!E90="Non concernée",B73&lt;&gt;"NA"),1,0)</f>
        <v>0</v>
      </c>
      <c r="M73" s="1041">
        <f>IF(AND('Evaluation des exigences'!E90="Choix de véracité",C73&lt;&gt;"NA"),1,0)</f>
        <v>0</v>
      </c>
      <c r="N73" s="1041">
        <f>IF(AND('Evaluation des exigences'!E90="Non concernée",C73&lt;&gt;"NA"),1,0)</f>
        <v>0</v>
      </c>
      <c r="O73" s="1041">
        <f>IF(AND('Evaluation des exigences'!E90="Choix de véracité",H73&gt;1),1,0)</f>
        <v>0</v>
      </c>
      <c r="P73" s="1041">
        <f>IF(AND('Evaluation des exigences'!E90="Non concernée",H73&gt;1),1,0)</f>
        <v>0</v>
      </c>
    </row>
    <row r="74" spans="1:16" ht="51">
      <c r="A74" s="695" t="s">
        <v>212</v>
      </c>
      <c r="B74" s="586" t="s">
        <v>213</v>
      </c>
      <c r="C74" s="586" t="s">
        <v>69</v>
      </c>
      <c r="D74" s="959" t="s">
        <v>1351</v>
      </c>
      <c r="E74" s="984">
        <f t="shared" si="9"/>
        <v>1</v>
      </c>
      <c r="F74" s="984">
        <f t="shared" si="10"/>
        <v>1</v>
      </c>
      <c r="G74" s="984">
        <f t="shared" si="11"/>
        <v>0</v>
      </c>
      <c r="H74" s="984">
        <f t="shared" si="12"/>
        <v>2</v>
      </c>
      <c r="I74" s="1041">
        <f>IF(AND('Evaluation des exigences'!E91="Choix de véracité",A74&lt;&gt;"NA"),1,0)</f>
        <v>1</v>
      </c>
      <c r="J74" s="1041">
        <f>IF(AND('Evaluation des exigences'!E91="Non concernée",A74&lt;&gt;"NA"),1,0)</f>
        <v>0</v>
      </c>
      <c r="K74" s="1041">
        <f>IF(AND('Evaluation des exigences'!E91="Choix de véracité",B74&lt;&gt;"NA"),1,0)</f>
        <v>1</v>
      </c>
      <c r="L74" s="1041">
        <f>IF(AND('Evaluation des exigences'!E91="Non concernée",B74&lt;&gt;"NA"),1,0)</f>
        <v>0</v>
      </c>
      <c r="M74" s="1041">
        <f>IF(AND('Evaluation des exigences'!E91="Choix de véracité",C74&lt;&gt;"NA"),1,0)</f>
        <v>0</v>
      </c>
      <c r="N74" s="1041">
        <f>IF(AND('Evaluation des exigences'!E91="Non concernée",C74&lt;&gt;"NA"),1,0)</f>
        <v>0</v>
      </c>
      <c r="O74" s="1041">
        <f>IF(AND('Evaluation des exigences'!E91="Choix de véracité",H74&gt;1),1,0)</f>
        <v>1</v>
      </c>
      <c r="P74" s="1041">
        <f>IF(AND('Evaluation des exigences'!E91="Non concernée",H74&gt;1),1,0)</f>
        <v>0</v>
      </c>
    </row>
    <row r="75" spans="1:16" ht="38.25">
      <c r="A75" s="698" t="s">
        <v>214</v>
      </c>
      <c r="B75" s="597" t="s">
        <v>69</v>
      </c>
      <c r="C75" s="597" t="s">
        <v>69</v>
      </c>
      <c r="D75" s="965" t="s">
        <v>215</v>
      </c>
      <c r="E75" s="984">
        <f t="shared" si="9"/>
        <v>1</v>
      </c>
      <c r="F75" s="984">
        <f t="shared" si="10"/>
        <v>0</v>
      </c>
      <c r="G75" s="984">
        <f t="shared" si="11"/>
        <v>0</v>
      </c>
      <c r="H75" s="984">
        <f t="shared" si="12"/>
        <v>1</v>
      </c>
      <c r="I75" s="1041">
        <f>IF(AND('Evaluation des exigences'!E92="Choix de véracité",A75&lt;&gt;"NA"),1,0)</f>
        <v>1</v>
      </c>
      <c r="J75" s="1041">
        <f>IF(AND('Evaluation des exigences'!E92="Non concernée",A75&lt;&gt;"NA"),1,0)</f>
        <v>0</v>
      </c>
      <c r="K75" s="1041">
        <f>IF(AND('Evaluation des exigences'!E92="Choix de véracité",B75&lt;&gt;"NA"),1,0)</f>
        <v>0</v>
      </c>
      <c r="L75" s="1041">
        <f>IF(AND('Evaluation des exigences'!E92="Non concernée",B75&lt;&gt;"NA"),1,0)</f>
        <v>0</v>
      </c>
      <c r="M75" s="1041">
        <f>IF(AND('Evaluation des exigences'!E92="Choix de véracité",C75&lt;&gt;"NA"),1,0)</f>
        <v>0</v>
      </c>
      <c r="N75" s="1041">
        <f>IF(AND('Evaluation des exigences'!E92="Non concernée",C75&lt;&gt;"NA"),1,0)</f>
        <v>0</v>
      </c>
      <c r="O75" s="1041">
        <f>IF(AND('Evaluation des exigences'!E92="Choix de véracité",H75&gt;1),1,0)</f>
        <v>0</v>
      </c>
      <c r="P75" s="1041">
        <f>IF(AND('Evaluation des exigences'!E92="Non concernée",H75&gt;1),1,0)</f>
        <v>0</v>
      </c>
    </row>
    <row r="76" spans="1:16" ht="38.25">
      <c r="A76" s="696" t="s">
        <v>69</v>
      </c>
      <c r="B76" s="598" t="s">
        <v>216</v>
      </c>
      <c r="C76" s="599" t="s">
        <v>69</v>
      </c>
      <c r="D76" s="967" t="s">
        <v>217</v>
      </c>
      <c r="E76" s="984">
        <f t="shared" si="9"/>
        <v>0</v>
      </c>
      <c r="F76" s="984">
        <f t="shared" si="10"/>
        <v>1</v>
      </c>
      <c r="G76" s="984">
        <f t="shared" si="11"/>
        <v>0</v>
      </c>
      <c r="H76" s="984">
        <f t="shared" si="12"/>
        <v>1</v>
      </c>
      <c r="I76" s="1041">
        <f>IF(AND('Evaluation des exigences'!E93="Choix de véracité",A76&lt;&gt;"NA"),1,0)</f>
        <v>0</v>
      </c>
      <c r="J76" s="1041">
        <f>IF(AND('Evaluation des exigences'!E93="Non concernée",A76&lt;&gt;"NA"),1,0)</f>
        <v>0</v>
      </c>
      <c r="K76" s="1041">
        <f>IF(AND('Evaluation des exigences'!E93="Choix de véracité",B76&lt;&gt;"NA"),1,0)</f>
        <v>1</v>
      </c>
      <c r="L76" s="1041">
        <f>IF(AND('Evaluation des exigences'!E93="Non concernée",B76&lt;&gt;"NA"),1,0)</f>
        <v>0</v>
      </c>
      <c r="M76" s="1041">
        <f>IF(AND('Evaluation des exigences'!E93="Choix de véracité",C76&lt;&gt;"NA"),1,0)</f>
        <v>0</v>
      </c>
      <c r="N76" s="1041">
        <f>IF(AND('Evaluation des exigences'!E93="Non concernée",C76&lt;&gt;"NA"),1,0)</f>
        <v>0</v>
      </c>
      <c r="O76" s="1041">
        <f>IF(AND('Evaluation des exigences'!E93="Choix de véracité",H76&gt;1),1,0)</f>
        <v>0</v>
      </c>
      <c r="P76" s="1041">
        <f>IF(AND('Evaluation des exigences'!E93="Non concernée",H76&gt;1),1,0)</f>
        <v>0</v>
      </c>
    </row>
    <row r="77" spans="1:16" ht="25.5">
      <c r="A77" s="693" t="s">
        <v>202</v>
      </c>
      <c r="B77" s="573" t="s">
        <v>248</v>
      </c>
      <c r="C77" s="573" t="s">
        <v>69</v>
      </c>
      <c r="D77" s="956" t="s">
        <v>1203</v>
      </c>
      <c r="E77" s="984"/>
      <c r="F77" s="984"/>
      <c r="G77" s="984"/>
      <c r="H77" s="984"/>
      <c r="I77" s="1074"/>
      <c r="J77" s="1074"/>
      <c r="K77" s="1074"/>
      <c r="L77" s="1074"/>
      <c r="M77" s="1074"/>
      <c r="N77" s="1074"/>
      <c r="O77" s="1074"/>
      <c r="P77" s="1074"/>
    </row>
    <row r="78" spans="1:16" ht="63.75">
      <c r="A78" s="695" t="s">
        <v>202</v>
      </c>
      <c r="B78" s="586" t="s">
        <v>249</v>
      </c>
      <c r="C78" s="586" t="s">
        <v>69</v>
      </c>
      <c r="D78" s="959" t="s">
        <v>1352</v>
      </c>
      <c r="E78" s="984">
        <f t="shared" si="9"/>
        <v>1</v>
      </c>
      <c r="F78" s="984">
        <f t="shared" si="10"/>
        <v>1</v>
      </c>
      <c r="G78" s="984">
        <f t="shared" si="11"/>
        <v>0</v>
      </c>
      <c r="H78" s="984">
        <f t="shared" si="12"/>
        <v>2</v>
      </c>
      <c r="I78" s="1041">
        <f>IF(AND('Evaluation des exigences'!E95="Choix de véracité",A78&lt;&gt;"NA"),1,0)</f>
        <v>1</v>
      </c>
      <c r="J78" s="1041">
        <f>IF(AND('Evaluation des exigences'!E95="Non concernée",A78&lt;&gt;"NA"),1,0)</f>
        <v>0</v>
      </c>
      <c r="K78" s="1041">
        <f>IF(AND('Evaluation des exigences'!E95="Choix de véracité",B78&lt;&gt;"NA"),1,0)</f>
        <v>1</v>
      </c>
      <c r="L78" s="1041">
        <f>IF(AND('Evaluation des exigences'!E95="Non concernée",B78&lt;&gt;"NA"),1,0)</f>
        <v>0</v>
      </c>
      <c r="M78" s="1041">
        <f>IF(AND('Evaluation des exigences'!E95="Choix de véracité",C78&lt;&gt;"NA"),1,0)</f>
        <v>0</v>
      </c>
      <c r="N78" s="1041">
        <f>IF(AND('Evaluation des exigences'!E95="Non concernée",C78&lt;&gt;"NA"),1,0)</f>
        <v>0</v>
      </c>
      <c r="O78" s="1041">
        <f>IF(AND('Evaluation des exigences'!E95="Choix de véracité",H78&gt;1),1,0)</f>
        <v>1</v>
      </c>
      <c r="P78" s="1041">
        <f>IF(AND('Evaluation des exigences'!E95="Non concernée",H78&gt;1),1,0)</f>
        <v>0</v>
      </c>
    </row>
    <row r="79" spans="1:16" ht="89.25">
      <c r="A79" s="696" t="s">
        <v>69</v>
      </c>
      <c r="B79" s="598" t="s">
        <v>250</v>
      </c>
      <c r="C79" s="599" t="s">
        <v>69</v>
      </c>
      <c r="D79" s="967" t="s">
        <v>251</v>
      </c>
      <c r="E79" s="984">
        <f t="shared" si="9"/>
        <v>0</v>
      </c>
      <c r="F79" s="984">
        <f t="shared" si="10"/>
        <v>1</v>
      </c>
      <c r="G79" s="984">
        <f t="shared" si="11"/>
        <v>0</v>
      </c>
      <c r="H79" s="984">
        <f t="shared" si="12"/>
        <v>1</v>
      </c>
      <c r="I79" s="1041">
        <f>IF(AND('Evaluation des exigences'!E96="Choix de véracité",A79&lt;&gt;"NA"),1,0)</f>
        <v>0</v>
      </c>
      <c r="J79" s="1041">
        <f>IF(AND('Evaluation des exigences'!E96="Non concernée",A79&lt;&gt;"NA"),1,0)</f>
        <v>0</v>
      </c>
      <c r="K79" s="1041">
        <f>IF(AND('Evaluation des exigences'!E96="Choix de véracité",B79&lt;&gt;"NA"),1,0)</f>
        <v>1</v>
      </c>
      <c r="L79" s="1041">
        <f>IF(AND('Evaluation des exigences'!E96="Non concernée",B79&lt;&gt;"NA"),1,0)</f>
        <v>0</v>
      </c>
      <c r="M79" s="1041">
        <f>IF(AND('Evaluation des exigences'!E96="Choix de véracité",C79&lt;&gt;"NA"),1,0)</f>
        <v>0</v>
      </c>
      <c r="N79" s="1041">
        <f>IF(AND('Evaluation des exigences'!E96="Non concernée",C79&lt;&gt;"NA"),1,0)</f>
        <v>0</v>
      </c>
      <c r="O79" s="1041">
        <f>IF(AND('Evaluation des exigences'!E96="Choix de véracité",H79&gt;1),1,0)</f>
        <v>0</v>
      </c>
      <c r="P79" s="1041">
        <f>IF(AND('Evaluation des exigences'!E96="Non concernée",H79&gt;1),1,0)</f>
        <v>0</v>
      </c>
    </row>
    <row r="80" spans="1:16" ht="76.5">
      <c r="A80" s="698" t="s">
        <v>252</v>
      </c>
      <c r="B80" s="597" t="s">
        <v>69</v>
      </c>
      <c r="C80" s="597" t="s">
        <v>69</v>
      </c>
      <c r="D80" s="965" t="s">
        <v>1294</v>
      </c>
      <c r="E80" s="984">
        <f t="shared" si="9"/>
        <v>1</v>
      </c>
      <c r="F80" s="984">
        <f t="shared" si="10"/>
        <v>0</v>
      </c>
      <c r="G80" s="984">
        <f t="shared" si="11"/>
        <v>0</v>
      </c>
      <c r="H80" s="984">
        <f t="shared" si="12"/>
        <v>1</v>
      </c>
      <c r="I80" s="1041">
        <f>IF(AND('Evaluation des exigences'!E97="Choix de véracité",A80&lt;&gt;"NA"),1,0)</f>
        <v>1</v>
      </c>
      <c r="J80" s="1041">
        <f>IF(AND('Evaluation des exigences'!E97="Non concernée",A80&lt;&gt;"NA"),1,0)</f>
        <v>0</v>
      </c>
      <c r="K80" s="1041">
        <f>IF(AND('Evaluation des exigences'!E97="Choix de véracité",B80&lt;&gt;"NA"),1,0)</f>
        <v>0</v>
      </c>
      <c r="L80" s="1041">
        <f>IF(AND('Evaluation des exigences'!E97="Non concernée",B80&lt;&gt;"NA"),1,0)</f>
        <v>0</v>
      </c>
      <c r="M80" s="1041">
        <f>IF(AND('Evaluation des exigences'!E97="Choix de véracité",C80&lt;&gt;"NA"),1,0)</f>
        <v>0</v>
      </c>
      <c r="N80" s="1041">
        <f>IF(AND('Evaluation des exigences'!E97="Non concernée",C80&lt;&gt;"NA"),1,0)</f>
        <v>0</v>
      </c>
      <c r="O80" s="1041">
        <f>IF(AND('Evaluation des exigences'!E97="Choix de véracité",H80&gt;1),1,0)</f>
        <v>0</v>
      </c>
      <c r="P80" s="1041">
        <f>IF(AND('Evaluation des exigences'!E97="Non concernée",H80&gt;1),1,0)</f>
        <v>0</v>
      </c>
    </row>
    <row r="81" spans="1:16" ht="51">
      <c r="A81" s="698" t="s">
        <v>209</v>
      </c>
      <c r="B81" s="597" t="s">
        <v>69</v>
      </c>
      <c r="C81" s="597" t="s">
        <v>69</v>
      </c>
      <c r="D81" s="965" t="s">
        <v>253</v>
      </c>
      <c r="E81" s="984">
        <f t="shared" si="9"/>
        <v>1</v>
      </c>
      <c r="F81" s="984">
        <f t="shared" si="10"/>
        <v>0</v>
      </c>
      <c r="G81" s="984">
        <f t="shared" si="11"/>
        <v>0</v>
      </c>
      <c r="H81" s="984">
        <f t="shared" si="12"/>
        <v>1</v>
      </c>
      <c r="I81" s="1041">
        <f>IF(AND('Evaluation des exigences'!E98="Choix de véracité",A81&lt;&gt;"NA"),1,0)</f>
        <v>1</v>
      </c>
      <c r="J81" s="1041">
        <f>IF(AND('Evaluation des exigences'!E98="Non concernée",A81&lt;&gt;"NA"),1,0)</f>
        <v>0</v>
      </c>
      <c r="K81" s="1041">
        <f>IF(AND('Evaluation des exigences'!E98="Choix de véracité",B81&lt;&gt;"NA"),1,0)</f>
        <v>0</v>
      </c>
      <c r="L81" s="1041">
        <f>IF(AND('Evaluation des exigences'!E98="Non concernée",B81&lt;&gt;"NA"),1,0)</f>
        <v>0</v>
      </c>
      <c r="M81" s="1041">
        <f>IF(AND('Evaluation des exigences'!E98="Choix de véracité",C81&lt;&gt;"NA"),1,0)</f>
        <v>0</v>
      </c>
      <c r="N81" s="1041">
        <f>IF(AND('Evaluation des exigences'!E98="Non concernée",C81&lt;&gt;"NA"),1,0)</f>
        <v>0</v>
      </c>
      <c r="O81" s="1041">
        <f>IF(AND('Evaluation des exigences'!E98="Choix de véracité",H81&gt;1),1,0)</f>
        <v>0</v>
      </c>
      <c r="P81" s="1041">
        <f>IF(AND('Evaluation des exigences'!E98="Non concernée",H81&gt;1),1,0)</f>
        <v>0</v>
      </c>
    </row>
    <row r="82" spans="1:16" ht="89.25">
      <c r="A82" s="698" t="s">
        <v>206</v>
      </c>
      <c r="B82" s="597" t="s">
        <v>69</v>
      </c>
      <c r="C82" s="597" t="s">
        <v>69</v>
      </c>
      <c r="D82" s="965" t="s">
        <v>1295</v>
      </c>
      <c r="E82" s="984">
        <f t="shared" si="9"/>
        <v>1</v>
      </c>
      <c r="F82" s="984">
        <f t="shared" si="10"/>
        <v>0</v>
      </c>
      <c r="G82" s="984">
        <f t="shared" si="11"/>
        <v>0</v>
      </c>
      <c r="H82" s="984">
        <f t="shared" si="12"/>
        <v>1</v>
      </c>
      <c r="I82" s="1041">
        <f>IF(AND('Evaluation des exigences'!E99="Choix de véracité",A82&lt;&gt;"NA"),1,0)</f>
        <v>1</v>
      </c>
      <c r="J82" s="1041">
        <f>IF(AND('Evaluation des exigences'!E99="Non concernée",A82&lt;&gt;"NA"),1,0)</f>
        <v>0</v>
      </c>
      <c r="K82" s="1041">
        <f>IF(AND('Evaluation des exigences'!E99="Choix de véracité",B82&lt;&gt;"NA"),1,0)</f>
        <v>0</v>
      </c>
      <c r="L82" s="1041">
        <f>IF(AND('Evaluation des exigences'!E99="Non concernée",B82&lt;&gt;"NA"),1,0)</f>
        <v>0</v>
      </c>
      <c r="M82" s="1041">
        <f>IF(AND('Evaluation des exigences'!E99="Choix de véracité",C82&lt;&gt;"NA"),1,0)</f>
        <v>0</v>
      </c>
      <c r="N82" s="1041">
        <f>IF(AND('Evaluation des exigences'!E99="Non concernée",C82&lt;&gt;"NA"),1,0)</f>
        <v>0</v>
      </c>
      <c r="O82" s="1041">
        <f>IF(AND('Evaluation des exigences'!E99="Choix de véracité",H82&gt;1),1,0)</f>
        <v>0</v>
      </c>
      <c r="P82" s="1041">
        <f>IF(AND('Evaluation des exigences'!E99="Non concernée",H82&gt;1),1,0)</f>
        <v>0</v>
      </c>
    </row>
    <row r="83" spans="1:16" ht="63.75">
      <c r="A83" s="698" t="s">
        <v>213</v>
      </c>
      <c r="B83" s="597" t="s">
        <v>69</v>
      </c>
      <c r="C83" s="597" t="s">
        <v>69</v>
      </c>
      <c r="D83" s="965" t="s">
        <v>1353</v>
      </c>
      <c r="E83" s="984">
        <f t="shared" si="9"/>
        <v>1</v>
      </c>
      <c r="F83" s="984">
        <f t="shared" si="10"/>
        <v>0</v>
      </c>
      <c r="G83" s="984">
        <f t="shared" si="11"/>
        <v>0</v>
      </c>
      <c r="H83" s="984">
        <f t="shared" si="12"/>
        <v>1</v>
      </c>
      <c r="I83" s="1041">
        <f>IF(AND('Evaluation des exigences'!E100="Choix de véracité",A83&lt;&gt;"NA"),1,0)</f>
        <v>1</v>
      </c>
      <c r="J83" s="1041">
        <f>IF(AND('Evaluation des exigences'!E100="Non concernée",A83&lt;&gt;"NA"),1,0)</f>
        <v>0</v>
      </c>
      <c r="K83" s="1041">
        <f>IF(AND('Evaluation des exigences'!E100="Choix de véracité",B83&lt;&gt;"NA"),1,0)</f>
        <v>0</v>
      </c>
      <c r="L83" s="1041">
        <f>IF(AND('Evaluation des exigences'!E100="Non concernée",B83&lt;&gt;"NA"),1,0)</f>
        <v>0</v>
      </c>
      <c r="M83" s="1041">
        <f>IF(AND('Evaluation des exigences'!E100="Choix de véracité",C83&lt;&gt;"NA"),1,0)</f>
        <v>0</v>
      </c>
      <c r="N83" s="1041">
        <f>IF(AND('Evaluation des exigences'!E100="Non concernée",C83&lt;&gt;"NA"),1,0)</f>
        <v>0</v>
      </c>
      <c r="O83" s="1041">
        <f>IF(AND('Evaluation des exigences'!E100="Choix de véracité",H83&gt;1),1,0)</f>
        <v>0</v>
      </c>
      <c r="P83" s="1041">
        <f>IF(AND('Evaluation des exigences'!E100="Non concernée",H83&gt;1),1,0)</f>
        <v>0</v>
      </c>
    </row>
    <row r="84" spans="1:16" ht="114.75">
      <c r="A84" s="698" t="s">
        <v>216</v>
      </c>
      <c r="B84" s="597" t="s">
        <v>69</v>
      </c>
      <c r="C84" s="597" t="s">
        <v>69</v>
      </c>
      <c r="D84" s="965" t="s">
        <v>1296</v>
      </c>
      <c r="E84" s="984">
        <f t="shared" si="9"/>
        <v>1</v>
      </c>
      <c r="F84" s="984">
        <f t="shared" si="10"/>
        <v>0</v>
      </c>
      <c r="G84" s="984">
        <f t="shared" si="11"/>
        <v>0</v>
      </c>
      <c r="H84" s="984">
        <f t="shared" si="12"/>
        <v>1</v>
      </c>
      <c r="I84" s="1041">
        <f>IF(AND('Evaluation des exigences'!E101="Choix de véracité",A84&lt;&gt;"NA"),1,0)</f>
        <v>1</v>
      </c>
      <c r="J84" s="1041">
        <f>IF(AND('Evaluation des exigences'!E101="Non concernée",A84&lt;&gt;"NA"),1,0)</f>
        <v>0</v>
      </c>
      <c r="K84" s="1041">
        <f>IF(AND('Evaluation des exigences'!E101="Choix de véracité",B84&lt;&gt;"NA"),1,0)</f>
        <v>0</v>
      </c>
      <c r="L84" s="1041">
        <f>IF(AND('Evaluation des exigences'!E101="Non concernée",B84&lt;&gt;"NA"),1,0)</f>
        <v>0</v>
      </c>
      <c r="M84" s="1041">
        <f>IF(AND('Evaluation des exigences'!E101="Choix de véracité",C84&lt;&gt;"NA"),1,0)</f>
        <v>0</v>
      </c>
      <c r="N84" s="1041">
        <f>IF(AND('Evaluation des exigences'!E101="Non concernée",C84&lt;&gt;"NA"),1,0)</f>
        <v>0</v>
      </c>
      <c r="O84" s="1041">
        <f>IF(AND('Evaluation des exigences'!E101="Choix de véracité",H84&gt;1),1,0)</f>
        <v>0</v>
      </c>
      <c r="P84" s="1041">
        <f>IF(AND('Evaluation des exigences'!E101="Non concernée",H84&gt;1),1,0)</f>
        <v>0</v>
      </c>
    </row>
    <row r="85" spans="1:16" ht="102">
      <c r="A85" s="695" t="s">
        <v>252</v>
      </c>
      <c r="B85" s="586" t="s">
        <v>254</v>
      </c>
      <c r="C85" s="586" t="s">
        <v>69</v>
      </c>
      <c r="D85" s="959" t="s">
        <v>1297</v>
      </c>
      <c r="E85" s="984">
        <f t="shared" si="9"/>
        <v>1</v>
      </c>
      <c r="F85" s="984">
        <f t="shared" si="10"/>
        <v>1</v>
      </c>
      <c r="G85" s="984">
        <f t="shared" si="11"/>
        <v>0</v>
      </c>
      <c r="H85" s="984">
        <f t="shared" si="12"/>
        <v>2</v>
      </c>
      <c r="I85" s="1041">
        <f>IF(AND('Evaluation des exigences'!E102="Choix de véracité",A85&lt;&gt;"NA"),1,0)</f>
        <v>1</v>
      </c>
      <c r="J85" s="1041">
        <f>IF(AND('Evaluation des exigences'!E102="Non concernée",A85&lt;&gt;"NA"),1,0)</f>
        <v>0</v>
      </c>
      <c r="K85" s="1041">
        <f>IF(AND('Evaluation des exigences'!E102="Choix de véracité",B85&lt;&gt;"NA"),1,0)</f>
        <v>1</v>
      </c>
      <c r="L85" s="1041">
        <f>IF(AND('Evaluation des exigences'!E102="Non concernée",B85&lt;&gt;"NA"),1,0)</f>
        <v>0</v>
      </c>
      <c r="M85" s="1041">
        <f>IF(AND('Evaluation des exigences'!E102="Choix de véracité",C85&lt;&gt;"NA"),1,0)</f>
        <v>0</v>
      </c>
      <c r="N85" s="1041">
        <f>IF(AND('Evaluation des exigences'!E102="Non concernée",C85&lt;&gt;"NA"),1,0)</f>
        <v>0</v>
      </c>
      <c r="O85" s="1041">
        <f>IF(AND('Evaluation des exigences'!E102="Choix de véracité",H85&gt;1),1,0)</f>
        <v>1</v>
      </c>
      <c r="P85" s="1041">
        <f>IF(AND('Evaluation des exigences'!E102="Non concernée",H85&gt;1),1,0)</f>
        <v>0</v>
      </c>
    </row>
    <row r="86" spans="1:16" ht="51">
      <c r="A86" s="695" t="s">
        <v>209</v>
      </c>
      <c r="B86" s="586" t="s">
        <v>255</v>
      </c>
      <c r="C86" s="586" t="s">
        <v>69</v>
      </c>
      <c r="D86" s="959" t="s">
        <v>256</v>
      </c>
      <c r="E86" s="984">
        <f t="shared" si="9"/>
        <v>1</v>
      </c>
      <c r="F86" s="984">
        <f t="shared" si="10"/>
        <v>1</v>
      </c>
      <c r="G86" s="984">
        <f t="shared" si="11"/>
        <v>0</v>
      </c>
      <c r="H86" s="984">
        <f t="shared" si="12"/>
        <v>2</v>
      </c>
      <c r="I86" s="1041">
        <f>IF(AND('Evaluation des exigences'!E103="Choix de véracité",A86&lt;&gt;"NA"),1,0)</f>
        <v>1</v>
      </c>
      <c r="J86" s="1041">
        <f>IF(AND('Evaluation des exigences'!E103="Non concernée",A86&lt;&gt;"NA"),1,0)</f>
        <v>0</v>
      </c>
      <c r="K86" s="1041">
        <f>IF(AND('Evaluation des exigences'!E103="Choix de véracité",B86&lt;&gt;"NA"),1,0)</f>
        <v>1</v>
      </c>
      <c r="L86" s="1041">
        <f>IF(AND('Evaluation des exigences'!E103="Non concernée",B86&lt;&gt;"NA"),1,0)</f>
        <v>0</v>
      </c>
      <c r="M86" s="1041">
        <f>IF(AND('Evaluation des exigences'!E103="Choix de véracité",C86&lt;&gt;"NA"),1,0)</f>
        <v>0</v>
      </c>
      <c r="N86" s="1041">
        <f>IF(AND('Evaluation des exigences'!E103="Non concernée",C86&lt;&gt;"NA"),1,0)</f>
        <v>0</v>
      </c>
      <c r="O86" s="1041">
        <f>IF(AND('Evaluation des exigences'!E103="Choix de véracité",H86&gt;1),1,0)</f>
        <v>1</v>
      </c>
      <c r="P86" s="1041">
        <f>IF(AND('Evaluation des exigences'!E103="Non concernée",H86&gt;1),1,0)</f>
        <v>0</v>
      </c>
    </row>
    <row r="87" spans="1:16" ht="89.25">
      <c r="A87" s="695" t="s">
        <v>206</v>
      </c>
      <c r="B87" s="586" t="s">
        <v>257</v>
      </c>
      <c r="C87" s="586" t="s">
        <v>69</v>
      </c>
      <c r="D87" s="959" t="s">
        <v>1295</v>
      </c>
      <c r="E87" s="984">
        <f t="shared" si="9"/>
        <v>1</v>
      </c>
      <c r="F87" s="984">
        <f t="shared" si="10"/>
        <v>1</v>
      </c>
      <c r="G87" s="984">
        <f t="shared" si="11"/>
        <v>0</v>
      </c>
      <c r="H87" s="984">
        <f t="shared" si="12"/>
        <v>2</v>
      </c>
      <c r="I87" s="1041">
        <f>IF(AND('Evaluation des exigences'!E104="Choix de véracité",A87&lt;&gt;"NA"),1,0)</f>
        <v>1</v>
      </c>
      <c r="J87" s="1041">
        <f>IF(AND('Evaluation des exigences'!E104="Non concernée",A87&lt;&gt;"NA"),1,0)</f>
        <v>0</v>
      </c>
      <c r="K87" s="1041">
        <f>IF(AND('Evaluation des exigences'!E104="Choix de véracité",B87&lt;&gt;"NA"),1,0)</f>
        <v>1</v>
      </c>
      <c r="L87" s="1041">
        <f>IF(AND('Evaluation des exigences'!E104="Non concernée",B87&lt;&gt;"NA"),1,0)</f>
        <v>0</v>
      </c>
      <c r="M87" s="1041">
        <f>IF(AND('Evaluation des exigences'!E104="Choix de véracité",C87&lt;&gt;"NA"),1,0)</f>
        <v>0</v>
      </c>
      <c r="N87" s="1041">
        <f>IF(AND('Evaluation des exigences'!E104="Non concernée",C87&lt;&gt;"NA"),1,0)</f>
        <v>0</v>
      </c>
      <c r="O87" s="1041">
        <f>IF(AND('Evaluation des exigences'!E104="Choix de véracité",H87&gt;1),1,0)</f>
        <v>1</v>
      </c>
      <c r="P87" s="1041">
        <f>IF(AND('Evaluation des exigences'!E104="Non concernée",H87&gt;1),1,0)</f>
        <v>0</v>
      </c>
    </row>
    <row r="88" spans="1:16" ht="127.5">
      <c r="A88" s="695" t="s">
        <v>258</v>
      </c>
      <c r="B88" s="586" t="s">
        <v>259</v>
      </c>
      <c r="C88" s="586" t="s">
        <v>69</v>
      </c>
      <c r="D88" s="960" t="s">
        <v>1354</v>
      </c>
      <c r="E88" s="984">
        <f t="shared" si="9"/>
        <v>1</v>
      </c>
      <c r="F88" s="984">
        <f t="shared" si="10"/>
        <v>1</v>
      </c>
      <c r="G88" s="984">
        <f t="shared" si="11"/>
        <v>0</v>
      </c>
      <c r="H88" s="984">
        <f t="shared" si="12"/>
        <v>2</v>
      </c>
      <c r="I88" s="1041">
        <f>IF(AND('Evaluation des exigences'!E105="Choix de véracité",A88&lt;&gt;"NA"),1,0)</f>
        <v>1</v>
      </c>
      <c r="J88" s="1041">
        <f>IF(AND('Evaluation des exigences'!E105="Non concernée",A88&lt;&gt;"NA"),1,0)</f>
        <v>0</v>
      </c>
      <c r="K88" s="1041">
        <f>IF(AND('Evaluation des exigences'!E105="Choix de véracité",B88&lt;&gt;"NA"),1,0)</f>
        <v>1</v>
      </c>
      <c r="L88" s="1041">
        <f>IF(AND('Evaluation des exigences'!E105="Non concernée",B88&lt;&gt;"NA"),1,0)</f>
        <v>0</v>
      </c>
      <c r="M88" s="1041">
        <f>IF(AND('Evaluation des exigences'!E105="Choix de véracité",C88&lt;&gt;"NA"),1,0)</f>
        <v>0</v>
      </c>
      <c r="N88" s="1041">
        <f>IF(AND('Evaluation des exigences'!E105="Non concernée",C88&lt;&gt;"NA"),1,0)</f>
        <v>0</v>
      </c>
      <c r="O88" s="1041">
        <f>IF(AND('Evaluation des exigences'!E105="Choix de véracité",H88&gt;1),1,0)</f>
        <v>1</v>
      </c>
      <c r="P88" s="1041">
        <f>IF(AND('Evaluation des exigences'!E105="Non concernée",H88&gt;1),1,0)</f>
        <v>0</v>
      </c>
    </row>
    <row r="89" spans="1:16">
      <c r="A89" s="692">
        <v>6</v>
      </c>
      <c r="B89" s="590" t="s">
        <v>218</v>
      </c>
      <c r="C89" s="576" t="s">
        <v>69</v>
      </c>
      <c r="D89" s="954" t="s">
        <v>219</v>
      </c>
      <c r="E89" s="984"/>
      <c r="F89" s="984"/>
      <c r="G89" s="984"/>
      <c r="H89" s="984"/>
      <c r="I89" s="1074"/>
      <c r="J89" s="1074"/>
      <c r="K89" s="1074"/>
      <c r="L89" s="1074"/>
      <c r="M89" s="1074"/>
      <c r="N89" s="1074"/>
      <c r="O89" s="1074"/>
      <c r="P89" s="1074"/>
    </row>
    <row r="90" spans="1:16" ht="25.5">
      <c r="A90" s="693" t="s">
        <v>234</v>
      </c>
      <c r="B90" s="573" t="s">
        <v>235</v>
      </c>
      <c r="C90" s="573" t="s">
        <v>69</v>
      </c>
      <c r="D90" s="956" t="s">
        <v>236</v>
      </c>
      <c r="E90" s="984"/>
      <c r="F90" s="984"/>
      <c r="G90" s="984"/>
      <c r="H90" s="984"/>
      <c r="I90" s="1074"/>
      <c r="J90" s="1074"/>
      <c r="K90" s="1074"/>
      <c r="L90" s="1074"/>
      <c r="M90" s="1074"/>
      <c r="N90" s="1074"/>
      <c r="O90" s="1074"/>
      <c r="P90" s="1074"/>
    </row>
    <row r="91" spans="1:16" ht="140.25">
      <c r="A91" s="695" t="s">
        <v>237</v>
      </c>
      <c r="B91" s="586" t="s">
        <v>238</v>
      </c>
      <c r="C91" s="586" t="s">
        <v>69</v>
      </c>
      <c r="D91" s="960" t="s">
        <v>1355</v>
      </c>
      <c r="E91" s="984">
        <f t="shared" si="9"/>
        <v>1</v>
      </c>
      <c r="F91" s="984">
        <f t="shared" si="10"/>
        <v>1</v>
      </c>
      <c r="G91" s="984">
        <f t="shared" si="11"/>
        <v>0</v>
      </c>
      <c r="H91" s="984">
        <f t="shared" si="12"/>
        <v>2</v>
      </c>
      <c r="I91" s="1041">
        <f>IF(AND('Evaluation des exigences'!E108="Choix de véracité",A91&lt;&gt;"NA"),1,0)</f>
        <v>1</v>
      </c>
      <c r="J91" s="1041">
        <f>IF(AND('Evaluation des exigences'!E108="Non concernée",A91&lt;&gt;"NA"),1,0)</f>
        <v>0</v>
      </c>
      <c r="K91" s="1041">
        <f>IF(AND('Evaluation des exigences'!E108="Choix de véracité",B91&lt;&gt;"NA"),1,0)</f>
        <v>1</v>
      </c>
      <c r="L91" s="1041">
        <f>IF(AND('Evaluation des exigences'!E108="Non concernée",B91&lt;&gt;"NA"),1,0)</f>
        <v>0</v>
      </c>
      <c r="M91" s="1041">
        <f>IF(AND('Evaluation des exigences'!E108="Choix de véracité",C91&lt;&gt;"NA"),1,0)</f>
        <v>0</v>
      </c>
      <c r="N91" s="1041">
        <f>IF(AND('Evaluation des exigences'!E108="Non concernée",C91&lt;&gt;"NA"),1,0)</f>
        <v>0</v>
      </c>
      <c r="O91" s="1041">
        <f>IF(AND('Evaluation des exigences'!E108="Choix de véracité",H91&gt;1),1,0)</f>
        <v>1</v>
      </c>
      <c r="P91" s="1041">
        <f>IF(AND('Evaluation des exigences'!E108="Non concernée",H91&gt;1),1,0)</f>
        <v>0</v>
      </c>
    </row>
    <row r="92" spans="1:16" ht="63.75">
      <c r="A92" s="698" t="s">
        <v>239</v>
      </c>
      <c r="B92" s="597" t="s">
        <v>69</v>
      </c>
      <c r="C92" s="597" t="s">
        <v>69</v>
      </c>
      <c r="D92" s="965" t="s">
        <v>1356</v>
      </c>
      <c r="E92" s="984">
        <f t="shared" si="9"/>
        <v>1</v>
      </c>
      <c r="F92" s="984">
        <f t="shared" si="10"/>
        <v>0</v>
      </c>
      <c r="G92" s="984">
        <f t="shared" si="11"/>
        <v>0</v>
      </c>
      <c r="H92" s="984">
        <f t="shared" si="12"/>
        <v>1</v>
      </c>
      <c r="I92" s="1041">
        <f>IF(AND('Evaluation des exigences'!E109="Choix de véracité",A92&lt;&gt;"NA"),1,0)</f>
        <v>1</v>
      </c>
      <c r="J92" s="1041">
        <f>IF(AND('Evaluation des exigences'!E109="Non concernée",A92&lt;&gt;"NA"),1,0)</f>
        <v>0</v>
      </c>
      <c r="K92" s="1041">
        <f>IF(AND('Evaluation des exigences'!E109="Choix de véracité",B92&lt;&gt;"NA"),1,0)</f>
        <v>0</v>
      </c>
      <c r="L92" s="1041">
        <f>IF(AND('Evaluation des exigences'!E109="Non concernée",B92&lt;&gt;"NA"),1,0)</f>
        <v>0</v>
      </c>
      <c r="M92" s="1041">
        <f>IF(AND('Evaluation des exigences'!E109="Choix de véracité",C92&lt;&gt;"NA"),1,0)</f>
        <v>0</v>
      </c>
      <c r="N92" s="1041">
        <f>IF(AND('Evaluation des exigences'!E109="Non concernée",C92&lt;&gt;"NA"),1,0)</f>
        <v>0</v>
      </c>
      <c r="O92" s="1041">
        <f>IF(AND('Evaluation des exigences'!E109="Choix de véracité",H92&gt;1),1,0)</f>
        <v>0</v>
      </c>
      <c r="P92" s="1041">
        <f>IF(AND('Evaluation des exigences'!E109="Non concernée",H92&gt;1),1,0)</f>
        <v>0</v>
      </c>
    </row>
    <row r="93" spans="1:16" ht="63.75">
      <c r="A93" s="698" t="s">
        <v>240</v>
      </c>
      <c r="B93" s="597" t="s">
        <v>69</v>
      </c>
      <c r="C93" s="597" t="s">
        <v>69</v>
      </c>
      <c r="D93" s="965" t="s">
        <v>1357</v>
      </c>
      <c r="E93" s="984">
        <f t="shared" si="9"/>
        <v>1</v>
      </c>
      <c r="F93" s="984">
        <f t="shared" si="10"/>
        <v>0</v>
      </c>
      <c r="G93" s="984">
        <f t="shared" si="11"/>
        <v>0</v>
      </c>
      <c r="H93" s="984">
        <f t="shared" si="12"/>
        <v>1</v>
      </c>
      <c r="I93" s="1041">
        <f>IF(AND('Evaluation des exigences'!E110="Choix de véracité",A93&lt;&gt;"NA"),1,0)</f>
        <v>1</v>
      </c>
      <c r="J93" s="1041">
        <f>IF(AND('Evaluation des exigences'!E110="Non concernée",A93&lt;&gt;"NA"),1,0)</f>
        <v>0</v>
      </c>
      <c r="K93" s="1041">
        <f>IF(AND('Evaluation des exigences'!E110="Choix de véracité",B93&lt;&gt;"NA"),1,0)</f>
        <v>0</v>
      </c>
      <c r="L93" s="1041">
        <f>IF(AND('Evaluation des exigences'!E110="Non concernée",B93&lt;&gt;"NA"),1,0)</f>
        <v>0</v>
      </c>
      <c r="M93" s="1041">
        <f>IF(AND('Evaluation des exigences'!E110="Choix de véracité",C93&lt;&gt;"NA"),1,0)</f>
        <v>0</v>
      </c>
      <c r="N93" s="1041">
        <f>IF(AND('Evaluation des exigences'!E110="Non concernée",C93&lt;&gt;"NA"),1,0)</f>
        <v>0</v>
      </c>
      <c r="O93" s="1041">
        <f>IF(AND('Evaluation des exigences'!E110="Choix de véracité",H93&gt;1),1,0)</f>
        <v>0</v>
      </c>
      <c r="P93" s="1041">
        <f>IF(AND('Evaluation des exigences'!E110="Non concernée",H93&gt;1),1,0)</f>
        <v>0</v>
      </c>
    </row>
    <row r="94" spans="1:16" ht="51">
      <c r="A94" s="698" t="s">
        <v>241</v>
      </c>
      <c r="B94" s="597" t="s">
        <v>69</v>
      </c>
      <c r="C94" s="597" t="s">
        <v>69</v>
      </c>
      <c r="D94" s="965" t="s">
        <v>1358</v>
      </c>
      <c r="E94" s="984">
        <f t="shared" si="9"/>
        <v>1</v>
      </c>
      <c r="F94" s="984">
        <f t="shared" si="10"/>
        <v>0</v>
      </c>
      <c r="G94" s="984">
        <f t="shared" si="11"/>
        <v>0</v>
      </c>
      <c r="H94" s="984">
        <f t="shared" si="12"/>
        <v>1</v>
      </c>
      <c r="I94" s="1041">
        <f>IF(AND('Evaluation des exigences'!E111="Choix de véracité",A94&lt;&gt;"NA"),1,0)</f>
        <v>1</v>
      </c>
      <c r="J94" s="1041">
        <f>IF(AND('Evaluation des exigences'!E111="Non concernée",A94&lt;&gt;"NA"),1,0)</f>
        <v>0</v>
      </c>
      <c r="K94" s="1041">
        <f>IF(AND('Evaluation des exigences'!E111="Choix de véracité",B94&lt;&gt;"NA"),1,0)</f>
        <v>0</v>
      </c>
      <c r="L94" s="1041">
        <f>IF(AND('Evaluation des exigences'!E111="Non concernée",B94&lt;&gt;"NA"),1,0)</f>
        <v>0</v>
      </c>
      <c r="M94" s="1041">
        <f>IF(AND('Evaluation des exigences'!E111="Choix de véracité",C94&lt;&gt;"NA"),1,0)</f>
        <v>0</v>
      </c>
      <c r="N94" s="1041">
        <f>IF(AND('Evaluation des exigences'!E111="Non concernée",C94&lt;&gt;"NA"),1,0)</f>
        <v>0</v>
      </c>
      <c r="O94" s="1041">
        <f>IF(AND('Evaluation des exigences'!E111="Choix de véracité",H94&gt;1),1,0)</f>
        <v>0</v>
      </c>
      <c r="P94" s="1041">
        <f>IF(AND('Evaluation des exigences'!E111="Non concernée",H94&gt;1),1,0)</f>
        <v>0</v>
      </c>
    </row>
    <row r="95" spans="1:16" ht="89.25">
      <c r="A95" s="696" t="s">
        <v>69</v>
      </c>
      <c r="B95" s="598" t="s">
        <v>242</v>
      </c>
      <c r="C95" s="599" t="s">
        <v>69</v>
      </c>
      <c r="D95" s="967" t="s">
        <v>1298</v>
      </c>
      <c r="E95" s="984">
        <f t="shared" si="9"/>
        <v>0</v>
      </c>
      <c r="F95" s="984">
        <f t="shared" si="10"/>
        <v>1</v>
      </c>
      <c r="G95" s="984">
        <f t="shared" si="11"/>
        <v>0</v>
      </c>
      <c r="H95" s="984">
        <f t="shared" si="12"/>
        <v>1</v>
      </c>
      <c r="I95" s="1041">
        <f>IF(AND('Evaluation des exigences'!E112="Choix de véracité",A95&lt;&gt;"NA"),1,0)</f>
        <v>0</v>
      </c>
      <c r="J95" s="1041">
        <f>IF(AND('Evaluation des exigences'!E112="Non concernée",A95&lt;&gt;"NA"),1,0)</f>
        <v>0</v>
      </c>
      <c r="K95" s="1041">
        <f>IF(AND('Evaluation des exigences'!E112="Choix de véracité",B95&lt;&gt;"NA"),1,0)</f>
        <v>1</v>
      </c>
      <c r="L95" s="1041">
        <f>IF(AND('Evaluation des exigences'!E112="Non concernée",B95&lt;&gt;"NA"),1,0)</f>
        <v>0</v>
      </c>
      <c r="M95" s="1041">
        <f>IF(AND('Evaluation des exigences'!E112="Choix de véracité",C95&lt;&gt;"NA"),1,0)</f>
        <v>0</v>
      </c>
      <c r="N95" s="1041">
        <f>IF(AND('Evaluation des exigences'!E112="Non concernée",C95&lt;&gt;"NA"),1,0)</f>
        <v>0</v>
      </c>
      <c r="O95" s="1041">
        <f>IF(AND('Evaluation des exigences'!E112="Choix de véracité",H95&gt;1),1,0)</f>
        <v>0</v>
      </c>
      <c r="P95" s="1041">
        <f>IF(AND('Evaluation des exigences'!E112="Non concernée",H95&gt;1),1,0)</f>
        <v>0</v>
      </c>
    </row>
    <row r="96" spans="1:16" ht="38.25">
      <c r="A96" s="698" t="s">
        <v>243</v>
      </c>
      <c r="B96" s="597" t="s">
        <v>69</v>
      </c>
      <c r="C96" s="597" t="s">
        <v>69</v>
      </c>
      <c r="D96" s="965" t="s">
        <v>1359</v>
      </c>
      <c r="E96" s="984">
        <f t="shared" si="9"/>
        <v>1</v>
      </c>
      <c r="F96" s="984">
        <f t="shared" si="10"/>
        <v>0</v>
      </c>
      <c r="G96" s="984">
        <f t="shared" si="11"/>
        <v>0</v>
      </c>
      <c r="H96" s="984">
        <f t="shared" si="12"/>
        <v>1</v>
      </c>
      <c r="I96" s="1041">
        <f>IF(AND('Evaluation des exigences'!E113="Choix de véracité",A96&lt;&gt;"NA"),1,0)</f>
        <v>1</v>
      </c>
      <c r="J96" s="1041">
        <f>IF(AND('Evaluation des exigences'!E113="Non concernée",A96&lt;&gt;"NA"),1,0)</f>
        <v>0</v>
      </c>
      <c r="K96" s="1041">
        <f>IF(AND('Evaluation des exigences'!E113="Choix de véracité",B96&lt;&gt;"NA"),1,0)</f>
        <v>0</v>
      </c>
      <c r="L96" s="1041">
        <f>IF(AND('Evaluation des exigences'!E113="Non concernée",B96&lt;&gt;"NA"),1,0)</f>
        <v>0</v>
      </c>
      <c r="M96" s="1041">
        <f>IF(AND('Evaluation des exigences'!E113="Choix de véracité",C96&lt;&gt;"NA"),1,0)</f>
        <v>0</v>
      </c>
      <c r="N96" s="1041">
        <f>IF(AND('Evaluation des exigences'!E113="Non concernée",C96&lt;&gt;"NA"),1,0)</f>
        <v>0</v>
      </c>
      <c r="O96" s="1041">
        <f>IF(AND('Evaluation des exigences'!E113="Choix de véracité",H96&gt;1),1,0)</f>
        <v>0</v>
      </c>
      <c r="P96" s="1041">
        <f>IF(AND('Evaluation des exigences'!E113="Non concernée",H96&gt;1),1,0)</f>
        <v>0</v>
      </c>
    </row>
    <row r="97" spans="1:16" ht="63.75">
      <c r="A97" s="698" t="s">
        <v>244</v>
      </c>
      <c r="B97" s="597" t="s">
        <v>69</v>
      </c>
      <c r="C97" s="597" t="s">
        <v>69</v>
      </c>
      <c r="D97" s="965" t="s">
        <v>1360</v>
      </c>
      <c r="E97" s="984">
        <f t="shared" si="9"/>
        <v>1</v>
      </c>
      <c r="F97" s="984">
        <f t="shared" si="10"/>
        <v>0</v>
      </c>
      <c r="G97" s="984">
        <f t="shared" si="11"/>
        <v>0</v>
      </c>
      <c r="H97" s="984">
        <f t="shared" si="12"/>
        <v>1</v>
      </c>
      <c r="I97" s="1041">
        <f>IF(AND('Evaluation des exigences'!E114="Choix de véracité",A97&lt;&gt;"NA"),1,0)</f>
        <v>1</v>
      </c>
      <c r="J97" s="1041">
        <f>IF(AND('Evaluation des exigences'!E114="Non concernée",A97&lt;&gt;"NA"),1,0)</f>
        <v>0</v>
      </c>
      <c r="K97" s="1041">
        <f>IF(AND('Evaluation des exigences'!E114="Choix de véracité",B97&lt;&gt;"NA"),1,0)</f>
        <v>0</v>
      </c>
      <c r="L97" s="1041">
        <f>IF(AND('Evaluation des exigences'!E114="Non concernée",B97&lt;&gt;"NA"),1,0)</f>
        <v>0</v>
      </c>
      <c r="M97" s="1041">
        <f>IF(AND('Evaluation des exigences'!E114="Choix de véracité",C97&lt;&gt;"NA"),1,0)</f>
        <v>0</v>
      </c>
      <c r="N97" s="1041">
        <f>IF(AND('Evaluation des exigences'!E114="Non concernée",C97&lt;&gt;"NA"),1,0)</f>
        <v>0</v>
      </c>
      <c r="O97" s="1041">
        <f>IF(AND('Evaluation des exigences'!E114="Choix de véracité",H97&gt;1),1,0)</f>
        <v>0</v>
      </c>
      <c r="P97" s="1041">
        <f>IF(AND('Evaluation des exigences'!E114="Non concernée",H97&gt;1),1,0)</f>
        <v>0</v>
      </c>
    </row>
    <row r="98" spans="1:16" ht="25.5">
      <c r="A98" s="693" t="s">
        <v>315</v>
      </c>
      <c r="B98" s="573" t="s">
        <v>218</v>
      </c>
      <c r="C98" s="573" t="s">
        <v>69</v>
      </c>
      <c r="D98" s="956" t="s">
        <v>1204</v>
      </c>
      <c r="E98" s="984"/>
      <c r="F98" s="984"/>
      <c r="G98" s="984"/>
      <c r="H98" s="984"/>
      <c r="I98" s="1074"/>
      <c r="J98" s="1074"/>
      <c r="K98" s="1074"/>
      <c r="L98" s="1074"/>
      <c r="M98" s="1074"/>
      <c r="N98" s="1074"/>
      <c r="O98" s="1074"/>
      <c r="P98" s="1074"/>
    </row>
    <row r="99" spans="1:16" ht="76.5">
      <c r="A99" s="695" t="s">
        <v>220</v>
      </c>
      <c r="B99" s="586" t="s">
        <v>221</v>
      </c>
      <c r="C99" s="586" t="s">
        <v>69</v>
      </c>
      <c r="D99" s="959" t="s">
        <v>1361</v>
      </c>
      <c r="E99" s="984">
        <f t="shared" si="9"/>
        <v>1</v>
      </c>
      <c r="F99" s="984">
        <f t="shared" si="10"/>
        <v>1</v>
      </c>
      <c r="G99" s="984">
        <f t="shared" si="11"/>
        <v>0</v>
      </c>
      <c r="H99" s="984">
        <f t="shared" si="12"/>
        <v>2</v>
      </c>
      <c r="I99" s="1041">
        <f>IF(AND('Evaluation des exigences'!E116="Choix de véracité",A99&lt;&gt;"NA"),1,0)</f>
        <v>1</v>
      </c>
      <c r="J99" s="1041">
        <f>IF(AND('Evaluation des exigences'!E116="Non concernée",A99&lt;&gt;"NA"),1,0)</f>
        <v>0</v>
      </c>
      <c r="K99" s="1041">
        <f>IF(AND('Evaluation des exigences'!E116="Choix de véracité",B99&lt;&gt;"NA"),1,0)</f>
        <v>1</v>
      </c>
      <c r="L99" s="1041">
        <f>IF(AND('Evaluation des exigences'!E116="Non concernée",B99&lt;&gt;"NA"),1,0)</f>
        <v>0</v>
      </c>
      <c r="M99" s="1041">
        <f>IF(AND('Evaluation des exigences'!E116="Choix de véracité",C99&lt;&gt;"NA"),1,0)</f>
        <v>0</v>
      </c>
      <c r="N99" s="1041">
        <f>IF(AND('Evaluation des exigences'!E116="Non concernée",C99&lt;&gt;"NA"),1,0)</f>
        <v>0</v>
      </c>
      <c r="O99" s="1041">
        <f>IF(AND('Evaluation des exigences'!E116="Choix de véracité",H99&gt;1),1,0)</f>
        <v>1</v>
      </c>
      <c r="P99" s="1041">
        <f>IF(AND('Evaluation des exigences'!E116="Non concernée",H99&gt;1),1,0)</f>
        <v>0</v>
      </c>
    </row>
    <row r="100" spans="1:16" ht="25.5">
      <c r="A100" s="695" t="s">
        <v>222</v>
      </c>
      <c r="B100" s="586" t="s">
        <v>221</v>
      </c>
      <c r="C100" s="586" t="s">
        <v>69</v>
      </c>
      <c r="D100" s="959" t="s">
        <v>1362</v>
      </c>
      <c r="E100" s="984">
        <f t="shared" si="9"/>
        <v>1</v>
      </c>
      <c r="F100" s="984">
        <f t="shared" si="10"/>
        <v>1</v>
      </c>
      <c r="G100" s="984">
        <f t="shared" si="11"/>
        <v>0</v>
      </c>
      <c r="H100" s="984">
        <f t="shared" si="12"/>
        <v>2</v>
      </c>
      <c r="I100" s="1041">
        <f>IF(AND('Evaluation des exigences'!E117="Choix de véracité",A100&lt;&gt;"NA"),1,0)</f>
        <v>1</v>
      </c>
      <c r="J100" s="1041">
        <f>IF(AND('Evaluation des exigences'!E117="Non concernée",A100&lt;&gt;"NA"),1,0)</f>
        <v>0</v>
      </c>
      <c r="K100" s="1041">
        <f>IF(AND('Evaluation des exigences'!E117="Choix de véracité",B100&lt;&gt;"NA"),1,0)</f>
        <v>1</v>
      </c>
      <c r="L100" s="1041">
        <f>IF(AND('Evaluation des exigences'!E117="Non concernée",B100&lt;&gt;"NA"),1,0)</f>
        <v>0</v>
      </c>
      <c r="M100" s="1041">
        <f>IF(AND('Evaluation des exigences'!E117="Choix de véracité",C100&lt;&gt;"NA"),1,0)</f>
        <v>0</v>
      </c>
      <c r="N100" s="1041">
        <f>IF(AND('Evaluation des exigences'!E117="Non concernée",C100&lt;&gt;"NA"),1,0)</f>
        <v>0</v>
      </c>
      <c r="O100" s="1041">
        <f>IF(AND('Evaluation des exigences'!E117="Choix de véracité",H100&gt;1),1,0)</f>
        <v>1</v>
      </c>
      <c r="P100" s="1041">
        <f>IF(AND('Evaluation des exigences'!E117="Non concernée",H100&gt;1),1,0)</f>
        <v>0</v>
      </c>
    </row>
    <row r="101" spans="1:16" ht="25.5">
      <c r="A101" s="695" t="s">
        <v>223</v>
      </c>
      <c r="B101" s="586" t="s">
        <v>221</v>
      </c>
      <c r="C101" s="586" t="s">
        <v>69</v>
      </c>
      <c r="D101" s="959" t="s">
        <v>224</v>
      </c>
      <c r="E101" s="984">
        <f t="shared" si="9"/>
        <v>1</v>
      </c>
      <c r="F101" s="984">
        <f t="shared" si="10"/>
        <v>1</v>
      </c>
      <c r="G101" s="984">
        <f t="shared" si="11"/>
        <v>0</v>
      </c>
      <c r="H101" s="984">
        <f t="shared" si="12"/>
        <v>2</v>
      </c>
      <c r="I101" s="1041">
        <f>IF(AND('Evaluation des exigences'!E118="Choix de véracité",A101&lt;&gt;"NA"),1,0)</f>
        <v>1</v>
      </c>
      <c r="J101" s="1041">
        <f>IF(AND('Evaluation des exigences'!E118="Non concernée",A101&lt;&gt;"NA"),1,0)</f>
        <v>0</v>
      </c>
      <c r="K101" s="1041">
        <f>IF(AND('Evaluation des exigences'!E118="Choix de véracité",B101&lt;&gt;"NA"),1,0)</f>
        <v>1</v>
      </c>
      <c r="L101" s="1041">
        <f>IF(AND('Evaluation des exigences'!E118="Non concernée",B101&lt;&gt;"NA"),1,0)</f>
        <v>0</v>
      </c>
      <c r="M101" s="1041">
        <f>IF(AND('Evaluation des exigences'!E118="Choix de véracité",C101&lt;&gt;"NA"),1,0)</f>
        <v>0</v>
      </c>
      <c r="N101" s="1041">
        <f>IF(AND('Evaluation des exigences'!E118="Non concernée",C101&lt;&gt;"NA"),1,0)</f>
        <v>0</v>
      </c>
      <c r="O101" s="1041">
        <f>IF(AND('Evaluation des exigences'!E118="Choix de véracité",H101&gt;1),1,0)</f>
        <v>1</v>
      </c>
      <c r="P101" s="1041">
        <f>IF(AND('Evaluation des exigences'!E118="Non concernée",H101&gt;1),1,0)</f>
        <v>0</v>
      </c>
    </row>
    <row r="102" spans="1:16" ht="51">
      <c r="A102" s="695" t="s">
        <v>225</v>
      </c>
      <c r="B102" s="586" t="s">
        <v>221</v>
      </c>
      <c r="C102" s="586" t="s">
        <v>69</v>
      </c>
      <c r="D102" s="959" t="s">
        <v>226</v>
      </c>
      <c r="E102" s="984">
        <f t="shared" si="9"/>
        <v>1</v>
      </c>
      <c r="F102" s="984">
        <f t="shared" si="10"/>
        <v>1</v>
      </c>
      <c r="G102" s="984">
        <f t="shared" si="11"/>
        <v>0</v>
      </c>
      <c r="H102" s="984">
        <f t="shared" si="12"/>
        <v>2</v>
      </c>
      <c r="I102" s="1041">
        <f>IF(AND('Evaluation des exigences'!E119="Choix de véracité",A102&lt;&gt;"NA"),1,0)</f>
        <v>1</v>
      </c>
      <c r="J102" s="1041">
        <f>IF(AND('Evaluation des exigences'!E119="Non concernée",A102&lt;&gt;"NA"),1,0)</f>
        <v>0</v>
      </c>
      <c r="K102" s="1041">
        <f>IF(AND('Evaluation des exigences'!E119="Choix de véracité",B102&lt;&gt;"NA"),1,0)</f>
        <v>1</v>
      </c>
      <c r="L102" s="1041">
        <f>IF(AND('Evaluation des exigences'!E119="Non concernée",B102&lt;&gt;"NA"),1,0)</f>
        <v>0</v>
      </c>
      <c r="M102" s="1041">
        <f>IF(AND('Evaluation des exigences'!E119="Choix de véracité",C102&lt;&gt;"NA"),1,0)</f>
        <v>0</v>
      </c>
      <c r="N102" s="1041">
        <f>IF(AND('Evaluation des exigences'!E119="Non concernée",C102&lt;&gt;"NA"),1,0)</f>
        <v>0</v>
      </c>
      <c r="O102" s="1041">
        <f>IF(AND('Evaluation des exigences'!E119="Choix de véracité",H102&gt;1),1,0)</f>
        <v>1</v>
      </c>
      <c r="P102" s="1041">
        <f>IF(AND('Evaluation des exigences'!E119="Non concernée",H102&gt;1),1,0)</f>
        <v>0</v>
      </c>
    </row>
    <row r="103" spans="1:16" ht="76.5">
      <c r="A103" s="698" t="s">
        <v>227</v>
      </c>
      <c r="B103" s="597" t="s">
        <v>69</v>
      </c>
      <c r="C103" s="597" t="s">
        <v>69</v>
      </c>
      <c r="D103" s="965" t="s">
        <v>1363</v>
      </c>
      <c r="E103" s="984">
        <f t="shared" si="9"/>
        <v>1</v>
      </c>
      <c r="F103" s="984">
        <f t="shared" si="10"/>
        <v>0</v>
      </c>
      <c r="G103" s="984">
        <f t="shared" si="11"/>
        <v>0</v>
      </c>
      <c r="H103" s="984">
        <f t="shared" si="12"/>
        <v>1</v>
      </c>
      <c r="I103" s="1041">
        <f>IF(AND('Evaluation des exigences'!E120="Choix de véracité",A103&lt;&gt;"NA"),1,0)</f>
        <v>1</v>
      </c>
      <c r="J103" s="1041">
        <f>IF(AND('Evaluation des exigences'!E120="Non concernée",A103&lt;&gt;"NA"),1,0)</f>
        <v>0</v>
      </c>
      <c r="K103" s="1041">
        <f>IF(AND('Evaluation des exigences'!E120="Choix de véracité",B103&lt;&gt;"NA"),1,0)</f>
        <v>0</v>
      </c>
      <c r="L103" s="1041">
        <f>IF(AND('Evaluation des exigences'!E120="Non concernée",B103&lt;&gt;"NA"),1,0)</f>
        <v>0</v>
      </c>
      <c r="M103" s="1041">
        <f>IF(AND('Evaluation des exigences'!E120="Choix de véracité",C103&lt;&gt;"NA"),1,0)</f>
        <v>0</v>
      </c>
      <c r="N103" s="1041">
        <f>IF(AND('Evaluation des exigences'!E120="Non concernée",C103&lt;&gt;"NA"),1,0)</f>
        <v>0</v>
      </c>
      <c r="O103" s="1041">
        <f>IF(AND('Evaluation des exigences'!E120="Choix de véracité",H103&gt;1),1,0)</f>
        <v>0</v>
      </c>
      <c r="P103" s="1041">
        <f>IF(AND('Evaluation des exigences'!E120="Non concernée",H103&gt;1),1,0)</f>
        <v>0</v>
      </c>
    </row>
    <row r="104" spans="1:16" ht="76.5">
      <c r="A104" s="698" t="s">
        <v>228</v>
      </c>
      <c r="B104" s="597" t="s">
        <v>69</v>
      </c>
      <c r="C104" s="597" t="s">
        <v>69</v>
      </c>
      <c r="D104" s="968" t="s">
        <v>1364</v>
      </c>
      <c r="E104" s="984">
        <f t="shared" si="9"/>
        <v>1</v>
      </c>
      <c r="F104" s="984">
        <f t="shared" si="10"/>
        <v>0</v>
      </c>
      <c r="G104" s="984">
        <f t="shared" si="11"/>
        <v>0</v>
      </c>
      <c r="H104" s="984">
        <f t="shared" si="12"/>
        <v>1</v>
      </c>
      <c r="I104" s="1041">
        <f>IF(AND('Evaluation des exigences'!E121="Choix de véracité",A104&lt;&gt;"NA"),1,0)</f>
        <v>1</v>
      </c>
      <c r="J104" s="1041">
        <f>IF(AND('Evaluation des exigences'!E121="Non concernée",A104&lt;&gt;"NA"),1,0)</f>
        <v>0</v>
      </c>
      <c r="K104" s="1041">
        <f>IF(AND('Evaluation des exigences'!E121="Choix de véracité",B104&lt;&gt;"NA"),1,0)</f>
        <v>0</v>
      </c>
      <c r="L104" s="1041">
        <f>IF(AND('Evaluation des exigences'!E121="Non concernée",B104&lt;&gt;"NA"),1,0)</f>
        <v>0</v>
      </c>
      <c r="M104" s="1041">
        <f>IF(AND('Evaluation des exigences'!E121="Choix de véracité",C104&lt;&gt;"NA"),1,0)</f>
        <v>0</v>
      </c>
      <c r="N104" s="1041">
        <f>IF(AND('Evaluation des exigences'!E121="Non concernée",C104&lt;&gt;"NA"),1,0)</f>
        <v>0</v>
      </c>
      <c r="O104" s="1041">
        <f>IF(AND('Evaluation des exigences'!E121="Choix de véracité",H104&gt;1),1,0)</f>
        <v>0</v>
      </c>
      <c r="P104" s="1041">
        <f>IF(AND('Evaluation des exigences'!E121="Non concernée",H104&gt;1),1,0)</f>
        <v>0</v>
      </c>
    </row>
    <row r="105" spans="1:16" ht="76.5">
      <c r="A105" s="698" t="s">
        <v>229</v>
      </c>
      <c r="B105" s="597" t="s">
        <v>69</v>
      </c>
      <c r="C105" s="597" t="s">
        <v>69</v>
      </c>
      <c r="D105" s="965" t="s">
        <v>1365</v>
      </c>
      <c r="E105" s="984">
        <f t="shared" si="9"/>
        <v>1</v>
      </c>
      <c r="F105" s="984">
        <f t="shared" si="10"/>
        <v>0</v>
      </c>
      <c r="G105" s="984">
        <f t="shared" si="11"/>
        <v>0</v>
      </c>
      <c r="H105" s="984">
        <f t="shared" si="12"/>
        <v>1</v>
      </c>
      <c r="I105" s="1041">
        <f>IF(AND('Evaluation des exigences'!E122="Choix de véracité",A105&lt;&gt;"NA"),1,0)</f>
        <v>1</v>
      </c>
      <c r="J105" s="1041">
        <f>IF(AND('Evaluation des exigences'!E122="Non concernée",A105&lt;&gt;"NA"),1,0)</f>
        <v>0</v>
      </c>
      <c r="K105" s="1041">
        <f>IF(AND('Evaluation des exigences'!E122="Choix de véracité",B105&lt;&gt;"NA"),1,0)</f>
        <v>0</v>
      </c>
      <c r="L105" s="1041">
        <f>IF(AND('Evaluation des exigences'!E122="Non concernée",B105&lt;&gt;"NA"),1,0)</f>
        <v>0</v>
      </c>
      <c r="M105" s="1041">
        <f>IF(AND('Evaluation des exigences'!E122="Choix de véracité",C105&lt;&gt;"NA"),1,0)</f>
        <v>0</v>
      </c>
      <c r="N105" s="1041">
        <f>IF(AND('Evaluation des exigences'!E122="Non concernée",C105&lt;&gt;"NA"),1,0)</f>
        <v>0</v>
      </c>
      <c r="O105" s="1041">
        <f>IF(AND('Evaluation des exigences'!E122="Choix de véracité",H105&gt;1),1,0)</f>
        <v>0</v>
      </c>
      <c r="P105" s="1041">
        <f>IF(AND('Evaluation des exigences'!E122="Non concernée",H105&gt;1),1,0)</f>
        <v>0</v>
      </c>
    </row>
    <row r="106" spans="1:16" ht="63.75">
      <c r="A106" s="695" t="s">
        <v>230</v>
      </c>
      <c r="B106" s="586" t="s">
        <v>221</v>
      </c>
      <c r="C106" s="586" t="s">
        <v>69</v>
      </c>
      <c r="D106" s="959" t="s">
        <v>1366</v>
      </c>
      <c r="E106" s="984">
        <f t="shared" si="9"/>
        <v>1</v>
      </c>
      <c r="F106" s="984">
        <f t="shared" si="10"/>
        <v>1</v>
      </c>
      <c r="G106" s="984">
        <f t="shared" si="11"/>
        <v>0</v>
      </c>
      <c r="H106" s="984">
        <f t="shared" si="12"/>
        <v>2</v>
      </c>
      <c r="I106" s="1041">
        <f>IF(AND('Evaluation des exigences'!E123="Choix de véracité",A106&lt;&gt;"NA"),1,0)</f>
        <v>1</v>
      </c>
      <c r="J106" s="1041">
        <f>IF(AND('Evaluation des exigences'!E123="Non concernée",A106&lt;&gt;"NA"),1,0)</f>
        <v>0</v>
      </c>
      <c r="K106" s="1041">
        <f>IF(AND('Evaluation des exigences'!E123="Choix de véracité",B106&lt;&gt;"NA"),1,0)</f>
        <v>1</v>
      </c>
      <c r="L106" s="1041">
        <f>IF(AND('Evaluation des exigences'!E123="Non concernée",B106&lt;&gt;"NA"),1,0)</f>
        <v>0</v>
      </c>
      <c r="M106" s="1041">
        <f>IF(AND('Evaluation des exigences'!E123="Choix de véracité",C106&lt;&gt;"NA"),1,0)</f>
        <v>0</v>
      </c>
      <c r="N106" s="1041">
        <f>IF(AND('Evaluation des exigences'!E123="Non concernée",C106&lt;&gt;"NA"),1,0)</f>
        <v>0</v>
      </c>
      <c r="O106" s="1041">
        <f>IF(AND('Evaluation des exigences'!E123="Choix de véracité",H106&gt;1),1,0)</f>
        <v>1</v>
      </c>
      <c r="P106" s="1041">
        <f>IF(AND('Evaluation des exigences'!E123="Non concernée",H106&gt;1),1,0)</f>
        <v>0</v>
      </c>
    </row>
    <row r="107" spans="1:16" ht="63.75">
      <c r="A107" s="698" t="s">
        <v>231</v>
      </c>
      <c r="B107" s="597" t="s">
        <v>69</v>
      </c>
      <c r="C107" s="597" t="s">
        <v>69</v>
      </c>
      <c r="D107" s="965" t="s">
        <v>1367</v>
      </c>
      <c r="E107" s="984">
        <f t="shared" si="9"/>
        <v>1</v>
      </c>
      <c r="F107" s="984">
        <f t="shared" si="10"/>
        <v>0</v>
      </c>
      <c r="G107" s="984">
        <f t="shared" si="11"/>
        <v>0</v>
      </c>
      <c r="H107" s="984">
        <f t="shared" si="12"/>
        <v>1</v>
      </c>
      <c r="I107" s="1041">
        <f>IF(AND('Evaluation des exigences'!E124="Choix de véracité",A107&lt;&gt;"NA"),1,0)</f>
        <v>1</v>
      </c>
      <c r="J107" s="1041">
        <f>IF(AND('Evaluation des exigences'!E124="Non concernée",A107&lt;&gt;"NA"),1,0)</f>
        <v>0</v>
      </c>
      <c r="K107" s="1041">
        <f>IF(AND('Evaluation des exigences'!E124="Choix de véracité",B107&lt;&gt;"NA"),1,0)</f>
        <v>0</v>
      </c>
      <c r="L107" s="1041">
        <f>IF(AND('Evaluation des exigences'!E124="Non concernée",B107&lt;&gt;"NA"),1,0)</f>
        <v>0</v>
      </c>
      <c r="M107" s="1041">
        <f>IF(AND('Evaluation des exigences'!E124="Choix de véracité",C107&lt;&gt;"NA"),1,0)</f>
        <v>0</v>
      </c>
      <c r="N107" s="1041">
        <f>IF(AND('Evaluation des exigences'!E124="Non concernée",C107&lt;&gt;"NA"),1,0)</f>
        <v>0</v>
      </c>
      <c r="O107" s="1041">
        <f>IF(AND('Evaluation des exigences'!E124="Choix de véracité",H107&gt;1),1,0)</f>
        <v>0</v>
      </c>
      <c r="P107" s="1041">
        <f>IF(AND('Evaluation des exigences'!E124="Non concernée",H107&gt;1),1,0)</f>
        <v>0</v>
      </c>
    </row>
    <row r="108" spans="1:16" ht="51">
      <c r="A108" s="698" t="s">
        <v>232</v>
      </c>
      <c r="B108" s="597" t="s">
        <v>69</v>
      </c>
      <c r="C108" s="597" t="s">
        <v>69</v>
      </c>
      <c r="D108" s="965" t="s">
        <v>1368</v>
      </c>
      <c r="E108" s="984">
        <f t="shared" si="9"/>
        <v>1</v>
      </c>
      <c r="F108" s="984">
        <f t="shared" si="10"/>
        <v>0</v>
      </c>
      <c r="G108" s="984">
        <f t="shared" si="11"/>
        <v>0</v>
      </c>
      <c r="H108" s="984">
        <f t="shared" si="12"/>
        <v>1</v>
      </c>
      <c r="I108" s="1041">
        <f>IF(AND('Evaluation des exigences'!E125="Choix de véracité",A108&lt;&gt;"NA"),1,0)</f>
        <v>1</v>
      </c>
      <c r="J108" s="1041">
        <f>IF(AND('Evaluation des exigences'!E125="Non concernée",A108&lt;&gt;"NA"),1,0)</f>
        <v>0</v>
      </c>
      <c r="K108" s="1041">
        <f>IF(AND('Evaluation des exigences'!E125="Choix de véracité",B108&lt;&gt;"NA"),1,0)</f>
        <v>0</v>
      </c>
      <c r="L108" s="1041">
        <f>IF(AND('Evaluation des exigences'!E125="Non concernée",B108&lt;&gt;"NA"),1,0)</f>
        <v>0</v>
      </c>
      <c r="M108" s="1041">
        <f>IF(AND('Evaluation des exigences'!E125="Choix de véracité",C108&lt;&gt;"NA"),1,0)</f>
        <v>0</v>
      </c>
      <c r="N108" s="1041">
        <f>IF(AND('Evaluation des exigences'!E125="Non concernée",C108&lt;&gt;"NA"),1,0)</f>
        <v>0</v>
      </c>
      <c r="O108" s="1041">
        <f>IF(AND('Evaluation des exigences'!E125="Choix de véracité",H108&gt;1),1,0)</f>
        <v>0</v>
      </c>
      <c r="P108" s="1041">
        <f>IF(AND('Evaluation des exigences'!E125="Non concernée",H108&gt;1),1,0)</f>
        <v>0</v>
      </c>
    </row>
    <row r="109" spans="1:16" ht="51">
      <c r="A109" s="698" t="s">
        <v>233</v>
      </c>
      <c r="B109" s="597" t="s">
        <v>69</v>
      </c>
      <c r="C109" s="597" t="s">
        <v>69</v>
      </c>
      <c r="D109" s="965" t="s">
        <v>1369</v>
      </c>
      <c r="E109" s="984">
        <f t="shared" si="9"/>
        <v>1</v>
      </c>
      <c r="F109" s="984">
        <f t="shared" si="10"/>
        <v>0</v>
      </c>
      <c r="G109" s="984">
        <f t="shared" si="11"/>
        <v>0</v>
      </c>
      <c r="H109" s="984">
        <f t="shared" si="12"/>
        <v>1</v>
      </c>
      <c r="I109" s="1041">
        <f>IF(AND('Evaluation des exigences'!E126="Choix de véracité",A109&lt;&gt;"NA"),1,0)</f>
        <v>1</v>
      </c>
      <c r="J109" s="1041">
        <f>IF(AND('Evaluation des exigences'!E126="Non concernée",A109&lt;&gt;"NA"),1,0)</f>
        <v>0</v>
      </c>
      <c r="K109" s="1041">
        <f>IF(AND('Evaluation des exigences'!E126="Choix de véracité",B109&lt;&gt;"NA"),1,0)</f>
        <v>0</v>
      </c>
      <c r="L109" s="1041">
        <f>IF(AND('Evaluation des exigences'!E126="Non concernée",B109&lt;&gt;"NA"),1,0)</f>
        <v>0</v>
      </c>
      <c r="M109" s="1041">
        <f>IF(AND('Evaluation des exigences'!E126="Choix de véracité",C109&lt;&gt;"NA"),1,0)</f>
        <v>0</v>
      </c>
      <c r="N109" s="1041">
        <f>IF(AND('Evaluation des exigences'!E126="Non concernée",C109&lt;&gt;"NA"),1,0)</f>
        <v>0</v>
      </c>
      <c r="O109" s="1041">
        <f>IF(AND('Evaluation des exigences'!E126="Choix de véracité",H109&gt;1),1,0)</f>
        <v>0</v>
      </c>
      <c r="P109" s="1041">
        <f>IF(AND('Evaluation des exigences'!E126="Non concernée",H109&gt;1),1,0)</f>
        <v>0</v>
      </c>
    </row>
    <row r="110" spans="1:16">
      <c r="A110" s="693" t="s">
        <v>246</v>
      </c>
      <c r="B110" s="573" t="s">
        <v>69</v>
      </c>
      <c r="C110" s="573" t="s">
        <v>69</v>
      </c>
      <c r="D110" s="956" t="s">
        <v>247</v>
      </c>
      <c r="E110" s="984"/>
      <c r="F110" s="984"/>
      <c r="G110" s="984"/>
      <c r="H110" s="984"/>
      <c r="I110" s="1074"/>
      <c r="J110" s="1074"/>
      <c r="K110" s="1074"/>
      <c r="L110" s="1074"/>
      <c r="M110" s="1074"/>
      <c r="N110" s="1074"/>
      <c r="O110" s="1074"/>
      <c r="P110" s="1074"/>
    </row>
    <row r="111" spans="1:16" ht="63.75">
      <c r="A111" s="699" t="s">
        <v>246</v>
      </c>
      <c r="B111" s="597" t="s">
        <v>69</v>
      </c>
      <c r="C111" s="597" t="s">
        <v>69</v>
      </c>
      <c r="D111" s="965" t="s">
        <v>1299</v>
      </c>
      <c r="E111" s="984">
        <f t="shared" si="9"/>
        <v>1</v>
      </c>
      <c r="F111" s="984">
        <f t="shared" si="10"/>
        <v>0</v>
      </c>
      <c r="G111" s="984">
        <f t="shared" si="11"/>
        <v>0</v>
      </c>
      <c r="H111" s="984">
        <f t="shared" si="12"/>
        <v>1</v>
      </c>
      <c r="I111" s="1041">
        <f>IF(AND('Evaluation des exigences'!E128="Choix de véracité",A111&lt;&gt;"NA"),1,0)</f>
        <v>1</v>
      </c>
      <c r="J111" s="1041">
        <f>IF(AND('Evaluation des exigences'!E128="Non concernée",A111&lt;&gt;"NA"),1,0)</f>
        <v>0</v>
      </c>
      <c r="K111" s="1041">
        <f>IF(AND('Evaluation des exigences'!E128="Choix de véracité",B111&lt;&gt;"NA"),1,0)</f>
        <v>0</v>
      </c>
      <c r="L111" s="1041">
        <f>IF(AND('Evaluation des exigences'!E128="Non concernée",B111&lt;&gt;"NA"),1,0)</f>
        <v>0</v>
      </c>
      <c r="M111" s="1041">
        <f>IF(AND('Evaluation des exigences'!E128="Choix de véracité",C111&lt;&gt;"NA"),1,0)</f>
        <v>0</v>
      </c>
      <c r="N111" s="1041">
        <f>IF(AND('Evaluation des exigences'!E128="Non concernée",C111&lt;&gt;"NA"),1,0)</f>
        <v>0</v>
      </c>
      <c r="O111" s="1041">
        <f>IF(AND('Evaluation des exigences'!E128="Choix de véracité",H111&gt;1),1,0)</f>
        <v>0</v>
      </c>
      <c r="P111" s="1041">
        <f>IF(AND('Evaluation des exigences'!E128="Non concernée",H111&gt;1),1,0)</f>
        <v>0</v>
      </c>
    </row>
    <row r="112" spans="1:16" ht="51">
      <c r="A112" s="699" t="s">
        <v>246</v>
      </c>
      <c r="B112" s="597" t="s">
        <v>69</v>
      </c>
      <c r="C112" s="597" t="s">
        <v>69</v>
      </c>
      <c r="D112" s="965" t="s">
        <v>1370</v>
      </c>
      <c r="E112" s="984">
        <f t="shared" si="9"/>
        <v>1</v>
      </c>
      <c r="F112" s="984">
        <f t="shared" si="10"/>
        <v>0</v>
      </c>
      <c r="G112" s="984">
        <f t="shared" si="11"/>
        <v>0</v>
      </c>
      <c r="H112" s="984">
        <f t="shared" si="12"/>
        <v>1</v>
      </c>
      <c r="I112" s="1041">
        <f>IF(AND('Evaluation des exigences'!E129="Choix de véracité",A112&lt;&gt;"NA"),1,0)</f>
        <v>1</v>
      </c>
      <c r="J112" s="1041">
        <f>IF(AND('Evaluation des exigences'!E129="Non concernée",A112&lt;&gt;"NA"),1,0)</f>
        <v>0</v>
      </c>
      <c r="K112" s="1041">
        <f>IF(AND('Evaluation des exigences'!E129="Choix de véracité",B112&lt;&gt;"NA"),1,0)</f>
        <v>0</v>
      </c>
      <c r="L112" s="1041">
        <f>IF(AND('Evaluation des exigences'!E129="Non concernée",B112&lt;&gt;"NA"),1,0)</f>
        <v>0</v>
      </c>
      <c r="M112" s="1041">
        <f>IF(AND('Evaluation des exigences'!E129="Choix de véracité",C112&lt;&gt;"NA"),1,0)</f>
        <v>0</v>
      </c>
      <c r="N112" s="1041">
        <f>IF(AND('Evaluation des exigences'!E129="Non concernée",C112&lt;&gt;"NA"),1,0)</f>
        <v>0</v>
      </c>
      <c r="O112" s="1041">
        <f>IF(AND('Evaluation des exigences'!E129="Choix de véracité",H112&gt;1),1,0)</f>
        <v>0</v>
      </c>
      <c r="P112" s="1041">
        <f>IF(AND('Evaluation des exigences'!E129="Non concernée",H112&gt;1),1,0)</f>
        <v>0</v>
      </c>
    </row>
    <row r="113" spans="1:16" ht="38.25">
      <c r="A113" s="699" t="s">
        <v>246</v>
      </c>
      <c r="B113" s="597" t="s">
        <v>69</v>
      </c>
      <c r="C113" s="597" t="s">
        <v>69</v>
      </c>
      <c r="D113" s="965" t="s">
        <v>1371</v>
      </c>
      <c r="E113" s="984">
        <f t="shared" si="9"/>
        <v>1</v>
      </c>
      <c r="F113" s="984">
        <f t="shared" si="10"/>
        <v>0</v>
      </c>
      <c r="G113" s="984">
        <f t="shared" si="11"/>
        <v>0</v>
      </c>
      <c r="H113" s="984">
        <f t="shared" si="12"/>
        <v>1</v>
      </c>
      <c r="I113" s="1041">
        <f>IF(AND('Evaluation des exigences'!E130="Choix de véracité",A113&lt;&gt;"NA"),1,0)</f>
        <v>1</v>
      </c>
      <c r="J113" s="1041">
        <f>IF(AND('Evaluation des exigences'!E130="Non concernée",A113&lt;&gt;"NA"),1,0)</f>
        <v>0</v>
      </c>
      <c r="K113" s="1041">
        <f>IF(AND('Evaluation des exigences'!E130="Choix de véracité",B113&lt;&gt;"NA"),1,0)</f>
        <v>0</v>
      </c>
      <c r="L113" s="1041">
        <f>IF(AND('Evaluation des exigences'!E130="Non concernée",B113&lt;&gt;"NA"),1,0)</f>
        <v>0</v>
      </c>
      <c r="M113" s="1041">
        <f>IF(AND('Evaluation des exigences'!E130="Choix de véracité",C113&lt;&gt;"NA"),1,0)</f>
        <v>0</v>
      </c>
      <c r="N113" s="1041">
        <f>IF(AND('Evaluation des exigences'!E130="Non concernée",C113&lt;&gt;"NA"),1,0)</f>
        <v>0</v>
      </c>
      <c r="O113" s="1041">
        <f>IF(AND('Evaluation des exigences'!E130="Choix de véracité",H113&gt;1),1,0)</f>
        <v>0</v>
      </c>
      <c r="P113" s="1041">
        <f>IF(AND('Evaluation des exigences'!E130="Non concernée",H113&gt;1),1,0)</f>
        <v>0</v>
      </c>
    </row>
    <row r="114" spans="1:16" ht="51">
      <c r="A114" s="699" t="s">
        <v>246</v>
      </c>
      <c r="B114" s="597" t="s">
        <v>69</v>
      </c>
      <c r="C114" s="597" t="s">
        <v>69</v>
      </c>
      <c r="D114" s="965" t="s">
        <v>1372</v>
      </c>
      <c r="E114" s="984">
        <f t="shared" si="9"/>
        <v>1</v>
      </c>
      <c r="F114" s="984">
        <f t="shared" si="10"/>
        <v>0</v>
      </c>
      <c r="G114" s="984">
        <f t="shared" si="11"/>
        <v>0</v>
      </c>
      <c r="H114" s="984">
        <f t="shared" si="12"/>
        <v>1</v>
      </c>
      <c r="I114" s="1041">
        <f>IF(AND('Evaluation des exigences'!E131="Choix de véracité",A114&lt;&gt;"NA"),1,0)</f>
        <v>1</v>
      </c>
      <c r="J114" s="1041">
        <f>IF(AND('Evaluation des exigences'!E131="Non concernée",A114&lt;&gt;"NA"),1,0)</f>
        <v>0</v>
      </c>
      <c r="K114" s="1041">
        <f>IF(AND('Evaluation des exigences'!E131="Choix de véracité",B114&lt;&gt;"NA"),1,0)</f>
        <v>0</v>
      </c>
      <c r="L114" s="1041">
        <f>IF(AND('Evaluation des exigences'!E131="Non concernée",B114&lt;&gt;"NA"),1,0)</f>
        <v>0</v>
      </c>
      <c r="M114" s="1041">
        <f>IF(AND('Evaluation des exigences'!E131="Choix de véracité",C114&lt;&gt;"NA"),1,0)</f>
        <v>0</v>
      </c>
      <c r="N114" s="1041">
        <f>IF(AND('Evaluation des exigences'!E131="Non concernée",C114&lt;&gt;"NA"),1,0)</f>
        <v>0</v>
      </c>
      <c r="O114" s="1041">
        <f>IF(AND('Evaluation des exigences'!E131="Choix de véracité",H114&gt;1),1,0)</f>
        <v>0</v>
      </c>
      <c r="P114" s="1041">
        <f>IF(AND('Evaluation des exigences'!E131="Non concernée",H114&gt;1),1,0)</f>
        <v>0</v>
      </c>
    </row>
    <row r="115" spans="1:16">
      <c r="A115" s="692">
        <v>7</v>
      </c>
      <c r="B115" s="590">
        <v>6</v>
      </c>
      <c r="C115" s="576" t="s">
        <v>69</v>
      </c>
      <c r="D115" s="954" t="s">
        <v>1158</v>
      </c>
      <c r="E115" s="984"/>
      <c r="F115" s="984"/>
      <c r="G115" s="984"/>
      <c r="H115" s="984"/>
      <c r="I115" s="1074"/>
      <c r="J115" s="1074"/>
      <c r="K115" s="1074"/>
      <c r="L115" s="1074"/>
      <c r="M115" s="1074"/>
      <c r="N115" s="1074"/>
      <c r="O115" s="1074"/>
      <c r="P115" s="1074"/>
    </row>
    <row r="116" spans="1:16">
      <c r="A116" s="693" t="s">
        <v>331</v>
      </c>
      <c r="B116" s="573" t="s">
        <v>234</v>
      </c>
      <c r="C116" s="573" t="s">
        <v>69</v>
      </c>
      <c r="D116" s="956" t="s">
        <v>734</v>
      </c>
      <c r="E116" s="984"/>
      <c r="F116" s="984"/>
      <c r="G116" s="984"/>
      <c r="H116" s="984"/>
      <c r="I116" s="1074"/>
      <c r="J116" s="1074"/>
      <c r="K116" s="1074"/>
      <c r="L116" s="1074"/>
      <c r="M116" s="1074"/>
      <c r="N116" s="1074"/>
      <c r="O116" s="1074"/>
      <c r="P116" s="1074"/>
    </row>
    <row r="117" spans="1:16" ht="63.75">
      <c r="A117" s="695" t="s">
        <v>313</v>
      </c>
      <c r="B117" s="586" t="s">
        <v>234</v>
      </c>
      <c r="C117" s="586" t="s">
        <v>69</v>
      </c>
      <c r="D117" s="959" t="s">
        <v>1373</v>
      </c>
      <c r="E117" s="984">
        <f t="shared" si="9"/>
        <v>1</v>
      </c>
      <c r="F117" s="984">
        <f t="shared" si="10"/>
        <v>1</v>
      </c>
      <c r="G117" s="984">
        <f t="shared" si="11"/>
        <v>0</v>
      </c>
      <c r="H117" s="984">
        <f t="shared" si="12"/>
        <v>2</v>
      </c>
      <c r="I117" s="1041">
        <f>IF(AND('Evaluation des exigences'!E134="Choix de véracité",A117&lt;&gt;"NA"),1,0)</f>
        <v>1</v>
      </c>
      <c r="J117" s="1041">
        <f>IF(AND('Evaluation des exigences'!E134="Non concernée",A117&lt;&gt;"NA"),1,0)</f>
        <v>0</v>
      </c>
      <c r="K117" s="1041">
        <f>IF(AND('Evaluation des exigences'!E134="Choix de véracité",B117&lt;&gt;"NA"),1,0)</f>
        <v>1</v>
      </c>
      <c r="L117" s="1041">
        <f>IF(AND('Evaluation des exigences'!E134="Non concernée",B117&lt;&gt;"NA"),1,0)</f>
        <v>0</v>
      </c>
      <c r="M117" s="1041">
        <f>IF(AND('Evaluation des exigences'!E134="Choix de véracité",C117&lt;&gt;"NA"),1,0)</f>
        <v>0</v>
      </c>
      <c r="N117" s="1041">
        <f>IF(AND('Evaluation des exigences'!E134="Non concernée",C117&lt;&gt;"NA"),1,0)</f>
        <v>0</v>
      </c>
      <c r="O117" s="1041">
        <f>IF(AND('Evaluation des exigences'!E134="Choix de véracité",H117&gt;1),1,0)</f>
        <v>1</v>
      </c>
      <c r="P117" s="1041">
        <f>IF(AND('Evaluation des exigences'!E134="Non concernée",H117&gt;1),1,0)</f>
        <v>0</v>
      </c>
    </row>
    <row r="118" spans="1:16" ht="51">
      <c r="A118" s="695" t="s">
        <v>314</v>
      </c>
      <c r="B118" s="586" t="s">
        <v>234</v>
      </c>
      <c r="C118" s="586" t="s">
        <v>69</v>
      </c>
      <c r="D118" s="959" t="s">
        <v>1374</v>
      </c>
      <c r="E118" s="984">
        <f t="shared" si="9"/>
        <v>1</v>
      </c>
      <c r="F118" s="984">
        <f t="shared" si="10"/>
        <v>1</v>
      </c>
      <c r="G118" s="984">
        <f t="shared" si="11"/>
        <v>0</v>
      </c>
      <c r="H118" s="984">
        <f t="shared" si="12"/>
        <v>2</v>
      </c>
      <c r="I118" s="1041">
        <f>IF(AND('Evaluation des exigences'!E135="Choix de véracité",A118&lt;&gt;"NA"),1,0)</f>
        <v>1</v>
      </c>
      <c r="J118" s="1041">
        <f>IF(AND('Evaluation des exigences'!E135="Non concernée",A118&lt;&gt;"NA"),1,0)</f>
        <v>0</v>
      </c>
      <c r="K118" s="1041">
        <f>IF(AND('Evaluation des exigences'!E135="Choix de véracité",B118&lt;&gt;"NA"),1,0)</f>
        <v>1</v>
      </c>
      <c r="L118" s="1041">
        <f>IF(AND('Evaluation des exigences'!E135="Non concernée",B118&lt;&gt;"NA"),1,0)</f>
        <v>0</v>
      </c>
      <c r="M118" s="1041">
        <f>IF(AND('Evaluation des exigences'!E135="Choix de véracité",C118&lt;&gt;"NA"),1,0)</f>
        <v>0</v>
      </c>
      <c r="N118" s="1041">
        <f>IF(AND('Evaluation des exigences'!E135="Non concernée",C118&lt;&gt;"NA"),1,0)</f>
        <v>0</v>
      </c>
      <c r="O118" s="1041">
        <f>IF(AND('Evaluation des exigences'!E135="Choix de véracité",H118&gt;1),1,0)</f>
        <v>1</v>
      </c>
      <c r="P118" s="1041">
        <f>IF(AND('Evaluation des exigences'!E135="Non concernée",H118&gt;1),1,0)</f>
        <v>0</v>
      </c>
    </row>
    <row r="119" spans="1:16" ht="102">
      <c r="A119" s="695" t="s">
        <v>314</v>
      </c>
      <c r="B119" s="586" t="s">
        <v>234</v>
      </c>
      <c r="C119" s="586" t="s">
        <v>69</v>
      </c>
      <c r="D119" s="959" t="s">
        <v>1375</v>
      </c>
      <c r="E119" s="984">
        <f t="shared" si="9"/>
        <v>1</v>
      </c>
      <c r="F119" s="984">
        <f t="shared" si="10"/>
        <v>1</v>
      </c>
      <c r="G119" s="984">
        <f t="shared" si="11"/>
        <v>0</v>
      </c>
      <c r="H119" s="984">
        <f t="shared" si="12"/>
        <v>2</v>
      </c>
      <c r="I119" s="1041">
        <f>IF(AND('Evaluation des exigences'!E136="Choix de véracité",A119&lt;&gt;"NA"),1,0)</f>
        <v>1</v>
      </c>
      <c r="J119" s="1041">
        <f>IF(AND('Evaluation des exigences'!E136="Non concernée",A119&lt;&gt;"NA"),1,0)</f>
        <v>0</v>
      </c>
      <c r="K119" s="1041">
        <f>IF(AND('Evaluation des exigences'!E136="Choix de véracité",B119&lt;&gt;"NA"),1,0)</f>
        <v>1</v>
      </c>
      <c r="L119" s="1041">
        <f>IF(AND('Evaluation des exigences'!E136="Non concernée",B119&lt;&gt;"NA"),1,0)</f>
        <v>0</v>
      </c>
      <c r="M119" s="1041">
        <f>IF(AND('Evaluation des exigences'!E136="Choix de véracité",C119&lt;&gt;"NA"),1,0)</f>
        <v>0</v>
      </c>
      <c r="N119" s="1041">
        <f>IF(AND('Evaluation des exigences'!E136="Non concernée",C119&lt;&gt;"NA"),1,0)</f>
        <v>0</v>
      </c>
      <c r="O119" s="1041">
        <f>IF(AND('Evaluation des exigences'!E136="Choix de véracité",H119&gt;1),1,0)</f>
        <v>1</v>
      </c>
      <c r="P119" s="1041">
        <f>IF(AND('Evaluation des exigences'!E136="Non concernée",H119&gt;1),1,0)</f>
        <v>0</v>
      </c>
    </row>
    <row r="120" spans="1:16" ht="63.75">
      <c r="A120" s="695" t="s">
        <v>324</v>
      </c>
      <c r="B120" s="586" t="s">
        <v>1611</v>
      </c>
      <c r="C120" s="586" t="s">
        <v>69</v>
      </c>
      <c r="D120" s="959" t="s">
        <v>1376</v>
      </c>
      <c r="E120" s="984">
        <f t="shared" si="9"/>
        <v>1</v>
      </c>
      <c r="F120" s="984">
        <f t="shared" si="10"/>
        <v>1</v>
      </c>
      <c r="G120" s="984">
        <f t="shared" si="11"/>
        <v>0</v>
      </c>
      <c r="H120" s="984">
        <f t="shared" si="12"/>
        <v>2</v>
      </c>
      <c r="I120" s="1041">
        <f>IF(AND('Evaluation des exigences'!E137="Choix de véracité",A120&lt;&gt;"NA"),1,0)</f>
        <v>1</v>
      </c>
      <c r="J120" s="1041">
        <f>IF(AND('Evaluation des exigences'!E137="Non concernée",A120&lt;&gt;"NA"),1,0)</f>
        <v>0</v>
      </c>
      <c r="K120" s="1041">
        <f>IF(AND('Evaluation des exigences'!E137="Choix de véracité",B120&lt;&gt;"NA"),1,0)</f>
        <v>1</v>
      </c>
      <c r="L120" s="1041">
        <f>IF(AND('Evaluation des exigences'!E137="Non concernée",B120&lt;&gt;"NA"),1,0)</f>
        <v>0</v>
      </c>
      <c r="M120" s="1041">
        <f>IF(AND('Evaluation des exigences'!E137="Choix de véracité",C120&lt;&gt;"NA"),1,0)</f>
        <v>0</v>
      </c>
      <c r="N120" s="1041">
        <f>IF(AND('Evaluation des exigences'!E137="Non concernée",C120&lt;&gt;"NA"),1,0)</f>
        <v>0</v>
      </c>
      <c r="O120" s="1041">
        <f>IF(AND('Evaluation des exigences'!E137="Choix de véracité",H120&gt;1),1,0)</f>
        <v>1</v>
      </c>
      <c r="P120" s="1041">
        <f>IF(AND('Evaluation des exigences'!E137="Non concernée",H120&gt;1),1,0)</f>
        <v>0</v>
      </c>
    </row>
    <row r="121" spans="1:16" ht="89.25">
      <c r="A121" s="695" t="s">
        <v>325</v>
      </c>
      <c r="B121" s="586" t="s">
        <v>327</v>
      </c>
      <c r="C121" s="586" t="s">
        <v>69</v>
      </c>
      <c r="D121" s="959" t="s">
        <v>1377</v>
      </c>
      <c r="E121" s="984">
        <f t="shared" si="9"/>
        <v>1</v>
      </c>
      <c r="F121" s="984">
        <f t="shared" si="10"/>
        <v>1</v>
      </c>
      <c r="G121" s="984">
        <f t="shared" si="11"/>
        <v>0</v>
      </c>
      <c r="H121" s="984">
        <f t="shared" si="12"/>
        <v>2</v>
      </c>
      <c r="I121" s="1041">
        <f>IF(AND('Evaluation des exigences'!E138="Choix de véracité",A121&lt;&gt;"NA"),1,0)</f>
        <v>1</v>
      </c>
      <c r="J121" s="1041">
        <f>IF(AND('Evaluation des exigences'!E138="Non concernée",A121&lt;&gt;"NA"),1,0)</f>
        <v>0</v>
      </c>
      <c r="K121" s="1041">
        <f>IF(AND('Evaluation des exigences'!E138="Choix de véracité",B121&lt;&gt;"NA"),1,0)</f>
        <v>1</v>
      </c>
      <c r="L121" s="1041">
        <f>IF(AND('Evaluation des exigences'!E138="Non concernée",B121&lt;&gt;"NA"),1,0)</f>
        <v>0</v>
      </c>
      <c r="M121" s="1041">
        <f>IF(AND('Evaluation des exigences'!E138="Choix de véracité",C121&lt;&gt;"NA"),1,0)</f>
        <v>0</v>
      </c>
      <c r="N121" s="1041">
        <f>IF(AND('Evaluation des exigences'!E138="Non concernée",C121&lt;&gt;"NA"),1,0)</f>
        <v>0</v>
      </c>
      <c r="O121" s="1041">
        <f>IF(AND('Evaluation des exigences'!E138="Choix de véracité",H121&gt;1),1,0)</f>
        <v>1</v>
      </c>
      <c r="P121" s="1041">
        <f>IF(AND('Evaluation des exigences'!E138="Non concernée",H121&gt;1),1,0)</f>
        <v>0</v>
      </c>
    </row>
    <row r="122" spans="1:16" ht="51">
      <c r="A122" s="695" t="s">
        <v>325</v>
      </c>
      <c r="B122" s="586" t="s">
        <v>328</v>
      </c>
      <c r="C122" s="586" t="s">
        <v>69</v>
      </c>
      <c r="D122" s="959" t="s">
        <v>1378</v>
      </c>
      <c r="E122" s="984">
        <f t="shared" si="9"/>
        <v>1</v>
      </c>
      <c r="F122" s="984">
        <f t="shared" si="10"/>
        <v>1</v>
      </c>
      <c r="G122" s="984">
        <f t="shared" si="11"/>
        <v>0</v>
      </c>
      <c r="H122" s="984">
        <f t="shared" si="12"/>
        <v>2</v>
      </c>
      <c r="I122" s="1041">
        <f>IF(AND('Evaluation des exigences'!E139="Choix de véracité",A122&lt;&gt;"NA"),1,0)</f>
        <v>1</v>
      </c>
      <c r="J122" s="1041">
        <f>IF(AND('Evaluation des exigences'!E139="Non concernée",A122&lt;&gt;"NA"),1,0)</f>
        <v>0</v>
      </c>
      <c r="K122" s="1041">
        <f>IF(AND('Evaluation des exigences'!E139="Choix de véracité",B122&lt;&gt;"NA"),1,0)</f>
        <v>1</v>
      </c>
      <c r="L122" s="1041">
        <f>IF(AND('Evaluation des exigences'!E139="Non concernée",B122&lt;&gt;"NA"),1,0)</f>
        <v>0</v>
      </c>
      <c r="M122" s="1041">
        <f>IF(AND('Evaluation des exigences'!E139="Choix de véracité",C122&lt;&gt;"NA"),1,0)</f>
        <v>0</v>
      </c>
      <c r="N122" s="1041">
        <f>IF(AND('Evaluation des exigences'!E139="Non concernée",C122&lt;&gt;"NA"),1,0)</f>
        <v>0</v>
      </c>
      <c r="O122" s="1041">
        <f>IF(AND('Evaluation des exigences'!E139="Choix de véracité",H122&gt;1),1,0)</f>
        <v>1</v>
      </c>
      <c r="P122" s="1041">
        <f>IF(AND('Evaluation des exigences'!E139="Non concernée",H122&gt;1),1,0)</f>
        <v>0</v>
      </c>
    </row>
    <row r="123" spans="1:16" ht="51">
      <c r="A123" s="695" t="s">
        <v>325</v>
      </c>
      <c r="B123" s="586" t="s">
        <v>328</v>
      </c>
      <c r="C123" s="586" t="s">
        <v>69</v>
      </c>
      <c r="D123" s="959" t="s">
        <v>1379</v>
      </c>
      <c r="E123" s="984">
        <f t="shared" si="9"/>
        <v>1</v>
      </c>
      <c r="F123" s="984">
        <f t="shared" si="10"/>
        <v>1</v>
      </c>
      <c r="G123" s="984">
        <f t="shared" si="11"/>
        <v>0</v>
      </c>
      <c r="H123" s="984">
        <f t="shared" si="12"/>
        <v>2</v>
      </c>
      <c r="I123" s="1041">
        <f>IF(AND('Evaluation des exigences'!E140="Choix de véracité",A123&lt;&gt;"NA"),1,0)</f>
        <v>1</v>
      </c>
      <c r="J123" s="1041">
        <f>IF(AND('Evaluation des exigences'!E140="Non concernée",A123&lt;&gt;"NA"),1,0)</f>
        <v>0</v>
      </c>
      <c r="K123" s="1041">
        <f>IF(AND('Evaluation des exigences'!E140="Choix de véracité",B123&lt;&gt;"NA"),1,0)</f>
        <v>1</v>
      </c>
      <c r="L123" s="1041">
        <f>IF(AND('Evaluation des exigences'!E140="Non concernée",B123&lt;&gt;"NA"),1,0)</f>
        <v>0</v>
      </c>
      <c r="M123" s="1041">
        <f>IF(AND('Evaluation des exigences'!E140="Choix de véracité",C123&lt;&gt;"NA"),1,0)</f>
        <v>0</v>
      </c>
      <c r="N123" s="1041">
        <f>IF(AND('Evaluation des exigences'!E140="Non concernée",C123&lt;&gt;"NA"),1,0)</f>
        <v>0</v>
      </c>
      <c r="O123" s="1041">
        <f>IF(AND('Evaluation des exigences'!E140="Choix de véracité",H123&gt;1),1,0)</f>
        <v>1</v>
      </c>
      <c r="P123" s="1041">
        <f>IF(AND('Evaluation des exigences'!E140="Non concernée",H123&gt;1),1,0)</f>
        <v>0</v>
      </c>
    </row>
    <row r="124" spans="1:16" ht="102">
      <c r="A124" s="695" t="s">
        <v>325</v>
      </c>
      <c r="B124" s="586" t="s">
        <v>328</v>
      </c>
      <c r="C124" s="586" t="s">
        <v>69</v>
      </c>
      <c r="D124" s="959" t="s">
        <v>1380</v>
      </c>
      <c r="E124" s="984">
        <f t="shared" si="9"/>
        <v>1</v>
      </c>
      <c r="F124" s="984">
        <f t="shared" si="10"/>
        <v>1</v>
      </c>
      <c r="G124" s="984">
        <f t="shared" si="11"/>
        <v>0</v>
      </c>
      <c r="H124" s="984">
        <f t="shared" si="12"/>
        <v>2</v>
      </c>
      <c r="I124" s="1041">
        <f>IF(AND('Evaluation des exigences'!E141="Choix de véracité",A124&lt;&gt;"NA"),1,0)</f>
        <v>1</v>
      </c>
      <c r="J124" s="1041">
        <f>IF(AND('Evaluation des exigences'!E141="Non concernée",A124&lt;&gt;"NA"),1,0)</f>
        <v>0</v>
      </c>
      <c r="K124" s="1041">
        <f>IF(AND('Evaluation des exigences'!E141="Choix de véracité",B124&lt;&gt;"NA"),1,0)</f>
        <v>1</v>
      </c>
      <c r="L124" s="1041">
        <f>IF(AND('Evaluation des exigences'!E141="Non concernée",B124&lt;&gt;"NA"),1,0)</f>
        <v>0</v>
      </c>
      <c r="M124" s="1041">
        <f>IF(AND('Evaluation des exigences'!E141="Choix de véracité",C124&lt;&gt;"NA"),1,0)</f>
        <v>0</v>
      </c>
      <c r="N124" s="1041">
        <f>IF(AND('Evaluation des exigences'!E141="Non concernée",C124&lt;&gt;"NA"),1,0)</f>
        <v>0</v>
      </c>
      <c r="O124" s="1041">
        <f>IF(AND('Evaluation des exigences'!E141="Choix de véracité",H124&gt;1),1,0)</f>
        <v>1</v>
      </c>
      <c r="P124" s="1041">
        <f>IF(AND('Evaluation des exigences'!E141="Non concernée",H124&gt;1),1,0)</f>
        <v>0</v>
      </c>
    </row>
    <row r="125" spans="1:16" ht="63.75">
      <c r="A125" s="695" t="s">
        <v>325</v>
      </c>
      <c r="B125" s="586" t="s">
        <v>328</v>
      </c>
      <c r="C125" s="586" t="s">
        <v>69</v>
      </c>
      <c r="D125" s="959" t="s">
        <v>329</v>
      </c>
      <c r="E125" s="984">
        <f t="shared" si="9"/>
        <v>1</v>
      </c>
      <c r="F125" s="984">
        <f t="shared" si="10"/>
        <v>1</v>
      </c>
      <c r="G125" s="984">
        <f t="shared" si="11"/>
        <v>0</v>
      </c>
      <c r="H125" s="984">
        <f t="shared" si="12"/>
        <v>2</v>
      </c>
      <c r="I125" s="1041">
        <f>IF(AND('Evaluation des exigences'!E142="Choix de véracité",A125&lt;&gt;"NA"),1,0)</f>
        <v>1</v>
      </c>
      <c r="J125" s="1041">
        <f>IF(AND('Evaluation des exigences'!E142="Non concernée",A125&lt;&gt;"NA"),1,0)</f>
        <v>0</v>
      </c>
      <c r="K125" s="1041">
        <f>IF(AND('Evaluation des exigences'!E142="Choix de véracité",B125&lt;&gt;"NA"),1,0)</f>
        <v>1</v>
      </c>
      <c r="L125" s="1041">
        <f>IF(AND('Evaluation des exigences'!E142="Non concernée",B125&lt;&gt;"NA"),1,0)</f>
        <v>0</v>
      </c>
      <c r="M125" s="1041">
        <f>IF(AND('Evaluation des exigences'!E142="Choix de véracité",C125&lt;&gt;"NA"),1,0)</f>
        <v>0</v>
      </c>
      <c r="N125" s="1041">
        <f>IF(AND('Evaluation des exigences'!E142="Non concernée",C125&lt;&gt;"NA"),1,0)</f>
        <v>0</v>
      </c>
      <c r="O125" s="1041">
        <f>IF(AND('Evaluation des exigences'!E142="Choix de véracité",H125&gt;1),1,0)</f>
        <v>1</v>
      </c>
      <c r="P125" s="1041">
        <f>IF(AND('Evaluation des exigences'!E142="Non concernée",H125&gt;1),1,0)</f>
        <v>0</v>
      </c>
    </row>
    <row r="126" spans="1:16" ht="76.5">
      <c r="A126" s="695" t="s">
        <v>325</v>
      </c>
      <c r="B126" s="586" t="s">
        <v>328</v>
      </c>
      <c r="C126" s="586" t="s">
        <v>69</v>
      </c>
      <c r="D126" s="959" t="s">
        <v>1381</v>
      </c>
      <c r="E126" s="984">
        <f t="shared" si="9"/>
        <v>1</v>
      </c>
      <c r="F126" s="984">
        <f t="shared" si="10"/>
        <v>1</v>
      </c>
      <c r="G126" s="984">
        <f t="shared" si="11"/>
        <v>0</v>
      </c>
      <c r="H126" s="984">
        <f t="shared" si="12"/>
        <v>2</v>
      </c>
      <c r="I126" s="1041">
        <f>IF(AND('Evaluation des exigences'!E143="Choix de véracité",A126&lt;&gt;"NA"),1,0)</f>
        <v>1</v>
      </c>
      <c r="J126" s="1041">
        <f>IF(AND('Evaluation des exigences'!E143="Non concernée",A126&lt;&gt;"NA"),1,0)</f>
        <v>0</v>
      </c>
      <c r="K126" s="1041">
        <f>IF(AND('Evaluation des exigences'!E143="Choix de véracité",B126&lt;&gt;"NA"),1,0)</f>
        <v>1</v>
      </c>
      <c r="L126" s="1041">
        <f>IF(AND('Evaluation des exigences'!E143="Non concernée",B126&lt;&gt;"NA"),1,0)</f>
        <v>0</v>
      </c>
      <c r="M126" s="1041">
        <f>IF(AND('Evaluation des exigences'!E143="Choix de véracité",C126&lt;&gt;"NA"),1,0)</f>
        <v>0</v>
      </c>
      <c r="N126" s="1041">
        <f>IF(AND('Evaluation des exigences'!E143="Non concernée",C126&lt;&gt;"NA"),1,0)</f>
        <v>0</v>
      </c>
      <c r="O126" s="1041">
        <f>IF(AND('Evaluation des exigences'!E143="Choix de véracité",H126&gt;1),1,0)</f>
        <v>1</v>
      </c>
      <c r="P126" s="1041">
        <f>IF(AND('Evaluation des exigences'!E143="Non concernée",H126&gt;1),1,0)</f>
        <v>0</v>
      </c>
    </row>
    <row r="127" spans="1:16" ht="89.25">
      <c r="A127" s="695" t="s">
        <v>460</v>
      </c>
      <c r="B127" s="601" t="s">
        <v>458</v>
      </c>
      <c r="C127" s="586" t="s">
        <v>69</v>
      </c>
      <c r="D127" s="959" t="s">
        <v>1382</v>
      </c>
      <c r="E127" s="984">
        <f t="shared" si="9"/>
        <v>1</v>
      </c>
      <c r="F127" s="984">
        <f t="shared" si="10"/>
        <v>1</v>
      </c>
      <c r="G127" s="984">
        <f t="shared" si="11"/>
        <v>0</v>
      </c>
      <c r="H127" s="984">
        <f t="shared" si="12"/>
        <v>2</v>
      </c>
      <c r="I127" s="1041">
        <f>IF(AND('Evaluation des exigences'!E144="Choix de véracité",A127&lt;&gt;"NA"),1,0)</f>
        <v>1</v>
      </c>
      <c r="J127" s="1041">
        <f>IF(AND('Evaluation des exigences'!E144="Non concernée",A127&lt;&gt;"NA"),1,0)</f>
        <v>0</v>
      </c>
      <c r="K127" s="1041">
        <f>IF(AND('Evaluation des exigences'!E144="Choix de véracité",B127&lt;&gt;"NA"),1,0)</f>
        <v>1</v>
      </c>
      <c r="L127" s="1041">
        <f>IF(AND('Evaluation des exigences'!E144="Non concernée",B127&lt;&gt;"NA"),1,0)</f>
        <v>0</v>
      </c>
      <c r="M127" s="1041">
        <f>IF(AND('Evaluation des exigences'!E144="Choix de véracité",C127&lt;&gt;"NA"),1,0)</f>
        <v>0</v>
      </c>
      <c r="N127" s="1041">
        <f>IF(AND('Evaluation des exigences'!E144="Non concernée",C127&lt;&gt;"NA"),1,0)</f>
        <v>0</v>
      </c>
      <c r="O127" s="1041">
        <f>IF(AND('Evaluation des exigences'!E144="Choix de véracité",H127&gt;1),1,0)</f>
        <v>1</v>
      </c>
      <c r="P127" s="1041">
        <f>IF(AND('Evaluation des exigences'!E144="Non concernée",H127&gt;1),1,0)</f>
        <v>0</v>
      </c>
    </row>
    <row r="128" spans="1:16" ht="63.75">
      <c r="A128" s="698" t="s">
        <v>460</v>
      </c>
      <c r="B128" s="600" t="s">
        <v>69</v>
      </c>
      <c r="C128" s="597" t="s">
        <v>69</v>
      </c>
      <c r="D128" s="965" t="s">
        <v>1383</v>
      </c>
      <c r="E128" s="984">
        <f t="shared" si="9"/>
        <v>1</v>
      </c>
      <c r="F128" s="984">
        <f t="shared" si="10"/>
        <v>0</v>
      </c>
      <c r="G128" s="984">
        <f t="shared" si="11"/>
        <v>0</v>
      </c>
      <c r="H128" s="984">
        <f t="shared" si="12"/>
        <v>1</v>
      </c>
      <c r="I128" s="1041">
        <f>IF(AND('Evaluation des exigences'!E145="Choix de véracité",A128&lt;&gt;"NA"),1,0)</f>
        <v>1</v>
      </c>
      <c r="J128" s="1041">
        <f>IF(AND('Evaluation des exigences'!E145="Non concernée",A128&lt;&gt;"NA"),1,0)</f>
        <v>0</v>
      </c>
      <c r="K128" s="1041">
        <f>IF(AND('Evaluation des exigences'!E145="Choix de véracité",B128&lt;&gt;"NA"),1,0)</f>
        <v>0</v>
      </c>
      <c r="L128" s="1041">
        <f>IF(AND('Evaluation des exigences'!E145="Non concernée",B128&lt;&gt;"NA"),1,0)</f>
        <v>0</v>
      </c>
      <c r="M128" s="1041">
        <f>IF(AND('Evaluation des exigences'!E145="Choix de véracité",C128&lt;&gt;"NA"),1,0)</f>
        <v>0</v>
      </c>
      <c r="N128" s="1041">
        <f>IF(AND('Evaluation des exigences'!E145="Non concernée",C128&lt;&gt;"NA"),1,0)</f>
        <v>0</v>
      </c>
      <c r="O128" s="1041">
        <f>IF(AND('Evaluation des exigences'!E145="Choix de véracité",H128&gt;1),1,0)</f>
        <v>0</v>
      </c>
      <c r="P128" s="1041">
        <f>IF(AND('Evaluation des exigences'!E145="Non concernée",H128&gt;1),1,0)</f>
        <v>0</v>
      </c>
    </row>
    <row r="129" spans="1:16" ht="51">
      <c r="A129" s="698" t="s">
        <v>460</v>
      </c>
      <c r="B129" s="600" t="s">
        <v>69</v>
      </c>
      <c r="C129" s="597" t="s">
        <v>69</v>
      </c>
      <c r="D129" s="965" t="s">
        <v>1384</v>
      </c>
      <c r="E129" s="984">
        <f t="shared" si="9"/>
        <v>1</v>
      </c>
      <c r="F129" s="984">
        <f t="shared" si="10"/>
        <v>0</v>
      </c>
      <c r="G129" s="984">
        <f t="shared" si="11"/>
        <v>0</v>
      </c>
      <c r="H129" s="984">
        <f t="shared" si="12"/>
        <v>1</v>
      </c>
      <c r="I129" s="1041">
        <f>IF(AND('Evaluation des exigences'!E146="Choix de véracité",A129&lt;&gt;"NA"),1,0)</f>
        <v>1</v>
      </c>
      <c r="J129" s="1041">
        <f>IF(AND('Evaluation des exigences'!E146="Non concernée",A129&lt;&gt;"NA"),1,0)</f>
        <v>0</v>
      </c>
      <c r="K129" s="1041">
        <f>IF(AND('Evaluation des exigences'!E146="Choix de véracité",B129&lt;&gt;"NA"),1,0)</f>
        <v>0</v>
      </c>
      <c r="L129" s="1041">
        <f>IF(AND('Evaluation des exigences'!E146="Non concernée",B129&lt;&gt;"NA"),1,0)</f>
        <v>0</v>
      </c>
      <c r="M129" s="1041">
        <f>IF(AND('Evaluation des exigences'!E146="Choix de véracité",C129&lt;&gt;"NA"),1,0)</f>
        <v>0</v>
      </c>
      <c r="N129" s="1041">
        <f>IF(AND('Evaluation des exigences'!E146="Non concernée",C129&lt;&gt;"NA"),1,0)</f>
        <v>0</v>
      </c>
      <c r="O129" s="1041">
        <f>IF(AND('Evaluation des exigences'!E146="Choix de véracité",H129&gt;1),1,0)</f>
        <v>0</v>
      </c>
      <c r="P129" s="1041">
        <f>IF(AND('Evaluation des exigences'!E146="Non concernée",H129&gt;1),1,0)</f>
        <v>0</v>
      </c>
    </row>
    <row r="130" spans="1:16" ht="63.75">
      <c r="A130" s="698" t="s">
        <v>460</v>
      </c>
      <c r="B130" s="600" t="s">
        <v>69</v>
      </c>
      <c r="C130" s="597" t="s">
        <v>69</v>
      </c>
      <c r="D130" s="965" t="s">
        <v>1385</v>
      </c>
      <c r="E130" s="984">
        <f t="shared" si="9"/>
        <v>1</v>
      </c>
      <c r="F130" s="984">
        <f t="shared" si="10"/>
        <v>0</v>
      </c>
      <c r="G130" s="984">
        <f t="shared" si="11"/>
        <v>0</v>
      </c>
      <c r="H130" s="984">
        <f t="shared" si="12"/>
        <v>1</v>
      </c>
      <c r="I130" s="1041">
        <f>IF(AND('Evaluation des exigences'!E147="Choix de véracité",A130&lt;&gt;"NA"),1,0)</f>
        <v>1</v>
      </c>
      <c r="J130" s="1041">
        <f>IF(AND('Evaluation des exigences'!E147="Non concernée",A130&lt;&gt;"NA"),1,0)</f>
        <v>0</v>
      </c>
      <c r="K130" s="1041">
        <f>IF(AND('Evaluation des exigences'!E147="Choix de véracité",B130&lt;&gt;"NA"),1,0)</f>
        <v>0</v>
      </c>
      <c r="L130" s="1041">
        <f>IF(AND('Evaluation des exigences'!E147="Non concernée",B130&lt;&gt;"NA"),1,0)</f>
        <v>0</v>
      </c>
      <c r="M130" s="1041">
        <f>IF(AND('Evaluation des exigences'!E147="Choix de véracité",C130&lt;&gt;"NA"),1,0)</f>
        <v>0</v>
      </c>
      <c r="N130" s="1041">
        <f>IF(AND('Evaluation des exigences'!E147="Non concernée",C130&lt;&gt;"NA"),1,0)</f>
        <v>0</v>
      </c>
      <c r="O130" s="1041">
        <f>IF(AND('Evaluation des exigences'!E147="Choix de véracité",H130&gt;1),1,0)</f>
        <v>0</v>
      </c>
      <c r="P130" s="1041">
        <f>IF(AND('Evaluation des exigences'!E147="Non concernée",H130&gt;1),1,0)</f>
        <v>0</v>
      </c>
    </row>
    <row r="131" spans="1:16" ht="25.5">
      <c r="A131" s="697"/>
      <c r="B131" s="574" t="s">
        <v>458</v>
      </c>
      <c r="C131" s="574" t="s">
        <v>69</v>
      </c>
      <c r="D131" s="964" t="s">
        <v>459</v>
      </c>
      <c r="E131" s="984">
        <f t="shared" si="9"/>
        <v>1</v>
      </c>
      <c r="F131" s="984">
        <f t="shared" si="10"/>
        <v>1</v>
      </c>
      <c r="G131" s="984">
        <f t="shared" si="11"/>
        <v>0</v>
      </c>
      <c r="H131" s="984">
        <f t="shared" si="12"/>
        <v>2</v>
      </c>
      <c r="I131" s="1041">
        <f>IF(AND('Evaluation des exigences'!E148="Choix de véracité",A131&lt;&gt;"NA"),1,0)</f>
        <v>0</v>
      </c>
      <c r="J131" s="1041">
        <f>IF(AND('Evaluation des exigences'!E148="Non concernée",A131&lt;&gt;"NA"),1,0)</f>
        <v>0</v>
      </c>
      <c r="K131" s="1041">
        <f>IF(AND('Evaluation des exigences'!E148="Choix de véracité",B131&lt;&gt;"NA"),1,0)</f>
        <v>0</v>
      </c>
      <c r="L131" s="1041">
        <f>IF(AND('Evaluation des exigences'!E148="Non concernée",B131&lt;&gt;"NA"),1,0)</f>
        <v>0</v>
      </c>
      <c r="M131" s="1041">
        <f>IF(AND('Evaluation des exigences'!E148="Choix de véracité",C131&lt;&gt;"NA"),1,0)</f>
        <v>0</v>
      </c>
      <c r="N131" s="1041">
        <f>IF(AND('Evaluation des exigences'!E148="Non concernée",C131&lt;&gt;"NA"),1,0)</f>
        <v>0</v>
      </c>
      <c r="O131" s="1041">
        <f>IF(AND('Evaluation des exigences'!E148="Choix de véracité",H131&gt;1),1,0)</f>
        <v>0</v>
      </c>
      <c r="P131" s="1041">
        <f>IF(AND('Evaluation des exigences'!E148="Non concernée",H131&gt;1),1,0)</f>
        <v>0</v>
      </c>
    </row>
    <row r="132" spans="1:16" ht="89.25">
      <c r="A132" s="695" t="s">
        <v>461</v>
      </c>
      <c r="B132" s="601" t="s">
        <v>462</v>
      </c>
      <c r="C132" s="586" t="s">
        <v>69</v>
      </c>
      <c r="D132" s="959" t="s">
        <v>463</v>
      </c>
      <c r="E132" s="984">
        <f t="shared" si="9"/>
        <v>1</v>
      </c>
      <c r="F132" s="984">
        <f t="shared" si="10"/>
        <v>1</v>
      </c>
      <c r="G132" s="984">
        <f t="shared" si="11"/>
        <v>0</v>
      </c>
      <c r="H132" s="984">
        <f t="shared" si="12"/>
        <v>2</v>
      </c>
      <c r="I132" s="1041">
        <f>IF(AND('Evaluation des exigences'!E149="Choix de véracité",A132&lt;&gt;"NA"),1,0)</f>
        <v>1</v>
      </c>
      <c r="J132" s="1041">
        <f>IF(AND('Evaluation des exigences'!E149="Non concernée",A132&lt;&gt;"NA"),1,0)</f>
        <v>0</v>
      </c>
      <c r="K132" s="1041">
        <f>IF(AND('Evaluation des exigences'!E149="Choix de véracité",B132&lt;&gt;"NA"),1,0)</f>
        <v>1</v>
      </c>
      <c r="L132" s="1041">
        <f>IF(AND('Evaluation des exigences'!E149="Non concernée",B132&lt;&gt;"NA"),1,0)</f>
        <v>0</v>
      </c>
      <c r="M132" s="1041">
        <f>IF(AND('Evaluation des exigences'!E149="Choix de véracité",C132&lt;&gt;"NA"),1,0)</f>
        <v>0</v>
      </c>
      <c r="N132" s="1041">
        <f>IF(AND('Evaluation des exigences'!E149="Non concernée",C132&lt;&gt;"NA"),1,0)</f>
        <v>0</v>
      </c>
      <c r="O132" s="1041">
        <f>IF(AND('Evaluation des exigences'!E149="Choix de véracité",H132&gt;1),1,0)</f>
        <v>1</v>
      </c>
      <c r="P132" s="1041">
        <f>IF(AND('Evaluation des exigences'!E149="Non concernée",H132&gt;1),1,0)</f>
        <v>0</v>
      </c>
    </row>
    <row r="133" spans="1:16" ht="38.25">
      <c r="A133" s="695" t="s">
        <v>464</v>
      </c>
      <c r="B133" s="601" t="s">
        <v>465</v>
      </c>
      <c r="C133" s="586" t="s">
        <v>69</v>
      </c>
      <c r="D133" s="959" t="s">
        <v>466</v>
      </c>
      <c r="E133" s="984">
        <f t="shared" ref="E133:E196" si="13">IF(A133="NA",0,1)</f>
        <v>1</v>
      </c>
      <c r="F133" s="984">
        <f t="shared" ref="F133:F196" si="14">IF(B133="NA",0,1)</f>
        <v>1</v>
      </c>
      <c r="G133" s="984">
        <f t="shared" ref="G133:G196" si="15">IF(C133="NA",0,1)</f>
        <v>0</v>
      </c>
      <c r="H133" s="984">
        <f t="shared" si="12"/>
        <v>2</v>
      </c>
      <c r="I133" s="1041">
        <f>IF(AND('Evaluation des exigences'!E150="Choix de véracité",A133&lt;&gt;"NA"),1,0)</f>
        <v>1</v>
      </c>
      <c r="J133" s="1041">
        <f>IF(AND('Evaluation des exigences'!E150="Non concernée",A133&lt;&gt;"NA"),1,0)</f>
        <v>0</v>
      </c>
      <c r="K133" s="1041">
        <f>IF(AND('Evaluation des exigences'!E150="Choix de véracité",B133&lt;&gt;"NA"),1,0)</f>
        <v>1</v>
      </c>
      <c r="L133" s="1041">
        <f>IF(AND('Evaluation des exigences'!E150="Non concernée",B133&lt;&gt;"NA"),1,0)</f>
        <v>0</v>
      </c>
      <c r="M133" s="1041">
        <f>IF(AND('Evaluation des exigences'!E150="Choix de véracité",C133&lt;&gt;"NA"),1,0)</f>
        <v>0</v>
      </c>
      <c r="N133" s="1041">
        <f>IF(AND('Evaluation des exigences'!E150="Non concernée",C133&lt;&gt;"NA"),1,0)</f>
        <v>0</v>
      </c>
      <c r="O133" s="1041">
        <f>IF(AND('Evaluation des exigences'!E150="Choix de véracité",H133&gt;1),1,0)</f>
        <v>1</v>
      </c>
      <c r="P133" s="1041">
        <f>IF(AND('Evaluation des exigences'!E150="Non concernée",H133&gt;1),1,0)</f>
        <v>0</v>
      </c>
    </row>
    <row r="134" spans="1:16" ht="51">
      <c r="A134" s="695" t="s">
        <v>467</v>
      </c>
      <c r="B134" s="601" t="s">
        <v>468</v>
      </c>
      <c r="C134" s="586" t="s">
        <v>69</v>
      </c>
      <c r="D134" s="959" t="s">
        <v>469</v>
      </c>
      <c r="E134" s="984">
        <f t="shared" si="13"/>
        <v>1</v>
      </c>
      <c r="F134" s="984">
        <f t="shared" si="14"/>
        <v>1</v>
      </c>
      <c r="G134" s="984">
        <f t="shared" si="15"/>
        <v>0</v>
      </c>
      <c r="H134" s="984">
        <f t="shared" si="12"/>
        <v>2</v>
      </c>
      <c r="I134" s="1041">
        <f>IF(AND('Evaluation des exigences'!E151="Choix de véracité",A134&lt;&gt;"NA"),1,0)</f>
        <v>1</v>
      </c>
      <c r="J134" s="1041">
        <f>IF(AND('Evaluation des exigences'!E151="Non concernée",A134&lt;&gt;"NA"),1,0)</f>
        <v>0</v>
      </c>
      <c r="K134" s="1041">
        <f>IF(AND('Evaluation des exigences'!E151="Choix de véracité",B134&lt;&gt;"NA"),1,0)</f>
        <v>1</v>
      </c>
      <c r="L134" s="1041">
        <f>IF(AND('Evaluation des exigences'!E151="Non concernée",B134&lt;&gt;"NA"),1,0)</f>
        <v>0</v>
      </c>
      <c r="M134" s="1041">
        <f>IF(AND('Evaluation des exigences'!E151="Choix de véracité",C134&lt;&gt;"NA"),1,0)</f>
        <v>0</v>
      </c>
      <c r="N134" s="1041">
        <f>IF(AND('Evaluation des exigences'!E151="Non concernée",C134&lt;&gt;"NA"),1,0)</f>
        <v>0</v>
      </c>
      <c r="O134" s="1041">
        <f>IF(AND('Evaluation des exigences'!E151="Choix de véracité",H134&gt;1),1,0)</f>
        <v>1</v>
      </c>
      <c r="P134" s="1041">
        <f>IF(AND('Evaluation des exigences'!E151="Non concernée",H134&gt;1),1,0)</f>
        <v>0</v>
      </c>
    </row>
    <row r="135" spans="1:16" ht="63.75">
      <c r="A135" s="695" t="s">
        <v>467</v>
      </c>
      <c r="B135" s="601" t="s">
        <v>470</v>
      </c>
      <c r="C135" s="586" t="s">
        <v>69</v>
      </c>
      <c r="D135" s="959" t="s">
        <v>471</v>
      </c>
      <c r="E135" s="984">
        <f t="shared" si="13"/>
        <v>1</v>
      </c>
      <c r="F135" s="984">
        <f t="shared" si="14"/>
        <v>1</v>
      </c>
      <c r="G135" s="984">
        <f t="shared" si="15"/>
        <v>0</v>
      </c>
      <c r="H135" s="984">
        <f t="shared" si="12"/>
        <v>2</v>
      </c>
      <c r="I135" s="1041">
        <f>IF(AND('Evaluation des exigences'!E152="Choix de véracité",A135&lt;&gt;"NA"),1,0)</f>
        <v>1</v>
      </c>
      <c r="J135" s="1041">
        <f>IF(AND('Evaluation des exigences'!E152="Non concernée",A135&lt;&gt;"NA"),1,0)</f>
        <v>0</v>
      </c>
      <c r="K135" s="1041">
        <f>IF(AND('Evaluation des exigences'!E152="Choix de véracité",B135&lt;&gt;"NA"),1,0)</f>
        <v>1</v>
      </c>
      <c r="L135" s="1041">
        <f>IF(AND('Evaluation des exigences'!E152="Non concernée",B135&lt;&gt;"NA"),1,0)</f>
        <v>0</v>
      </c>
      <c r="M135" s="1041">
        <f>IF(AND('Evaluation des exigences'!E152="Choix de véracité",C135&lt;&gt;"NA"),1,0)</f>
        <v>0</v>
      </c>
      <c r="N135" s="1041">
        <f>IF(AND('Evaluation des exigences'!E152="Non concernée",C135&lt;&gt;"NA"),1,0)</f>
        <v>0</v>
      </c>
      <c r="O135" s="1041">
        <f>IF(AND('Evaluation des exigences'!E152="Choix de véracité",H135&gt;1),1,0)</f>
        <v>1</v>
      </c>
      <c r="P135" s="1041">
        <f>IF(AND('Evaluation des exigences'!E152="Non concernée",H135&gt;1),1,0)</f>
        <v>0</v>
      </c>
    </row>
    <row r="136" spans="1:16">
      <c r="A136" s="693" t="s">
        <v>316</v>
      </c>
      <c r="B136" s="573" t="s">
        <v>315</v>
      </c>
      <c r="C136" s="573" t="s">
        <v>69</v>
      </c>
      <c r="D136" s="956" t="s">
        <v>735</v>
      </c>
      <c r="E136" s="984"/>
      <c r="F136" s="984"/>
      <c r="G136" s="984"/>
      <c r="H136" s="984"/>
      <c r="I136" s="1074"/>
      <c r="J136" s="1074"/>
      <c r="K136" s="1074"/>
      <c r="L136" s="1074"/>
      <c r="M136" s="1074"/>
      <c r="N136" s="1074"/>
      <c r="O136" s="1074"/>
      <c r="P136" s="1074"/>
    </row>
    <row r="137" spans="1:16" ht="63.75">
      <c r="A137" s="695" t="s">
        <v>1128</v>
      </c>
      <c r="B137" s="586" t="s">
        <v>69</v>
      </c>
      <c r="C137" s="586" t="s">
        <v>318</v>
      </c>
      <c r="D137" s="959" t="s">
        <v>1300</v>
      </c>
      <c r="E137" s="984">
        <f t="shared" si="13"/>
        <v>1</v>
      </c>
      <c r="F137" s="984">
        <f t="shared" si="14"/>
        <v>0</v>
      </c>
      <c r="G137" s="984">
        <f t="shared" si="15"/>
        <v>1</v>
      </c>
      <c r="H137" s="984">
        <f t="shared" ref="H137:H200" si="16">SUM(E137:G137)</f>
        <v>2</v>
      </c>
      <c r="I137" s="1041">
        <f>IF(AND('Evaluation des exigences'!E154="Choix de véracité",A137&lt;&gt;"NA"),1,0)</f>
        <v>1</v>
      </c>
      <c r="J137" s="1041">
        <f>IF(AND('Evaluation des exigences'!E154="Non concernée",A137&lt;&gt;"NA"),1,0)</f>
        <v>0</v>
      </c>
      <c r="K137" s="1041">
        <f>IF(AND('Evaluation des exigences'!E154="Choix de véracité",B137&lt;&gt;"NA"),1,0)</f>
        <v>0</v>
      </c>
      <c r="L137" s="1041">
        <f>IF(AND('Evaluation des exigences'!E154="Non concernée",B137&lt;&gt;"NA"),1,0)</f>
        <v>0</v>
      </c>
      <c r="M137" s="1041">
        <f>IF(AND('Evaluation des exigences'!E154="Choix de véracité",C137&lt;&gt;"NA"),1,0)</f>
        <v>1</v>
      </c>
      <c r="N137" s="1041">
        <f>IF(AND('Evaluation des exigences'!E154="Non concernée",C137&lt;&gt;"NA"),1,0)</f>
        <v>0</v>
      </c>
      <c r="O137" s="1041">
        <f>IF(AND('Evaluation des exigences'!E154="Choix de véracité",H137&gt;1),1,0)</f>
        <v>1</v>
      </c>
      <c r="P137" s="1041">
        <f>IF(AND('Evaluation des exigences'!E154="Non concernée",H137&gt;1),1,0)</f>
        <v>0</v>
      </c>
    </row>
    <row r="138" spans="1:16" ht="51">
      <c r="A138" s="695" t="s">
        <v>1129</v>
      </c>
      <c r="B138" s="586" t="s">
        <v>69</v>
      </c>
      <c r="C138" s="586" t="s">
        <v>320</v>
      </c>
      <c r="D138" s="959" t="s">
        <v>319</v>
      </c>
      <c r="E138" s="984">
        <f t="shared" si="13"/>
        <v>1</v>
      </c>
      <c r="F138" s="984">
        <f t="shared" si="14"/>
        <v>0</v>
      </c>
      <c r="G138" s="984">
        <f t="shared" si="15"/>
        <v>1</v>
      </c>
      <c r="H138" s="984">
        <f t="shared" si="16"/>
        <v>2</v>
      </c>
      <c r="I138" s="1041">
        <f>IF(AND('Evaluation des exigences'!E155="Choix de véracité",A138&lt;&gt;"NA"),1,0)</f>
        <v>1</v>
      </c>
      <c r="J138" s="1041">
        <f>IF(AND('Evaluation des exigences'!E155="Non concernée",A138&lt;&gt;"NA"),1,0)</f>
        <v>0</v>
      </c>
      <c r="K138" s="1041">
        <f>IF(AND('Evaluation des exigences'!E155="Choix de véracité",B138&lt;&gt;"NA"),1,0)</f>
        <v>0</v>
      </c>
      <c r="L138" s="1041">
        <f>IF(AND('Evaluation des exigences'!E155="Non concernée",B138&lt;&gt;"NA"),1,0)</f>
        <v>0</v>
      </c>
      <c r="M138" s="1041">
        <f>IF(AND('Evaluation des exigences'!E155="Choix de véracité",C138&lt;&gt;"NA"),1,0)</f>
        <v>1</v>
      </c>
      <c r="N138" s="1041">
        <f>IF(AND('Evaluation des exigences'!E155="Non concernée",C138&lt;&gt;"NA"),1,0)</f>
        <v>0</v>
      </c>
      <c r="O138" s="1041">
        <f>IF(AND('Evaluation des exigences'!E155="Choix de véracité",H138&gt;1),1,0)</f>
        <v>1</v>
      </c>
      <c r="P138" s="1041">
        <f>IF(AND('Evaluation des exigences'!E155="Non concernée",H138&gt;1),1,0)</f>
        <v>0</v>
      </c>
    </row>
    <row r="139" spans="1:16" ht="76.5">
      <c r="A139" s="695" t="s">
        <v>1130</v>
      </c>
      <c r="B139" s="586" t="s">
        <v>69</v>
      </c>
      <c r="C139" s="586" t="s">
        <v>322</v>
      </c>
      <c r="D139" s="959" t="s">
        <v>1386</v>
      </c>
      <c r="E139" s="984">
        <f t="shared" si="13"/>
        <v>1</v>
      </c>
      <c r="F139" s="984">
        <f t="shared" si="14"/>
        <v>0</v>
      </c>
      <c r="G139" s="984">
        <f t="shared" si="15"/>
        <v>1</v>
      </c>
      <c r="H139" s="984">
        <f t="shared" si="16"/>
        <v>2</v>
      </c>
      <c r="I139" s="1041">
        <f>IF(AND('Evaluation des exigences'!E156="Choix de véracité",A139&lt;&gt;"NA"),1,0)</f>
        <v>1</v>
      </c>
      <c r="J139" s="1041">
        <f>IF(AND('Evaluation des exigences'!E156="Non concernée",A139&lt;&gt;"NA"),1,0)</f>
        <v>0</v>
      </c>
      <c r="K139" s="1041">
        <f>IF(AND('Evaluation des exigences'!E156="Choix de véracité",B139&lt;&gt;"NA"),1,0)</f>
        <v>0</v>
      </c>
      <c r="L139" s="1041">
        <f>IF(AND('Evaluation des exigences'!E156="Non concernée",B139&lt;&gt;"NA"),1,0)</f>
        <v>0</v>
      </c>
      <c r="M139" s="1041">
        <f>IF(AND('Evaluation des exigences'!E156="Choix de véracité",C139&lt;&gt;"NA"),1,0)</f>
        <v>1</v>
      </c>
      <c r="N139" s="1041">
        <f>IF(AND('Evaluation des exigences'!E156="Non concernée",C139&lt;&gt;"NA"),1,0)</f>
        <v>0</v>
      </c>
      <c r="O139" s="1041">
        <f>IF(AND('Evaluation des exigences'!E156="Choix de véracité",H139&gt;1),1,0)</f>
        <v>1</v>
      </c>
      <c r="P139" s="1041">
        <f>IF(AND('Evaluation des exigences'!E156="Non concernée",H139&gt;1),1,0)</f>
        <v>0</v>
      </c>
    </row>
    <row r="140" spans="1:16" ht="63.75">
      <c r="A140" s="695" t="s">
        <v>1131</v>
      </c>
      <c r="B140" s="586" t="s">
        <v>315</v>
      </c>
      <c r="C140" s="586" t="s">
        <v>69</v>
      </c>
      <c r="D140" s="959" t="s">
        <v>1387</v>
      </c>
      <c r="E140" s="984">
        <f t="shared" si="13"/>
        <v>1</v>
      </c>
      <c r="F140" s="984">
        <f t="shared" si="14"/>
        <v>1</v>
      </c>
      <c r="G140" s="984">
        <f t="shared" si="15"/>
        <v>0</v>
      </c>
      <c r="H140" s="984">
        <f t="shared" si="16"/>
        <v>2</v>
      </c>
      <c r="I140" s="1041">
        <f>IF(AND('Evaluation des exigences'!E157="Choix de véracité",A140&lt;&gt;"NA"),1,0)</f>
        <v>1</v>
      </c>
      <c r="J140" s="1041">
        <f>IF(AND('Evaluation des exigences'!E157="Non concernée",A140&lt;&gt;"NA"),1,0)</f>
        <v>0</v>
      </c>
      <c r="K140" s="1041">
        <f>IF(AND('Evaluation des exigences'!E157="Choix de véracité",B140&lt;&gt;"NA"),1,0)</f>
        <v>1</v>
      </c>
      <c r="L140" s="1041">
        <f>IF(AND('Evaluation des exigences'!E157="Non concernée",B140&lt;&gt;"NA"),1,0)</f>
        <v>0</v>
      </c>
      <c r="M140" s="1041">
        <f>IF(AND('Evaluation des exigences'!E157="Choix de véracité",C140&lt;&gt;"NA"),1,0)</f>
        <v>0</v>
      </c>
      <c r="N140" s="1041">
        <f>IF(AND('Evaluation des exigences'!E157="Non concernée",C140&lt;&gt;"NA"),1,0)</f>
        <v>0</v>
      </c>
      <c r="O140" s="1041">
        <f>IF(AND('Evaluation des exigences'!E157="Choix de véracité",H140&gt;1),1,0)</f>
        <v>1</v>
      </c>
      <c r="P140" s="1041">
        <f>IF(AND('Evaluation des exigences'!E157="Non concernée",H140&gt;1),1,0)</f>
        <v>0</v>
      </c>
    </row>
    <row r="141" spans="1:16">
      <c r="A141" s="693" t="s">
        <v>323</v>
      </c>
      <c r="B141" s="573" t="s">
        <v>315</v>
      </c>
      <c r="C141" s="573" t="s">
        <v>69</v>
      </c>
      <c r="D141" s="956" t="s">
        <v>736</v>
      </c>
      <c r="E141" s="984"/>
      <c r="F141" s="984"/>
      <c r="G141" s="984"/>
      <c r="H141" s="984"/>
      <c r="I141" s="1074"/>
      <c r="J141" s="1074"/>
      <c r="K141" s="1074"/>
      <c r="L141" s="1074"/>
      <c r="M141" s="1074"/>
      <c r="N141" s="1074"/>
      <c r="O141" s="1074"/>
      <c r="P141" s="1074"/>
    </row>
    <row r="142" spans="1:16" ht="76.5">
      <c r="A142" s="695" t="s">
        <v>1197</v>
      </c>
      <c r="B142" s="586" t="s">
        <v>315</v>
      </c>
      <c r="C142" s="586" t="s">
        <v>69</v>
      </c>
      <c r="D142" s="959" t="s">
        <v>1388</v>
      </c>
      <c r="E142" s="984">
        <f t="shared" si="13"/>
        <v>1</v>
      </c>
      <c r="F142" s="984">
        <f t="shared" si="14"/>
        <v>1</v>
      </c>
      <c r="G142" s="984">
        <f t="shared" si="15"/>
        <v>0</v>
      </c>
      <c r="H142" s="984">
        <f t="shared" si="16"/>
        <v>2</v>
      </c>
      <c r="I142" s="1041">
        <f>IF(AND('Evaluation des exigences'!E159="Choix de véracité",A142&lt;&gt;"NA"),1,0)</f>
        <v>1</v>
      </c>
      <c r="J142" s="1041">
        <f>IF(AND('Evaluation des exigences'!E159="Non concernée",A142&lt;&gt;"NA"),1,0)</f>
        <v>0</v>
      </c>
      <c r="K142" s="1041">
        <f>IF(AND('Evaluation des exigences'!E159="Choix de véracité",B142&lt;&gt;"NA"),1,0)</f>
        <v>1</v>
      </c>
      <c r="L142" s="1041">
        <f>IF(AND('Evaluation des exigences'!E159="Non concernée",B142&lt;&gt;"NA"),1,0)</f>
        <v>0</v>
      </c>
      <c r="M142" s="1041">
        <f>IF(AND('Evaluation des exigences'!E159="Choix de véracité",C142&lt;&gt;"NA"),1,0)</f>
        <v>0</v>
      </c>
      <c r="N142" s="1041">
        <f>IF(AND('Evaluation des exigences'!E159="Non concernée",C142&lt;&gt;"NA"),1,0)</f>
        <v>0</v>
      </c>
      <c r="O142" s="1041">
        <f>IF(AND('Evaluation des exigences'!E159="Choix de véracité",H142&gt;1),1,0)</f>
        <v>1</v>
      </c>
      <c r="P142" s="1041">
        <f>IF(AND('Evaluation des exigences'!E159="Non concernée",H142&gt;1),1,0)</f>
        <v>0</v>
      </c>
    </row>
    <row r="143" spans="1:16" ht="76.5">
      <c r="A143" s="695" t="s">
        <v>1198</v>
      </c>
      <c r="B143" s="586" t="s">
        <v>315</v>
      </c>
      <c r="C143" s="586" t="s">
        <v>69</v>
      </c>
      <c r="D143" s="959" t="s">
        <v>1389</v>
      </c>
      <c r="E143" s="984">
        <f t="shared" si="13"/>
        <v>1</v>
      </c>
      <c r="F143" s="984">
        <f t="shared" si="14"/>
        <v>1</v>
      </c>
      <c r="G143" s="984">
        <f t="shared" si="15"/>
        <v>0</v>
      </c>
      <c r="H143" s="984">
        <f t="shared" si="16"/>
        <v>2</v>
      </c>
      <c r="I143" s="1041">
        <f>IF(AND('Evaluation des exigences'!E160="Choix de véracité",A143&lt;&gt;"NA"),1,0)</f>
        <v>1</v>
      </c>
      <c r="J143" s="1041">
        <f>IF(AND('Evaluation des exigences'!E160="Non concernée",A143&lt;&gt;"NA"),1,0)</f>
        <v>0</v>
      </c>
      <c r="K143" s="1041">
        <f>IF(AND('Evaluation des exigences'!E160="Choix de véracité",B143&lt;&gt;"NA"),1,0)</f>
        <v>1</v>
      </c>
      <c r="L143" s="1041">
        <f>IF(AND('Evaluation des exigences'!E160="Non concernée",B143&lt;&gt;"NA"),1,0)</f>
        <v>0</v>
      </c>
      <c r="M143" s="1041">
        <f>IF(AND('Evaluation des exigences'!E160="Choix de véracité",C143&lt;&gt;"NA"),1,0)</f>
        <v>0</v>
      </c>
      <c r="N143" s="1041">
        <f>IF(AND('Evaluation des exigences'!E160="Non concernée",C143&lt;&gt;"NA"),1,0)</f>
        <v>0</v>
      </c>
      <c r="O143" s="1041">
        <f>IF(AND('Evaluation des exigences'!E160="Choix de véracité",H143&gt;1),1,0)</f>
        <v>1</v>
      </c>
      <c r="P143" s="1041">
        <f>IF(AND('Evaluation des exigences'!E160="Non concernée",H143&gt;1),1,0)</f>
        <v>0</v>
      </c>
    </row>
    <row r="144" spans="1:16" ht="76.5">
      <c r="A144" s="695" t="s">
        <v>1199</v>
      </c>
      <c r="B144" s="586" t="s">
        <v>315</v>
      </c>
      <c r="C144" s="586" t="s">
        <v>69</v>
      </c>
      <c r="D144" s="959" t="s">
        <v>1301</v>
      </c>
      <c r="E144" s="984">
        <f t="shared" si="13"/>
        <v>1</v>
      </c>
      <c r="F144" s="984">
        <f t="shared" si="14"/>
        <v>1</v>
      </c>
      <c r="G144" s="984">
        <f t="shared" si="15"/>
        <v>0</v>
      </c>
      <c r="H144" s="984">
        <f t="shared" si="16"/>
        <v>2</v>
      </c>
      <c r="I144" s="1041">
        <f>IF(AND('Evaluation des exigences'!E161="Choix de véracité",A144&lt;&gt;"NA"),1,0)</f>
        <v>1</v>
      </c>
      <c r="J144" s="1041">
        <f>IF(AND('Evaluation des exigences'!E161="Non concernée",A144&lt;&gt;"NA"),1,0)</f>
        <v>0</v>
      </c>
      <c r="K144" s="1041">
        <f>IF(AND('Evaluation des exigences'!E161="Choix de véracité",B144&lt;&gt;"NA"),1,0)</f>
        <v>1</v>
      </c>
      <c r="L144" s="1041">
        <f>IF(AND('Evaluation des exigences'!E161="Non concernée",B144&lt;&gt;"NA"),1,0)</f>
        <v>0</v>
      </c>
      <c r="M144" s="1041">
        <f>IF(AND('Evaluation des exigences'!E161="Choix de véracité",C144&lt;&gt;"NA"),1,0)</f>
        <v>0</v>
      </c>
      <c r="N144" s="1041">
        <f>IF(AND('Evaluation des exigences'!E161="Non concernée",C144&lt;&gt;"NA"),1,0)</f>
        <v>0</v>
      </c>
      <c r="O144" s="1041">
        <f>IF(AND('Evaluation des exigences'!E161="Choix de véracité",H144&gt;1),1,0)</f>
        <v>1</v>
      </c>
      <c r="P144" s="1041">
        <f>IF(AND('Evaluation des exigences'!E161="Non concernée",H144&gt;1),1,0)</f>
        <v>0</v>
      </c>
    </row>
    <row r="145" spans="1:16">
      <c r="A145" s="693" t="s">
        <v>393</v>
      </c>
      <c r="B145" s="573" t="s">
        <v>261</v>
      </c>
      <c r="C145" s="573" t="s">
        <v>69</v>
      </c>
      <c r="D145" s="956" t="s">
        <v>737</v>
      </c>
      <c r="E145" s="984"/>
      <c r="F145" s="984"/>
      <c r="G145" s="984"/>
      <c r="H145" s="984"/>
      <c r="I145" s="1074"/>
      <c r="J145" s="1074"/>
      <c r="K145" s="1074"/>
      <c r="L145" s="1074"/>
      <c r="M145" s="1074"/>
      <c r="N145" s="1074"/>
      <c r="O145" s="1074"/>
      <c r="P145" s="1074"/>
    </row>
    <row r="146" spans="1:16" ht="76.5">
      <c r="A146" s="695" t="s">
        <v>260</v>
      </c>
      <c r="B146" s="586" t="s">
        <v>261</v>
      </c>
      <c r="C146" s="586" t="s">
        <v>69</v>
      </c>
      <c r="D146" s="959" t="s">
        <v>1390</v>
      </c>
      <c r="E146" s="984">
        <f t="shared" si="13"/>
        <v>1</v>
      </c>
      <c r="F146" s="984">
        <f t="shared" si="14"/>
        <v>1</v>
      </c>
      <c r="G146" s="984">
        <f t="shared" si="15"/>
        <v>0</v>
      </c>
      <c r="H146" s="984">
        <f t="shared" si="16"/>
        <v>2</v>
      </c>
      <c r="I146" s="1041">
        <f>IF(AND('Evaluation des exigences'!E163="Choix de véracité",A146&lt;&gt;"NA"),1,0)</f>
        <v>1</v>
      </c>
      <c r="J146" s="1041">
        <f>IF(AND('Evaluation des exigences'!E163="Non concernée",A146&lt;&gt;"NA"),1,0)</f>
        <v>0</v>
      </c>
      <c r="K146" s="1041">
        <f>IF(AND('Evaluation des exigences'!E163="Choix de véracité",B146&lt;&gt;"NA"),1,0)</f>
        <v>1</v>
      </c>
      <c r="L146" s="1041">
        <f>IF(AND('Evaluation des exigences'!E163="Non concernée",B146&lt;&gt;"NA"),1,0)</f>
        <v>0</v>
      </c>
      <c r="M146" s="1041">
        <f>IF(AND('Evaluation des exigences'!E163="Choix de véracité",C146&lt;&gt;"NA"),1,0)</f>
        <v>0</v>
      </c>
      <c r="N146" s="1041">
        <f>IF(AND('Evaluation des exigences'!E163="Non concernée",C146&lt;&gt;"NA"),1,0)</f>
        <v>0</v>
      </c>
      <c r="O146" s="1041">
        <f>IF(AND('Evaluation des exigences'!E163="Choix de véracité",H146&gt;1),1,0)</f>
        <v>1</v>
      </c>
      <c r="P146" s="1041">
        <f>IF(AND('Evaluation des exigences'!E163="Non concernée",H146&gt;1),1,0)</f>
        <v>0</v>
      </c>
    </row>
    <row r="147" spans="1:16" ht="25.5">
      <c r="A147" s="695" t="s">
        <v>262</v>
      </c>
      <c r="B147" s="586" t="s">
        <v>261</v>
      </c>
      <c r="C147" s="586" t="s">
        <v>69</v>
      </c>
      <c r="D147" s="959" t="s">
        <v>1391</v>
      </c>
      <c r="E147" s="984">
        <f t="shared" si="13"/>
        <v>1</v>
      </c>
      <c r="F147" s="984">
        <f t="shared" si="14"/>
        <v>1</v>
      </c>
      <c r="G147" s="984">
        <f t="shared" si="15"/>
        <v>0</v>
      </c>
      <c r="H147" s="984">
        <f t="shared" si="16"/>
        <v>2</v>
      </c>
      <c r="I147" s="1041">
        <f>IF(AND('Evaluation des exigences'!E164="Choix de véracité",A147&lt;&gt;"NA"),1,0)</f>
        <v>1</v>
      </c>
      <c r="J147" s="1041">
        <f>IF(AND('Evaluation des exigences'!E164="Non concernée",A147&lt;&gt;"NA"),1,0)</f>
        <v>0</v>
      </c>
      <c r="K147" s="1041">
        <f>IF(AND('Evaluation des exigences'!E164="Choix de véracité",B147&lt;&gt;"NA"),1,0)</f>
        <v>1</v>
      </c>
      <c r="L147" s="1041">
        <f>IF(AND('Evaluation des exigences'!E164="Non concernée",B147&lt;&gt;"NA"),1,0)</f>
        <v>0</v>
      </c>
      <c r="M147" s="1041">
        <f>IF(AND('Evaluation des exigences'!E164="Choix de véracité",C147&lt;&gt;"NA"),1,0)</f>
        <v>0</v>
      </c>
      <c r="N147" s="1041">
        <f>IF(AND('Evaluation des exigences'!E164="Non concernée",C147&lt;&gt;"NA"),1,0)</f>
        <v>0</v>
      </c>
      <c r="O147" s="1041">
        <f>IF(AND('Evaluation des exigences'!E164="Choix de véracité",H147&gt;1),1,0)</f>
        <v>1</v>
      </c>
      <c r="P147" s="1041">
        <f>IF(AND('Evaluation des exigences'!E164="Non concernée",H147&gt;1),1,0)</f>
        <v>0</v>
      </c>
    </row>
    <row r="148" spans="1:16" ht="25.5">
      <c r="A148" s="695" t="s">
        <v>263</v>
      </c>
      <c r="B148" s="586" t="s">
        <v>261</v>
      </c>
      <c r="C148" s="586" t="s">
        <v>69</v>
      </c>
      <c r="D148" s="959" t="s">
        <v>1392</v>
      </c>
      <c r="E148" s="984">
        <f t="shared" si="13"/>
        <v>1</v>
      </c>
      <c r="F148" s="984">
        <f t="shared" si="14"/>
        <v>1</v>
      </c>
      <c r="G148" s="984">
        <f t="shared" si="15"/>
        <v>0</v>
      </c>
      <c r="H148" s="984">
        <f t="shared" si="16"/>
        <v>2</v>
      </c>
      <c r="I148" s="1041">
        <f>IF(AND('Evaluation des exigences'!E165="Choix de véracité",A148&lt;&gt;"NA"),1,0)</f>
        <v>1</v>
      </c>
      <c r="J148" s="1041">
        <f>IF(AND('Evaluation des exigences'!E165="Non concernée",A148&lt;&gt;"NA"),1,0)</f>
        <v>0</v>
      </c>
      <c r="K148" s="1041">
        <f>IF(AND('Evaluation des exigences'!E165="Choix de véracité",B148&lt;&gt;"NA"),1,0)</f>
        <v>1</v>
      </c>
      <c r="L148" s="1041">
        <f>IF(AND('Evaluation des exigences'!E165="Non concernée",B148&lt;&gt;"NA"),1,0)</f>
        <v>0</v>
      </c>
      <c r="M148" s="1041">
        <f>IF(AND('Evaluation des exigences'!E165="Choix de véracité",C148&lt;&gt;"NA"),1,0)</f>
        <v>0</v>
      </c>
      <c r="N148" s="1041">
        <f>IF(AND('Evaluation des exigences'!E165="Non concernée",C148&lt;&gt;"NA"),1,0)</f>
        <v>0</v>
      </c>
      <c r="O148" s="1041">
        <f>IF(AND('Evaluation des exigences'!E165="Choix de véracité",H148&gt;1),1,0)</f>
        <v>1</v>
      </c>
      <c r="P148" s="1041">
        <f>IF(AND('Evaluation des exigences'!E165="Non concernée",H148&gt;1),1,0)</f>
        <v>0</v>
      </c>
    </row>
    <row r="149" spans="1:16" ht="25.5">
      <c r="A149" s="695" t="s">
        <v>264</v>
      </c>
      <c r="B149" s="586" t="s">
        <v>261</v>
      </c>
      <c r="C149" s="586" t="s">
        <v>69</v>
      </c>
      <c r="D149" s="959" t="s">
        <v>1393</v>
      </c>
      <c r="E149" s="984">
        <f t="shared" si="13"/>
        <v>1</v>
      </c>
      <c r="F149" s="984">
        <f t="shared" si="14"/>
        <v>1</v>
      </c>
      <c r="G149" s="984">
        <f t="shared" si="15"/>
        <v>0</v>
      </c>
      <c r="H149" s="984">
        <f t="shared" si="16"/>
        <v>2</v>
      </c>
      <c r="I149" s="1041">
        <f>IF(AND('Evaluation des exigences'!E166="Choix de véracité",A149&lt;&gt;"NA"),1,0)</f>
        <v>1</v>
      </c>
      <c r="J149" s="1041">
        <f>IF(AND('Evaluation des exigences'!E166="Non concernée",A149&lt;&gt;"NA"),1,0)</f>
        <v>0</v>
      </c>
      <c r="K149" s="1041">
        <f>IF(AND('Evaluation des exigences'!E166="Choix de véracité",B149&lt;&gt;"NA"),1,0)</f>
        <v>1</v>
      </c>
      <c r="L149" s="1041">
        <f>IF(AND('Evaluation des exigences'!E166="Non concernée",B149&lt;&gt;"NA"),1,0)</f>
        <v>0</v>
      </c>
      <c r="M149" s="1041">
        <f>IF(AND('Evaluation des exigences'!E166="Choix de véracité",C149&lt;&gt;"NA"),1,0)</f>
        <v>0</v>
      </c>
      <c r="N149" s="1041">
        <f>IF(AND('Evaluation des exigences'!E166="Non concernée",C149&lt;&gt;"NA"),1,0)</f>
        <v>0</v>
      </c>
      <c r="O149" s="1041">
        <f>IF(AND('Evaluation des exigences'!E166="Choix de véracité",H149&gt;1),1,0)</f>
        <v>1</v>
      </c>
      <c r="P149" s="1041">
        <f>IF(AND('Evaluation des exigences'!E166="Non concernée",H149&gt;1),1,0)</f>
        <v>0</v>
      </c>
    </row>
    <row r="150" spans="1:16" ht="25.5">
      <c r="A150" s="695" t="s">
        <v>265</v>
      </c>
      <c r="B150" s="586" t="s">
        <v>261</v>
      </c>
      <c r="C150" s="586" t="s">
        <v>69</v>
      </c>
      <c r="D150" s="959" t="s">
        <v>1394</v>
      </c>
      <c r="E150" s="984">
        <f t="shared" si="13"/>
        <v>1</v>
      </c>
      <c r="F150" s="984">
        <f t="shared" si="14"/>
        <v>1</v>
      </c>
      <c r="G150" s="984">
        <f t="shared" si="15"/>
        <v>0</v>
      </c>
      <c r="H150" s="984">
        <f t="shared" si="16"/>
        <v>2</v>
      </c>
      <c r="I150" s="1041">
        <f>IF(AND('Evaluation des exigences'!E167="Choix de véracité",A150&lt;&gt;"NA"),1,0)</f>
        <v>1</v>
      </c>
      <c r="J150" s="1041">
        <f>IF(AND('Evaluation des exigences'!E167="Non concernée",A150&lt;&gt;"NA"),1,0)</f>
        <v>0</v>
      </c>
      <c r="K150" s="1041">
        <f>IF(AND('Evaluation des exigences'!E167="Choix de véracité",B150&lt;&gt;"NA"),1,0)</f>
        <v>1</v>
      </c>
      <c r="L150" s="1041">
        <f>IF(AND('Evaluation des exigences'!E167="Non concernée",B150&lt;&gt;"NA"),1,0)</f>
        <v>0</v>
      </c>
      <c r="M150" s="1041">
        <f>IF(AND('Evaluation des exigences'!E167="Choix de véracité",C150&lt;&gt;"NA"),1,0)</f>
        <v>0</v>
      </c>
      <c r="N150" s="1041">
        <f>IF(AND('Evaluation des exigences'!E167="Non concernée",C150&lt;&gt;"NA"),1,0)</f>
        <v>0</v>
      </c>
      <c r="O150" s="1041">
        <f>IF(AND('Evaluation des exigences'!E167="Choix de véracité",H150&gt;1),1,0)</f>
        <v>1</v>
      </c>
      <c r="P150" s="1041">
        <f>IF(AND('Evaluation des exigences'!E167="Non concernée",H150&gt;1),1,0)</f>
        <v>0</v>
      </c>
    </row>
    <row r="151" spans="1:16">
      <c r="A151" s="693" t="s">
        <v>104</v>
      </c>
      <c r="B151" s="573" t="s">
        <v>101</v>
      </c>
      <c r="C151" s="573" t="s">
        <v>69</v>
      </c>
      <c r="D151" s="956" t="s">
        <v>1205</v>
      </c>
      <c r="E151" s="984"/>
      <c r="F151" s="984"/>
      <c r="G151" s="984"/>
      <c r="H151" s="984"/>
      <c r="I151" s="1074"/>
      <c r="J151" s="1074"/>
      <c r="K151" s="1074"/>
      <c r="L151" s="1074"/>
      <c r="M151" s="1074"/>
      <c r="N151" s="1074"/>
      <c r="O151" s="1074"/>
      <c r="P151" s="1074"/>
    </row>
    <row r="152" spans="1:16" ht="89.25">
      <c r="A152" s="695" t="s">
        <v>426</v>
      </c>
      <c r="B152" s="586" t="s">
        <v>116</v>
      </c>
      <c r="C152" s="586" t="s">
        <v>69</v>
      </c>
      <c r="D152" s="959" t="s">
        <v>1395</v>
      </c>
      <c r="E152" s="984">
        <f t="shared" si="13"/>
        <v>1</v>
      </c>
      <c r="F152" s="984">
        <f t="shared" si="14"/>
        <v>1</v>
      </c>
      <c r="G152" s="984">
        <f t="shared" si="15"/>
        <v>0</v>
      </c>
      <c r="H152" s="984">
        <f t="shared" si="16"/>
        <v>2</v>
      </c>
      <c r="I152" s="1041">
        <f>IF(AND('Evaluation des exigences'!E169="Choix de véracité",A152&lt;&gt;"NA"),1,0)</f>
        <v>1</v>
      </c>
      <c r="J152" s="1041">
        <f>IF(AND('Evaluation des exigences'!E169="Non concernée",A152&lt;&gt;"NA"),1,0)</f>
        <v>0</v>
      </c>
      <c r="K152" s="1041">
        <f>IF(AND('Evaluation des exigences'!E169="Choix de véracité",B152&lt;&gt;"NA"),1,0)</f>
        <v>1</v>
      </c>
      <c r="L152" s="1041">
        <f>IF(AND('Evaluation des exigences'!E169="Non concernée",B152&lt;&gt;"NA"),1,0)</f>
        <v>0</v>
      </c>
      <c r="M152" s="1041">
        <f>IF(AND('Evaluation des exigences'!E169="Choix de véracité",C152&lt;&gt;"NA"),1,0)</f>
        <v>0</v>
      </c>
      <c r="N152" s="1041">
        <f>IF(AND('Evaluation des exigences'!E169="Non concernée",C152&lt;&gt;"NA"),1,0)</f>
        <v>0</v>
      </c>
      <c r="O152" s="1041">
        <f>IF(AND('Evaluation des exigences'!E169="Choix de véracité",H152&gt;1),1,0)</f>
        <v>1</v>
      </c>
      <c r="P152" s="1041">
        <f>IF(AND('Evaluation des exigences'!E169="Non concernée",H152&gt;1),1,0)</f>
        <v>0</v>
      </c>
    </row>
    <row r="153" spans="1:16" ht="63.75">
      <c r="A153" s="695" t="s">
        <v>105</v>
      </c>
      <c r="B153" s="586" t="s">
        <v>106</v>
      </c>
      <c r="C153" s="586" t="s">
        <v>69</v>
      </c>
      <c r="D153" s="959" t="s">
        <v>1302</v>
      </c>
      <c r="E153" s="984">
        <f t="shared" si="13"/>
        <v>1</v>
      </c>
      <c r="F153" s="984">
        <f t="shared" si="14"/>
        <v>1</v>
      </c>
      <c r="G153" s="984">
        <f t="shared" si="15"/>
        <v>0</v>
      </c>
      <c r="H153" s="984">
        <f t="shared" si="16"/>
        <v>2</v>
      </c>
      <c r="I153" s="1041">
        <f>IF(AND('Evaluation des exigences'!E170="Choix de véracité",A153&lt;&gt;"NA"),1,0)</f>
        <v>1</v>
      </c>
      <c r="J153" s="1041">
        <f>IF(AND('Evaluation des exigences'!E170="Non concernée",A153&lt;&gt;"NA"),1,0)</f>
        <v>0</v>
      </c>
      <c r="K153" s="1041">
        <f>IF(AND('Evaluation des exigences'!E170="Choix de véracité",B153&lt;&gt;"NA"),1,0)</f>
        <v>1</v>
      </c>
      <c r="L153" s="1041">
        <f>IF(AND('Evaluation des exigences'!E170="Non concernée",B153&lt;&gt;"NA"),1,0)</f>
        <v>0</v>
      </c>
      <c r="M153" s="1041">
        <f>IF(AND('Evaluation des exigences'!E170="Choix de véracité",C153&lt;&gt;"NA"),1,0)</f>
        <v>0</v>
      </c>
      <c r="N153" s="1041">
        <f>IF(AND('Evaluation des exigences'!E170="Non concernée",C153&lt;&gt;"NA"),1,0)</f>
        <v>0</v>
      </c>
      <c r="O153" s="1041">
        <f>IF(AND('Evaluation des exigences'!E170="Choix de véracité",H153&gt;1),1,0)</f>
        <v>1</v>
      </c>
      <c r="P153" s="1041">
        <f>IF(AND('Evaluation des exigences'!E170="Non concernée",H153&gt;1),1,0)</f>
        <v>0</v>
      </c>
    </row>
    <row r="154" spans="1:16" ht="38.25">
      <c r="A154" s="695" t="s">
        <v>105</v>
      </c>
      <c r="B154" s="586" t="s">
        <v>107</v>
      </c>
      <c r="C154" s="586" t="s">
        <v>69</v>
      </c>
      <c r="D154" s="959" t="s">
        <v>1303</v>
      </c>
      <c r="E154" s="984">
        <f t="shared" si="13"/>
        <v>1</v>
      </c>
      <c r="F154" s="984">
        <f t="shared" si="14"/>
        <v>1</v>
      </c>
      <c r="G154" s="984">
        <f t="shared" si="15"/>
        <v>0</v>
      </c>
      <c r="H154" s="984">
        <f t="shared" si="16"/>
        <v>2</v>
      </c>
      <c r="I154" s="1041">
        <f>IF(AND('Evaluation des exigences'!E171="Choix de véracité",A154&lt;&gt;"NA"),1,0)</f>
        <v>1</v>
      </c>
      <c r="J154" s="1041">
        <f>IF(AND('Evaluation des exigences'!E171="Non concernée",A154&lt;&gt;"NA"),1,0)</f>
        <v>0</v>
      </c>
      <c r="K154" s="1041">
        <f>IF(AND('Evaluation des exigences'!E171="Choix de véracité",B154&lt;&gt;"NA"),1,0)</f>
        <v>1</v>
      </c>
      <c r="L154" s="1041">
        <f>IF(AND('Evaluation des exigences'!E171="Non concernée",B154&lt;&gt;"NA"),1,0)</f>
        <v>0</v>
      </c>
      <c r="M154" s="1041">
        <f>IF(AND('Evaluation des exigences'!E171="Choix de véracité",C154&lt;&gt;"NA"),1,0)</f>
        <v>0</v>
      </c>
      <c r="N154" s="1041">
        <f>IF(AND('Evaluation des exigences'!E171="Non concernée",C154&lt;&gt;"NA"),1,0)</f>
        <v>0</v>
      </c>
      <c r="O154" s="1041">
        <f>IF(AND('Evaluation des exigences'!E171="Choix de véracité",H154&gt;1),1,0)</f>
        <v>1</v>
      </c>
      <c r="P154" s="1041">
        <f>IF(AND('Evaluation des exigences'!E171="Non concernée",H154&gt;1),1,0)</f>
        <v>0</v>
      </c>
    </row>
    <row r="155" spans="1:16" ht="63.75">
      <c r="A155" s="695" t="s">
        <v>105</v>
      </c>
      <c r="B155" s="586" t="s">
        <v>108</v>
      </c>
      <c r="C155" s="586" t="s">
        <v>69</v>
      </c>
      <c r="D155" s="959" t="s">
        <v>1304</v>
      </c>
      <c r="E155" s="984">
        <f t="shared" si="13"/>
        <v>1</v>
      </c>
      <c r="F155" s="984">
        <f t="shared" si="14"/>
        <v>1</v>
      </c>
      <c r="G155" s="984">
        <f t="shared" si="15"/>
        <v>0</v>
      </c>
      <c r="H155" s="984">
        <f t="shared" si="16"/>
        <v>2</v>
      </c>
      <c r="I155" s="1041">
        <f>IF(AND('Evaluation des exigences'!E172="Choix de véracité",A155&lt;&gt;"NA"),1,0)</f>
        <v>1</v>
      </c>
      <c r="J155" s="1041">
        <f>IF(AND('Evaluation des exigences'!E172="Non concernée",A155&lt;&gt;"NA"),1,0)</f>
        <v>0</v>
      </c>
      <c r="K155" s="1041">
        <f>IF(AND('Evaluation des exigences'!E172="Choix de véracité",B155&lt;&gt;"NA"),1,0)</f>
        <v>1</v>
      </c>
      <c r="L155" s="1041">
        <f>IF(AND('Evaluation des exigences'!E172="Non concernée",B155&lt;&gt;"NA"),1,0)</f>
        <v>0</v>
      </c>
      <c r="M155" s="1041">
        <f>IF(AND('Evaluation des exigences'!E172="Choix de véracité",C155&lt;&gt;"NA"),1,0)</f>
        <v>0</v>
      </c>
      <c r="N155" s="1041">
        <f>IF(AND('Evaluation des exigences'!E172="Non concernée",C155&lt;&gt;"NA"),1,0)</f>
        <v>0</v>
      </c>
      <c r="O155" s="1041">
        <f>IF(AND('Evaluation des exigences'!E172="Choix de véracité",H155&gt;1),1,0)</f>
        <v>1</v>
      </c>
      <c r="P155" s="1041">
        <f>IF(AND('Evaluation des exigences'!E172="Non concernée",H155&gt;1),1,0)</f>
        <v>0</v>
      </c>
    </row>
    <row r="156" spans="1:16" ht="102">
      <c r="A156" s="695" t="s">
        <v>109</v>
      </c>
      <c r="B156" s="586" t="s">
        <v>110</v>
      </c>
      <c r="C156" s="586" t="s">
        <v>69</v>
      </c>
      <c r="D156" s="959" t="s">
        <v>1396</v>
      </c>
      <c r="E156" s="984">
        <f t="shared" si="13"/>
        <v>1</v>
      </c>
      <c r="F156" s="984">
        <f t="shared" si="14"/>
        <v>1</v>
      </c>
      <c r="G156" s="984">
        <f t="shared" si="15"/>
        <v>0</v>
      </c>
      <c r="H156" s="984">
        <f t="shared" si="16"/>
        <v>2</v>
      </c>
      <c r="I156" s="1041">
        <f>IF(AND('Evaluation des exigences'!E173="Choix de véracité",A156&lt;&gt;"NA"),1,0)</f>
        <v>1</v>
      </c>
      <c r="J156" s="1041">
        <f>IF(AND('Evaluation des exigences'!E173="Non concernée",A156&lt;&gt;"NA"),1,0)</f>
        <v>0</v>
      </c>
      <c r="K156" s="1041">
        <f>IF(AND('Evaluation des exigences'!E173="Choix de véracité",B156&lt;&gt;"NA"),1,0)</f>
        <v>1</v>
      </c>
      <c r="L156" s="1041">
        <f>IF(AND('Evaluation des exigences'!E173="Non concernée",B156&lt;&gt;"NA"),1,0)</f>
        <v>0</v>
      </c>
      <c r="M156" s="1041">
        <f>IF(AND('Evaluation des exigences'!E173="Choix de véracité",C156&lt;&gt;"NA"),1,0)</f>
        <v>0</v>
      </c>
      <c r="N156" s="1041">
        <f>IF(AND('Evaluation des exigences'!E173="Non concernée",C156&lt;&gt;"NA"),1,0)</f>
        <v>0</v>
      </c>
      <c r="O156" s="1041">
        <f>IF(AND('Evaluation des exigences'!E173="Choix de véracité",H156&gt;1),1,0)</f>
        <v>1</v>
      </c>
      <c r="P156" s="1041">
        <f>IF(AND('Evaluation des exigences'!E173="Non concernée",H156&gt;1),1,0)</f>
        <v>0</v>
      </c>
    </row>
    <row r="157" spans="1:16" ht="76.5">
      <c r="A157" s="695" t="s">
        <v>109</v>
      </c>
      <c r="B157" s="586" t="s">
        <v>111</v>
      </c>
      <c r="C157" s="586" t="s">
        <v>69</v>
      </c>
      <c r="D157" s="959" t="s">
        <v>1305</v>
      </c>
      <c r="E157" s="984">
        <f t="shared" si="13"/>
        <v>1</v>
      </c>
      <c r="F157" s="984">
        <f t="shared" si="14"/>
        <v>1</v>
      </c>
      <c r="G157" s="984">
        <f t="shared" si="15"/>
        <v>0</v>
      </c>
      <c r="H157" s="984">
        <f t="shared" si="16"/>
        <v>2</v>
      </c>
      <c r="I157" s="1041">
        <f>IF(AND('Evaluation des exigences'!E174="Choix de véracité",A157&lt;&gt;"NA"),1,0)</f>
        <v>1</v>
      </c>
      <c r="J157" s="1041">
        <f>IF(AND('Evaluation des exigences'!E174="Non concernée",A157&lt;&gt;"NA"),1,0)</f>
        <v>0</v>
      </c>
      <c r="K157" s="1041">
        <f>IF(AND('Evaluation des exigences'!E174="Choix de véracité",B157&lt;&gt;"NA"),1,0)</f>
        <v>1</v>
      </c>
      <c r="L157" s="1041">
        <f>IF(AND('Evaluation des exigences'!E174="Non concernée",B157&lt;&gt;"NA"),1,0)</f>
        <v>0</v>
      </c>
      <c r="M157" s="1041">
        <f>IF(AND('Evaluation des exigences'!E174="Choix de véracité",C157&lt;&gt;"NA"),1,0)</f>
        <v>0</v>
      </c>
      <c r="N157" s="1041">
        <f>IF(AND('Evaluation des exigences'!E174="Non concernée",C157&lt;&gt;"NA"),1,0)</f>
        <v>0</v>
      </c>
      <c r="O157" s="1041">
        <f>IF(AND('Evaluation des exigences'!E174="Choix de véracité",H157&gt;1),1,0)</f>
        <v>1</v>
      </c>
      <c r="P157" s="1041">
        <f>IF(AND('Evaluation des exigences'!E174="Non concernée",H157&gt;1),1,0)</f>
        <v>0</v>
      </c>
    </row>
    <row r="158" spans="1:16">
      <c r="A158" s="697"/>
      <c r="B158" s="574" t="s">
        <v>166</v>
      </c>
      <c r="C158" s="574" t="s">
        <v>69</v>
      </c>
      <c r="D158" s="963" t="s">
        <v>167</v>
      </c>
      <c r="E158" s="984">
        <f t="shared" si="13"/>
        <v>1</v>
      </c>
      <c r="F158" s="984">
        <f t="shared" si="14"/>
        <v>1</v>
      </c>
      <c r="G158" s="984">
        <f t="shared" si="15"/>
        <v>0</v>
      </c>
      <c r="H158" s="984">
        <f t="shared" si="16"/>
        <v>2</v>
      </c>
      <c r="I158" s="1041">
        <f>IF(AND('Evaluation des exigences'!E175="Choix de véracité",A158&lt;&gt;"NA"),1,0)</f>
        <v>0</v>
      </c>
      <c r="J158" s="1041">
        <f>IF(AND('Evaluation des exigences'!E175="Non concernée",A158&lt;&gt;"NA"),1,0)</f>
        <v>0</v>
      </c>
      <c r="K158" s="1041">
        <f>IF(AND('Evaluation des exigences'!E175="Choix de véracité",B158&lt;&gt;"NA"),1,0)</f>
        <v>0</v>
      </c>
      <c r="L158" s="1041">
        <f>IF(AND('Evaluation des exigences'!E175="Non concernée",B158&lt;&gt;"NA"),1,0)</f>
        <v>0</v>
      </c>
      <c r="M158" s="1041">
        <f>IF(AND('Evaluation des exigences'!E175="Choix de véracité",C158&lt;&gt;"NA"),1,0)</f>
        <v>0</v>
      </c>
      <c r="N158" s="1041">
        <f>IF(AND('Evaluation des exigences'!E175="Non concernée",C158&lt;&gt;"NA"),1,0)</f>
        <v>0</v>
      </c>
      <c r="O158" s="1041">
        <f>IF(AND('Evaluation des exigences'!E175="Choix de véracité",H158&gt;1),1,0)</f>
        <v>0</v>
      </c>
      <c r="P158" s="1041">
        <f>IF(AND('Evaluation des exigences'!E175="Non concernée",H158&gt;1),1,0)</f>
        <v>0</v>
      </c>
    </row>
    <row r="159" spans="1:16" ht="76.5">
      <c r="A159" s="695" t="s">
        <v>168</v>
      </c>
      <c r="B159" s="586" t="s">
        <v>166</v>
      </c>
      <c r="C159" s="586" t="s">
        <v>69</v>
      </c>
      <c r="D159" s="959" t="s">
        <v>1306</v>
      </c>
      <c r="E159" s="984">
        <f t="shared" si="13"/>
        <v>1</v>
      </c>
      <c r="F159" s="984">
        <f t="shared" si="14"/>
        <v>1</v>
      </c>
      <c r="G159" s="984">
        <f t="shared" si="15"/>
        <v>0</v>
      </c>
      <c r="H159" s="984">
        <f t="shared" si="16"/>
        <v>2</v>
      </c>
      <c r="I159" s="1041">
        <f>IF(AND('Evaluation des exigences'!E176="Choix de véracité",A159&lt;&gt;"NA"),1,0)</f>
        <v>1</v>
      </c>
      <c r="J159" s="1041">
        <f>IF(AND('Evaluation des exigences'!E176="Non concernée",A159&lt;&gt;"NA"),1,0)</f>
        <v>0</v>
      </c>
      <c r="K159" s="1041">
        <f>IF(AND('Evaluation des exigences'!E176="Choix de véracité",B159&lt;&gt;"NA"),1,0)</f>
        <v>1</v>
      </c>
      <c r="L159" s="1041">
        <f>IF(AND('Evaluation des exigences'!E176="Non concernée",B159&lt;&gt;"NA"),1,0)</f>
        <v>0</v>
      </c>
      <c r="M159" s="1041">
        <f>IF(AND('Evaluation des exigences'!E176="Choix de véracité",C159&lt;&gt;"NA"),1,0)</f>
        <v>0</v>
      </c>
      <c r="N159" s="1041">
        <f>IF(AND('Evaluation des exigences'!E176="Non concernée",C159&lt;&gt;"NA"),1,0)</f>
        <v>0</v>
      </c>
      <c r="O159" s="1041">
        <f>IF(AND('Evaluation des exigences'!E176="Choix de véracité",H159&gt;1),1,0)</f>
        <v>1</v>
      </c>
      <c r="P159" s="1041">
        <f>IF(AND('Evaluation des exigences'!E176="Non concernée",H159&gt;1),1,0)</f>
        <v>0</v>
      </c>
    </row>
    <row r="160" spans="1:16" ht="102">
      <c r="A160" s="695" t="s">
        <v>169</v>
      </c>
      <c r="B160" s="586" t="s">
        <v>166</v>
      </c>
      <c r="C160" s="586" t="s">
        <v>69</v>
      </c>
      <c r="D160" s="959" t="s">
        <v>1397</v>
      </c>
      <c r="E160" s="984">
        <f t="shared" si="13"/>
        <v>1</v>
      </c>
      <c r="F160" s="984">
        <f t="shared" si="14"/>
        <v>1</v>
      </c>
      <c r="G160" s="984">
        <f t="shared" si="15"/>
        <v>0</v>
      </c>
      <c r="H160" s="984">
        <f t="shared" si="16"/>
        <v>2</v>
      </c>
      <c r="I160" s="1041">
        <f>IF(AND('Evaluation des exigences'!E177="Choix de véracité",A160&lt;&gt;"NA"),1,0)</f>
        <v>1</v>
      </c>
      <c r="J160" s="1041">
        <f>IF(AND('Evaluation des exigences'!E177="Non concernée",A160&lt;&gt;"NA"),1,0)</f>
        <v>0</v>
      </c>
      <c r="K160" s="1041">
        <f>IF(AND('Evaluation des exigences'!E177="Choix de véracité",B160&lt;&gt;"NA"),1,0)</f>
        <v>1</v>
      </c>
      <c r="L160" s="1041">
        <f>IF(AND('Evaluation des exigences'!E177="Non concernée",B160&lt;&gt;"NA"),1,0)</f>
        <v>0</v>
      </c>
      <c r="M160" s="1041">
        <f>IF(AND('Evaluation des exigences'!E177="Choix de véracité",C160&lt;&gt;"NA"),1,0)</f>
        <v>0</v>
      </c>
      <c r="N160" s="1041">
        <f>IF(AND('Evaluation des exigences'!E177="Non concernée",C160&lt;&gt;"NA"),1,0)</f>
        <v>0</v>
      </c>
      <c r="O160" s="1041">
        <f>IF(AND('Evaluation des exigences'!E177="Choix de véracité",H160&gt;1),1,0)</f>
        <v>1</v>
      </c>
      <c r="P160" s="1041">
        <f>IF(AND('Evaluation des exigences'!E177="Non concernée",H160&gt;1),1,0)</f>
        <v>0</v>
      </c>
    </row>
    <row r="161" spans="1:16" ht="89.25">
      <c r="A161" s="695" t="s">
        <v>170</v>
      </c>
      <c r="B161" s="586" t="s">
        <v>166</v>
      </c>
      <c r="C161" s="586" t="s">
        <v>69</v>
      </c>
      <c r="D161" s="959" t="s">
        <v>1398</v>
      </c>
      <c r="E161" s="984">
        <f t="shared" si="13"/>
        <v>1</v>
      </c>
      <c r="F161" s="984">
        <f t="shared" si="14"/>
        <v>1</v>
      </c>
      <c r="G161" s="984">
        <f t="shared" si="15"/>
        <v>0</v>
      </c>
      <c r="H161" s="984">
        <f t="shared" si="16"/>
        <v>2</v>
      </c>
      <c r="I161" s="1041">
        <f>IF(AND('Evaluation des exigences'!E178="Choix de véracité",A161&lt;&gt;"NA"),1,0)</f>
        <v>1</v>
      </c>
      <c r="J161" s="1041">
        <f>IF(AND('Evaluation des exigences'!E178="Non concernée",A161&lt;&gt;"NA"),1,0)</f>
        <v>0</v>
      </c>
      <c r="K161" s="1041">
        <f>IF(AND('Evaluation des exigences'!E178="Choix de véracité",B161&lt;&gt;"NA"),1,0)</f>
        <v>1</v>
      </c>
      <c r="L161" s="1041">
        <f>IF(AND('Evaluation des exigences'!E178="Non concernée",B161&lt;&gt;"NA"),1,0)</f>
        <v>0</v>
      </c>
      <c r="M161" s="1041">
        <f>IF(AND('Evaluation des exigences'!E178="Choix de véracité",C161&lt;&gt;"NA"),1,0)</f>
        <v>0</v>
      </c>
      <c r="N161" s="1041">
        <f>IF(AND('Evaluation des exigences'!E178="Non concernée",C161&lt;&gt;"NA"),1,0)</f>
        <v>0</v>
      </c>
      <c r="O161" s="1041">
        <f>IF(AND('Evaluation des exigences'!E178="Choix de véracité",H161&gt;1),1,0)</f>
        <v>1</v>
      </c>
      <c r="P161" s="1041">
        <f>IF(AND('Evaluation des exigences'!E178="Non concernée",H161&gt;1),1,0)</f>
        <v>0</v>
      </c>
    </row>
    <row r="162" spans="1:16" ht="25.5">
      <c r="A162" s="695" t="s">
        <v>171</v>
      </c>
      <c r="B162" s="586" t="s">
        <v>166</v>
      </c>
      <c r="C162" s="586" t="s">
        <v>69</v>
      </c>
      <c r="D162" s="959" t="s">
        <v>172</v>
      </c>
      <c r="E162" s="984">
        <f t="shared" si="13"/>
        <v>1</v>
      </c>
      <c r="F162" s="984">
        <f t="shared" si="14"/>
        <v>1</v>
      </c>
      <c r="G162" s="984">
        <f t="shared" si="15"/>
        <v>0</v>
      </c>
      <c r="H162" s="984">
        <f t="shared" si="16"/>
        <v>2</v>
      </c>
      <c r="I162" s="1041">
        <f>IF(AND('Evaluation des exigences'!E179="Choix de véracité",A162&lt;&gt;"NA"),1,0)</f>
        <v>1</v>
      </c>
      <c r="J162" s="1041">
        <f>IF(AND('Evaluation des exigences'!E179="Non concernée",A162&lt;&gt;"NA"),1,0)</f>
        <v>0</v>
      </c>
      <c r="K162" s="1041">
        <f>IF(AND('Evaluation des exigences'!E179="Choix de véracité",B162&lt;&gt;"NA"),1,0)</f>
        <v>1</v>
      </c>
      <c r="L162" s="1041">
        <f>IF(AND('Evaluation des exigences'!E179="Non concernée",B162&lt;&gt;"NA"),1,0)</f>
        <v>0</v>
      </c>
      <c r="M162" s="1041">
        <f>IF(AND('Evaluation des exigences'!E179="Choix de véracité",C162&lt;&gt;"NA"),1,0)</f>
        <v>0</v>
      </c>
      <c r="N162" s="1041">
        <f>IF(AND('Evaluation des exigences'!E179="Non concernée",C162&lt;&gt;"NA"),1,0)</f>
        <v>0</v>
      </c>
      <c r="O162" s="1041">
        <f>IF(AND('Evaluation des exigences'!E179="Choix de véracité",H162&gt;1),1,0)</f>
        <v>1</v>
      </c>
      <c r="P162" s="1041">
        <f>IF(AND('Evaluation des exigences'!E179="Non concernée",H162&gt;1),1,0)</f>
        <v>0</v>
      </c>
    </row>
    <row r="163" spans="1:16" ht="89.25">
      <c r="A163" s="695" t="s">
        <v>168</v>
      </c>
      <c r="B163" s="586" t="s">
        <v>166</v>
      </c>
      <c r="C163" s="586" t="s">
        <v>69</v>
      </c>
      <c r="D163" s="959" t="s">
        <v>1399</v>
      </c>
      <c r="E163" s="984">
        <f t="shared" si="13"/>
        <v>1</v>
      </c>
      <c r="F163" s="984">
        <f t="shared" si="14"/>
        <v>1</v>
      </c>
      <c r="G163" s="984">
        <f t="shared" si="15"/>
        <v>0</v>
      </c>
      <c r="H163" s="984">
        <f t="shared" si="16"/>
        <v>2</v>
      </c>
      <c r="I163" s="1041">
        <f>IF(AND('Evaluation des exigences'!E180="Choix de véracité",A163&lt;&gt;"NA"),1,0)</f>
        <v>1</v>
      </c>
      <c r="J163" s="1041">
        <f>IF(AND('Evaluation des exigences'!E180="Non concernée",A163&lt;&gt;"NA"),1,0)</f>
        <v>0</v>
      </c>
      <c r="K163" s="1041">
        <f>IF(AND('Evaluation des exigences'!E180="Choix de véracité",B163&lt;&gt;"NA"),1,0)</f>
        <v>1</v>
      </c>
      <c r="L163" s="1041">
        <f>IF(AND('Evaluation des exigences'!E180="Non concernée",B163&lt;&gt;"NA"),1,0)</f>
        <v>0</v>
      </c>
      <c r="M163" s="1041">
        <f>IF(AND('Evaluation des exigences'!E180="Choix de véracité",C163&lt;&gt;"NA"),1,0)</f>
        <v>0</v>
      </c>
      <c r="N163" s="1041">
        <f>IF(AND('Evaluation des exigences'!E180="Non concernée",C163&lt;&gt;"NA"),1,0)</f>
        <v>0</v>
      </c>
      <c r="O163" s="1041">
        <f>IF(AND('Evaluation des exigences'!E180="Choix de véracité",H163&gt;1),1,0)</f>
        <v>1</v>
      </c>
      <c r="P163" s="1041">
        <f>IF(AND('Evaluation des exigences'!E180="Non concernée",H163&gt;1),1,0)</f>
        <v>0</v>
      </c>
    </row>
    <row r="164" spans="1:16">
      <c r="A164" s="700" t="s">
        <v>133</v>
      </c>
      <c r="B164" s="574" t="s">
        <v>134</v>
      </c>
      <c r="C164" s="574" t="s">
        <v>69</v>
      </c>
      <c r="D164" s="963" t="s">
        <v>135</v>
      </c>
      <c r="E164" s="984">
        <f t="shared" si="13"/>
        <v>1</v>
      </c>
      <c r="F164" s="984">
        <f t="shared" si="14"/>
        <v>1</v>
      </c>
      <c r="G164" s="984">
        <f t="shared" si="15"/>
        <v>0</v>
      </c>
      <c r="H164" s="984">
        <f t="shared" si="16"/>
        <v>2</v>
      </c>
      <c r="I164" s="1041">
        <f>IF(AND('Evaluation des exigences'!E181="Choix de véracité",A164&lt;&gt;"NA"),1,0)</f>
        <v>0</v>
      </c>
      <c r="J164" s="1041">
        <f>IF(AND('Evaluation des exigences'!E181="Non concernée",A164&lt;&gt;"NA"),1,0)</f>
        <v>0</v>
      </c>
      <c r="K164" s="1041">
        <f>IF(AND('Evaluation des exigences'!E181="Choix de véracité",B164&lt;&gt;"NA"),1,0)</f>
        <v>0</v>
      </c>
      <c r="L164" s="1041">
        <f>IF(AND('Evaluation des exigences'!E181="Non concernée",B164&lt;&gt;"NA"),1,0)</f>
        <v>0</v>
      </c>
      <c r="M164" s="1041">
        <f>IF(AND('Evaluation des exigences'!E181="Choix de véracité",C164&lt;&gt;"NA"),1,0)</f>
        <v>0</v>
      </c>
      <c r="N164" s="1041">
        <f>IF(AND('Evaluation des exigences'!E181="Non concernée",C164&lt;&gt;"NA"),1,0)</f>
        <v>0</v>
      </c>
      <c r="O164" s="1041">
        <f>IF(AND('Evaluation des exigences'!E181="Choix de véracité",H164&gt;1),1,0)</f>
        <v>0</v>
      </c>
      <c r="P164" s="1041">
        <f>IF(AND('Evaluation des exigences'!E181="Non concernée",H164&gt;1),1,0)</f>
        <v>0</v>
      </c>
    </row>
    <row r="165" spans="1:16" ht="63.75">
      <c r="A165" s="695" t="s">
        <v>136</v>
      </c>
      <c r="B165" s="586" t="s">
        <v>137</v>
      </c>
      <c r="C165" s="586" t="s">
        <v>69</v>
      </c>
      <c r="D165" s="959" t="s">
        <v>1307</v>
      </c>
      <c r="E165" s="984">
        <f t="shared" si="13"/>
        <v>1</v>
      </c>
      <c r="F165" s="984">
        <f t="shared" si="14"/>
        <v>1</v>
      </c>
      <c r="G165" s="984">
        <f t="shared" si="15"/>
        <v>0</v>
      </c>
      <c r="H165" s="984">
        <f t="shared" si="16"/>
        <v>2</v>
      </c>
      <c r="I165" s="1041">
        <f>IF(AND('Evaluation des exigences'!E182="Choix de véracité",A165&lt;&gt;"NA"),1,0)</f>
        <v>1</v>
      </c>
      <c r="J165" s="1041">
        <f>IF(AND('Evaluation des exigences'!E182="Non concernée",A165&lt;&gt;"NA"),1,0)</f>
        <v>0</v>
      </c>
      <c r="K165" s="1041">
        <f>IF(AND('Evaluation des exigences'!E182="Choix de véracité",B165&lt;&gt;"NA"),1,0)</f>
        <v>1</v>
      </c>
      <c r="L165" s="1041">
        <f>IF(AND('Evaluation des exigences'!E182="Non concernée",B165&lt;&gt;"NA"),1,0)</f>
        <v>0</v>
      </c>
      <c r="M165" s="1041">
        <f>IF(AND('Evaluation des exigences'!E182="Choix de véracité",C165&lt;&gt;"NA"),1,0)</f>
        <v>0</v>
      </c>
      <c r="N165" s="1041">
        <f>IF(AND('Evaluation des exigences'!E182="Non concernée",C165&lt;&gt;"NA"),1,0)</f>
        <v>0</v>
      </c>
      <c r="O165" s="1041">
        <f>IF(AND('Evaluation des exigences'!E182="Choix de véracité",H165&gt;1),1,0)</f>
        <v>1</v>
      </c>
      <c r="P165" s="1041">
        <f>IF(AND('Evaluation des exigences'!E182="Non concernée",H165&gt;1),1,0)</f>
        <v>0</v>
      </c>
    </row>
    <row r="166" spans="1:16" ht="38.25">
      <c r="A166" s="695" t="s">
        <v>147</v>
      </c>
      <c r="B166" s="586" t="s">
        <v>148</v>
      </c>
      <c r="C166" s="586" t="s">
        <v>69</v>
      </c>
      <c r="D166" s="959" t="s">
        <v>149</v>
      </c>
      <c r="E166" s="984">
        <f t="shared" si="13"/>
        <v>1</v>
      </c>
      <c r="F166" s="984">
        <f t="shared" si="14"/>
        <v>1</v>
      </c>
      <c r="G166" s="984">
        <f t="shared" si="15"/>
        <v>0</v>
      </c>
      <c r="H166" s="984">
        <f t="shared" si="16"/>
        <v>2</v>
      </c>
      <c r="I166" s="1041">
        <f>IF(AND('Evaluation des exigences'!E183="Choix de véracité",A166&lt;&gt;"NA"),1,0)</f>
        <v>1</v>
      </c>
      <c r="J166" s="1041">
        <f>IF(AND('Evaluation des exigences'!E183="Non concernée",A166&lt;&gt;"NA"),1,0)</f>
        <v>0</v>
      </c>
      <c r="K166" s="1041">
        <f>IF(AND('Evaluation des exigences'!E183="Choix de véracité",B166&lt;&gt;"NA"),1,0)</f>
        <v>1</v>
      </c>
      <c r="L166" s="1041">
        <f>IF(AND('Evaluation des exigences'!E183="Non concernée",B166&lt;&gt;"NA"),1,0)</f>
        <v>0</v>
      </c>
      <c r="M166" s="1041">
        <f>IF(AND('Evaluation des exigences'!E183="Choix de véracité",C166&lt;&gt;"NA"),1,0)</f>
        <v>0</v>
      </c>
      <c r="N166" s="1041">
        <f>IF(AND('Evaluation des exigences'!E183="Non concernée",C166&lt;&gt;"NA"),1,0)</f>
        <v>0</v>
      </c>
      <c r="O166" s="1041">
        <f>IF(AND('Evaluation des exigences'!E183="Choix de véracité",H166&gt;1),1,0)</f>
        <v>1</v>
      </c>
      <c r="P166" s="1041">
        <f>IF(AND('Evaluation des exigences'!E183="Non concernée",H166&gt;1),1,0)</f>
        <v>0</v>
      </c>
    </row>
    <row r="167" spans="1:16" ht="51">
      <c r="A167" s="695" t="s">
        <v>150</v>
      </c>
      <c r="B167" s="586" t="s">
        <v>151</v>
      </c>
      <c r="C167" s="586" t="s">
        <v>69</v>
      </c>
      <c r="D167" s="959" t="s">
        <v>152</v>
      </c>
      <c r="E167" s="984">
        <f t="shared" si="13"/>
        <v>1</v>
      </c>
      <c r="F167" s="984">
        <f t="shared" si="14"/>
        <v>1</v>
      </c>
      <c r="G167" s="984">
        <f t="shared" si="15"/>
        <v>0</v>
      </c>
      <c r="H167" s="984">
        <f t="shared" si="16"/>
        <v>2</v>
      </c>
      <c r="I167" s="1041">
        <f>IF(AND('Evaluation des exigences'!E184="Choix de véracité",A167&lt;&gt;"NA"),1,0)</f>
        <v>1</v>
      </c>
      <c r="J167" s="1041">
        <f>IF(AND('Evaluation des exigences'!E184="Non concernée",A167&lt;&gt;"NA"),1,0)</f>
        <v>0</v>
      </c>
      <c r="K167" s="1041">
        <f>IF(AND('Evaluation des exigences'!E184="Choix de véracité",B167&lt;&gt;"NA"),1,0)</f>
        <v>1</v>
      </c>
      <c r="L167" s="1041">
        <f>IF(AND('Evaluation des exigences'!E184="Non concernée",B167&lt;&gt;"NA"),1,0)</f>
        <v>0</v>
      </c>
      <c r="M167" s="1041">
        <f>IF(AND('Evaluation des exigences'!E184="Choix de véracité",C167&lt;&gt;"NA"),1,0)</f>
        <v>0</v>
      </c>
      <c r="N167" s="1041">
        <f>IF(AND('Evaluation des exigences'!E184="Non concernée",C167&lt;&gt;"NA"),1,0)</f>
        <v>0</v>
      </c>
      <c r="O167" s="1041">
        <f>IF(AND('Evaluation des exigences'!E184="Choix de véracité",H167&gt;1),1,0)</f>
        <v>1</v>
      </c>
      <c r="P167" s="1041">
        <f>IF(AND('Evaluation des exigences'!E184="Non concernée",H167&gt;1),1,0)</f>
        <v>0</v>
      </c>
    </row>
    <row r="168" spans="1:16" ht="51">
      <c r="A168" s="695" t="s">
        <v>155</v>
      </c>
      <c r="B168" s="586" t="s">
        <v>156</v>
      </c>
      <c r="C168" s="586" t="s">
        <v>69</v>
      </c>
      <c r="D168" s="959" t="s">
        <v>157</v>
      </c>
      <c r="E168" s="984">
        <f t="shared" si="13"/>
        <v>1</v>
      </c>
      <c r="F168" s="984">
        <f t="shared" si="14"/>
        <v>1</v>
      </c>
      <c r="G168" s="984">
        <f t="shared" si="15"/>
        <v>0</v>
      </c>
      <c r="H168" s="984">
        <f t="shared" si="16"/>
        <v>2</v>
      </c>
      <c r="I168" s="1041">
        <f>IF(AND('Evaluation des exigences'!E185="Choix de véracité",A168&lt;&gt;"NA"),1,0)</f>
        <v>1</v>
      </c>
      <c r="J168" s="1041">
        <f>IF(AND('Evaluation des exigences'!E185="Non concernée",A168&lt;&gt;"NA"),1,0)</f>
        <v>0</v>
      </c>
      <c r="K168" s="1041">
        <f>IF(AND('Evaluation des exigences'!E185="Choix de véracité",B168&lt;&gt;"NA"),1,0)</f>
        <v>1</v>
      </c>
      <c r="L168" s="1041">
        <f>IF(AND('Evaluation des exigences'!E185="Non concernée",B168&lt;&gt;"NA"),1,0)</f>
        <v>0</v>
      </c>
      <c r="M168" s="1041">
        <f>IF(AND('Evaluation des exigences'!E185="Choix de véracité",C168&lt;&gt;"NA"),1,0)</f>
        <v>0</v>
      </c>
      <c r="N168" s="1041">
        <f>IF(AND('Evaluation des exigences'!E185="Non concernée",C168&lt;&gt;"NA"),1,0)</f>
        <v>0</v>
      </c>
      <c r="O168" s="1041">
        <f>IF(AND('Evaluation des exigences'!E185="Choix de véracité",H168&gt;1),1,0)</f>
        <v>1</v>
      </c>
      <c r="P168" s="1041">
        <f>IF(AND('Evaluation des exigences'!E185="Non concernée",H168&gt;1),1,0)</f>
        <v>0</v>
      </c>
    </row>
    <row r="169" spans="1:16" ht="63.75">
      <c r="A169" s="695" t="s">
        <v>158</v>
      </c>
      <c r="B169" s="586" t="s">
        <v>159</v>
      </c>
      <c r="C169" s="586" t="s">
        <v>69</v>
      </c>
      <c r="D169" s="959" t="s">
        <v>160</v>
      </c>
      <c r="E169" s="984">
        <f t="shared" si="13"/>
        <v>1</v>
      </c>
      <c r="F169" s="984">
        <f t="shared" si="14"/>
        <v>1</v>
      </c>
      <c r="G169" s="984">
        <f t="shared" si="15"/>
        <v>0</v>
      </c>
      <c r="H169" s="984">
        <f t="shared" si="16"/>
        <v>2</v>
      </c>
      <c r="I169" s="1041">
        <f>IF(AND('Evaluation des exigences'!E186="Choix de véracité",A169&lt;&gt;"NA"),1,0)</f>
        <v>1</v>
      </c>
      <c r="J169" s="1041">
        <f>IF(AND('Evaluation des exigences'!E186="Non concernée",A169&lt;&gt;"NA"),1,0)</f>
        <v>0</v>
      </c>
      <c r="K169" s="1041">
        <f>IF(AND('Evaluation des exigences'!E186="Choix de véracité",B169&lt;&gt;"NA"),1,0)</f>
        <v>1</v>
      </c>
      <c r="L169" s="1041">
        <f>IF(AND('Evaluation des exigences'!E186="Non concernée",B169&lt;&gt;"NA"),1,0)</f>
        <v>0</v>
      </c>
      <c r="M169" s="1041">
        <f>IF(AND('Evaluation des exigences'!E186="Choix de véracité",C169&lt;&gt;"NA"),1,0)</f>
        <v>0</v>
      </c>
      <c r="N169" s="1041">
        <f>IF(AND('Evaluation des exigences'!E186="Non concernée",C169&lt;&gt;"NA"),1,0)</f>
        <v>0</v>
      </c>
      <c r="O169" s="1041">
        <f>IF(AND('Evaluation des exigences'!E186="Choix de véracité",H169&gt;1),1,0)</f>
        <v>1</v>
      </c>
      <c r="P169" s="1041">
        <f>IF(AND('Evaluation des exigences'!E186="Non concernée",H169&gt;1),1,0)</f>
        <v>0</v>
      </c>
    </row>
    <row r="170" spans="1:16" ht="63.75">
      <c r="A170" s="695" t="s">
        <v>139</v>
      </c>
      <c r="B170" s="586" t="s">
        <v>140</v>
      </c>
      <c r="C170" s="586" t="s">
        <v>69</v>
      </c>
      <c r="D170" s="959" t="s">
        <v>141</v>
      </c>
      <c r="E170" s="984">
        <f t="shared" si="13"/>
        <v>1</v>
      </c>
      <c r="F170" s="984">
        <f t="shared" si="14"/>
        <v>1</v>
      </c>
      <c r="G170" s="984">
        <f t="shared" si="15"/>
        <v>0</v>
      </c>
      <c r="H170" s="984">
        <f t="shared" si="16"/>
        <v>2</v>
      </c>
      <c r="I170" s="1041">
        <f>IF(AND('Evaluation des exigences'!E187="Choix de véracité",A170&lt;&gt;"NA"),1,0)</f>
        <v>1</v>
      </c>
      <c r="J170" s="1041">
        <f>IF(AND('Evaluation des exigences'!E187="Non concernée",A170&lt;&gt;"NA"),1,0)</f>
        <v>0</v>
      </c>
      <c r="K170" s="1041">
        <f>IF(AND('Evaluation des exigences'!E187="Choix de véracité",B170&lt;&gt;"NA"),1,0)</f>
        <v>1</v>
      </c>
      <c r="L170" s="1041">
        <f>IF(AND('Evaluation des exigences'!E187="Non concernée",B170&lt;&gt;"NA"),1,0)</f>
        <v>0</v>
      </c>
      <c r="M170" s="1041">
        <f>IF(AND('Evaluation des exigences'!E187="Choix de véracité",C170&lt;&gt;"NA"),1,0)</f>
        <v>0</v>
      </c>
      <c r="N170" s="1041">
        <f>IF(AND('Evaluation des exigences'!E187="Non concernée",C170&lt;&gt;"NA"),1,0)</f>
        <v>0</v>
      </c>
      <c r="O170" s="1041">
        <f>IF(AND('Evaluation des exigences'!E187="Choix de véracité",H170&gt;1),1,0)</f>
        <v>1</v>
      </c>
      <c r="P170" s="1041">
        <f>IF(AND('Evaluation des exigences'!E187="Non concernée",H170&gt;1),1,0)</f>
        <v>0</v>
      </c>
    </row>
    <row r="171" spans="1:16" ht="51">
      <c r="A171" s="695" t="s">
        <v>139</v>
      </c>
      <c r="B171" s="586" t="s">
        <v>142</v>
      </c>
      <c r="C171" s="586" t="s">
        <v>69</v>
      </c>
      <c r="D171" s="959" t="s">
        <v>143</v>
      </c>
      <c r="E171" s="984">
        <f t="shared" si="13"/>
        <v>1</v>
      </c>
      <c r="F171" s="984">
        <f t="shared" si="14"/>
        <v>1</v>
      </c>
      <c r="G171" s="984">
        <f t="shared" si="15"/>
        <v>0</v>
      </c>
      <c r="H171" s="984">
        <f t="shared" si="16"/>
        <v>2</v>
      </c>
      <c r="I171" s="1041">
        <f>IF(AND('Evaluation des exigences'!E188="Choix de véracité",A171&lt;&gt;"NA"),1,0)</f>
        <v>1</v>
      </c>
      <c r="J171" s="1041">
        <f>IF(AND('Evaluation des exigences'!E188="Non concernée",A171&lt;&gt;"NA"),1,0)</f>
        <v>0</v>
      </c>
      <c r="K171" s="1041">
        <f>IF(AND('Evaluation des exigences'!E188="Choix de véracité",B171&lt;&gt;"NA"),1,0)</f>
        <v>1</v>
      </c>
      <c r="L171" s="1041">
        <f>IF(AND('Evaluation des exigences'!E188="Non concernée",B171&lt;&gt;"NA"),1,0)</f>
        <v>0</v>
      </c>
      <c r="M171" s="1041">
        <f>IF(AND('Evaluation des exigences'!E188="Choix de véracité",C171&lt;&gt;"NA"),1,0)</f>
        <v>0</v>
      </c>
      <c r="N171" s="1041">
        <f>IF(AND('Evaluation des exigences'!E188="Non concernée",C171&lt;&gt;"NA"),1,0)</f>
        <v>0</v>
      </c>
      <c r="O171" s="1041">
        <f>IF(AND('Evaluation des exigences'!E188="Choix de véracité",H171&gt;1),1,0)</f>
        <v>1</v>
      </c>
      <c r="P171" s="1041">
        <f>IF(AND('Evaluation des exigences'!E188="Non concernée",H171&gt;1),1,0)</f>
        <v>0</v>
      </c>
    </row>
    <row r="172" spans="1:16" ht="63.75">
      <c r="A172" s="695" t="s">
        <v>144</v>
      </c>
      <c r="B172" s="586" t="s">
        <v>145</v>
      </c>
      <c r="C172" s="586" t="s">
        <v>69</v>
      </c>
      <c r="D172" s="959" t="s">
        <v>146</v>
      </c>
      <c r="E172" s="984">
        <f t="shared" si="13"/>
        <v>1</v>
      </c>
      <c r="F172" s="984">
        <f t="shared" si="14"/>
        <v>1</v>
      </c>
      <c r="G172" s="984">
        <f t="shared" si="15"/>
        <v>0</v>
      </c>
      <c r="H172" s="984">
        <f t="shared" si="16"/>
        <v>2</v>
      </c>
      <c r="I172" s="1041">
        <f>IF(AND('Evaluation des exigences'!E189="Choix de véracité",A172&lt;&gt;"NA"),1,0)</f>
        <v>1</v>
      </c>
      <c r="J172" s="1041">
        <f>IF(AND('Evaluation des exigences'!E189="Non concernée",A172&lt;&gt;"NA"),1,0)</f>
        <v>0</v>
      </c>
      <c r="K172" s="1041">
        <f>IF(AND('Evaluation des exigences'!E189="Choix de véracité",B172&lt;&gt;"NA"),1,0)</f>
        <v>1</v>
      </c>
      <c r="L172" s="1041">
        <f>IF(AND('Evaluation des exigences'!E189="Non concernée",B172&lt;&gt;"NA"),1,0)</f>
        <v>0</v>
      </c>
      <c r="M172" s="1041">
        <f>IF(AND('Evaluation des exigences'!E189="Choix de véracité",C172&lt;&gt;"NA"),1,0)</f>
        <v>0</v>
      </c>
      <c r="N172" s="1041">
        <f>IF(AND('Evaluation des exigences'!E189="Non concernée",C172&lt;&gt;"NA"),1,0)</f>
        <v>0</v>
      </c>
      <c r="O172" s="1041">
        <f>IF(AND('Evaluation des exigences'!E189="Choix de véracité",H172&gt;1),1,0)</f>
        <v>1</v>
      </c>
      <c r="P172" s="1041">
        <f>IF(AND('Evaluation des exigences'!E189="Non concernée",H172&gt;1),1,0)</f>
        <v>0</v>
      </c>
    </row>
    <row r="173" spans="1:16" ht="114.75">
      <c r="A173" s="695" t="s">
        <v>153</v>
      </c>
      <c r="B173" s="586" t="s">
        <v>154</v>
      </c>
      <c r="C173" s="586" t="s">
        <v>69</v>
      </c>
      <c r="D173" s="960" t="s">
        <v>1400</v>
      </c>
      <c r="E173" s="984">
        <f t="shared" si="13"/>
        <v>1</v>
      </c>
      <c r="F173" s="984">
        <f t="shared" si="14"/>
        <v>1</v>
      </c>
      <c r="G173" s="984">
        <f t="shared" si="15"/>
        <v>0</v>
      </c>
      <c r="H173" s="984">
        <f t="shared" si="16"/>
        <v>2</v>
      </c>
      <c r="I173" s="1041">
        <f>IF(AND('Evaluation des exigences'!E190="Choix de véracité",A173&lt;&gt;"NA"),1,0)</f>
        <v>1</v>
      </c>
      <c r="J173" s="1041">
        <f>IF(AND('Evaluation des exigences'!E190="Non concernée",A173&lt;&gt;"NA"),1,0)</f>
        <v>0</v>
      </c>
      <c r="K173" s="1041">
        <f>IF(AND('Evaluation des exigences'!E190="Choix de véracité",B173&lt;&gt;"NA"),1,0)</f>
        <v>1</v>
      </c>
      <c r="L173" s="1041">
        <f>IF(AND('Evaluation des exigences'!E190="Non concernée",B173&lt;&gt;"NA"),1,0)</f>
        <v>0</v>
      </c>
      <c r="M173" s="1041">
        <f>IF(AND('Evaluation des exigences'!E190="Choix de véracité",C173&lt;&gt;"NA"),1,0)</f>
        <v>0</v>
      </c>
      <c r="N173" s="1041">
        <f>IF(AND('Evaluation des exigences'!E190="Non concernée",C173&lt;&gt;"NA"),1,0)</f>
        <v>0</v>
      </c>
      <c r="O173" s="1041">
        <f>IF(AND('Evaluation des exigences'!E190="Choix de véracité",H173&gt;1),1,0)</f>
        <v>1</v>
      </c>
      <c r="P173" s="1041">
        <f>IF(AND('Evaluation des exigences'!E190="Non concernée",H173&gt;1),1,0)</f>
        <v>0</v>
      </c>
    </row>
    <row r="174" spans="1:16" ht="63.75">
      <c r="A174" s="698" t="s">
        <v>161</v>
      </c>
      <c r="B174" s="597" t="s">
        <v>69</v>
      </c>
      <c r="C174" s="597" t="s">
        <v>69</v>
      </c>
      <c r="D174" s="965" t="s">
        <v>1401</v>
      </c>
      <c r="E174" s="984">
        <f t="shared" si="13"/>
        <v>1</v>
      </c>
      <c r="F174" s="984">
        <f t="shared" si="14"/>
        <v>0</v>
      </c>
      <c r="G174" s="984">
        <f t="shared" si="15"/>
        <v>0</v>
      </c>
      <c r="H174" s="984">
        <f t="shared" si="16"/>
        <v>1</v>
      </c>
      <c r="I174" s="1041">
        <f>IF(AND('Evaluation des exigences'!E191="Choix de véracité",A174&lt;&gt;"NA"),1,0)</f>
        <v>1</v>
      </c>
      <c r="J174" s="1041">
        <f>IF(AND('Evaluation des exigences'!E191="Non concernée",A174&lt;&gt;"NA"),1,0)</f>
        <v>0</v>
      </c>
      <c r="K174" s="1041">
        <f>IF(AND('Evaluation des exigences'!E191="Choix de véracité",B174&lt;&gt;"NA"),1,0)</f>
        <v>0</v>
      </c>
      <c r="L174" s="1041">
        <f>IF(AND('Evaluation des exigences'!E191="Non concernée",B174&lt;&gt;"NA"),1,0)</f>
        <v>0</v>
      </c>
      <c r="M174" s="1041">
        <f>IF(AND('Evaluation des exigences'!E191="Choix de véracité",C174&lt;&gt;"NA"),1,0)</f>
        <v>0</v>
      </c>
      <c r="N174" s="1041">
        <f>IF(AND('Evaluation des exigences'!E191="Non concernée",C174&lt;&gt;"NA"),1,0)</f>
        <v>0</v>
      </c>
      <c r="O174" s="1041">
        <f>IF(AND('Evaluation des exigences'!E191="Choix de véracité",H174&gt;1),1,0)</f>
        <v>0</v>
      </c>
      <c r="P174" s="1041">
        <f>IF(AND('Evaluation des exigences'!E191="Non concernée",H174&gt;1),1,0)</f>
        <v>0</v>
      </c>
    </row>
    <row r="175" spans="1:16" ht="76.5">
      <c r="A175" s="698" t="s">
        <v>162</v>
      </c>
      <c r="B175" s="597" t="s">
        <v>69</v>
      </c>
      <c r="C175" s="597" t="s">
        <v>69</v>
      </c>
      <c r="D175" s="965" t="s">
        <v>1402</v>
      </c>
      <c r="E175" s="984">
        <f t="shared" si="13"/>
        <v>1</v>
      </c>
      <c r="F175" s="984">
        <f t="shared" si="14"/>
        <v>0</v>
      </c>
      <c r="G175" s="984">
        <f t="shared" si="15"/>
        <v>0</v>
      </c>
      <c r="H175" s="984">
        <f t="shared" si="16"/>
        <v>1</v>
      </c>
      <c r="I175" s="1041">
        <f>IF(AND('Evaluation des exigences'!E192="Choix de véracité",A175&lt;&gt;"NA"),1,0)</f>
        <v>1</v>
      </c>
      <c r="J175" s="1041">
        <f>IF(AND('Evaluation des exigences'!E192="Non concernée",A175&lt;&gt;"NA"),1,0)</f>
        <v>0</v>
      </c>
      <c r="K175" s="1041">
        <f>IF(AND('Evaluation des exigences'!E192="Choix de véracité",B175&lt;&gt;"NA"),1,0)</f>
        <v>0</v>
      </c>
      <c r="L175" s="1041">
        <f>IF(AND('Evaluation des exigences'!E192="Non concernée",B175&lt;&gt;"NA"),1,0)</f>
        <v>0</v>
      </c>
      <c r="M175" s="1041">
        <f>IF(AND('Evaluation des exigences'!E192="Choix de véracité",C175&lt;&gt;"NA"),1,0)</f>
        <v>0</v>
      </c>
      <c r="N175" s="1041">
        <f>IF(AND('Evaluation des exigences'!E192="Non concernée",C175&lt;&gt;"NA"),1,0)</f>
        <v>0</v>
      </c>
      <c r="O175" s="1041">
        <f>IF(AND('Evaluation des exigences'!E192="Choix de véracité",H175&gt;1),1,0)</f>
        <v>0</v>
      </c>
      <c r="P175" s="1041">
        <f>IF(AND('Evaluation des exigences'!E192="Non concernée",H175&gt;1),1,0)</f>
        <v>0</v>
      </c>
    </row>
    <row r="176" spans="1:16" ht="76.5">
      <c r="A176" s="698" t="s">
        <v>163</v>
      </c>
      <c r="B176" s="597" t="s">
        <v>69</v>
      </c>
      <c r="C176" s="597" t="s">
        <v>69</v>
      </c>
      <c r="D176" s="965" t="s">
        <v>1403</v>
      </c>
      <c r="E176" s="984">
        <f t="shared" si="13"/>
        <v>1</v>
      </c>
      <c r="F176" s="984">
        <f t="shared" si="14"/>
        <v>0</v>
      </c>
      <c r="G176" s="984">
        <f t="shared" si="15"/>
        <v>0</v>
      </c>
      <c r="H176" s="984">
        <f t="shared" si="16"/>
        <v>1</v>
      </c>
      <c r="I176" s="1041">
        <f>IF(AND('Evaluation des exigences'!E193="Choix de véracité",A176&lt;&gt;"NA"),1,0)</f>
        <v>1</v>
      </c>
      <c r="J176" s="1041">
        <f>IF(AND('Evaluation des exigences'!E193="Non concernée",A176&lt;&gt;"NA"),1,0)</f>
        <v>0</v>
      </c>
      <c r="K176" s="1041">
        <f>IF(AND('Evaluation des exigences'!E193="Choix de véracité",B176&lt;&gt;"NA"),1,0)</f>
        <v>0</v>
      </c>
      <c r="L176" s="1041">
        <f>IF(AND('Evaluation des exigences'!E193="Non concernée",B176&lt;&gt;"NA"),1,0)</f>
        <v>0</v>
      </c>
      <c r="M176" s="1041">
        <f>IF(AND('Evaluation des exigences'!E193="Choix de véracité",C176&lt;&gt;"NA"),1,0)</f>
        <v>0</v>
      </c>
      <c r="N176" s="1041">
        <f>IF(AND('Evaluation des exigences'!E193="Non concernée",C176&lt;&gt;"NA"),1,0)</f>
        <v>0</v>
      </c>
      <c r="O176" s="1041">
        <f>IF(AND('Evaluation des exigences'!E193="Choix de véracité",H176&gt;1),1,0)</f>
        <v>0</v>
      </c>
      <c r="P176" s="1041">
        <f>IF(AND('Evaluation des exigences'!E193="Non concernée",H176&gt;1),1,0)</f>
        <v>0</v>
      </c>
    </row>
    <row r="177" spans="1:16" ht="102">
      <c r="A177" s="698" t="s">
        <v>164</v>
      </c>
      <c r="B177" s="597" t="s">
        <v>69</v>
      </c>
      <c r="C177" s="597" t="s">
        <v>69</v>
      </c>
      <c r="D177" s="965" t="s">
        <v>1404</v>
      </c>
      <c r="E177" s="984">
        <f t="shared" si="13"/>
        <v>1</v>
      </c>
      <c r="F177" s="984">
        <f t="shared" si="14"/>
        <v>0</v>
      </c>
      <c r="G177" s="984">
        <f t="shared" si="15"/>
        <v>0</v>
      </c>
      <c r="H177" s="984">
        <f t="shared" si="16"/>
        <v>1</v>
      </c>
      <c r="I177" s="1041">
        <f>IF(AND('Evaluation des exigences'!E194="Choix de véracité",A177&lt;&gt;"NA"),1,0)</f>
        <v>1</v>
      </c>
      <c r="J177" s="1041">
        <f>IF(AND('Evaluation des exigences'!E194="Non concernée",A177&lt;&gt;"NA"),1,0)</f>
        <v>0</v>
      </c>
      <c r="K177" s="1041">
        <f>IF(AND('Evaluation des exigences'!E194="Choix de véracité",B177&lt;&gt;"NA"),1,0)</f>
        <v>0</v>
      </c>
      <c r="L177" s="1041">
        <f>IF(AND('Evaluation des exigences'!E194="Non concernée",B177&lt;&gt;"NA"),1,0)</f>
        <v>0</v>
      </c>
      <c r="M177" s="1041">
        <f>IF(AND('Evaluation des exigences'!E194="Choix de véracité",C177&lt;&gt;"NA"),1,0)</f>
        <v>0</v>
      </c>
      <c r="N177" s="1041">
        <f>IF(AND('Evaluation des exigences'!E194="Non concernée",C177&lt;&gt;"NA"),1,0)</f>
        <v>0</v>
      </c>
      <c r="O177" s="1041">
        <f>IF(AND('Evaluation des exigences'!E194="Choix de véracité",H177&gt;1),1,0)</f>
        <v>0</v>
      </c>
      <c r="P177" s="1041">
        <f>IF(AND('Evaluation des exigences'!E194="Non concernée",H177&gt;1),1,0)</f>
        <v>0</v>
      </c>
    </row>
    <row r="178" spans="1:16" ht="51">
      <c r="A178" s="698" t="s">
        <v>164</v>
      </c>
      <c r="B178" s="597" t="s">
        <v>69</v>
      </c>
      <c r="C178" s="597" t="s">
        <v>69</v>
      </c>
      <c r="D178" s="965" t="s">
        <v>165</v>
      </c>
      <c r="E178" s="984">
        <f t="shared" si="13"/>
        <v>1</v>
      </c>
      <c r="F178" s="984">
        <f t="shared" si="14"/>
        <v>0</v>
      </c>
      <c r="G178" s="984">
        <f t="shared" si="15"/>
        <v>0</v>
      </c>
      <c r="H178" s="984">
        <f t="shared" si="16"/>
        <v>1</v>
      </c>
      <c r="I178" s="1041">
        <f>IF(AND('Evaluation des exigences'!E195="Choix de véracité",A178&lt;&gt;"NA"),1,0)</f>
        <v>1</v>
      </c>
      <c r="J178" s="1041">
        <f>IF(AND('Evaluation des exigences'!E195="Non concernée",A178&lt;&gt;"NA"),1,0)</f>
        <v>0</v>
      </c>
      <c r="K178" s="1041">
        <f>IF(AND('Evaluation des exigences'!E195="Choix de véracité",B178&lt;&gt;"NA"),1,0)</f>
        <v>0</v>
      </c>
      <c r="L178" s="1041">
        <f>IF(AND('Evaluation des exigences'!E195="Non concernée",B178&lt;&gt;"NA"),1,0)</f>
        <v>0</v>
      </c>
      <c r="M178" s="1041">
        <f>IF(AND('Evaluation des exigences'!E195="Choix de véracité",C178&lt;&gt;"NA"),1,0)</f>
        <v>0</v>
      </c>
      <c r="N178" s="1041">
        <f>IF(AND('Evaluation des exigences'!E195="Non concernée",C178&lt;&gt;"NA"),1,0)</f>
        <v>0</v>
      </c>
      <c r="O178" s="1041">
        <f>IF(AND('Evaluation des exigences'!E195="Choix de véracité",H178&gt;1),1,0)</f>
        <v>0</v>
      </c>
      <c r="P178" s="1041">
        <f>IF(AND('Evaluation des exigences'!E195="Non concernée",H178&gt;1),1,0)</f>
        <v>0</v>
      </c>
    </row>
    <row r="179" spans="1:16" ht="63.75">
      <c r="A179" s="695" t="s">
        <v>133</v>
      </c>
      <c r="B179" s="586" t="s">
        <v>390</v>
      </c>
      <c r="C179" s="586" t="s">
        <v>69</v>
      </c>
      <c r="D179" s="959" t="s">
        <v>1405</v>
      </c>
      <c r="E179" s="984">
        <f t="shared" si="13"/>
        <v>1</v>
      </c>
      <c r="F179" s="984">
        <f t="shared" si="14"/>
        <v>1</v>
      </c>
      <c r="G179" s="984">
        <f t="shared" si="15"/>
        <v>0</v>
      </c>
      <c r="H179" s="984">
        <f t="shared" si="16"/>
        <v>2</v>
      </c>
      <c r="I179" s="1041">
        <f>IF(AND('Evaluation des exigences'!E196="Choix de véracité",A179&lt;&gt;"NA"),1,0)</f>
        <v>1</v>
      </c>
      <c r="J179" s="1041">
        <f>IF(AND('Evaluation des exigences'!E196="Non concernée",A179&lt;&gt;"NA"),1,0)</f>
        <v>0</v>
      </c>
      <c r="K179" s="1041">
        <f>IF(AND('Evaluation des exigences'!E196="Choix de véracité",B179&lt;&gt;"NA"),1,0)</f>
        <v>1</v>
      </c>
      <c r="L179" s="1041">
        <f>IF(AND('Evaluation des exigences'!E196="Non concernée",B179&lt;&gt;"NA"),1,0)</f>
        <v>0</v>
      </c>
      <c r="M179" s="1041">
        <f>IF(AND('Evaluation des exigences'!E196="Choix de véracité",C179&lt;&gt;"NA"),1,0)</f>
        <v>0</v>
      </c>
      <c r="N179" s="1041">
        <f>IF(AND('Evaluation des exigences'!E196="Non concernée",C179&lt;&gt;"NA"),1,0)</f>
        <v>0</v>
      </c>
      <c r="O179" s="1041">
        <f>IF(AND('Evaluation des exigences'!E196="Choix de véracité",H179&gt;1),1,0)</f>
        <v>1</v>
      </c>
      <c r="P179" s="1041">
        <f>IF(AND('Evaluation des exigences'!E196="Non concernée",H179&gt;1),1,0)</f>
        <v>0</v>
      </c>
    </row>
    <row r="180" spans="1:16" ht="51">
      <c r="A180" s="695" t="s">
        <v>133</v>
      </c>
      <c r="B180" s="586" t="s">
        <v>390</v>
      </c>
      <c r="C180" s="586" t="s">
        <v>69</v>
      </c>
      <c r="D180" s="959" t="s">
        <v>391</v>
      </c>
      <c r="E180" s="984">
        <f t="shared" si="13"/>
        <v>1</v>
      </c>
      <c r="F180" s="984">
        <f t="shared" si="14"/>
        <v>1</v>
      </c>
      <c r="G180" s="984">
        <f t="shared" si="15"/>
        <v>0</v>
      </c>
      <c r="H180" s="984">
        <f t="shared" si="16"/>
        <v>2</v>
      </c>
      <c r="I180" s="1041">
        <f>IF(AND('Evaluation des exigences'!E197="Choix de véracité",A180&lt;&gt;"NA"),1,0)</f>
        <v>1</v>
      </c>
      <c r="J180" s="1041">
        <f>IF(AND('Evaluation des exigences'!E197="Non concernée",A180&lt;&gt;"NA"),1,0)</f>
        <v>0</v>
      </c>
      <c r="K180" s="1041">
        <f>IF(AND('Evaluation des exigences'!E197="Choix de véracité",B180&lt;&gt;"NA"),1,0)</f>
        <v>1</v>
      </c>
      <c r="L180" s="1041">
        <f>IF(AND('Evaluation des exigences'!E197="Non concernée",B180&lt;&gt;"NA"),1,0)</f>
        <v>0</v>
      </c>
      <c r="M180" s="1041">
        <f>IF(AND('Evaluation des exigences'!E197="Choix de véracité",C180&lt;&gt;"NA"),1,0)</f>
        <v>0</v>
      </c>
      <c r="N180" s="1041">
        <f>IF(AND('Evaluation des exigences'!E197="Non concernée",C180&lt;&gt;"NA"),1,0)</f>
        <v>0</v>
      </c>
      <c r="O180" s="1041">
        <f>IF(AND('Evaluation des exigences'!E197="Choix de véracité",H180&gt;1),1,0)</f>
        <v>1</v>
      </c>
      <c r="P180" s="1041">
        <f>IF(AND('Evaluation des exigences'!E197="Non concernée",H180&gt;1),1,0)</f>
        <v>0</v>
      </c>
    </row>
    <row r="181" spans="1:16" ht="63.75">
      <c r="A181" s="695" t="s">
        <v>164</v>
      </c>
      <c r="B181" s="586" t="s">
        <v>390</v>
      </c>
      <c r="C181" s="586" t="s">
        <v>69</v>
      </c>
      <c r="D181" s="959" t="s">
        <v>1406</v>
      </c>
      <c r="E181" s="984">
        <f t="shared" si="13"/>
        <v>1</v>
      </c>
      <c r="F181" s="984">
        <f t="shared" si="14"/>
        <v>1</v>
      </c>
      <c r="G181" s="984">
        <f t="shared" si="15"/>
        <v>0</v>
      </c>
      <c r="H181" s="984">
        <f t="shared" si="16"/>
        <v>2</v>
      </c>
      <c r="I181" s="1041">
        <f>IF(AND('Evaluation des exigences'!E198="Choix de véracité",A181&lt;&gt;"NA"),1,0)</f>
        <v>1</v>
      </c>
      <c r="J181" s="1041">
        <f>IF(AND('Evaluation des exigences'!E198="Non concernée",A181&lt;&gt;"NA"),1,0)</f>
        <v>0</v>
      </c>
      <c r="K181" s="1041">
        <f>IF(AND('Evaluation des exigences'!E198="Choix de véracité",B181&lt;&gt;"NA"),1,0)</f>
        <v>1</v>
      </c>
      <c r="L181" s="1041">
        <f>IF(AND('Evaluation des exigences'!E198="Non concernée",B181&lt;&gt;"NA"),1,0)</f>
        <v>0</v>
      </c>
      <c r="M181" s="1041">
        <f>IF(AND('Evaluation des exigences'!E198="Choix de véracité",C181&lt;&gt;"NA"),1,0)</f>
        <v>0</v>
      </c>
      <c r="N181" s="1041">
        <f>IF(AND('Evaluation des exigences'!E198="Non concernée",C181&lt;&gt;"NA"),1,0)</f>
        <v>0</v>
      </c>
      <c r="O181" s="1041">
        <f>IF(AND('Evaluation des exigences'!E198="Choix de véracité",H181&gt;1),1,0)</f>
        <v>1</v>
      </c>
      <c r="P181" s="1041">
        <f>IF(AND('Evaluation des exigences'!E198="Non concernée",H181&gt;1),1,0)</f>
        <v>0</v>
      </c>
    </row>
    <row r="182" spans="1:16" ht="63.75">
      <c r="A182" s="695" t="s">
        <v>164</v>
      </c>
      <c r="B182" s="586" t="s">
        <v>390</v>
      </c>
      <c r="C182" s="586" t="s">
        <v>69</v>
      </c>
      <c r="D182" s="959" t="s">
        <v>1407</v>
      </c>
      <c r="E182" s="984">
        <f t="shared" si="13"/>
        <v>1</v>
      </c>
      <c r="F182" s="984">
        <f t="shared" si="14"/>
        <v>1</v>
      </c>
      <c r="G182" s="984">
        <f t="shared" si="15"/>
        <v>0</v>
      </c>
      <c r="H182" s="984">
        <f t="shared" si="16"/>
        <v>2</v>
      </c>
      <c r="I182" s="1041">
        <f>IF(AND('Evaluation des exigences'!E199="Choix de véracité",A182&lt;&gt;"NA"),1,0)</f>
        <v>1</v>
      </c>
      <c r="J182" s="1041">
        <f>IF(AND('Evaluation des exigences'!E199="Non concernée",A182&lt;&gt;"NA"),1,0)</f>
        <v>0</v>
      </c>
      <c r="K182" s="1041">
        <f>IF(AND('Evaluation des exigences'!E199="Choix de véracité",B182&lt;&gt;"NA"),1,0)</f>
        <v>1</v>
      </c>
      <c r="L182" s="1041">
        <f>IF(AND('Evaluation des exigences'!E199="Non concernée",B182&lt;&gt;"NA"),1,0)</f>
        <v>0</v>
      </c>
      <c r="M182" s="1041">
        <f>IF(AND('Evaluation des exigences'!E199="Choix de véracité",C182&lt;&gt;"NA"),1,0)</f>
        <v>0</v>
      </c>
      <c r="N182" s="1041">
        <f>IF(AND('Evaluation des exigences'!E199="Non concernée",C182&lt;&gt;"NA"),1,0)</f>
        <v>0</v>
      </c>
      <c r="O182" s="1041">
        <f>IF(AND('Evaluation des exigences'!E199="Choix de véracité",H182&gt;1),1,0)</f>
        <v>1</v>
      </c>
      <c r="P182" s="1041">
        <f>IF(AND('Evaluation des exigences'!E199="Non concernée",H182&gt;1),1,0)</f>
        <v>0</v>
      </c>
    </row>
    <row r="183" spans="1:16" ht="76.5">
      <c r="A183" s="695" t="s">
        <v>164</v>
      </c>
      <c r="B183" s="586" t="s">
        <v>390</v>
      </c>
      <c r="C183" s="586" t="s">
        <v>69</v>
      </c>
      <c r="D183" s="959" t="s">
        <v>1408</v>
      </c>
      <c r="E183" s="984">
        <f t="shared" si="13"/>
        <v>1</v>
      </c>
      <c r="F183" s="984">
        <f t="shared" si="14"/>
        <v>1</v>
      </c>
      <c r="G183" s="984">
        <f t="shared" si="15"/>
        <v>0</v>
      </c>
      <c r="H183" s="984">
        <f t="shared" si="16"/>
        <v>2</v>
      </c>
      <c r="I183" s="1041">
        <f>IF(AND('Evaluation des exigences'!E200="Choix de véracité",A183&lt;&gt;"NA"),1,0)</f>
        <v>1</v>
      </c>
      <c r="J183" s="1041">
        <f>IF(AND('Evaluation des exigences'!E200="Non concernée",A183&lt;&gt;"NA"),1,0)</f>
        <v>0</v>
      </c>
      <c r="K183" s="1041">
        <f>IF(AND('Evaluation des exigences'!E200="Choix de véracité",B183&lt;&gt;"NA"),1,0)</f>
        <v>1</v>
      </c>
      <c r="L183" s="1041">
        <f>IF(AND('Evaluation des exigences'!E200="Non concernée",B183&lt;&gt;"NA"),1,0)</f>
        <v>0</v>
      </c>
      <c r="M183" s="1041">
        <f>IF(AND('Evaluation des exigences'!E200="Choix de véracité",C183&lt;&gt;"NA"),1,0)</f>
        <v>0</v>
      </c>
      <c r="N183" s="1041">
        <f>IF(AND('Evaluation des exigences'!E200="Non concernée",C183&lt;&gt;"NA"),1,0)</f>
        <v>0</v>
      </c>
      <c r="O183" s="1041">
        <f>IF(AND('Evaluation des exigences'!E200="Choix de véracité",H183&gt;1),1,0)</f>
        <v>1</v>
      </c>
      <c r="P183" s="1041">
        <f>IF(AND('Evaluation des exigences'!E200="Non concernée",H183&gt;1),1,0)</f>
        <v>0</v>
      </c>
    </row>
    <row r="184" spans="1:16" ht="25.5">
      <c r="A184" s="692">
        <v>8</v>
      </c>
      <c r="B184" s="590">
        <v>7</v>
      </c>
      <c r="C184" s="576" t="s">
        <v>332</v>
      </c>
      <c r="D184" s="954" t="s">
        <v>1206</v>
      </c>
      <c r="E184" s="984"/>
      <c r="F184" s="984"/>
      <c r="G184" s="984"/>
      <c r="H184" s="984"/>
      <c r="I184" s="1074"/>
      <c r="J184" s="1074"/>
      <c r="K184" s="1074"/>
      <c r="L184" s="1074"/>
      <c r="M184" s="1074"/>
      <c r="N184" s="1074"/>
      <c r="O184" s="1074"/>
      <c r="P184" s="1074"/>
    </row>
    <row r="185" spans="1:16" ht="25.5">
      <c r="A185" s="693" t="s">
        <v>330</v>
      </c>
      <c r="B185" s="573" t="s">
        <v>331</v>
      </c>
      <c r="C185" s="573" t="s">
        <v>69</v>
      </c>
      <c r="D185" s="956" t="s">
        <v>740</v>
      </c>
      <c r="E185" s="984"/>
      <c r="F185" s="984"/>
      <c r="G185" s="984"/>
      <c r="H185" s="984"/>
      <c r="I185" s="1074"/>
      <c r="J185" s="1074"/>
      <c r="K185" s="1074"/>
      <c r="L185" s="1074"/>
      <c r="M185" s="1074"/>
      <c r="N185" s="1074"/>
      <c r="O185" s="1074"/>
      <c r="P185" s="1074"/>
    </row>
    <row r="186" spans="1:16" ht="63.75">
      <c r="A186" s="701" t="s">
        <v>474</v>
      </c>
      <c r="B186" s="601" t="s">
        <v>1132</v>
      </c>
      <c r="C186" s="586" t="s">
        <v>69</v>
      </c>
      <c r="D186" s="959" t="s">
        <v>1409</v>
      </c>
      <c r="E186" s="984">
        <f t="shared" si="13"/>
        <v>1</v>
      </c>
      <c r="F186" s="984">
        <f t="shared" si="14"/>
        <v>1</v>
      </c>
      <c r="G186" s="984">
        <f t="shared" si="15"/>
        <v>0</v>
      </c>
      <c r="H186" s="984">
        <f t="shared" si="16"/>
        <v>2</v>
      </c>
      <c r="I186" s="1041">
        <f>IF(AND('Evaluation des exigences'!E203="Choix de véracité",A186&lt;&gt;"NA"),1,0)</f>
        <v>1</v>
      </c>
      <c r="J186" s="1041">
        <f>IF(AND('Evaluation des exigences'!E203="Non concernée",A186&lt;&gt;"NA"),1,0)</f>
        <v>0</v>
      </c>
      <c r="K186" s="1041">
        <f>IF(AND('Evaluation des exigences'!E203="Choix de véracité",B186&lt;&gt;"NA"),1,0)</f>
        <v>1</v>
      </c>
      <c r="L186" s="1041">
        <f>IF(AND('Evaluation des exigences'!E203="Non concernée",B186&lt;&gt;"NA"),1,0)</f>
        <v>0</v>
      </c>
      <c r="M186" s="1041">
        <f>IF(AND('Evaluation des exigences'!E203="Choix de véracité",C186&lt;&gt;"NA"),1,0)</f>
        <v>0</v>
      </c>
      <c r="N186" s="1041">
        <f>IF(AND('Evaluation des exigences'!E203="Non concernée",C186&lt;&gt;"NA"),1,0)</f>
        <v>0</v>
      </c>
      <c r="O186" s="1041">
        <f>IF(AND('Evaluation des exigences'!E203="Choix de véracité",H186&gt;1),1,0)</f>
        <v>1</v>
      </c>
      <c r="P186" s="1041">
        <f>IF(AND('Evaluation des exigences'!E203="Non concernée",H186&gt;1),1,0)</f>
        <v>0</v>
      </c>
    </row>
    <row r="187" spans="1:16" ht="76.5">
      <c r="A187" s="701" t="s">
        <v>475</v>
      </c>
      <c r="B187" s="601" t="s">
        <v>1133</v>
      </c>
      <c r="C187" s="586" t="s">
        <v>69</v>
      </c>
      <c r="D187" s="959" t="s">
        <v>1410</v>
      </c>
      <c r="E187" s="984">
        <f t="shared" si="13"/>
        <v>1</v>
      </c>
      <c r="F187" s="984">
        <f t="shared" si="14"/>
        <v>1</v>
      </c>
      <c r="G187" s="984">
        <f t="shared" si="15"/>
        <v>0</v>
      </c>
      <c r="H187" s="984">
        <f t="shared" si="16"/>
        <v>2</v>
      </c>
      <c r="I187" s="1041">
        <f>IF(AND('Evaluation des exigences'!E204="Choix de véracité",A187&lt;&gt;"NA"),1,0)</f>
        <v>1</v>
      </c>
      <c r="J187" s="1041">
        <f>IF(AND('Evaluation des exigences'!E204="Non concernée",A187&lt;&gt;"NA"),1,0)</f>
        <v>0</v>
      </c>
      <c r="K187" s="1041">
        <f>IF(AND('Evaluation des exigences'!E204="Choix de véracité",B187&lt;&gt;"NA"),1,0)</f>
        <v>1</v>
      </c>
      <c r="L187" s="1041">
        <f>IF(AND('Evaluation des exigences'!E204="Non concernée",B187&lt;&gt;"NA"),1,0)</f>
        <v>0</v>
      </c>
      <c r="M187" s="1041">
        <f>IF(AND('Evaluation des exigences'!E204="Choix de véracité",C187&lt;&gt;"NA"),1,0)</f>
        <v>0</v>
      </c>
      <c r="N187" s="1041">
        <f>IF(AND('Evaluation des exigences'!E204="Non concernée",C187&lt;&gt;"NA"),1,0)</f>
        <v>0</v>
      </c>
      <c r="O187" s="1041">
        <f>IF(AND('Evaluation des exigences'!E204="Choix de véracité",H187&gt;1),1,0)</f>
        <v>1</v>
      </c>
      <c r="P187" s="1041">
        <f>IF(AND('Evaluation des exigences'!E204="Non concernée",H187&gt;1),1,0)</f>
        <v>0</v>
      </c>
    </row>
    <row r="188" spans="1:16" ht="51">
      <c r="A188" s="701" t="s">
        <v>476</v>
      </c>
      <c r="B188" s="601" t="s">
        <v>1134</v>
      </c>
      <c r="C188" s="586" t="s">
        <v>69</v>
      </c>
      <c r="D188" s="959" t="s">
        <v>1411</v>
      </c>
      <c r="E188" s="984">
        <f t="shared" si="13"/>
        <v>1</v>
      </c>
      <c r="F188" s="984">
        <f t="shared" si="14"/>
        <v>1</v>
      </c>
      <c r="G188" s="984">
        <f t="shared" si="15"/>
        <v>0</v>
      </c>
      <c r="H188" s="984">
        <f t="shared" si="16"/>
        <v>2</v>
      </c>
      <c r="I188" s="1041">
        <f>IF(AND('Evaluation des exigences'!E205="Choix de véracité",A188&lt;&gt;"NA"),1,0)</f>
        <v>1</v>
      </c>
      <c r="J188" s="1041">
        <f>IF(AND('Evaluation des exigences'!E205="Non concernée",A188&lt;&gt;"NA"),1,0)</f>
        <v>0</v>
      </c>
      <c r="K188" s="1041">
        <f>IF(AND('Evaluation des exigences'!E205="Choix de véracité",B188&lt;&gt;"NA"),1,0)</f>
        <v>1</v>
      </c>
      <c r="L188" s="1041">
        <f>IF(AND('Evaluation des exigences'!E205="Non concernée",B188&lt;&gt;"NA"),1,0)</f>
        <v>0</v>
      </c>
      <c r="M188" s="1041">
        <f>IF(AND('Evaluation des exigences'!E205="Choix de véracité",C188&lt;&gt;"NA"),1,0)</f>
        <v>0</v>
      </c>
      <c r="N188" s="1041">
        <f>IF(AND('Evaluation des exigences'!E205="Non concernée",C188&lt;&gt;"NA"),1,0)</f>
        <v>0</v>
      </c>
      <c r="O188" s="1041">
        <f>IF(AND('Evaluation des exigences'!E205="Choix de véracité",H188&gt;1),1,0)</f>
        <v>1</v>
      </c>
      <c r="P188" s="1041">
        <f>IF(AND('Evaluation des exigences'!E205="Non concernée",H188&gt;1),1,0)</f>
        <v>0</v>
      </c>
    </row>
    <row r="189" spans="1:16" ht="38.25">
      <c r="A189" s="701" t="s">
        <v>1141</v>
      </c>
      <c r="B189" s="601" t="s">
        <v>1135</v>
      </c>
      <c r="C189" s="586" t="s">
        <v>69</v>
      </c>
      <c r="D189" s="959" t="s">
        <v>1412</v>
      </c>
      <c r="E189" s="984">
        <f t="shared" si="13"/>
        <v>1</v>
      </c>
      <c r="F189" s="984">
        <f t="shared" si="14"/>
        <v>1</v>
      </c>
      <c r="G189" s="984">
        <f t="shared" si="15"/>
        <v>0</v>
      </c>
      <c r="H189" s="984">
        <f t="shared" si="16"/>
        <v>2</v>
      </c>
      <c r="I189" s="1041">
        <f>IF(AND('Evaluation des exigences'!E206="Choix de véracité",A189&lt;&gt;"NA"),1,0)</f>
        <v>1</v>
      </c>
      <c r="J189" s="1041">
        <f>IF(AND('Evaluation des exigences'!E206="Non concernée",A189&lt;&gt;"NA"),1,0)</f>
        <v>0</v>
      </c>
      <c r="K189" s="1041">
        <f>IF(AND('Evaluation des exigences'!E206="Choix de véracité",B189&lt;&gt;"NA"),1,0)</f>
        <v>1</v>
      </c>
      <c r="L189" s="1041">
        <f>IF(AND('Evaluation des exigences'!E206="Non concernée",B189&lt;&gt;"NA"),1,0)</f>
        <v>0</v>
      </c>
      <c r="M189" s="1041">
        <f>IF(AND('Evaluation des exigences'!E206="Choix de véracité",C189&lt;&gt;"NA"),1,0)</f>
        <v>0</v>
      </c>
      <c r="N189" s="1041">
        <f>IF(AND('Evaluation des exigences'!E206="Non concernée",C189&lt;&gt;"NA"),1,0)</f>
        <v>0</v>
      </c>
      <c r="O189" s="1041">
        <f>IF(AND('Evaluation des exigences'!E206="Choix de véracité",H189&gt;1),1,0)</f>
        <v>1</v>
      </c>
      <c r="P189" s="1041">
        <f>IF(AND('Evaluation des exigences'!E206="Non concernée",H189&gt;1),1,0)</f>
        <v>0</v>
      </c>
    </row>
    <row r="190" spans="1:16" ht="51">
      <c r="A190" s="701" t="s">
        <v>1142</v>
      </c>
      <c r="B190" s="601" t="s">
        <v>1136</v>
      </c>
      <c r="C190" s="586" t="s">
        <v>69</v>
      </c>
      <c r="D190" s="959" t="s">
        <v>1413</v>
      </c>
      <c r="E190" s="984">
        <f t="shared" si="13"/>
        <v>1</v>
      </c>
      <c r="F190" s="984">
        <f t="shared" si="14"/>
        <v>1</v>
      </c>
      <c r="G190" s="984">
        <f t="shared" si="15"/>
        <v>0</v>
      </c>
      <c r="H190" s="984">
        <f t="shared" si="16"/>
        <v>2</v>
      </c>
      <c r="I190" s="1041">
        <f>IF(AND('Evaluation des exigences'!E207="Choix de véracité",A190&lt;&gt;"NA"),1,0)</f>
        <v>1</v>
      </c>
      <c r="J190" s="1041">
        <f>IF(AND('Evaluation des exigences'!E207="Non concernée",A190&lt;&gt;"NA"),1,0)</f>
        <v>0</v>
      </c>
      <c r="K190" s="1041">
        <f>IF(AND('Evaluation des exigences'!E207="Choix de véracité",B190&lt;&gt;"NA"),1,0)</f>
        <v>1</v>
      </c>
      <c r="L190" s="1041">
        <f>IF(AND('Evaluation des exigences'!E207="Non concernée",B190&lt;&gt;"NA"),1,0)</f>
        <v>0</v>
      </c>
      <c r="M190" s="1041">
        <f>IF(AND('Evaluation des exigences'!E207="Choix de véracité",C190&lt;&gt;"NA"),1,0)</f>
        <v>0</v>
      </c>
      <c r="N190" s="1041">
        <f>IF(AND('Evaluation des exigences'!E207="Non concernée",C190&lt;&gt;"NA"),1,0)</f>
        <v>0</v>
      </c>
      <c r="O190" s="1041">
        <f>IF(AND('Evaluation des exigences'!E207="Choix de véracité",H190&gt;1),1,0)</f>
        <v>1</v>
      </c>
      <c r="P190" s="1041">
        <f>IF(AND('Evaluation des exigences'!E207="Non concernée",H190&gt;1),1,0)</f>
        <v>0</v>
      </c>
    </row>
    <row r="191" spans="1:16" ht="51">
      <c r="A191" s="701" t="s">
        <v>1143</v>
      </c>
      <c r="B191" s="601" t="s">
        <v>1137</v>
      </c>
      <c r="C191" s="586" t="s">
        <v>69</v>
      </c>
      <c r="D191" s="959" t="s">
        <v>1414</v>
      </c>
      <c r="E191" s="984">
        <f t="shared" si="13"/>
        <v>1</v>
      </c>
      <c r="F191" s="984">
        <f t="shared" si="14"/>
        <v>1</v>
      </c>
      <c r="G191" s="984">
        <f t="shared" si="15"/>
        <v>0</v>
      </c>
      <c r="H191" s="984">
        <f t="shared" si="16"/>
        <v>2</v>
      </c>
      <c r="I191" s="1041">
        <f>IF(AND('Evaluation des exigences'!E208="Choix de véracité",A191&lt;&gt;"NA"),1,0)</f>
        <v>1</v>
      </c>
      <c r="J191" s="1041">
        <f>IF(AND('Evaluation des exigences'!E208="Non concernée",A191&lt;&gt;"NA"),1,0)</f>
        <v>0</v>
      </c>
      <c r="K191" s="1041">
        <f>IF(AND('Evaluation des exigences'!E208="Choix de véracité",B191&lt;&gt;"NA"),1,0)</f>
        <v>1</v>
      </c>
      <c r="L191" s="1041">
        <f>IF(AND('Evaluation des exigences'!E208="Non concernée",B191&lt;&gt;"NA"),1,0)</f>
        <v>0</v>
      </c>
      <c r="M191" s="1041">
        <f>IF(AND('Evaluation des exigences'!E208="Choix de véracité",C191&lt;&gt;"NA"),1,0)</f>
        <v>0</v>
      </c>
      <c r="N191" s="1041">
        <f>IF(AND('Evaluation des exigences'!E208="Non concernée",C191&lt;&gt;"NA"),1,0)</f>
        <v>0</v>
      </c>
      <c r="O191" s="1041">
        <f>IF(AND('Evaluation des exigences'!E208="Choix de véracité",H191&gt;1),1,0)</f>
        <v>1</v>
      </c>
      <c r="P191" s="1041">
        <f>IF(AND('Evaluation des exigences'!E208="Non concernée",H191&gt;1),1,0)</f>
        <v>0</v>
      </c>
    </row>
    <row r="192" spans="1:16" ht="63.75">
      <c r="A192" s="701" t="s">
        <v>1144</v>
      </c>
      <c r="B192" s="601" t="s">
        <v>1138</v>
      </c>
      <c r="C192" s="586" t="s">
        <v>69</v>
      </c>
      <c r="D192" s="959" t="s">
        <v>1415</v>
      </c>
      <c r="E192" s="984">
        <f t="shared" si="13"/>
        <v>1</v>
      </c>
      <c r="F192" s="984">
        <f t="shared" si="14"/>
        <v>1</v>
      </c>
      <c r="G192" s="984">
        <f t="shared" si="15"/>
        <v>0</v>
      </c>
      <c r="H192" s="984">
        <f t="shared" si="16"/>
        <v>2</v>
      </c>
      <c r="I192" s="1041">
        <f>IF(AND('Evaluation des exigences'!E209="Choix de véracité",A192&lt;&gt;"NA"),1,0)</f>
        <v>1</v>
      </c>
      <c r="J192" s="1041">
        <f>IF(AND('Evaluation des exigences'!E209="Non concernée",A192&lt;&gt;"NA"),1,0)</f>
        <v>0</v>
      </c>
      <c r="K192" s="1041">
        <f>IF(AND('Evaluation des exigences'!E209="Choix de véracité",B192&lt;&gt;"NA"),1,0)</f>
        <v>1</v>
      </c>
      <c r="L192" s="1041">
        <f>IF(AND('Evaluation des exigences'!E209="Non concernée",B192&lt;&gt;"NA"),1,0)</f>
        <v>0</v>
      </c>
      <c r="M192" s="1041">
        <f>IF(AND('Evaluation des exigences'!E209="Choix de véracité",C192&lt;&gt;"NA"),1,0)</f>
        <v>0</v>
      </c>
      <c r="N192" s="1041">
        <f>IF(AND('Evaluation des exigences'!E209="Non concernée",C192&lt;&gt;"NA"),1,0)</f>
        <v>0</v>
      </c>
      <c r="O192" s="1041">
        <f>IF(AND('Evaluation des exigences'!E209="Choix de véracité",H192&gt;1),1,0)</f>
        <v>1</v>
      </c>
      <c r="P192" s="1041">
        <f>IF(AND('Evaluation des exigences'!E209="Non concernée",H192&gt;1),1,0)</f>
        <v>0</v>
      </c>
    </row>
    <row r="193" spans="1:16" ht="63.75">
      <c r="A193" s="701" t="s">
        <v>1145</v>
      </c>
      <c r="B193" s="601" t="s">
        <v>1139</v>
      </c>
      <c r="C193" s="586" t="s">
        <v>69</v>
      </c>
      <c r="D193" s="959" t="s">
        <v>1416</v>
      </c>
      <c r="E193" s="984">
        <f t="shared" si="13"/>
        <v>1</v>
      </c>
      <c r="F193" s="984">
        <f t="shared" si="14"/>
        <v>1</v>
      </c>
      <c r="G193" s="984">
        <f t="shared" si="15"/>
        <v>0</v>
      </c>
      <c r="H193" s="984">
        <f t="shared" si="16"/>
        <v>2</v>
      </c>
      <c r="I193" s="1041">
        <f>IF(AND('Evaluation des exigences'!E210="Choix de véracité",A193&lt;&gt;"NA"),1,0)</f>
        <v>1</v>
      </c>
      <c r="J193" s="1041">
        <f>IF(AND('Evaluation des exigences'!E210="Non concernée",A193&lt;&gt;"NA"),1,0)</f>
        <v>0</v>
      </c>
      <c r="K193" s="1041">
        <f>IF(AND('Evaluation des exigences'!E210="Choix de véracité",B193&lt;&gt;"NA"),1,0)</f>
        <v>1</v>
      </c>
      <c r="L193" s="1041">
        <f>IF(AND('Evaluation des exigences'!E210="Non concernée",B193&lt;&gt;"NA"),1,0)</f>
        <v>0</v>
      </c>
      <c r="M193" s="1041">
        <f>IF(AND('Evaluation des exigences'!E210="Choix de véracité",C193&lt;&gt;"NA"),1,0)</f>
        <v>0</v>
      </c>
      <c r="N193" s="1041">
        <f>IF(AND('Evaluation des exigences'!E210="Non concernée",C193&lt;&gt;"NA"),1,0)</f>
        <v>0</v>
      </c>
      <c r="O193" s="1041">
        <f>IF(AND('Evaluation des exigences'!E210="Choix de véracité",H193&gt;1),1,0)</f>
        <v>1</v>
      </c>
      <c r="P193" s="1041">
        <f>IF(AND('Evaluation des exigences'!E210="Non concernée",H193&gt;1),1,0)</f>
        <v>0</v>
      </c>
    </row>
    <row r="194" spans="1:16" ht="38.25">
      <c r="A194" s="701" t="s">
        <v>1146</v>
      </c>
      <c r="B194" s="601" t="s">
        <v>1140</v>
      </c>
      <c r="C194" s="586" t="s">
        <v>69</v>
      </c>
      <c r="D194" s="959" t="s">
        <v>1417</v>
      </c>
      <c r="E194" s="984">
        <f t="shared" si="13"/>
        <v>1</v>
      </c>
      <c r="F194" s="984">
        <f t="shared" si="14"/>
        <v>1</v>
      </c>
      <c r="G194" s="984">
        <f t="shared" si="15"/>
        <v>0</v>
      </c>
      <c r="H194" s="984">
        <f t="shared" si="16"/>
        <v>2</v>
      </c>
      <c r="I194" s="1041">
        <f>IF(AND('Evaluation des exigences'!E211="Choix de véracité",A194&lt;&gt;"NA"),1,0)</f>
        <v>1</v>
      </c>
      <c r="J194" s="1041">
        <f>IF(AND('Evaluation des exigences'!E211="Non concernée",A194&lt;&gt;"NA"),1,0)</f>
        <v>0</v>
      </c>
      <c r="K194" s="1041">
        <f>IF(AND('Evaluation des exigences'!E211="Choix de véracité",B194&lt;&gt;"NA"),1,0)</f>
        <v>1</v>
      </c>
      <c r="L194" s="1041">
        <f>IF(AND('Evaluation des exigences'!E211="Non concernée",B194&lt;&gt;"NA"),1,0)</f>
        <v>0</v>
      </c>
      <c r="M194" s="1041">
        <f>IF(AND('Evaluation des exigences'!E211="Choix de véracité",C194&lt;&gt;"NA"),1,0)</f>
        <v>0</v>
      </c>
      <c r="N194" s="1041">
        <f>IF(AND('Evaluation des exigences'!E211="Non concernée",C194&lt;&gt;"NA"),1,0)</f>
        <v>0</v>
      </c>
      <c r="O194" s="1041">
        <f>IF(AND('Evaluation des exigences'!E211="Choix de véracité",H194&gt;1),1,0)</f>
        <v>1</v>
      </c>
      <c r="P194" s="1041">
        <f>IF(AND('Evaluation des exigences'!E211="Non concernée",H194&gt;1),1,0)</f>
        <v>0</v>
      </c>
    </row>
    <row r="195" spans="1:16" ht="25.5">
      <c r="A195" s="693" t="s">
        <v>335</v>
      </c>
      <c r="B195" s="573" t="s">
        <v>336</v>
      </c>
      <c r="C195" s="573" t="s">
        <v>69</v>
      </c>
      <c r="D195" s="956" t="s">
        <v>741</v>
      </c>
      <c r="E195" s="984"/>
      <c r="F195" s="984"/>
      <c r="G195" s="984"/>
      <c r="H195" s="984"/>
      <c r="I195" s="1074"/>
      <c r="J195" s="1074"/>
      <c r="K195" s="1074"/>
      <c r="L195" s="1074"/>
      <c r="M195" s="1074"/>
      <c r="N195" s="1074"/>
      <c r="O195" s="1074"/>
      <c r="P195" s="1074"/>
    </row>
    <row r="196" spans="1:16" ht="25.5">
      <c r="A196" s="701" t="s">
        <v>337</v>
      </c>
      <c r="B196" s="601" t="s">
        <v>338</v>
      </c>
      <c r="C196" s="586" t="s">
        <v>69</v>
      </c>
      <c r="D196" s="959" t="s">
        <v>1418</v>
      </c>
      <c r="E196" s="984">
        <f t="shared" si="13"/>
        <v>1</v>
      </c>
      <c r="F196" s="984">
        <f t="shared" si="14"/>
        <v>1</v>
      </c>
      <c r="G196" s="984">
        <f t="shared" si="15"/>
        <v>0</v>
      </c>
      <c r="H196" s="984">
        <f t="shared" si="16"/>
        <v>2</v>
      </c>
      <c r="I196" s="1041">
        <f>IF(AND('Evaluation des exigences'!E213="Choix de véracité",A196&lt;&gt;"NA"),1,0)</f>
        <v>1</v>
      </c>
      <c r="J196" s="1041">
        <f>IF(AND('Evaluation des exigences'!E213="Non concernée",A196&lt;&gt;"NA"),1,0)</f>
        <v>0</v>
      </c>
      <c r="K196" s="1041">
        <f>IF(AND('Evaluation des exigences'!E213="Choix de véracité",B196&lt;&gt;"NA"),1,0)</f>
        <v>1</v>
      </c>
      <c r="L196" s="1041">
        <f>IF(AND('Evaluation des exigences'!E213="Non concernée",B196&lt;&gt;"NA"),1,0)</f>
        <v>0</v>
      </c>
      <c r="M196" s="1041">
        <f>IF(AND('Evaluation des exigences'!E213="Choix de véracité",C196&lt;&gt;"NA"),1,0)</f>
        <v>0</v>
      </c>
      <c r="N196" s="1041">
        <f>IF(AND('Evaluation des exigences'!E213="Non concernée",C196&lt;&gt;"NA"),1,0)</f>
        <v>0</v>
      </c>
      <c r="O196" s="1041">
        <f>IF(AND('Evaluation des exigences'!E213="Choix de véracité",H196&gt;1),1,0)</f>
        <v>1</v>
      </c>
      <c r="P196" s="1041">
        <f>IF(AND('Evaluation des exigences'!E213="Non concernée",H196&gt;1),1,0)</f>
        <v>0</v>
      </c>
    </row>
    <row r="197" spans="1:16" ht="51">
      <c r="A197" s="701" t="s">
        <v>337</v>
      </c>
      <c r="B197" s="601" t="s">
        <v>338</v>
      </c>
      <c r="C197" s="586" t="s">
        <v>69</v>
      </c>
      <c r="D197" s="959" t="s">
        <v>1419</v>
      </c>
      <c r="E197" s="984">
        <f t="shared" ref="E197:E260" si="17">IF(A197="NA",0,1)</f>
        <v>1</v>
      </c>
      <c r="F197" s="984">
        <f t="shared" ref="F197:F260" si="18">IF(B197="NA",0,1)</f>
        <v>1</v>
      </c>
      <c r="G197" s="984">
        <f t="shared" ref="G197:G260" si="19">IF(C197="NA",0,1)</f>
        <v>0</v>
      </c>
      <c r="H197" s="984">
        <f t="shared" si="16"/>
        <v>2</v>
      </c>
      <c r="I197" s="1041">
        <f>IF(AND('Evaluation des exigences'!E214="Choix de véracité",A197&lt;&gt;"NA"),1,0)</f>
        <v>1</v>
      </c>
      <c r="J197" s="1041">
        <f>IF(AND('Evaluation des exigences'!E214="Non concernée",A197&lt;&gt;"NA"),1,0)</f>
        <v>0</v>
      </c>
      <c r="K197" s="1041">
        <f>IF(AND('Evaluation des exigences'!E214="Choix de véracité",B197&lt;&gt;"NA"),1,0)</f>
        <v>1</v>
      </c>
      <c r="L197" s="1041">
        <f>IF(AND('Evaluation des exigences'!E214="Non concernée",B197&lt;&gt;"NA"),1,0)</f>
        <v>0</v>
      </c>
      <c r="M197" s="1041">
        <f>IF(AND('Evaluation des exigences'!E214="Choix de véracité",C197&lt;&gt;"NA"),1,0)</f>
        <v>0</v>
      </c>
      <c r="N197" s="1041">
        <f>IF(AND('Evaluation des exigences'!E214="Non concernée",C197&lt;&gt;"NA"),1,0)</f>
        <v>0</v>
      </c>
      <c r="O197" s="1041">
        <f>IF(AND('Evaluation des exigences'!E214="Choix de véracité",H197&gt;1),1,0)</f>
        <v>1</v>
      </c>
      <c r="P197" s="1041">
        <f>IF(AND('Evaluation des exigences'!E214="Non concernée",H197&gt;1),1,0)</f>
        <v>0</v>
      </c>
    </row>
    <row r="198" spans="1:16" ht="38.25">
      <c r="A198" s="701" t="s">
        <v>337</v>
      </c>
      <c r="B198" s="601" t="s">
        <v>338</v>
      </c>
      <c r="C198" s="601" t="s">
        <v>340</v>
      </c>
      <c r="D198" s="959" t="s">
        <v>1420</v>
      </c>
      <c r="E198" s="984">
        <f t="shared" si="17"/>
        <v>1</v>
      </c>
      <c r="F198" s="984">
        <f t="shared" si="18"/>
        <v>1</v>
      </c>
      <c r="G198" s="984">
        <f t="shared" si="19"/>
        <v>1</v>
      </c>
      <c r="H198" s="984">
        <f t="shared" si="16"/>
        <v>3</v>
      </c>
      <c r="I198" s="1041">
        <f>IF(AND('Evaluation des exigences'!E215="Choix de véracité",A198&lt;&gt;"NA"),1,0)</f>
        <v>1</v>
      </c>
      <c r="J198" s="1041">
        <f>IF(AND('Evaluation des exigences'!E215="Non concernée",A198&lt;&gt;"NA"),1,0)</f>
        <v>0</v>
      </c>
      <c r="K198" s="1041">
        <f>IF(AND('Evaluation des exigences'!E215="Choix de véracité",B198&lt;&gt;"NA"),1,0)</f>
        <v>1</v>
      </c>
      <c r="L198" s="1041">
        <f>IF(AND('Evaluation des exigences'!E215="Non concernée",B198&lt;&gt;"NA"),1,0)</f>
        <v>0</v>
      </c>
      <c r="M198" s="1041">
        <f>IF(AND('Evaluation des exigences'!E215="Choix de véracité",C198&lt;&gt;"NA"),1,0)</f>
        <v>1</v>
      </c>
      <c r="N198" s="1041">
        <f>IF(AND('Evaluation des exigences'!E215="Non concernée",C198&lt;&gt;"NA"),1,0)</f>
        <v>0</v>
      </c>
      <c r="O198" s="1041">
        <f>IF(AND('Evaluation des exigences'!E215="Choix de véracité",H198&gt;1),1,0)</f>
        <v>1</v>
      </c>
      <c r="P198" s="1041">
        <f>IF(AND('Evaluation des exigences'!E215="Non concernée",H198&gt;1),1,0)</f>
        <v>0</v>
      </c>
    </row>
    <row r="199" spans="1:16" ht="38.25">
      <c r="A199" s="701" t="s">
        <v>337</v>
      </c>
      <c r="B199" s="601" t="s">
        <v>338</v>
      </c>
      <c r="C199" s="601" t="s">
        <v>340</v>
      </c>
      <c r="D199" s="959" t="s">
        <v>1421</v>
      </c>
      <c r="E199" s="984">
        <f t="shared" si="17"/>
        <v>1</v>
      </c>
      <c r="F199" s="984">
        <f t="shared" si="18"/>
        <v>1</v>
      </c>
      <c r="G199" s="984">
        <f t="shared" si="19"/>
        <v>1</v>
      </c>
      <c r="H199" s="984">
        <f t="shared" si="16"/>
        <v>3</v>
      </c>
      <c r="I199" s="1041">
        <f>IF(AND('Evaluation des exigences'!E216="Choix de véracité",A199&lt;&gt;"NA"),1,0)</f>
        <v>1</v>
      </c>
      <c r="J199" s="1041">
        <f>IF(AND('Evaluation des exigences'!E216="Non concernée",A199&lt;&gt;"NA"),1,0)</f>
        <v>0</v>
      </c>
      <c r="K199" s="1041">
        <f>IF(AND('Evaluation des exigences'!E216="Choix de véracité",B199&lt;&gt;"NA"),1,0)</f>
        <v>1</v>
      </c>
      <c r="L199" s="1041">
        <f>IF(AND('Evaluation des exigences'!E216="Non concernée",B199&lt;&gt;"NA"),1,0)</f>
        <v>0</v>
      </c>
      <c r="M199" s="1041">
        <f>IF(AND('Evaluation des exigences'!E216="Choix de véracité",C199&lt;&gt;"NA"),1,0)</f>
        <v>1</v>
      </c>
      <c r="N199" s="1041">
        <f>IF(AND('Evaluation des exigences'!E216="Non concernée",C199&lt;&gt;"NA"),1,0)</f>
        <v>0</v>
      </c>
      <c r="O199" s="1041">
        <f>IF(AND('Evaluation des exigences'!E216="Choix de véracité",H199&gt;1),1,0)</f>
        <v>1</v>
      </c>
      <c r="P199" s="1041">
        <f>IF(AND('Evaluation des exigences'!E216="Non concernée",H199&gt;1),1,0)</f>
        <v>0</v>
      </c>
    </row>
    <row r="200" spans="1:16" ht="38.25">
      <c r="A200" s="701" t="s">
        <v>337</v>
      </c>
      <c r="B200" s="601" t="s">
        <v>338</v>
      </c>
      <c r="C200" s="601" t="s">
        <v>340</v>
      </c>
      <c r="D200" s="959" t="s">
        <v>1422</v>
      </c>
      <c r="E200" s="984">
        <f t="shared" si="17"/>
        <v>1</v>
      </c>
      <c r="F200" s="984">
        <f t="shared" si="18"/>
        <v>1</v>
      </c>
      <c r="G200" s="984">
        <f t="shared" si="19"/>
        <v>1</v>
      </c>
      <c r="H200" s="984">
        <f t="shared" si="16"/>
        <v>3</v>
      </c>
      <c r="I200" s="1041">
        <f>IF(AND('Evaluation des exigences'!E217="Choix de véracité",A200&lt;&gt;"NA"),1,0)</f>
        <v>1</v>
      </c>
      <c r="J200" s="1041">
        <f>IF(AND('Evaluation des exigences'!E217="Non concernée",A200&lt;&gt;"NA"),1,0)</f>
        <v>0</v>
      </c>
      <c r="K200" s="1041">
        <f>IF(AND('Evaluation des exigences'!E217="Choix de véracité",B200&lt;&gt;"NA"),1,0)</f>
        <v>1</v>
      </c>
      <c r="L200" s="1041">
        <f>IF(AND('Evaluation des exigences'!E217="Non concernée",B200&lt;&gt;"NA"),1,0)</f>
        <v>0</v>
      </c>
      <c r="M200" s="1041">
        <f>IF(AND('Evaluation des exigences'!E217="Choix de véracité",C200&lt;&gt;"NA"),1,0)</f>
        <v>1</v>
      </c>
      <c r="N200" s="1041">
        <f>IF(AND('Evaluation des exigences'!E217="Non concernée",C200&lt;&gt;"NA"),1,0)</f>
        <v>0</v>
      </c>
      <c r="O200" s="1041">
        <f>IF(AND('Evaluation des exigences'!E217="Choix de véracité",H200&gt;1),1,0)</f>
        <v>1</v>
      </c>
      <c r="P200" s="1041">
        <f>IF(AND('Evaluation des exigences'!E217="Non concernée",H200&gt;1),1,0)</f>
        <v>0</v>
      </c>
    </row>
    <row r="201" spans="1:16" ht="38.25">
      <c r="A201" s="701" t="s">
        <v>337</v>
      </c>
      <c r="B201" s="601" t="s">
        <v>338</v>
      </c>
      <c r="C201" s="601" t="s">
        <v>340</v>
      </c>
      <c r="D201" s="959" t="s">
        <v>1423</v>
      </c>
      <c r="E201" s="984">
        <f t="shared" si="17"/>
        <v>1</v>
      </c>
      <c r="F201" s="984">
        <f t="shared" si="18"/>
        <v>1</v>
      </c>
      <c r="G201" s="984">
        <f t="shared" si="19"/>
        <v>1</v>
      </c>
      <c r="H201" s="984">
        <f t="shared" ref="H201:H264" si="20">SUM(E201:G201)</f>
        <v>3</v>
      </c>
      <c r="I201" s="1041">
        <f>IF(AND('Evaluation des exigences'!E218="Choix de véracité",A201&lt;&gt;"NA"),1,0)</f>
        <v>1</v>
      </c>
      <c r="J201" s="1041">
        <f>IF(AND('Evaluation des exigences'!E218="Non concernée",A201&lt;&gt;"NA"),1,0)</f>
        <v>0</v>
      </c>
      <c r="K201" s="1041">
        <f>IF(AND('Evaluation des exigences'!E218="Choix de véracité",B201&lt;&gt;"NA"),1,0)</f>
        <v>1</v>
      </c>
      <c r="L201" s="1041">
        <f>IF(AND('Evaluation des exigences'!E218="Non concernée",B201&lt;&gt;"NA"),1,0)</f>
        <v>0</v>
      </c>
      <c r="M201" s="1041">
        <f>IF(AND('Evaluation des exigences'!E218="Choix de véracité",C201&lt;&gt;"NA"),1,0)</f>
        <v>1</v>
      </c>
      <c r="N201" s="1041">
        <f>IF(AND('Evaluation des exigences'!E218="Non concernée",C201&lt;&gt;"NA"),1,0)</f>
        <v>0</v>
      </c>
      <c r="O201" s="1041">
        <f>IF(AND('Evaluation des exigences'!E218="Choix de véracité",H201&gt;1),1,0)</f>
        <v>1</v>
      </c>
      <c r="P201" s="1041">
        <f>IF(AND('Evaluation des exigences'!E218="Non concernée",H201&gt;1),1,0)</f>
        <v>0</v>
      </c>
    </row>
    <row r="202" spans="1:16" ht="38.25">
      <c r="A202" s="701" t="s">
        <v>344</v>
      </c>
      <c r="B202" s="601" t="s">
        <v>338</v>
      </c>
      <c r="C202" s="586" t="s">
        <v>69</v>
      </c>
      <c r="D202" s="959" t="s">
        <v>1424</v>
      </c>
      <c r="E202" s="984">
        <f t="shared" si="17"/>
        <v>1</v>
      </c>
      <c r="F202" s="984">
        <f t="shared" si="18"/>
        <v>1</v>
      </c>
      <c r="G202" s="984">
        <f t="shared" si="19"/>
        <v>0</v>
      </c>
      <c r="H202" s="984">
        <f t="shared" si="20"/>
        <v>2</v>
      </c>
      <c r="I202" s="1041">
        <f>IF(AND('Evaluation des exigences'!E219="Choix de véracité",A202&lt;&gt;"NA"),1,0)</f>
        <v>1</v>
      </c>
      <c r="J202" s="1041">
        <f>IF(AND('Evaluation des exigences'!E219="Non concernée",A202&lt;&gt;"NA"),1,0)</f>
        <v>0</v>
      </c>
      <c r="K202" s="1041">
        <f>IF(AND('Evaluation des exigences'!E219="Choix de véracité",B202&lt;&gt;"NA"),1,0)</f>
        <v>1</v>
      </c>
      <c r="L202" s="1041">
        <f>IF(AND('Evaluation des exigences'!E219="Non concernée",B202&lt;&gt;"NA"),1,0)</f>
        <v>0</v>
      </c>
      <c r="M202" s="1041">
        <f>IF(AND('Evaluation des exigences'!E219="Choix de véracité",C202&lt;&gt;"NA"),1,0)</f>
        <v>0</v>
      </c>
      <c r="N202" s="1041">
        <f>IF(AND('Evaluation des exigences'!E219="Non concernée",C202&lt;&gt;"NA"),1,0)</f>
        <v>0</v>
      </c>
      <c r="O202" s="1041">
        <f>IF(AND('Evaluation des exigences'!E219="Choix de véracité",H202&gt;1),1,0)</f>
        <v>1</v>
      </c>
      <c r="P202" s="1041">
        <f>IF(AND('Evaluation des exigences'!E219="Non concernée",H202&gt;1),1,0)</f>
        <v>0</v>
      </c>
    </row>
    <row r="203" spans="1:16" ht="63.75">
      <c r="A203" s="701" t="s">
        <v>344</v>
      </c>
      <c r="B203" s="601" t="s">
        <v>338</v>
      </c>
      <c r="C203" s="586" t="s">
        <v>69</v>
      </c>
      <c r="D203" s="959" t="s">
        <v>1425</v>
      </c>
      <c r="E203" s="984">
        <f t="shared" si="17"/>
        <v>1</v>
      </c>
      <c r="F203" s="984">
        <f t="shared" si="18"/>
        <v>1</v>
      </c>
      <c r="G203" s="984">
        <f t="shared" si="19"/>
        <v>0</v>
      </c>
      <c r="H203" s="984">
        <f t="shared" si="20"/>
        <v>2</v>
      </c>
      <c r="I203" s="1041">
        <f>IF(AND('Evaluation des exigences'!E220="Choix de véracité",A203&lt;&gt;"NA"),1,0)</f>
        <v>1</v>
      </c>
      <c r="J203" s="1041">
        <f>IF(AND('Evaluation des exigences'!E220="Non concernée",A203&lt;&gt;"NA"),1,0)</f>
        <v>0</v>
      </c>
      <c r="K203" s="1041">
        <f>IF(AND('Evaluation des exigences'!E220="Choix de véracité",B203&lt;&gt;"NA"),1,0)</f>
        <v>1</v>
      </c>
      <c r="L203" s="1041">
        <f>IF(AND('Evaluation des exigences'!E220="Non concernée",B203&lt;&gt;"NA"),1,0)</f>
        <v>0</v>
      </c>
      <c r="M203" s="1041">
        <f>IF(AND('Evaluation des exigences'!E220="Choix de véracité",C203&lt;&gt;"NA"),1,0)</f>
        <v>0</v>
      </c>
      <c r="N203" s="1041">
        <f>IF(AND('Evaluation des exigences'!E220="Non concernée",C203&lt;&gt;"NA"),1,0)</f>
        <v>0</v>
      </c>
      <c r="O203" s="1041">
        <f>IF(AND('Evaluation des exigences'!E220="Choix de véracité",H203&gt;1),1,0)</f>
        <v>1</v>
      </c>
      <c r="P203" s="1041">
        <f>IF(AND('Evaluation des exigences'!E220="Non concernée",H203&gt;1),1,0)</f>
        <v>0</v>
      </c>
    </row>
    <row r="204" spans="1:16" ht="51">
      <c r="A204" s="701" t="s">
        <v>344</v>
      </c>
      <c r="B204" s="601" t="s">
        <v>345</v>
      </c>
      <c r="C204" s="586" t="s">
        <v>69</v>
      </c>
      <c r="D204" s="959" t="s">
        <v>1426</v>
      </c>
      <c r="E204" s="984">
        <f t="shared" si="17"/>
        <v>1</v>
      </c>
      <c r="F204" s="984">
        <f t="shared" si="18"/>
        <v>1</v>
      </c>
      <c r="G204" s="984">
        <f t="shared" si="19"/>
        <v>0</v>
      </c>
      <c r="H204" s="984">
        <f t="shared" si="20"/>
        <v>2</v>
      </c>
      <c r="I204" s="1041">
        <f>IF(AND('Evaluation des exigences'!E221="Choix de véracité",A204&lt;&gt;"NA"),1,0)</f>
        <v>1</v>
      </c>
      <c r="J204" s="1041">
        <f>IF(AND('Evaluation des exigences'!E221="Non concernée",A204&lt;&gt;"NA"),1,0)</f>
        <v>0</v>
      </c>
      <c r="K204" s="1041">
        <f>IF(AND('Evaluation des exigences'!E221="Choix de véracité",B204&lt;&gt;"NA"),1,0)</f>
        <v>1</v>
      </c>
      <c r="L204" s="1041">
        <f>IF(AND('Evaluation des exigences'!E221="Non concernée",B204&lt;&gt;"NA"),1,0)</f>
        <v>0</v>
      </c>
      <c r="M204" s="1041">
        <f>IF(AND('Evaluation des exigences'!E221="Choix de véracité",C204&lt;&gt;"NA"),1,0)</f>
        <v>0</v>
      </c>
      <c r="N204" s="1041">
        <f>IF(AND('Evaluation des exigences'!E221="Non concernée",C204&lt;&gt;"NA"),1,0)</f>
        <v>0</v>
      </c>
      <c r="O204" s="1041">
        <f>IF(AND('Evaluation des exigences'!E221="Choix de véracité",H204&gt;1),1,0)</f>
        <v>1</v>
      </c>
      <c r="P204" s="1041">
        <f>IF(AND('Evaluation des exigences'!E221="Non concernée",H204&gt;1),1,0)</f>
        <v>0</v>
      </c>
    </row>
    <row r="205" spans="1:16" ht="38.25">
      <c r="A205" s="701" t="s">
        <v>344</v>
      </c>
      <c r="B205" s="601" t="s">
        <v>345</v>
      </c>
      <c r="C205" s="586" t="s">
        <v>69</v>
      </c>
      <c r="D205" s="959" t="s">
        <v>1427</v>
      </c>
      <c r="E205" s="984">
        <f t="shared" si="17"/>
        <v>1</v>
      </c>
      <c r="F205" s="984">
        <f t="shared" si="18"/>
        <v>1</v>
      </c>
      <c r="G205" s="984">
        <f t="shared" si="19"/>
        <v>0</v>
      </c>
      <c r="H205" s="984">
        <f t="shared" si="20"/>
        <v>2</v>
      </c>
      <c r="I205" s="1041">
        <f>IF(AND('Evaluation des exigences'!E222="Choix de véracité",A205&lt;&gt;"NA"),1,0)</f>
        <v>1</v>
      </c>
      <c r="J205" s="1041">
        <f>IF(AND('Evaluation des exigences'!E222="Non concernée",A205&lt;&gt;"NA"),1,0)</f>
        <v>0</v>
      </c>
      <c r="K205" s="1041">
        <f>IF(AND('Evaluation des exigences'!E222="Choix de véracité",B205&lt;&gt;"NA"),1,0)</f>
        <v>1</v>
      </c>
      <c r="L205" s="1041">
        <f>IF(AND('Evaluation des exigences'!E222="Non concernée",B205&lt;&gt;"NA"),1,0)</f>
        <v>0</v>
      </c>
      <c r="M205" s="1041">
        <f>IF(AND('Evaluation des exigences'!E222="Choix de véracité",C205&lt;&gt;"NA"),1,0)</f>
        <v>0</v>
      </c>
      <c r="N205" s="1041">
        <f>IF(AND('Evaluation des exigences'!E222="Non concernée",C205&lt;&gt;"NA"),1,0)</f>
        <v>0</v>
      </c>
      <c r="O205" s="1041">
        <f>IF(AND('Evaluation des exigences'!E222="Choix de véracité",H205&gt;1),1,0)</f>
        <v>1</v>
      </c>
      <c r="P205" s="1041">
        <f>IF(AND('Evaluation des exigences'!E222="Non concernée",H205&gt;1),1,0)</f>
        <v>0</v>
      </c>
    </row>
    <row r="206" spans="1:16" ht="38.25">
      <c r="A206" s="701" t="s">
        <v>346</v>
      </c>
      <c r="B206" s="601" t="s">
        <v>345</v>
      </c>
      <c r="C206" s="586" t="s">
        <v>69</v>
      </c>
      <c r="D206" s="959" t="s">
        <v>1428</v>
      </c>
      <c r="E206" s="984">
        <f t="shared" si="17"/>
        <v>1</v>
      </c>
      <c r="F206" s="984">
        <f t="shared" si="18"/>
        <v>1</v>
      </c>
      <c r="G206" s="984">
        <f t="shared" si="19"/>
        <v>0</v>
      </c>
      <c r="H206" s="984">
        <f t="shared" si="20"/>
        <v>2</v>
      </c>
      <c r="I206" s="1041">
        <f>IF(AND('Evaluation des exigences'!E223="Choix de véracité",A206&lt;&gt;"NA"),1,0)</f>
        <v>1</v>
      </c>
      <c r="J206" s="1041">
        <f>IF(AND('Evaluation des exigences'!E223="Non concernée",A206&lt;&gt;"NA"),1,0)</f>
        <v>0</v>
      </c>
      <c r="K206" s="1041">
        <f>IF(AND('Evaluation des exigences'!E223="Choix de véracité",B206&lt;&gt;"NA"),1,0)</f>
        <v>1</v>
      </c>
      <c r="L206" s="1041">
        <f>IF(AND('Evaluation des exigences'!E223="Non concernée",B206&lt;&gt;"NA"),1,0)</f>
        <v>0</v>
      </c>
      <c r="M206" s="1041">
        <f>IF(AND('Evaluation des exigences'!E223="Choix de véracité",C206&lt;&gt;"NA"),1,0)</f>
        <v>0</v>
      </c>
      <c r="N206" s="1041">
        <f>IF(AND('Evaluation des exigences'!E223="Non concernée",C206&lt;&gt;"NA"),1,0)</f>
        <v>0</v>
      </c>
      <c r="O206" s="1041">
        <f>IF(AND('Evaluation des exigences'!E223="Choix de véracité",H206&gt;1),1,0)</f>
        <v>1</v>
      </c>
      <c r="P206" s="1041">
        <f>IF(AND('Evaluation des exigences'!E223="Non concernée",H206&gt;1),1,0)</f>
        <v>0</v>
      </c>
    </row>
    <row r="207" spans="1:16" ht="38.25">
      <c r="A207" s="701" t="s">
        <v>346</v>
      </c>
      <c r="B207" s="601" t="s">
        <v>345</v>
      </c>
      <c r="C207" s="586" t="s">
        <v>69</v>
      </c>
      <c r="D207" s="959" t="s">
        <v>1429</v>
      </c>
      <c r="E207" s="984">
        <f t="shared" si="17"/>
        <v>1</v>
      </c>
      <c r="F207" s="984">
        <f t="shared" si="18"/>
        <v>1</v>
      </c>
      <c r="G207" s="984">
        <f t="shared" si="19"/>
        <v>0</v>
      </c>
      <c r="H207" s="984">
        <f t="shared" si="20"/>
        <v>2</v>
      </c>
      <c r="I207" s="1041">
        <f>IF(AND('Evaluation des exigences'!E224="Choix de véracité",A207&lt;&gt;"NA"),1,0)</f>
        <v>1</v>
      </c>
      <c r="J207" s="1041">
        <f>IF(AND('Evaluation des exigences'!E224="Non concernée",A207&lt;&gt;"NA"),1,0)</f>
        <v>0</v>
      </c>
      <c r="K207" s="1041">
        <f>IF(AND('Evaluation des exigences'!E224="Choix de véracité",B207&lt;&gt;"NA"),1,0)</f>
        <v>1</v>
      </c>
      <c r="L207" s="1041">
        <f>IF(AND('Evaluation des exigences'!E224="Non concernée",B207&lt;&gt;"NA"),1,0)</f>
        <v>0</v>
      </c>
      <c r="M207" s="1041">
        <f>IF(AND('Evaluation des exigences'!E224="Choix de véracité",C207&lt;&gt;"NA"),1,0)</f>
        <v>0</v>
      </c>
      <c r="N207" s="1041">
        <f>IF(AND('Evaluation des exigences'!E224="Non concernée",C207&lt;&gt;"NA"),1,0)</f>
        <v>0</v>
      </c>
      <c r="O207" s="1041">
        <f>IF(AND('Evaluation des exigences'!E224="Choix de véracité",H207&gt;1),1,0)</f>
        <v>1</v>
      </c>
      <c r="P207" s="1041">
        <f>IF(AND('Evaluation des exigences'!E224="Non concernée",H207&gt;1),1,0)</f>
        <v>0</v>
      </c>
    </row>
    <row r="208" spans="1:16" ht="51">
      <c r="A208" s="701" t="s">
        <v>347</v>
      </c>
      <c r="B208" s="601" t="s">
        <v>345</v>
      </c>
      <c r="C208" s="586" t="s">
        <v>69</v>
      </c>
      <c r="D208" s="959" t="s">
        <v>348</v>
      </c>
      <c r="E208" s="984">
        <f t="shared" si="17"/>
        <v>1</v>
      </c>
      <c r="F208" s="984">
        <f t="shared" si="18"/>
        <v>1</v>
      </c>
      <c r="G208" s="984">
        <f t="shared" si="19"/>
        <v>0</v>
      </c>
      <c r="H208" s="984">
        <f t="shared" si="20"/>
        <v>2</v>
      </c>
      <c r="I208" s="1041">
        <f>IF(AND('Evaluation des exigences'!E225="Choix de véracité",A208&lt;&gt;"NA"),1,0)</f>
        <v>1</v>
      </c>
      <c r="J208" s="1041">
        <f>IF(AND('Evaluation des exigences'!E225="Non concernée",A208&lt;&gt;"NA"),1,0)</f>
        <v>0</v>
      </c>
      <c r="K208" s="1041">
        <f>IF(AND('Evaluation des exigences'!E225="Choix de véracité",B208&lt;&gt;"NA"),1,0)</f>
        <v>1</v>
      </c>
      <c r="L208" s="1041">
        <f>IF(AND('Evaluation des exigences'!E225="Non concernée",B208&lt;&gt;"NA"),1,0)</f>
        <v>0</v>
      </c>
      <c r="M208" s="1041">
        <f>IF(AND('Evaluation des exigences'!E225="Choix de véracité",C208&lt;&gt;"NA"),1,0)</f>
        <v>0</v>
      </c>
      <c r="N208" s="1041">
        <f>IF(AND('Evaluation des exigences'!E225="Non concernée",C208&lt;&gt;"NA"),1,0)</f>
        <v>0</v>
      </c>
      <c r="O208" s="1041">
        <f>IF(AND('Evaluation des exigences'!E225="Choix de véracité",H208&gt;1),1,0)</f>
        <v>1</v>
      </c>
      <c r="P208" s="1041">
        <f>IF(AND('Evaluation des exigences'!E225="Non concernée",H208&gt;1),1,0)</f>
        <v>0</v>
      </c>
    </row>
    <row r="209" spans="1:16" ht="38.25">
      <c r="A209" s="701" t="s">
        <v>349</v>
      </c>
      <c r="B209" s="601" t="s">
        <v>350</v>
      </c>
      <c r="C209" s="586" t="s">
        <v>340</v>
      </c>
      <c r="D209" s="959" t="s">
        <v>1430</v>
      </c>
      <c r="E209" s="984">
        <f t="shared" si="17"/>
        <v>1</v>
      </c>
      <c r="F209" s="984">
        <f t="shared" si="18"/>
        <v>1</v>
      </c>
      <c r="G209" s="984">
        <f t="shared" si="19"/>
        <v>1</v>
      </c>
      <c r="H209" s="984">
        <f t="shared" si="20"/>
        <v>3</v>
      </c>
      <c r="I209" s="1041">
        <f>IF(AND('Evaluation des exigences'!E226="Choix de véracité",A209&lt;&gt;"NA"),1,0)</f>
        <v>1</v>
      </c>
      <c r="J209" s="1041">
        <f>IF(AND('Evaluation des exigences'!E226="Non concernée",A209&lt;&gt;"NA"),1,0)</f>
        <v>0</v>
      </c>
      <c r="K209" s="1041">
        <f>IF(AND('Evaluation des exigences'!E226="Choix de véracité",B209&lt;&gt;"NA"),1,0)</f>
        <v>1</v>
      </c>
      <c r="L209" s="1041">
        <f>IF(AND('Evaluation des exigences'!E226="Non concernée",B209&lt;&gt;"NA"),1,0)</f>
        <v>0</v>
      </c>
      <c r="M209" s="1041">
        <f>IF(AND('Evaluation des exigences'!E226="Choix de véracité",C209&lt;&gt;"NA"),1,0)</f>
        <v>1</v>
      </c>
      <c r="N209" s="1041">
        <f>IF(AND('Evaluation des exigences'!E226="Non concernée",C209&lt;&gt;"NA"),1,0)</f>
        <v>0</v>
      </c>
      <c r="O209" s="1041">
        <f>IF(AND('Evaluation des exigences'!E226="Choix de véracité",H209&gt;1),1,0)</f>
        <v>1</v>
      </c>
      <c r="P209" s="1041">
        <f>IF(AND('Evaluation des exigences'!E226="Non concernée",H209&gt;1),1,0)</f>
        <v>0</v>
      </c>
    </row>
    <row r="210" spans="1:16" ht="25.5">
      <c r="A210" s="701" t="s">
        <v>349</v>
      </c>
      <c r="B210" s="601" t="s">
        <v>350</v>
      </c>
      <c r="C210" s="586" t="s">
        <v>340</v>
      </c>
      <c r="D210" s="959" t="s">
        <v>352</v>
      </c>
      <c r="E210" s="984">
        <f t="shared" si="17"/>
        <v>1</v>
      </c>
      <c r="F210" s="984">
        <f t="shared" si="18"/>
        <v>1</v>
      </c>
      <c r="G210" s="984">
        <f t="shared" si="19"/>
        <v>1</v>
      </c>
      <c r="H210" s="984">
        <f t="shared" si="20"/>
        <v>3</v>
      </c>
      <c r="I210" s="1041">
        <f>IF(AND('Evaluation des exigences'!E227="Choix de véracité",A210&lt;&gt;"NA"),1,0)</f>
        <v>1</v>
      </c>
      <c r="J210" s="1041">
        <f>IF(AND('Evaluation des exigences'!E227="Non concernée",A210&lt;&gt;"NA"),1,0)</f>
        <v>0</v>
      </c>
      <c r="K210" s="1041">
        <f>IF(AND('Evaluation des exigences'!E227="Choix de véracité",B210&lt;&gt;"NA"),1,0)</f>
        <v>1</v>
      </c>
      <c r="L210" s="1041">
        <f>IF(AND('Evaluation des exigences'!E227="Non concernée",B210&lt;&gt;"NA"),1,0)</f>
        <v>0</v>
      </c>
      <c r="M210" s="1041">
        <f>IF(AND('Evaluation des exigences'!E227="Choix de véracité",C210&lt;&gt;"NA"),1,0)</f>
        <v>1</v>
      </c>
      <c r="N210" s="1041">
        <f>IF(AND('Evaluation des exigences'!E227="Non concernée",C210&lt;&gt;"NA"),1,0)</f>
        <v>0</v>
      </c>
      <c r="O210" s="1041">
        <f>IF(AND('Evaluation des exigences'!E227="Choix de véracité",H210&gt;1),1,0)</f>
        <v>1</v>
      </c>
      <c r="P210" s="1041">
        <f>IF(AND('Evaluation des exigences'!E227="Non concernée",H210&gt;1),1,0)</f>
        <v>0</v>
      </c>
    </row>
    <row r="211" spans="1:16" ht="38.25">
      <c r="A211" s="701" t="s">
        <v>349</v>
      </c>
      <c r="B211" s="601" t="s">
        <v>350</v>
      </c>
      <c r="C211" s="586" t="s">
        <v>340</v>
      </c>
      <c r="D211" s="959" t="s">
        <v>353</v>
      </c>
      <c r="E211" s="984">
        <f t="shared" si="17"/>
        <v>1</v>
      </c>
      <c r="F211" s="984">
        <f t="shared" si="18"/>
        <v>1</v>
      </c>
      <c r="G211" s="984">
        <f t="shared" si="19"/>
        <v>1</v>
      </c>
      <c r="H211" s="984">
        <f t="shared" si="20"/>
        <v>3</v>
      </c>
      <c r="I211" s="1041">
        <f>IF(AND('Evaluation des exigences'!E228="Choix de véracité",A211&lt;&gt;"NA"),1,0)</f>
        <v>1</v>
      </c>
      <c r="J211" s="1041">
        <f>IF(AND('Evaluation des exigences'!E228="Non concernée",A211&lt;&gt;"NA"),1,0)</f>
        <v>0</v>
      </c>
      <c r="K211" s="1041">
        <f>IF(AND('Evaluation des exigences'!E228="Choix de véracité",B211&lt;&gt;"NA"),1,0)</f>
        <v>1</v>
      </c>
      <c r="L211" s="1041">
        <f>IF(AND('Evaluation des exigences'!E228="Non concernée",B211&lt;&gt;"NA"),1,0)</f>
        <v>0</v>
      </c>
      <c r="M211" s="1041">
        <f>IF(AND('Evaluation des exigences'!E228="Choix de véracité",C211&lt;&gt;"NA"),1,0)</f>
        <v>1</v>
      </c>
      <c r="N211" s="1041">
        <f>IF(AND('Evaluation des exigences'!E228="Non concernée",C211&lt;&gt;"NA"),1,0)</f>
        <v>0</v>
      </c>
      <c r="O211" s="1041">
        <f>IF(AND('Evaluation des exigences'!E228="Choix de véracité",H211&gt;1),1,0)</f>
        <v>1</v>
      </c>
      <c r="P211" s="1041">
        <f>IF(AND('Evaluation des exigences'!E228="Non concernée",H211&gt;1),1,0)</f>
        <v>0</v>
      </c>
    </row>
    <row r="212" spans="1:16" ht="38.25">
      <c r="A212" s="701" t="s">
        <v>349</v>
      </c>
      <c r="B212" s="601" t="s">
        <v>350</v>
      </c>
      <c r="C212" s="586" t="s">
        <v>340</v>
      </c>
      <c r="D212" s="959" t="s">
        <v>354</v>
      </c>
      <c r="E212" s="984">
        <f t="shared" si="17"/>
        <v>1</v>
      </c>
      <c r="F212" s="984">
        <f t="shared" si="18"/>
        <v>1</v>
      </c>
      <c r="G212" s="984">
        <f t="shared" si="19"/>
        <v>1</v>
      </c>
      <c r="H212" s="984">
        <f t="shared" si="20"/>
        <v>3</v>
      </c>
      <c r="I212" s="1041">
        <f>IF(AND('Evaluation des exigences'!E229="Choix de véracité",A212&lt;&gt;"NA"),1,0)</f>
        <v>1</v>
      </c>
      <c r="J212" s="1041">
        <f>IF(AND('Evaluation des exigences'!E229="Non concernée",A212&lt;&gt;"NA"),1,0)</f>
        <v>0</v>
      </c>
      <c r="K212" s="1041">
        <f>IF(AND('Evaluation des exigences'!E229="Choix de véracité",B212&lt;&gt;"NA"),1,0)</f>
        <v>1</v>
      </c>
      <c r="L212" s="1041">
        <f>IF(AND('Evaluation des exigences'!E229="Non concernée",B212&lt;&gt;"NA"),1,0)</f>
        <v>0</v>
      </c>
      <c r="M212" s="1041">
        <f>IF(AND('Evaluation des exigences'!E229="Choix de véracité",C212&lt;&gt;"NA"),1,0)</f>
        <v>1</v>
      </c>
      <c r="N212" s="1041">
        <f>IF(AND('Evaluation des exigences'!E229="Non concernée",C212&lt;&gt;"NA"),1,0)</f>
        <v>0</v>
      </c>
      <c r="O212" s="1041">
        <f>IF(AND('Evaluation des exigences'!E229="Choix de véracité",H212&gt;1),1,0)</f>
        <v>1</v>
      </c>
      <c r="P212" s="1041">
        <f>IF(AND('Evaluation des exigences'!E229="Non concernée",H212&gt;1),1,0)</f>
        <v>0</v>
      </c>
    </row>
    <row r="213" spans="1:16" ht="25.5">
      <c r="A213" s="701" t="s">
        <v>349</v>
      </c>
      <c r="B213" s="601" t="s">
        <v>350</v>
      </c>
      <c r="C213" s="586" t="s">
        <v>340</v>
      </c>
      <c r="D213" s="959" t="s">
        <v>355</v>
      </c>
      <c r="E213" s="984">
        <f t="shared" si="17"/>
        <v>1</v>
      </c>
      <c r="F213" s="984">
        <f t="shared" si="18"/>
        <v>1</v>
      </c>
      <c r="G213" s="984">
        <f t="shared" si="19"/>
        <v>1</v>
      </c>
      <c r="H213" s="984">
        <f t="shared" si="20"/>
        <v>3</v>
      </c>
      <c r="I213" s="1041">
        <f>IF(AND('Evaluation des exigences'!E230="Choix de véracité",A213&lt;&gt;"NA"),1,0)</f>
        <v>1</v>
      </c>
      <c r="J213" s="1041">
        <f>IF(AND('Evaluation des exigences'!E230="Non concernée",A213&lt;&gt;"NA"),1,0)</f>
        <v>0</v>
      </c>
      <c r="K213" s="1041">
        <f>IF(AND('Evaluation des exigences'!E230="Choix de véracité",B213&lt;&gt;"NA"),1,0)</f>
        <v>1</v>
      </c>
      <c r="L213" s="1041">
        <f>IF(AND('Evaluation des exigences'!E230="Non concernée",B213&lt;&gt;"NA"),1,0)</f>
        <v>0</v>
      </c>
      <c r="M213" s="1041">
        <f>IF(AND('Evaluation des exigences'!E230="Choix de véracité",C213&lt;&gt;"NA"),1,0)</f>
        <v>1</v>
      </c>
      <c r="N213" s="1041">
        <f>IF(AND('Evaluation des exigences'!E230="Non concernée",C213&lt;&gt;"NA"),1,0)</f>
        <v>0</v>
      </c>
      <c r="O213" s="1041">
        <f>IF(AND('Evaluation des exigences'!E230="Choix de véracité",H213&gt;1),1,0)</f>
        <v>1</v>
      </c>
      <c r="P213" s="1041">
        <f>IF(AND('Evaluation des exigences'!E230="Non concernée",H213&gt;1),1,0)</f>
        <v>0</v>
      </c>
    </row>
    <row r="214" spans="1:16" ht="51">
      <c r="A214" s="701" t="s">
        <v>349</v>
      </c>
      <c r="B214" s="601" t="s">
        <v>350</v>
      </c>
      <c r="C214" s="586" t="s">
        <v>340</v>
      </c>
      <c r="D214" s="959" t="s">
        <v>356</v>
      </c>
      <c r="E214" s="984">
        <f t="shared" si="17"/>
        <v>1</v>
      </c>
      <c r="F214" s="984">
        <f t="shared" si="18"/>
        <v>1</v>
      </c>
      <c r="G214" s="984">
        <f t="shared" si="19"/>
        <v>1</v>
      </c>
      <c r="H214" s="984">
        <f t="shared" si="20"/>
        <v>3</v>
      </c>
      <c r="I214" s="1041">
        <f>IF(AND('Evaluation des exigences'!E231="Choix de véracité",A214&lt;&gt;"NA"),1,0)</f>
        <v>1</v>
      </c>
      <c r="J214" s="1041">
        <f>IF(AND('Evaluation des exigences'!E231="Non concernée",A214&lt;&gt;"NA"),1,0)</f>
        <v>0</v>
      </c>
      <c r="K214" s="1041">
        <f>IF(AND('Evaluation des exigences'!E231="Choix de véracité",B214&lt;&gt;"NA"),1,0)</f>
        <v>1</v>
      </c>
      <c r="L214" s="1041">
        <f>IF(AND('Evaluation des exigences'!E231="Non concernée",B214&lt;&gt;"NA"),1,0)</f>
        <v>0</v>
      </c>
      <c r="M214" s="1041">
        <f>IF(AND('Evaluation des exigences'!E231="Choix de véracité",C214&lt;&gt;"NA"),1,0)</f>
        <v>1</v>
      </c>
      <c r="N214" s="1041">
        <f>IF(AND('Evaluation des exigences'!E231="Non concernée",C214&lt;&gt;"NA"),1,0)</f>
        <v>0</v>
      </c>
      <c r="O214" s="1041">
        <f>IF(AND('Evaluation des exigences'!E231="Choix de véracité",H214&gt;1),1,0)</f>
        <v>1</v>
      </c>
      <c r="P214" s="1041">
        <f>IF(AND('Evaluation des exigences'!E231="Non concernée",H214&gt;1),1,0)</f>
        <v>0</v>
      </c>
    </row>
    <row r="215" spans="1:16" ht="25.5">
      <c r="A215" s="693" t="s">
        <v>357</v>
      </c>
      <c r="B215" s="573" t="s">
        <v>323</v>
      </c>
      <c r="C215" s="573" t="s">
        <v>69</v>
      </c>
      <c r="D215" s="956" t="s">
        <v>742</v>
      </c>
      <c r="E215" s="984"/>
      <c r="F215" s="984"/>
      <c r="G215" s="984"/>
      <c r="H215" s="984"/>
      <c r="I215" s="1074"/>
      <c r="J215" s="1074"/>
      <c r="K215" s="1074"/>
      <c r="L215" s="1074"/>
      <c r="M215" s="1074"/>
      <c r="N215" s="1074"/>
      <c r="O215" s="1074"/>
      <c r="P215" s="1074"/>
    </row>
    <row r="216" spans="1:16" ht="51">
      <c r="A216" s="701" t="s">
        <v>358</v>
      </c>
      <c r="B216" s="601" t="s">
        <v>359</v>
      </c>
      <c r="C216" s="586" t="s">
        <v>69</v>
      </c>
      <c r="D216" s="959" t="s">
        <v>1431</v>
      </c>
      <c r="E216" s="984">
        <f t="shared" si="17"/>
        <v>1</v>
      </c>
      <c r="F216" s="984">
        <f t="shared" si="18"/>
        <v>1</v>
      </c>
      <c r="G216" s="984">
        <f t="shared" si="19"/>
        <v>0</v>
      </c>
      <c r="H216" s="984">
        <f t="shared" si="20"/>
        <v>2</v>
      </c>
      <c r="I216" s="1041">
        <f>IF(AND('Evaluation des exigences'!E233="Choix de véracité",A216&lt;&gt;"NA"),1,0)</f>
        <v>1</v>
      </c>
      <c r="J216" s="1041">
        <f>IF(AND('Evaluation des exigences'!E233="Non concernée",A216&lt;&gt;"NA"),1,0)</f>
        <v>0</v>
      </c>
      <c r="K216" s="1041">
        <f>IF(AND('Evaluation des exigences'!E233="Choix de véracité",B216&lt;&gt;"NA"),1,0)</f>
        <v>1</v>
      </c>
      <c r="L216" s="1041">
        <f>IF(AND('Evaluation des exigences'!E233="Non concernée",B216&lt;&gt;"NA"),1,0)</f>
        <v>0</v>
      </c>
      <c r="M216" s="1041">
        <f>IF(AND('Evaluation des exigences'!E233="Choix de véracité",C216&lt;&gt;"NA"),1,0)</f>
        <v>0</v>
      </c>
      <c r="N216" s="1041">
        <f>IF(AND('Evaluation des exigences'!E233="Non concernée",C216&lt;&gt;"NA"),1,0)</f>
        <v>0</v>
      </c>
      <c r="O216" s="1041">
        <f>IF(AND('Evaluation des exigences'!E233="Choix de véracité",H216&gt;1),1,0)</f>
        <v>1</v>
      </c>
      <c r="P216" s="1041">
        <f>IF(AND('Evaluation des exigences'!E233="Non concernée",H216&gt;1),1,0)</f>
        <v>0</v>
      </c>
    </row>
    <row r="217" spans="1:16" ht="38.25">
      <c r="A217" s="701" t="s">
        <v>360</v>
      </c>
      <c r="B217" s="601" t="s">
        <v>361</v>
      </c>
      <c r="C217" s="586" t="s">
        <v>69</v>
      </c>
      <c r="D217" s="959" t="s">
        <v>1432</v>
      </c>
      <c r="E217" s="984">
        <f t="shared" si="17"/>
        <v>1</v>
      </c>
      <c r="F217" s="984">
        <f t="shared" si="18"/>
        <v>1</v>
      </c>
      <c r="G217" s="984">
        <f t="shared" si="19"/>
        <v>0</v>
      </c>
      <c r="H217" s="984">
        <f t="shared" si="20"/>
        <v>2</v>
      </c>
      <c r="I217" s="1041">
        <f>IF(AND('Evaluation des exigences'!E234="Choix de véracité",A217&lt;&gt;"NA"),1,0)</f>
        <v>1</v>
      </c>
      <c r="J217" s="1041">
        <f>IF(AND('Evaluation des exigences'!E234="Non concernée",A217&lt;&gt;"NA"),1,0)</f>
        <v>0</v>
      </c>
      <c r="K217" s="1041">
        <f>IF(AND('Evaluation des exigences'!E234="Choix de véracité",B217&lt;&gt;"NA"),1,0)</f>
        <v>1</v>
      </c>
      <c r="L217" s="1041">
        <f>IF(AND('Evaluation des exigences'!E234="Non concernée",B217&lt;&gt;"NA"),1,0)</f>
        <v>0</v>
      </c>
      <c r="M217" s="1041">
        <f>IF(AND('Evaluation des exigences'!E234="Choix de véracité",C217&lt;&gt;"NA"),1,0)</f>
        <v>0</v>
      </c>
      <c r="N217" s="1041">
        <f>IF(AND('Evaluation des exigences'!E234="Non concernée",C217&lt;&gt;"NA"),1,0)</f>
        <v>0</v>
      </c>
      <c r="O217" s="1041">
        <f>IF(AND('Evaluation des exigences'!E234="Choix de véracité",H217&gt;1),1,0)</f>
        <v>1</v>
      </c>
      <c r="P217" s="1041">
        <f>IF(AND('Evaluation des exigences'!E234="Non concernée",H217&gt;1),1,0)</f>
        <v>0</v>
      </c>
    </row>
    <row r="218" spans="1:16" ht="25.5">
      <c r="A218" s="701" t="s">
        <v>360</v>
      </c>
      <c r="B218" s="601" t="s">
        <v>362</v>
      </c>
      <c r="C218" s="586" t="s">
        <v>69</v>
      </c>
      <c r="D218" s="959" t="s">
        <v>1433</v>
      </c>
      <c r="E218" s="984">
        <f t="shared" si="17"/>
        <v>1</v>
      </c>
      <c r="F218" s="984">
        <f t="shared" si="18"/>
        <v>1</v>
      </c>
      <c r="G218" s="984">
        <f t="shared" si="19"/>
        <v>0</v>
      </c>
      <c r="H218" s="984">
        <f t="shared" si="20"/>
        <v>2</v>
      </c>
      <c r="I218" s="1041">
        <f>IF(AND('Evaluation des exigences'!E235="Choix de véracité",A218&lt;&gt;"NA"),1,0)</f>
        <v>1</v>
      </c>
      <c r="J218" s="1041">
        <f>IF(AND('Evaluation des exigences'!E235="Non concernée",A218&lt;&gt;"NA"),1,0)</f>
        <v>0</v>
      </c>
      <c r="K218" s="1041">
        <f>IF(AND('Evaluation des exigences'!E235="Choix de véracité",B218&lt;&gt;"NA"),1,0)</f>
        <v>1</v>
      </c>
      <c r="L218" s="1041">
        <f>IF(AND('Evaluation des exigences'!E235="Non concernée",B218&lt;&gt;"NA"),1,0)</f>
        <v>0</v>
      </c>
      <c r="M218" s="1041">
        <f>IF(AND('Evaluation des exigences'!E235="Choix de véracité",C218&lt;&gt;"NA"),1,0)</f>
        <v>0</v>
      </c>
      <c r="N218" s="1041">
        <f>IF(AND('Evaluation des exigences'!E235="Non concernée",C218&lt;&gt;"NA"),1,0)</f>
        <v>0</v>
      </c>
      <c r="O218" s="1041">
        <f>IF(AND('Evaluation des exigences'!E235="Choix de véracité",H218&gt;1),1,0)</f>
        <v>1</v>
      </c>
      <c r="P218" s="1041">
        <f>IF(AND('Evaluation des exigences'!E235="Non concernée",H218&gt;1),1,0)</f>
        <v>0</v>
      </c>
    </row>
    <row r="219" spans="1:16" ht="38.25">
      <c r="A219" s="701" t="s">
        <v>360</v>
      </c>
      <c r="B219" s="601" t="s">
        <v>363</v>
      </c>
      <c r="C219" s="586" t="s">
        <v>69</v>
      </c>
      <c r="D219" s="959" t="s">
        <v>1434</v>
      </c>
      <c r="E219" s="984">
        <f t="shared" si="17"/>
        <v>1</v>
      </c>
      <c r="F219" s="984">
        <f t="shared" si="18"/>
        <v>1</v>
      </c>
      <c r="G219" s="984">
        <f t="shared" si="19"/>
        <v>0</v>
      </c>
      <c r="H219" s="984">
        <f t="shared" si="20"/>
        <v>2</v>
      </c>
      <c r="I219" s="1041">
        <f>IF(AND('Evaluation des exigences'!E236="Choix de véracité",A219&lt;&gt;"NA"),1,0)</f>
        <v>1</v>
      </c>
      <c r="J219" s="1041">
        <f>IF(AND('Evaluation des exigences'!E236="Non concernée",A219&lt;&gt;"NA"),1,0)</f>
        <v>0</v>
      </c>
      <c r="K219" s="1041">
        <f>IF(AND('Evaluation des exigences'!E236="Choix de véracité",B219&lt;&gt;"NA"),1,0)</f>
        <v>1</v>
      </c>
      <c r="L219" s="1041">
        <f>IF(AND('Evaluation des exigences'!E236="Non concernée",B219&lt;&gt;"NA"),1,0)</f>
        <v>0</v>
      </c>
      <c r="M219" s="1041">
        <f>IF(AND('Evaluation des exigences'!E236="Choix de véracité",C219&lt;&gt;"NA"),1,0)</f>
        <v>0</v>
      </c>
      <c r="N219" s="1041">
        <f>IF(AND('Evaluation des exigences'!E236="Non concernée",C219&lt;&gt;"NA"),1,0)</f>
        <v>0</v>
      </c>
      <c r="O219" s="1041">
        <f>IF(AND('Evaluation des exigences'!E236="Choix de véracité",H219&gt;1),1,0)</f>
        <v>1</v>
      </c>
      <c r="P219" s="1041">
        <f>IF(AND('Evaluation des exigences'!E236="Non concernée",H219&gt;1),1,0)</f>
        <v>0</v>
      </c>
    </row>
    <row r="220" spans="1:16" ht="38.25">
      <c r="A220" s="701" t="s">
        <v>360</v>
      </c>
      <c r="B220" s="601" t="s">
        <v>364</v>
      </c>
      <c r="C220" s="586" t="s">
        <v>69</v>
      </c>
      <c r="D220" s="959" t="s">
        <v>1435</v>
      </c>
      <c r="E220" s="984">
        <f t="shared" si="17"/>
        <v>1</v>
      </c>
      <c r="F220" s="984">
        <f t="shared" si="18"/>
        <v>1</v>
      </c>
      <c r="G220" s="984">
        <f t="shared" si="19"/>
        <v>0</v>
      </c>
      <c r="H220" s="984">
        <f t="shared" si="20"/>
        <v>2</v>
      </c>
      <c r="I220" s="1041">
        <f>IF(AND('Evaluation des exigences'!E237="Choix de véracité",A220&lt;&gt;"NA"),1,0)</f>
        <v>1</v>
      </c>
      <c r="J220" s="1041">
        <f>IF(AND('Evaluation des exigences'!E237="Non concernée",A220&lt;&gt;"NA"),1,0)</f>
        <v>0</v>
      </c>
      <c r="K220" s="1041">
        <f>IF(AND('Evaluation des exigences'!E237="Choix de véracité",B220&lt;&gt;"NA"),1,0)</f>
        <v>1</v>
      </c>
      <c r="L220" s="1041">
        <f>IF(AND('Evaluation des exigences'!E237="Non concernée",B220&lt;&gt;"NA"),1,0)</f>
        <v>0</v>
      </c>
      <c r="M220" s="1041">
        <f>IF(AND('Evaluation des exigences'!E237="Choix de véracité",C220&lt;&gt;"NA"),1,0)</f>
        <v>0</v>
      </c>
      <c r="N220" s="1041">
        <f>IF(AND('Evaluation des exigences'!E237="Non concernée",C220&lt;&gt;"NA"),1,0)</f>
        <v>0</v>
      </c>
      <c r="O220" s="1041">
        <f>IF(AND('Evaluation des exigences'!E237="Choix de véracité",H220&gt;1),1,0)</f>
        <v>1</v>
      </c>
      <c r="P220" s="1041">
        <f>IF(AND('Evaluation des exigences'!E237="Non concernée",H220&gt;1),1,0)</f>
        <v>0</v>
      </c>
    </row>
    <row r="221" spans="1:16" ht="51">
      <c r="A221" s="701" t="s">
        <v>360</v>
      </c>
      <c r="B221" s="601" t="s">
        <v>365</v>
      </c>
      <c r="C221" s="586" t="s">
        <v>69</v>
      </c>
      <c r="D221" s="959" t="s">
        <v>1436</v>
      </c>
      <c r="E221" s="984">
        <f t="shared" si="17"/>
        <v>1</v>
      </c>
      <c r="F221" s="984">
        <f t="shared" si="18"/>
        <v>1</v>
      </c>
      <c r="G221" s="984">
        <f t="shared" si="19"/>
        <v>0</v>
      </c>
      <c r="H221" s="984">
        <f t="shared" si="20"/>
        <v>2</v>
      </c>
      <c r="I221" s="1041">
        <f>IF(AND('Evaluation des exigences'!E238="Choix de véracité",A221&lt;&gt;"NA"),1,0)</f>
        <v>1</v>
      </c>
      <c r="J221" s="1041">
        <f>IF(AND('Evaluation des exigences'!E238="Non concernée",A221&lt;&gt;"NA"),1,0)</f>
        <v>0</v>
      </c>
      <c r="K221" s="1041">
        <f>IF(AND('Evaluation des exigences'!E238="Choix de véracité",B221&lt;&gt;"NA"),1,0)</f>
        <v>1</v>
      </c>
      <c r="L221" s="1041">
        <f>IF(AND('Evaluation des exigences'!E238="Non concernée",B221&lt;&gt;"NA"),1,0)</f>
        <v>0</v>
      </c>
      <c r="M221" s="1041">
        <f>IF(AND('Evaluation des exigences'!E238="Choix de véracité",C221&lt;&gt;"NA"),1,0)</f>
        <v>0</v>
      </c>
      <c r="N221" s="1041">
        <f>IF(AND('Evaluation des exigences'!E238="Non concernée",C221&lt;&gt;"NA"),1,0)</f>
        <v>0</v>
      </c>
      <c r="O221" s="1041">
        <f>IF(AND('Evaluation des exigences'!E238="Choix de véracité",H221&gt;1),1,0)</f>
        <v>1</v>
      </c>
      <c r="P221" s="1041">
        <f>IF(AND('Evaluation des exigences'!E238="Non concernée",H221&gt;1),1,0)</f>
        <v>0</v>
      </c>
    </row>
    <row r="222" spans="1:16" ht="51">
      <c r="A222" s="701" t="s">
        <v>360</v>
      </c>
      <c r="B222" s="601" t="s">
        <v>366</v>
      </c>
      <c r="C222" s="586" t="s">
        <v>69</v>
      </c>
      <c r="D222" s="959" t="s">
        <v>1437</v>
      </c>
      <c r="E222" s="984">
        <f t="shared" si="17"/>
        <v>1</v>
      </c>
      <c r="F222" s="984">
        <f t="shared" si="18"/>
        <v>1</v>
      </c>
      <c r="G222" s="984">
        <f t="shared" si="19"/>
        <v>0</v>
      </c>
      <c r="H222" s="984">
        <f t="shared" si="20"/>
        <v>2</v>
      </c>
      <c r="I222" s="1041">
        <f>IF(AND('Evaluation des exigences'!E239="Choix de véracité",A222&lt;&gt;"NA"),1,0)</f>
        <v>1</v>
      </c>
      <c r="J222" s="1041">
        <f>IF(AND('Evaluation des exigences'!E239="Non concernée",A222&lt;&gt;"NA"),1,0)</f>
        <v>0</v>
      </c>
      <c r="K222" s="1041">
        <f>IF(AND('Evaluation des exigences'!E239="Choix de véracité",B222&lt;&gt;"NA"),1,0)</f>
        <v>1</v>
      </c>
      <c r="L222" s="1041">
        <f>IF(AND('Evaluation des exigences'!E239="Non concernée",B222&lt;&gt;"NA"),1,0)</f>
        <v>0</v>
      </c>
      <c r="M222" s="1041">
        <f>IF(AND('Evaluation des exigences'!E239="Choix de véracité",C222&lt;&gt;"NA"),1,0)</f>
        <v>0</v>
      </c>
      <c r="N222" s="1041">
        <f>IF(AND('Evaluation des exigences'!E239="Non concernée",C222&lt;&gt;"NA"),1,0)</f>
        <v>0</v>
      </c>
      <c r="O222" s="1041">
        <f>IF(AND('Evaluation des exigences'!E239="Choix de véracité",H222&gt;1),1,0)</f>
        <v>1</v>
      </c>
      <c r="P222" s="1041">
        <f>IF(AND('Evaluation des exigences'!E239="Non concernée",H222&gt;1),1,0)</f>
        <v>0</v>
      </c>
    </row>
    <row r="223" spans="1:16" ht="25.5">
      <c r="A223" s="701" t="s">
        <v>360</v>
      </c>
      <c r="B223" s="601" t="s">
        <v>367</v>
      </c>
      <c r="C223" s="586" t="s">
        <v>69</v>
      </c>
      <c r="D223" s="959" t="s">
        <v>1438</v>
      </c>
      <c r="E223" s="984">
        <f t="shared" si="17"/>
        <v>1</v>
      </c>
      <c r="F223" s="984">
        <f t="shared" si="18"/>
        <v>1</v>
      </c>
      <c r="G223" s="984">
        <f t="shared" si="19"/>
        <v>0</v>
      </c>
      <c r="H223" s="984">
        <f t="shared" si="20"/>
        <v>2</v>
      </c>
      <c r="I223" s="1041">
        <f>IF(AND('Evaluation des exigences'!E240="Choix de véracité",A223&lt;&gt;"NA"),1,0)</f>
        <v>1</v>
      </c>
      <c r="J223" s="1041">
        <f>IF(AND('Evaluation des exigences'!E240="Non concernée",A223&lt;&gt;"NA"),1,0)</f>
        <v>0</v>
      </c>
      <c r="K223" s="1041">
        <f>IF(AND('Evaluation des exigences'!E240="Choix de véracité",B223&lt;&gt;"NA"),1,0)</f>
        <v>1</v>
      </c>
      <c r="L223" s="1041">
        <f>IF(AND('Evaluation des exigences'!E240="Non concernée",B223&lt;&gt;"NA"),1,0)</f>
        <v>0</v>
      </c>
      <c r="M223" s="1041">
        <f>IF(AND('Evaluation des exigences'!E240="Choix de véracité",C223&lt;&gt;"NA"),1,0)</f>
        <v>0</v>
      </c>
      <c r="N223" s="1041">
        <f>IF(AND('Evaluation des exigences'!E240="Non concernée",C223&lt;&gt;"NA"),1,0)</f>
        <v>0</v>
      </c>
      <c r="O223" s="1041">
        <f>IF(AND('Evaluation des exigences'!E240="Choix de véracité",H223&gt;1),1,0)</f>
        <v>1</v>
      </c>
      <c r="P223" s="1041">
        <f>IF(AND('Evaluation des exigences'!E240="Non concernée",H223&gt;1),1,0)</f>
        <v>0</v>
      </c>
    </row>
    <row r="224" spans="1:16" ht="63.75">
      <c r="A224" s="699" t="s">
        <v>360</v>
      </c>
      <c r="B224" s="600" t="s">
        <v>69</v>
      </c>
      <c r="C224" s="597" t="s">
        <v>69</v>
      </c>
      <c r="D224" s="965" t="s">
        <v>1439</v>
      </c>
      <c r="E224" s="984">
        <f t="shared" si="17"/>
        <v>1</v>
      </c>
      <c r="F224" s="984">
        <f t="shared" si="18"/>
        <v>0</v>
      </c>
      <c r="G224" s="984">
        <f t="shared" si="19"/>
        <v>0</v>
      </c>
      <c r="H224" s="984">
        <f t="shared" si="20"/>
        <v>1</v>
      </c>
      <c r="I224" s="1041">
        <f>IF(AND('Evaluation des exigences'!E241="Choix de véracité",A224&lt;&gt;"NA"),1,0)</f>
        <v>1</v>
      </c>
      <c r="J224" s="1041">
        <f>IF(AND('Evaluation des exigences'!E241="Non concernée",A224&lt;&gt;"NA"),1,0)</f>
        <v>0</v>
      </c>
      <c r="K224" s="1041">
        <f>IF(AND('Evaluation des exigences'!E241="Choix de véracité",B224&lt;&gt;"NA"),1,0)</f>
        <v>0</v>
      </c>
      <c r="L224" s="1041">
        <f>IF(AND('Evaluation des exigences'!E241="Non concernée",B224&lt;&gt;"NA"),1,0)</f>
        <v>0</v>
      </c>
      <c r="M224" s="1041">
        <f>IF(AND('Evaluation des exigences'!E241="Choix de véracité",C224&lt;&gt;"NA"),1,0)</f>
        <v>0</v>
      </c>
      <c r="N224" s="1041">
        <f>IF(AND('Evaluation des exigences'!E241="Non concernée",C224&lt;&gt;"NA"),1,0)</f>
        <v>0</v>
      </c>
      <c r="O224" s="1041">
        <f>IF(AND('Evaluation des exigences'!E241="Choix de véracité",H224&gt;1),1,0)</f>
        <v>0</v>
      </c>
      <c r="P224" s="1041">
        <f>IF(AND('Evaluation des exigences'!E241="Non concernée",H224&gt;1),1,0)</f>
        <v>0</v>
      </c>
    </row>
    <row r="225" spans="1:16" ht="51">
      <c r="A225" s="699" t="s">
        <v>360</v>
      </c>
      <c r="B225" s="600" t="s">
        <v>69</v>
      </c>
      <c r="C225" s="597" t="s">
        <v>69</v>
      </c>
      <c r="D225" s="965" t="s">
        <v>1440</v>
      </c>
      <c r="E225" s="984">
        <f t="shared" si="17"/>
        <v>1</v>
      </c>
      <c r="F225" s="984">
        <f t="shared" si="18"/>
        <v>0</v>
      </c>
      <c r="G225" s="984">
        <f t="shared" si="19"/>
        <v>0</v>
      </c>
      <c r="H225" s="984">
        <f t="shared" si="20"/>
        <v>1</v>
      </c>
      <c r="I225" s="1041">
        <f>IF(AND('Evaluation des exigences'!E242="Choix de véracité",A225&lt;&gt;"NA"),1,0)</f>
        <v>1</v>
      </c>
      <c r="J225" s="1041">
        <f>IF(AND('Evaluation des exigences'!E242="Non concernée",A225&lt;&gt;"NA"),1,0)</f>
        <v>0</v>
      </c>
      <c r="K225" s="1041">
        <f>IF(AND('Evaluation des exigences'!E242="Choix de véracité",B225&lt;&gt;"NA"),1,0)</f>
        <v>0</v>
      </c>
      <c r="L225" s="1041">
        <f>IF(AND('Evaluation des exigences'!E242="Non concernée",B225&lt;&gt;"NA"),1,0)</f>
        <v>0</v>
      </c>
      <c r="M225" s="1041">
        <f>IF(AND('Evaluation des exigences'!E242="Choix de véracité",C225&lt;&gt;"NA"),1,0)</f>
        <v>0</v>
      </c>
      <c r="N225" s="1041">
        <f>IF(AND('Evaluation des exigences'!E242="Non concernée",C225&lt;&gt;"NA"),1,0)</f>
        <v>0</v>
      </c>
      <c r="O225" s="1041">
        <f>IF(AND('Evaluation des exigences'!E242="Choix de véracité",H225&gt;1),1,0)</f>
        <v>0</v>
      </c>
      <c r="P225" s="1041">
        <f>IF(AND('Evaluation des exigences'!E242="Non concernée",H225&gt;1),1,0)</f>
        <v>0</v>
      </c>
    </row>
    <row r="226" spans="1:16" ht="51">
      <c r="A226" s="701" t="s">
        <v>360</v>
      </c>
      <c r="B226" s="601" t="s">
        <v>368</v>
      </c>
      <c r="C226" s="586" t="s">
        <v>69</v>
      </c>
      <c r="D226" s="959" t="s">
        <v>1441</v>
      </c>
      <c r="E226" s="984">
        <f t="shared" si="17"/>
        <v>1</v>
      </c>
      <c r="F226" s="984">
        <f t="shared" si="18"/>
        <v>1</v>
      </c>
      <c r="G226" s="984">
        <f t="shared" si="19"/>
        <v>0</v>
      </c>
      <c r="H226" s="984">
        <f t="shared" si="20"/>
        <v>2</v>
      </c>
      <c r="I226" s="1041">
        <f>IF(AND('Evaluation des exigences'!E243="Choix de véracité",A226&lt;&gt;"NA"),1,0)</f>
        <v>1</v>
      </c>
      <c r="J226" s="1041">
        <f>IF(AND('Evaluation des exigences'!E243="Non concernée",A226&lt;&gt;"NA"),1,0)</f>
        <v>0</v>
      </c>
      <c r="K226" s="1041">
        <f>IF(AND('Evaluation des exigences'!E243="Choix de véracité",B226&lt;&gt;"NA"),1,0)</f>
        <v>1</v>
      </c>
      <c r="L226" s="1041">
        <f>IF(AND('Evaluation des exigences'!E243="Non concernée",B226&lt;&gt;"NA"),1,0)</f>
        <v>0</v>
      </c>
      <c r="M226" s="1041">
        <f>IF(AND('Evaluation des exigences'!E243="Choix de véracité",C226&lt;&gt;"NA"),1,0)</f>
        <v>0</v>
      </c>
      <c r="N226" s="1041">
        <f>IF(AND('Evaluation des exigences'!E243="Non concernée",C226&lt;&gt;"NA"),1,0)</f>
        <v>0</v>
      </c>
      <c r="O226" s="1041">
        <f>IF(AND('Evaluation des exigences'!E243="Choix de véracité",H226&gt;1),1,0)</f>
        <v>1</v>
      </c>
      <c r="P226" s="1041">
        <f>IF(AND('Evaluation des exigences'!E243="Non concernée",H226&gt;1),1,0)</f>
        <v>0</v>
      </c>
    </row>
    <row r="227" spans="1:16" ht="38.25">
      <c r="A227" s="701" t="s">
        <v>360</v>
      </c>
      <c r="B227" s="601" t="s">
        <v>368</v>
      </c>
      <c r="C227" s="586" t="s">
        <v>69</v>
      </c>
      <c r="D227" s="959" t="s">
        <v>1442</v>
      </c>
      <c r="E227" s="984">
        <f t="shared" si="17"/>
        <v>1</v>
      </c>
      <c r="F227" s="984">
        <f t="shared" si="18"/>
        <v>1</v>
      </c>
      <c r="G227" s="984">
        <f t="shared" si="19"/>
        <v>0</v>
      </c>
      <c r="H227" s="984">
        <f t="shared" si="20"/>
        <v>2</v>
      </c>
      <c r="I227" s="1041">
        <f>IF(AND('Evaluation des exigences'!E244="Choix de véracité",A227&lt;&gt;"NA"),1,0)</f>
        <v>1</v>
      </c>
      <c r="J227" s="1041">
        <f>IF(AND('Evaluation des exigences'!E244="Non concernée",A227&lt;&gt;"NA"),1,0)</f>
        <v>0</v>
      </c>
      <c r="K227" s="1041">
        <f>IF(AND('Evaluation des exigences'!E244="Choix de véracité",B227&lt;&gt;"NA"),1,0)</f>
        <v>1</v>
      </c>
      <c r="L227" s="1041">
        <f>IF(AND('Evaluation des exigences'!E244="Non concernée",B227&lt;&gt;"NA"),1,0)</f>
        <v>0</v>
      </c>
      <c r="M227" s="1041">
        <f>IF(AND('Evaluation des exigences'!E244="Choix de véracité",C227&lt;&gt;"NA"),1,0)</f>
        <v>0</v>
      </c>
      <c r="N227" s="1041">
        <f>IF(AND('Evaluation des exigences'!E244="Non concernée",C227&lt;&gt;"NA"),1,0)</f>
        <v>0</v>
      </c>
      <c r="O227" s="1041">
        <f>IF(AND('Evaluation des exigences'!E244="Choix de véracité",H227&gt;1),1,0)</f>
        <v>1</v>
      </c>
      <c r="P227" s="1041">
        <f>IF(AND('Evaluation des exigences'!E244="Non concernée",H227&gt;1),1,0)</f>
        <v>0</v>
      </c>
    </row>
    <row r="228" spans="1:16" ht="51">
      <c r="A228" s="701" t="s">
        <v>360</v>
      </c>
      <c r="B228" s="601" t="s">
        <v>362</v>
      </c>
      <c r="C228" s="586" t="s">
        <v>69</v>
      </c>
      <c r="D228" s="959" t="s">
        <v>1443</v>
      </c>
      <c r="E228" s="984">
        <f t="shared" si="17"/>
        <v>1</v>
      </c>
      <c r="F228" s="984">
        <f t="shared" si="18"/>
        <v>1</v>
      </c>
      <c r="G228" s="984">
        <f t="shared" si="19"/>
        <v>0</v>
      </c>
      <c r="H228" s="984">
        <f t="shared" si="20"/>
        <v>2</v>
      </c>
      <c r="I228" s="1041">
        <f>IF(AND('Evaluation des exigences'!E245="Choix de véracité",A228&lt;&gt;"NA"),1,0)</f>
        <v>1</v>
      </c>
      <c r="J228" s="1041">
        <f>IF(AND('Evaluation des exigences'!E245="Non concernée",A228&lt;&gt;"NA"),1,0)</f>
        <v>0</v>
      </c>
      <c r="K228" s="1041">
        <f>IF(AND('Evaluation des exigences'!E245="Choix de véracité",B228&lt;&gt;"NA"),1,0)</f>
        <v>1</v>
      </c>
      <c r="L228" s="1041">
        <f>IF(AND('Evaluation des exigences'!E245="Non concernée",B228&lt;&gt;"NA"),1,0)</f>
        <v>0</v>
      </c>
      <c r="M228" s="1041">
        <f>IF(AND('Evaluation des exigences'!E245="Choix de véracité",C228&lt;&gt;"NA"),1,0)</f>
        <v>0</v>
      </c>
      <c r="N228" s="1041">
        <f>IF(AND('Evaluation des exigences'!E245="Non concernée",C228&lt;&gt;"NA"),1,0)</f>
        <v>0</v>
      </c>
      <c r="O228" s="1041">
        <f>IF(AND('Evaluation des exigences'!E245="Choix de véracité",H228&gt;1),1,0)</f>
        <v>1</v>
      </c>
      <c r="P228" s="1041">
        <f>IF(AND('Evaluation des exigences'!E245="Non concernée",H228&gt;1),1,0)</f>
        <v>0</v>
      </c>
    </row>
    <row r="229" spans="1:16" ht="38.25">
      <c r="A229" s="701" t="s">
        <v>369</v>
      </c>
      <c r="B229" s="601" t="s">
        <v>368</v>
      </c>
      <c r="C229" s="586" t="s">
        <v>69</v>
      </c>
      <c r="D229" s="959" t="s">
        <v>1444</v>
      </c>
      <c r="E229" s="984">
        <f t="shared" si="17"/>
        <v>1</v>
      </c>
      <c r="F229" s="984">
        <f t="shared" si="18"/>
        <v>1</v>
      </c>
      <c r="G229" s="984">
        <f t="shared" si="19"/>
        <v>0</v>
      </c>
      <c r="H229" s="984">
        <f t="shared" si="20"/>
        <v>2</v>
      </c>
      <c r="I229" s="1041">
        <f>IF(AND('Evaluation des exigences'!E246="Choix de véracité",A229&lt;&gt;"NA"),1,0)</f>
        <v>1</v>
      </c>
      <c r="J229" s="1041">
        <f>IF(AND('Evaluation des exigences'!E246="Non concernée",A229&lt;&gt;"NA"),1,0)</f>
        <v>0</v>
      </c>
      <c r="K229" s="1041">
        <f>IF(AND('Evaluation des exigences'!E246="Choix de véracité",B229&lt;&gt;"NA"),1,0)</f>
        <v>1</v>
      </c>
      <c r="L229" s="1041">
        <f>IF(AND('Evaluation des exigences'!E246="Non concernée",B229&lt;&gt;"NA"),1,0)</f>
        <v>0</v>
      </c>
      <c r="M229" s="1041">
        <f>IF(AND('Evaluation des exigences'!E246="Choix de véracité",C229&lt;&gt;"NA"),1,0)</f>
        <v>0</v>
      </c>
      <c r="N229" s="1041">
        <f>IF(AND('Evaluation des exigences'!E246="Non concernée",C229&lt;&gt;"NA"),1,0)</f>
        <v>0</v>
      </c>
      <c r="O229" s="1041">
        <f>IF(AND('Evaluation des exigences'!E246="Choix de véracité",H229&gt;1),1,0)</f>
        <v>1</v>
      </c>
      <c r="P229" s="1041">
        <f>IF(AND('Evaluation des exigences'!E246="Non concernée",H229&gt;1),1,0)</f>
        <v>0</v>
      </c>
    </row>
    <row r="230" spans="1:16" ht="63.75">
      <c r="A230" s="701" t="s">
        <v>369</v>
      </c>
      <c r="B230" s="601" t="s">
        <v>368</v>
      </c>
      <c r="C230" s="586" t="s">
        <v>69</v>
      </c>
      <c r="D230" s="959" t="s">
        <v>1445</v>
      </c>
      <c r="E230" s="984">
        <f t="shared" si="17"/>
        <v>1</v>
      </c>
      <c r="F230" s="984">
        <f t="shared" si="18"/>
        <v>1</v>
      </c>
      <c r="G230" s="984">
        <f t="shared" si="19"/>
        <v>0</v>
      </c>
      <c r="H230" s="984">
        <f t="shared" si="20"/>
        <v>2</v>
      </c>
      <c r="I230" s="1041">
        <f>IF(AND('Evaluation des exigences'!E247="Choix de véracité",A230&lt;&gt;"NA"),1,0)</f>
        <v>1</v>
      </c>
      <c r="J230" s="1041">
        <f>IF(AND('Evaluation des exigences'!E247="Non concernée",A230&lt;&gt;"NA"),1,0)</f>
        <v>0</v>
      </c>
      <c r="K230" s="1041">
        <f>IF(AND('Evaluation des exigences'!E247="Choix de véracité",B230&lt;&gt;"NA"),1,0)</f>
        <v>1</v>
      </c>
      <c r="L230" s="1041">
        <f>IF(AND('Evaluation des exigences'!E247="Non concernée",B230&lt;&gt;"NA"),1,0)</f>
        <v>0</v>
      </c>
      <c r="M230" s="1041">
        <f>IF(AND('Evaluation des exigences'!E247="Choix de véracité",C230&lt;&gt;"NA"),1,0)</f>
        <v>0</v>
      </c>
      <c r="N230" s="1041">
        <f>IF(AND('Evaluation des exigences'!E247="Non concernée",C230&lt;&gt;"NA"),1,0)</f>
        <v>0</v>
      </c>
      <c r="O230" s="1041">
        <f>IF(AND('Evaluation des exigences'!E247="Choix de véracité",H230&gt;1),1,0)</f>
        <v>1</v>
      </c>
      <c r="P230" s="1041">
        <f>IF(AND('Evaluation des exigences'!E247="Non concernée",H230&gt;1),1,0)</f>
        <v>0</v>
      </c>
    </row>
    <row r="231" spans="1:16" ht="38.25">
      <c r="A231" s="701" t="s">
        <v>369</v>
      </c>
      <c r="B231" s="601" t="s">
        <v>370</v>
      </c>
      <c r="C231" s="586" t="s">
        <v>69</v>
      </c>
      <c r="D231" s="959" t="s">
        <v>371</v>
      </c>
      <c r="E231" s="984">
        <f t="shared" si="17"/>
        <v>1</v>
      </c>
      <c r="F231" s="984">
        <f t="shared" si="18"/>
        <v>1</v>
      </c>
      <c r="G231" s="984">
        <f t="shared" si="19"/>
        <v>0</v>
      </c>
      <c r="H231" s="984">
        <f t="shared" si="20"/>
        <v>2</v>
      </c>
      <c r="I231" s="1041">
        <f>IF(AND('Evaluation des exigences'!E248="Choix de véracité",A231&lt;&gt;"NA"),1,0)</f>
        <v>1</v>
      </c>
      <c r="J231" s="1041">
        <f>IF(AND('Evaluation des exigences'!E248="Non concernée",A231&lt;&gt;"NA"),1,0)</f>
        <v>0</v>
      </c>
      <c r="K231" s="1041">
        <f>IF(AND('Evaluation des exigences'!E248="Choix de véracité",B231&lt;&gt;"NA"),1,0)</f>
        <v>1</v>
      </c>
      <c r="L231" s="1041">
        <f>IF(AND('Evaluation des exigences'!E248="Non concernée",B231&lt;&gt;"NA"),1,0)</f>
        <v>0</v>
      </c>
      <c r="M231" s="1041">
        <f>IF(AND('Evaluation des exigences'!E248="Choix de véracité",C231&lt;&gt;"NA"),1,0)</f>
        <v>0</v>
      </c>
      <c r="N231" s="1041">
        <f>IF(AND('Evaluation des exigences'!E248="Non concernée",C231&lt;&gt;"NA"),1,0)</f>
        <v>0</v>
      </c>
      <c r="O231" s="1041">
        <f>IF(AND('Evaluation des exigences'!E248="Choix de véracité",H231&gt;1),1,0)</f>
        <v>1</v>
      </c>
      <c r="P231" s="1041">
        <f>IF(AND('Evaluation des exigences'!E248="Non concernée",H231&gt;1),1,0)</f>
        <v>0</v>
      </c>
    </row>
    <row r="232" spans="1:16" ht="38.25">
      <c r="A232" s="701" t="s">
        <v>369</v>
      </c>
      <c r="B232" s="601" t="s">
        <v>372</v>
      </c>
      <c r="C232" s="586" t="s">
        <v>69</v>
      </c>
      <c r="D232" s="959" t="s">
        <v>373</v>
      </c>
      <c r="E232" s="984">
        <f t="shared" si="17"/>
        <v>1</v>
      </c>
      <c r="F232" s="984">
        <f t="shared" si="18"/>
        <v>1</v>
      </c>
      <c r="G232" s="984">
        <f t="shared" si="19"/>
        <v>0</v>
      </c>
      <c r="H232" s="984">
        <f t="shared" si="20"/>
        <v>2</v>
      </c>
      <c r="I232" s="1041">
        <f>IF(AND('Evaluation des exigences'!E249="Choix de véracité",A232&lt;&gt;"NA"),1,0)</f>
        <v>1</v>
      </c>
      <c r="J232" s="1041">
        <f>IF(AND('Evaluation des exigences'!E249="Non concernée",A232&lt;&gt;"NA"),1,0)</f>
        <v>0</v>
      </c>
      <c r="K232" s="1041">
        <f>IF(AND('Evaluation des exigences'!E249="Choix de véracité",B232&lt;&gt;"NA"),1,0)</f>
        <v>1</v>
      </c>
      <c r="L232" s="1041">
        <f>IF(AND('Evaluation des exigences'!E249="Non concernée",B232&lt;&gt;"NA"),1,0)</f>
        <v>0</v>
      </c>
      <c r="M232" s="1041">
        <f>IF(AND('Evaluation des exigences'!E249="Choix de véracité",C232&lt;&gt;"NA"),1,0)</f>
        <v>0</v>
      </c>
      <c r="N232" s="1041">
        <f>IF(AND('Evaluation des exigences'!E249="Non concernée",C232&lt;&gt;"NA"),1,0)</f>
        <v>0</v>
      </c>
      <c r="O232" s="1041">
        <f>IF(AND('Evaluation des exigences'!E249="Choix de véracité",H232&gt;1),1,0)</f>
        <v>1</v>
      </c>
      <c r="P232" s="1041">
        <f>IF(AND('Evaluation des exigences'!E249="Non concernée",H232&gt;1),1,0)</f>
        <v>0</v>
      </c>
    </row>
    <row r="233" spans="1:16" ht="51">
      <c r="A233" s="701" t="s">
        <v>369</v>
      </c>
      <c r="B233" s="601" t="s">
        <v>374</v>
      </c>
      <c r="C233" s="586" t="s">
        <v>69</v>
      </c>
      <c r="D233" s="959" t="s">
        <v>1218</v>
      </c>
      <c r="E233" s="984">
        <f t="shared" si="17"/>
        <v>1</v>
      </c>
      <c r="F233" s="984">
        <f t="shared" si="18"/>
        <v>1</v>
      </c>
      <c r="G233" s="984">
        <f t="shared" si="19"/>
        <v>0</v>
      </c>
      <c r="H233" s="984">
        <f t="shared" si="20"/>
        <v>2</v>
      </c>
      <c r="I233" s="1041">
        <f>IF(AND('Evaluation des exigences'!E250="Choix de véracité",A233&lt;&gt;"NA"),1,0)</f>
        <v>1</v>
      </c>
      <c r="J233" s="1041">
        <f>IF(AND('Evaluation des exigences'!E250="Non concernée",A233&lt;&gt;"NA"),1,0)</f>
        <v>0</v>
      </c>
      <c r="K233" s="1041">
        <f>IF(AND('Evaluation des exigences'!E250="Choix de véracité",B233&lt;&gt;"NA"),1,0)</f>
        <v>1</v>
      </c>
      <c r="L233" s="1041">
        <f>IF(AND('Evaluation des exigences'!E250="Non concernée",B233&lt;&gt;"NA"),1,0)</f>
        <v>0</v>
      </c>
      <c r="M233" s="1041">
        <f>IF(AND('Evaluation des exigences'!E250="Choix de véracité",C233&lt;&gt;"NA"),1,0)</f>
        <v>0</v>
      </c>
      <c r="N233" s="1041">
        <f>IF(AND('Evaluation des exigences'!E250="Non concernée",C233&lt;&gt;"NA"),1,0)</f>
        <v>0</v>
      </c>
      <c r="O233" s="1041">
        <f>IF(AND('Evaluation des exigences'!E250="Choix de véracité",H233&gt;1),1,0)</f>
        <v>1</v>
      </c>
      <c r="P233" s="1041">
        <f>IF(AND('Evaluation des exigences'!E250="Non concernée",H233&gt;1),1,0)</f>
        <v>0</v>
      </c>
    </row>
    <row r="234" spans="1:16" ht="51">
      <c r="A234" s="701" t="s">
        <v>369</v>
      </c>
      <c r="B234" s="601" t="s">
        <v>375</v>
      </c>
      <c r="C234" s="586" t="s">
        <v>69</v>
      </c>
      <c r="D234" s="959" t="s">
        <v>376</v>
      </c>
      <c r="E234" s="984">
        <f t="shared" si="17"/>
        <v>1</v>
      </c>
      <c r="F234" s="984">
        <f t="shared" si="18"/>
        <v>1</v>
      </c>
      <c r="G234" s="984">
        <f t="shared" si="19"/>
        <v>0</v>
      </c>
      <c r="H234" s="984">
        <f t="shared" si="20"/>
        <v>2</v>
      </c>
      <c r="I234" s="1041">
        <f>IF(AND('Evaluation des exigences'!E251="Choix de véracité",A234&lt;&gt;"NA"),1,0)</f>
        <v>1</v>
      </c>
      <c r="J234" s="1041">
        <f>IF(AND('Evaluation des exigences'!E251="Non concernée",A234&lt;&gt;"NA"),1,0)</f>
        <v>0</v>
      </c>
      <c r="K234" s="1041">
        <f>IF(AND('Evaluation des exigences'!E251="Choix de véracité",B234&lt;&gt;"NA"),1,0)</f>
        <v>1</v>
      </c>
      <c r="L234" s="1041">
        <f>IF(AND('Evaluation des exigences'!E251="Non concernée",B234&lt;&gt;"NA"),1,0)</f>
        <v>0</v>
      </c>
      <c r="M234" s="1041">
        <f>IF(AND('Evaluation des exigences'!E251="Choix de véracité",C234&lt;&gt;"NA"),1,0)</f>
        <v>0</v>
      </c>
      <c r="N234" s="1041">
        <f>IF(AND('Evaluation des exigences'!E251="Non concernée",C234&lt;&gt;"NA"),1,0)</f>
        <v>0</v>
      </c>
      <c r="O234" s="1041">
        <f>IF(AND('Evaluation des exigences'!E251="Choix de véracité",H234&gt;1),1,0)</f>
        <v>1</v>
      </c>
      <c r="P234" s="1041">
        <f>IF(AND('Evaluation des exigences'!E251="Non concernée",H234&gt;1),1,0)</f>
        <v>0</v>
      </c>
    </row>
    <row r="235" spans="1:16" ht="38.25">
      <c r="A235" s="701" t="s">
        <v>369</v>
      </c>
      <c r="B235" s="601" t="s">
        <v>377</v>
      </c>
      <c r="C235" s="586" t="s">
        <v>69</v>
      </c>
      <c r="D235" s="959" t="s">
        <v>378</v>
      </c>
      <c r="E235" s="984">
        <f t="shared" si="17"/>
        <v>1</v>
      </c>
      <c r="F235" s="984">
        <f t="shared" si="18"/>
        <v>1</v>
      </c>
      <c r="G235" s="984">
        <f t="shared" si="19"/>
        <v>0</v>
      </c>
      <c r="H235" s="984">
        <f t="shared" si="20"/>
        <v>2</v>
      </c>
      <c r="I235" s="1041">
        <f>IF(AND('Evaluation des exigences'!E252="Choix de véracité",A235&lt;&gt;"NA"),1,0)</f>
        <v>1</v>
      </c>
      <c r="J235" s="1041">
        <f>IF(AND('Evaluation des exigences'!E252="Non concernée",A235&lt;&gt;"NA"),1,0)</f>
        <v>0</v>
      </c>
      <c r="K235" s="1041">
        <f>IF(AND('Evaluation des exigences'!E252="Choix de véracité",B235&lt;&gt;"NA"),1,0)</f>
        <v>1</v>
      </c>
      <c r="L235" s="1041">
        <f>IF(AND('Evaluation des exigences'!E252="Non concernée",B235&lt;&gt;"NA"),1,0)</f>
        <v>0</v>
      </c>
      <c r="M235" s="1041">
        <f>IF(AND('Evaluation des exigences'!E252="Choix de véracité",C235&lt;&gt;"NA"),1,0)</f>
        <v>0</v>
      </c>
      <c r="N235" s="1041">
        <f>IF(AND('Evaluation des exigences'!E252="Non concernée",C235&lt;&gt;"NA"),1,0)</f>
        <v>0</v>
      </c>
      <c r="O235" s="1041">
        <f>IF(AND('Evaluation des exigences'!E252="Choix de véracité",H235&gt;1),1,0)</f>
        <v>1</v>
      </c>
      <c r="P235" s="1041">
        <f>IF(AND('Evaluation des exigences'!E252="Non concernée",H235&gt;1),1,0)</f>
        <v>0</v>
      </c>
    </row>
    <row r="236" spans="1:16" ht="38.25">
      <c r="A236" s="701" t="s">
        <v>369</v>
      </c>
      <c r="B236" s="601" t="s">
        <v>368</v>
      </c>
      <c r="C236" s="586" t="s">
        <v>69</v>
      </c>
      <c r="D236" s="959" t="s">
        <v>379</v>
      </c>
      <c r="E236" s="984">
        <f t="shared" si="17"/>
        <v>1</v>
      </c>
      <c r="F236" s="984">
        <f t="shared" si="18"/>
        <v>1</v>
      </c>
      <c r="G236" s="984">
        <f t="shared" si="19"/>
        <v>0</v>
      </c>
      <c r="H236" s="984">
        <f t="shared" si="20"/>
        <v>2</v>
      </c>
      <c r="I236" s="1041">
        <f>IF(AND('Evaluation des exigences'!E253="Choix de véracité",A236&lt;&gt;"NA"),1,0)</f>
        <v>1</v>
      </c>
      <c r="J236" s="1041">
        <f>IF(AND('Evaluation des exigences'!E253="Non concernée",A236&lt;&gt;"NA"),1,0)</f>
        <v>0</v>
      </c>
      <c r="K236" s="1041">
        <f>IF(AND('Evaluation des exigences'!E253="Choix de véracité",B236&lt;&gt;"NA"),1,0)</f>
        <v>1</v>
      </c>
      <c r="L236" s="1041">
        <f>IF(AND('Evaluation des exigences'!E253="Non concernée",B236&lt;&gt;"NA"),1,0)</f>
        <v>0</v>
      </c>
      <c r="M236" s="1041">
        <f>IF(AND('Evaluation des exigences'!E253="Choix de véracité",C236&lt;&gt;"NA"),1,0)</f>
        <v>0</v>
      </c>
      <c r="N236" s="1041">
        <f>IF(AND('Evaluation des exigences'!E253="Non concernée",C236&lt;&gt;"NA"),1,0)</f>
        <v>0</v>
      </c>
      <c r="O236" s="1041">
        <f>IF(AND('Evaluation des exigences'!E253="Choix de véracité",H236&gt;1),1,0)</f>
        <v>1</v>
      </c>
      <c r="P236" s="1041">
        <f>IF(AND('Evaluation des exigences'!E253="Non concernée",H236&gt;1),1,0)</f>
        <v>0</v>
      </c>
    </row>
    <row r="237" spans="1:16" ht="38.25">
      <c r="A237" s="701" t="s">
        <v>369</v>
      </c>
      <c r="B237" s="601" t="s">
        <v>368</v>
      </c>
      <c r="C237" s="586" t="s">
        <v>69</v>
      </c>
      <c r="D237" s="959" t="s">
        <v>380</v>
      </c>
      <c r="E237" s="984">
        <f t="shared" si="17"/>
        <v>1</v>
      </c>
      <c r="F237" s="984">
        <f t="shared" si="18"/>
        <v>1</v>
      </c>
      <c r="G237" s="984">
        <f t="shared" si="19"/>
        <v>0</v>
      </c>
      <c r="H237" s="984">
        <f t="shared" si="20"/>
        <v>2</v>
      </c>
      <c r="I237" s="1041">
        <f>IF(AND('Evaluation des exigences'!E254="Choix de véracité",A237&lt;&gt;"NA"),1,0)</f>
        <v>1</v>
      </c>
      <c r="J237" s="1041">
        <f>IF(AND('Evaluation des exigences'!E254="Non concernée",A237&lt;&gt;"NA"),1,0)</f>
        <v>0</v>
      </c>
      <c r="K237" s="1041">
        <f>IF(AND('Evaluation des exigences'!E254="Choix de véracité",B237&lt;&gt;"NA"),1,0)</f>
        <v>1</v>
      </c>
      <c r="L237" s="1041">
        <f>IF(AND('Evaluation des exigences'!E254="Non concernée",B237&lt;&gt;"NA"),1,0)</f>
        <v>0</v>
      </c>
      <c r="M237" s="1041">
        <f>IF(AND('Evaluation des exigences'!E254="Choix de véracité",C237&lt;&gt;"NA"),1,0)</f>
        <v>0</v>
      </c>
      <c r="N237" s="1041">
        <f>IF(AND('Evaluation des exigences'!E254="Non concernée",C237&lt;&gt;"NA"),1,0)</f>
        <v>0</v>
      </c>
      <c r="O237" s="1041">
        <f>IF(AND('Evaluation des exigences'!E254="Choix de véracité",H237&gt;1),1,0)</f>
        <v>1</v>
      </c>
      <c r="P237" s="1041">
        <f>IF(AND('Evaluation des exigences'!E254="Non concernée",H237&gt;1),1,0)</f>
        <v>0</v>
      </c>
    </row>
    <row r="238" spans="1:16" ht="51">
      <c r="A238" s="701" t="s">
        <v>369</v>
      </c>
      <c r="B238" s="601" t="s">
        <v>368</v>
      </c>
      <c r="C238" s="586" t="s">
        <v>69</v>
      </c>
      <c r="D238" s="959" t="s">
        <v>381</v>
      </c>
      <c r="E238" s="984">
        <f t="shared" si="17"/>
        <v>1</v>
      </c>
      <c r="F238" s="984">
        <f t="shared" si="18"/>
        <v>1</v>
      </c>
      <c r="G238" s="984">
        <f t="shared" si="19"/>
        <v>0</v>
      </c>
      <c r="H238" s="984">
        <f t="shared" si="20"/>
        <v>2</v>
      </c>
      <c r="I238" s="1041">
        <f>IF(AND('Evaluation des exigences'!E255="Choix de véracité",A238&lt;&gt;"NA"),1,0)</f>
        <v>1</v>
      </c>
      <c r="J238" s="1041">
        <f>IF(AND('Evaluation des exigences'!E255="Non concernée",A238&lt;&gt;"NA"),1,0)</f>
        <v>0</v>
      </c>
      <c r="K238" s="1041">
        <f>IF(AND('Evaluation des exigences'!E255="Choix de véracité",B238&lt;&gt;"NA"),1,0)</f>
        <v>1</v>
      </c>
      <c r="L238" s="1041">
        <f>IF(AND('Evaluation des exigences'!E255="Non concernée",B238&lt;&gt;"NA"),1,0)</f>
        <v>0</v>
      </c>
      <c r="M238" s="1041">
        <f>IF(AND('Evaluation des exigences'!E255="Choix de véracité",C238&lt;&gt;"NA"),1,0)</f>
        <v>0</v>
      </c>
      <c r="N238" s="1041">
        <f>IF(AND('Evaluation des exigences'!E255="Non concernée",C238&lt;&gt;"NA"),1,0)</f>
        <v>0</v>
      </c>
      <c r="O238" s="1041">
        <f>IF(AND('Evaluation des exigences'!E255="Choix de véracité",H238&gt;1),1,0)</f>
        <v>1</v>
      </c>
      <c r="P238" s="1041">
        <f>IF(AND('Evaluation des exigences'!E255="Non concernée",H238&gt;1),1,0)</f>
        <v>0</v>
      </c>
    </row>
    <row r="239" spans="1:16" ht="38.25">
      <c r="A239" s="701" t="s">
        <v>369</v>
      </c>
      <c r="B239" s="601" t="s">
        <v>368</v>
      </c>
      <c r="C239" s="586" t="s">
        <v>69</v>
      </c>
      <c r="D239" s="959" t="s">
        <v>1446</v>
      </c>
      <c r="E239" s="984">
        <f t="shared" si="17"/>
        <v>1</v>
      </c>
      <c r="F239" s="984">
        <f t="shared" si="18"/>
        <v>1</v>
      </c>
      <c r="G239" s="984">
        <f t="shared" si="19"/>
        <v>0</v>
      </c>
      <c r="H239" s="984">
        <f t="shared" si="20"/>
        <v>2</v>
      </c>
      <c r="I239" s="1041">
        <f>IF(AND('Evaluation des exigences'!E256="Choix de véracité",A239&lt;&gt;"NA"),1,0)</f>
        <v>1</v>
      </c>
      <c r="J239" s="1041">
        <f>IF(AND('Evaluation des exigences'!E256="Non concernée",A239&lt;&gt;"NA"),1,0)</f>
        <v>0</v>
      </c>
      <c r="K239" s="1041">
        <f>IF(AND('Evaluation des exigences'!E256="Choix de véracité",B239&lt;&gt;"NA"),1,0)</f>
        <v>1</v>
      </c>
      <c r="L239" s="1041">
        <f>IF(AND('Evaluation des exigences'!E256="Non concernée",B239&lt;&gt;"NA"),1,0)</f>
        <v>0</v>
      </c>
      <c r="M239" s="1041">
        <f>IF(AND('Evaluation des exigences'!E256="Choix de véracité",C239&lt;&gt;"NA"),1,0)</f>
        <v>0</v>
      </c>
      <c r="N239" s="1041">
        <f>IF(AND('Evaluation des exigences'!E256="Non concernée",C239&lt;&gt;"NA"),1,0)</f>
        <v>0</v>
      </c>
      <c r="O239" s="1041">
        <f>IF(AND('Evaluation des exigences'!E256="Choix de véracité",H239&gt;1),1,0)</f>
        <v>1</v>
      </c>
      <c r="P239" s="1041">
        <f>IF(AND('Evaluation des exigences'!E256="Non concernée",H239&gt;1),1,0)</f>
        <v>0</v>
      </c>
    </row>
    <row r="240" spans="1:16" ht="38.25">
      <c r="A240" s="701" t="s">
        <v>369</v>
      </c>
      <c r="B240" s="601" t="s">
        <v>368</v>
      </c>
      <c r="C240" s="586" t="s">
        <v>69</v>
      </c>
      <c r="D240" s="959" t="s">
        <v>1447</v>
      </c>
      <c r="E240" s="984">
        <f t="shared" si="17"/>
        <v>1</v>
      </c>
      <c r="F240" s="984">
        <f t="shared" si="18"/>
        <v>1</v>
      </c>
      <c r="G240" s="984">
        <f t="shared" si="19"/>
        <v>0</v>
      </c>
      <c r="H240" s="984">
        <f t="shared" si="20"/>
        <v>2</v>
      </c>
      <c r="I240" s="1041">
        <f>IF(AND('Evaluation des exigences'!E257="Choix de véracité",A240&lt;&gt;"NA"),1,0)</f>
        <v>1</v>
      </c>
      <c r="J240" s="1041">
        <f>IF(AND('Evaluation des exigences'!E257="Non concernée",A240&lt;&gt;"NA"),1,0)</f>
        <v>0</v>
      </c>
      <c r="K240" s="1041">
        <f>IF(AND('Evaluation des exigences'!E257="Choix de véracité",B240&lt;&gt;"NA"),1,0)</f>
        <v>1</v>
      </c>
      <c r="L240" s="1041">
        <f>IF(AND('Evaluation des exigences'!E257="Non concernée",B240&lt;&gt;"NA"),1,0)</f>
        <v>0</v>
      </c>
      <c r="M240" s="1041">
        <f>IF(AND('Evaluation des exigences'!E257="Choix de véracité",C240&lt;&gt;"NA"),1,0)</f>
        <v>0</v>
      </c>
      <c r="N240" s="1041">
        <f>IF(AND('Evaluation des exigences'!E257="Non concernée",C240&lt;&gt;"NA"),1,0)</f>
        <v>0</v>
      </c>
      <c r="O240" s="1041">
        <f>IF(AND('Evaluation des exigences'!E257="Choix de véracité",H240&gt;1),1,0)</f>
        <v>1</v>
      </c>
      <c r="P240" s="1041">
        <f>IF(AND('Evaluation des exigences'!E257="Non concernée",H240&gt;1),1,0)</f>
        <v>0</v>
      </c>
    </row>
    <row r="241" spans="1:16" ht="51">
      <c r="A241" s="701" t="s">
        <v>382</v>
      </c>
      <c r="B241" s="601" t="s">
        <v>383</v>
      </c>
      <c r="C241" s="586" t="s">
        <v>69</v>
      </c>
      <c r="D241" s="959" t="s">
        <v>1448</v>
      </c>
      <c r="E241" s="984">
        <f t="shared" si="17"/>
        <v>1</v>
      </c>
      <c r="F241" s="984">
        <f t="shared" si="18"/>
        <v>1</v>
      </c>
      <c r="G241" s="984">
        <f t="shared" si="19"/>
        <v>0</v>
      </c>
      <c r="H241" s="984">
        <f t="shared" si="20"/>
        <v>2</v>
      </c>
      <c r="I241" s="1041">
        <f>IF(AND('Evaluation des exigences'!E258="Choix de véracité",A241&lt;&gt;"NA"),1,0)</f>
        <v>1</v>
      </c>
      <c r="J241" s="1041">
        <f>IF(AND('Evaluation des exigences'!E258="Non concernée",A241&lt;&gt;"NA"),1,0)</f>
        <v>0</v>
      </c>
      <c r="K241" s="1041">
        <f>IF(AND('Evaluation des exigences'!E258="Choix de véracité",B241&lt;&gt;"NA"),1,0)</f>
        <v>1</v>
      </c>
      <c r="L241" s="1041">
        <f>IF(AND('Evaluation des exigences'!E258="Non concernée",B241&lt;&gt;"NA"),1,0)</f>
        <v>0</v>
      </c>
      <c r="M241" s="1041">
        <f>IF(AND('Evaluation des exigences'!E258="Choix de véracité",C241&lt;&gt;"NA"),1,0)</f>
        <v>0</v>
      </c>
      <c r="N241" s="1041">
        <f>IF(AND('Evaluation des exigences'!E258="Non concernée",C241&lt;&gt;"NA"),1,0)</f>
        <v>0</v>
      </c>
      <c r="O241" s="1041">
        <f>IF(AND('Evaluation des exigences'!E258="Choix de véracité",H241&gt;1),1,0)</f>
        <v>1</v>
      </c>
      <c r="P241" s="1041">
        <f>IF(AND('Evaluation des exigences'!E258="Non concernée",H241&gt;1),1,0)</f>
        <v>0</v>
      </c>
    </row>
    <row r="242" spans="1:16" ht="89.25">
      <c r="A242" s="701" t="s">
        <v>382</v>
      </c>
      <c r="B242" s="601" t="s">
        <v>383</v>
      </c>
      <c r="C242" s="586" t="s">
        <v>69</v>
      </c>
      <c r="D242" s="959" t="s">
        <v>1449</v>
      </c>
      <c r="E242" s="984">
        <f t="shared" si="17"/>
        <v>1</v>
      </c>
      <c r="F242" s="984">
        <f t="shared" si="18"/>
        <v>1</v>
      </c>
      <c r="G242" s="984">
        <f t="shared" si="19"/>
        <v>0</v>
      </c>
      <c r="H242" s="984">
        <f t="shared" si="20"/>
        <v>2</v>
      </c>
      <c r="I242" s="1041">
        <f>IF(AND('Evaluation des exigences'!E259="Choix de véracité",A242&lt;&gt;"NA"),1,0)</f>
        <v>1</v>
      </c>
      <c r="J242" s="1041">
        <f>IF(AND('Evaluation des exigences'!E259="Non concernée",A242&lt;&gt;"NA"),1,0)</f>
        <v>0</v>
      </c>
      <c r="K242" s="1041">
        <f>IF(AND('Evaluation des exigences'!E259="Choix de véracité",B242&lt;&gt;"NA"),1,0)</f>
        <v>1</v>
      </c>
      <c r="L242" s="1041">
        <f>IF(AND('Evaluation des exigences'!E259="Non concernée",B242&lt;&gt;"NA"),1,0)</f>
        <v>0</v>
      </c>
      <c r="M242" s="1041">
        <f>IF(AND('Evaluation des exigences'!E259="Choix de véracité",C242&lt;&gt;"NA"),1,0)</f>
        <v>0</v>
      </c>
      <c r="N242" s="1041">
        <f>IF(AND('Evaluation des exigences'!E259="Non concernée",C242&lt;&gt;"NA"),1,0)</f>
        <v>0</v>
      </c>
      <c r="O242" s="1041">
        <f>IF(AND('Evaluation des exigences'!E259="Choix de véracité",H242&gt;1),1,0)</f>
        <v>1</v>
      </c>
      <c r="P242" s="1041">
        <f>IF(AND('Evaluation des exigences'!E259="Non concernée",H242&gt;1),1,0)</f>
        <v>0</v>
      </c>
    </row>
    <row r="243" spans="1:16" ht="89.25">
      <c r="A243" s="701" t="s">
        <v>382</v>
      </c>
      <c r="B243" s="601" t="s">
        <v>383</v>
      </c>
      <c r="C243" s="586" t="s">
        <v>69</v>
      </c>
      <c r="D243" s="959" t="s">
        <v>1450</v>
      </c>
      <c r="E243" s="984">
        <f t="shared" si="17"/>
        <v>1</v>
      </c>
      <c r="F243" s="984">
        <f t="shared" si="18"/>
        <v>1</v>
      </c>
      <c r="G243" s="984">
        <f t="shared" si="19"/>
        <v>0</v>
      </c>
      <c r="H243" s="984">
        <f t="shared" si="20"/>
        <v>2</v>
      </c>
      <c r="I243" s="1041">
        <f>IF(AND('Evaluation des exigences'!E260="Choix de véracité",A243&lt;&gt;"NA"),1,0)</f>
        <v>1</v>
      </c>
      <c r="J243" s="1041">
        <f>IF(AND('Evaluation des exigences'!E260="Non concernée",A243&lt;&gt;"NA"),1,0)</f>
        <v>0</v>
      </c>
      <c r="K243" s="1041">
        <f>IF(AND('Evaluation des exigences'!E260="Choix de véracité",B243&lt;&gt;"NA"),1,0)</f>
        <v>1</v>
      </c>
      <c r="L243" s="1041">
        <f>IF(AND('Evaluation des exigences'!E260="Non concernée",B243&lt;&gt;"NA"),1,0)</f>
        <v>0</v>
      </c>
      <c r="M243" s="1041">
        <f>IF(AND('Evaluation des exigences'!E260="Choix de véracité",C243&lt;&gt;"NA"),1,0)</f>
        <v>0</v>
      </c>
      <c r="N243" s="1041">
        <f>IF(AND('Evaluation des exigences'!E260="Non concernée",C243&lt;&gt;"NA"),1,0)</f>
        <v>0</v>
      </c>
      <c r="O243" s="1041">
        <f>IF(AND('Evaluation des exigences'!E260="Choix de véracité",H243&gt;1),1,0)</f>
        <v>1</v>
      </c>
      <c r="P243" s="1041">
        <f>IF(AND('Evaluation des exigences'!E260="Non concernée",H243&gt;1),1,0)</f>
        <v>0</v>
      </c>
    </row>
    <row r="244" spans="1:16" ht="89.25">
      <c r="A244" s="695" t="s">
        <v>384</v>
      </c>
      <c r="B244" s="586" t="s">
        <v>385</v>
      </c>
      <c r="C244" s="586" t="s">
        <v>69</v>
      </c>
      <c r="D244" s="959" t="s">
        <v>1451</v>
      </c>
      <c r="E244" s="984">
        <f t="shared" si="17"/>
        <v>1</v>
      </c>
      <c r="F244" s="984">
        <f t="shared" si="18"/>
        <v>1</v>
      </c>
      <c r="G244" s="984">
        <f t="shared" si="19"/>
        <v>0</v>
      </c>
      <c r="H244" s="984">
        <f t="shared" si="20"/>
        <v>2</v>
      </c>
      <c r="I244" s="1041">
        <f>IF(AND('Evaluation des exigences'!E261="Choix de véracité",A244&lt;&gt;"NA"),1,0)</f>
        <v>1</v>
      </c>
      <c r="J244" s="1041">
        <f>IF(AND('Evaluation des exigences'!E261="Non concernée",A244&lt;&gt;"NA"),1,0)</f>
        <v>0</v>
      </c>
      <c r="K244" s="1041">
        <f>IF(AND('Evaluation des exigences'!E261="Choix de véracité",B244&lt;&gt;"NA"),1,0)</f>
        <v>1</v>
      </c>
      <c r="L244" s="1041">
        <f>IF(AND('Evaluation des exigences'!E261="Non concernée",B244&lt;&gt;"NA"),1,0)</f>
        <v>0</v>
      </c>
      <c r="M244" s="1041">
        <f>IF(AND('Evaluation des exigences'!E261="Choix de véracité",C244&lt;&gt;"NA"),1,0)</f>
        <v>0</v>
      </c>
      <c r="N244" s="1041">
        <f>IF(AND('Evaluation des exigences'!E261="Non concernée",C244&lt;&gt;"NA"),1,0)</f>
        <v>0</v>
      </c>
      <c r="O244" s="1041">
        <f>IF(AND('Evaluation des exigences'!E261="Choix de véracité",H244&gt;1),1,0)</f>
        <v>1</v>
      </c>
      <c r="P244" s="1041">
        <f>IF(AND('Evaluation des exigences'!E261="Non concernée",H244&gt;1),1,0)</f>
        <v>0</v>
      </c>
    </row>
    <row r="245" spans="1:16" ht="63.75">
      <c r="A245" s="695" t="s">
        <v>384</v>
      </c>
      <c r="B245" s="586" t="s">
        <v>385</v>
      </c>
      <c r="C245" s="586" t="s">
        <v>69</v>
      </c>
      <c r="D245" s="959" t="s">
        <v>1452</v>
      </c>
      <c r="E245" s="984">
        <f t="shared" si="17"/>
        <v>1</v>
      </c>
      <c r="F245" s="984">
        <f t="shared" si="18"/>
        <v>1</v>
      </c>
      <c r="G245" s="984">
        <f t="shared" si="19"/>
        <v>0</v>
      </c>
      <c r="H245" s="984">
        <f t="shared" si="20"/>
        <v>2</v>
      </c>
      <c r="I245" s="1041">
        <f>IF(AND('Evaluation des exigences'!E262="Choix de véracité",A245&lt;&gt;"NA"),1,0)</f>
        <v>1</v>
      </c>
      <c r="J245" s="1041">
        <f>IF(AND('Evaluation des exigences'!E262="Non concernée",A245&lt;&gt;"NA"),1,0)</f>
        <v>0</v>
      </c>
      <c r="K245" s="1041">
        <f>IF(AND('Evaluation des exigences'!E262="Choix de véracité",B245&lt;&gt;"NA"),1,0)</f>
        <v>1</v>
      </c>
      <c r="L245" s="1041">
        <f>IF(AND('Evaluation des exigences'!E262="Non concernée",B245&lt;&gt;"NA"),1,0)</f>
        <v>0</v>
      </c>
      <c r="M245" s="1041">
        <f>IF(AND('Evaluation des exigences'!E262="Choix de véracité",C245&lt;&gt;"NA"),1,0)</f>
        <v>0</v>
      </c>
      <c r="N245" s="1041">
        <f>IF(AND('Evaluation des exigences'!E262="Non concernée",C245&lt;&gt;"NA"),1,0)</f>
        <v>0</v>
      </c>
      <c r="O245" s="1041">
        <f>IF(AND('Evaluation des exigences'!E262="Choix de véracité",H245&gt;1),1,0)</f>
        <v>1</v>
      </c>
      <c r="P245" s="1041">
        <f>IF(AND('Evaluation des exigences'!E262="Non concernée",H245&gt;1),1,0)</f>
        <v>0</v>
      </c>
    </row>
    <row r="246" spans="1:16" ht="51">
      <c r="A246" s="695" t="s">
        <v>384</v>
      </c>
      <c r="B246" s="586" t="s">
        <v>386</v>
      </c>
      <c r="C246" s="586" t="s">
        <v>69</v>
      </c>
      <c r="D246" s="959" t="s">
        <v>1453</v>
      </c>
      <c r="E246" s="984">
        <f t="shared" si="17"/>
        <v>1</v>
      </c>
      <c r="F246" s="984">
        <f t="shared" si="18"/>
        <v>1</v>
      </c>
      <c r="G246" s="984">
        <f t="shared" si="19"/>
        <v>0</v>
      </c>
      <c r="H246" s="984">
        <f t="shared" si="20"/>
        <v>2</v>
      </c>
      <c r="I246" s="1041">
        <f>IF(AND('Evaluation des exigences'!E263="Choix de véracité",A246&lt;&gt;"NA"),1,0)</f>
        <v>1</v>
      </c>
      <c r="J246" s="1041">
        <f>IF(AND('Evaluation des exigences'!E263="Non concernée",A246&lt;&gt;"NA"),1,0)</f>
        <v>0</v>
      </c>
      <c r="K246" s="1041">
        <f>IF(AND('Evaluation des exigences'!E263="Choix de véracité",B246&lt;&gt;"NA"),1,0)</f>
        <v>1</v>
      </c>
      <c r="L246" s="1041">
        <f>IF(AND('Evaluation des exigences'!E263="Non concernée",B246&lt;&gt;"NA"),1,0)</f>
        <v>0</v>
      </c>
      <c r="M246" s="1041">
        <f>IF(AND('Evaluation des exigences'!E263="Choix de véracité",C246&lt;&gt;"NA"),1,0)</f>
        <v>0</v>
      </c>
      <c r="N246" s="1041">
        <f>IF(AND('Evaluation des exigences'!E263="Non concernée",C246&lt;&gt;"NA"),1,0)</f>
        <v>0</v>
      </c>
      <c r="O246" s="1041">
        <f>IF(AND('Evaluation des exigences'!E263="Choix de véracité",H246&gt;1),1,0)</f>
        <v>1</v>
      </c>
      <c r="P246" s="1041">
        <f>IF(AND('Evaluation des exigences'!E263="Non concernée",H246&gt;1),1,0)</f>
        <v>0</v>
      </c>
    </row>
    <row r="247" spans="1:16" ht="89.25">
      <c r="A247" s="695" t="s">
        <v>384</v>
      </c>
      <c r="B247" s="586" t="s">
        <v>386</v>
      </c>
      <c r="C247" s="586" t="s">
        <v>69</v>
      </c>
      <c r="D247" s="959" t="s">
        <v>1454</v>
      </c>
      <c r="E247" s="984">
        <f t="shared" si="17"/>
        <v>1</v>
      </c>
      <c r="F247" s="984">
        <f t="shared" si="18"/>
        <v>1</v>
      </c>
      <c r="G247" s="984">
        <f t="shared" si="19"/>
        <v>0</v>
      </c>
      <c r="H247" s="984">
        <f t="shared" si="20"/>
        <v>2</v>
      </c>
      <c r="I247" s="1041">
        <f>IF(AND('Evaluation des exigences'!E264="Choix de véracité",A247&lt;&gt;"NA"),1,0)</f>
        <v>1</v>
      </c>
      <c r="J247" s="1041">
        <f>IF(AND('Evaluation des exigences'!E264="Non concernée",A247&lt;&gt;"NA"),1,0)</f>
        <v>0</v>
      </c>
      <c r="K247" s="1041">
        <f>IF(AND('Evaluation des exigences'!E264="Choix de véracité",B247&lt;&gt;"NA"),1,0)</f>
        <v>1</v>
      </c>
      <c r="L247" s="1041">
        <f>IF(AND('Evaluation des exigences'!E264="Non concernée",B247&lt;&gt;"NA"),1,0)</f>
        <v>0</v>
      </c>
      <c r="M247" s="1041">
        <f>IF(AND('Evaluation des exigences'!E264="Choix de véracité",C247&lt;&gt;"NA"),1,0)</f>
        <v>0</v>
      </c>
      <c r="N247" s="1041">
        <f>IF(AND('Evaluation des exigences'!E264="Non concernée",C247&lt;&gt;"NA"),1,0)</f>
        <v>0</v>
      </c>
      <c r="O247" s="1041">
        <f>IF(AND('Evaluation des exigences'!E264="Choix de véracité",H247&gt;1),1,0)</f>
        <v>1</v>
      </c>
      <c r="P247" s="1041">
        <f>IF(AND('Evaluation des exigences'!E264="Non concernée",H247&gt;1),1,0)</f>
        <v>0</v>
      </c>
    </row>
    <row r="248" spans="1:16" ht="102">
      <c r="A248" s="695" t="s">
        <v>384</v>
      </c>
      <c r="B248" s="586" t="s">
        <v>386</v>
      </c>
      <c r="C248" s="586" t="s">
        <v>69</v>
      </c>
      <c r="D248" s="959" t="s">
        <v>1455</v>
      </c>
      <c r="E248" s="984">
        <f t="shared" si="17"/>
        <v>1</v>
      </c>
      <c r="F248" s="984">
        <f t="shared" si="18"/>
        <v>1</v>
      </c>
      <c r="G248" s="984">
        <f t="shared" si="19"/>
        <v>0</v>
      </c>
      <c r="H248" s="984">
        <f t="shared" si="20"/>
        <v>2</v>
      </c>
      <c r="I248" s="1041">
        <f>IF(AND('Evaluation des exigences'!E265="Choix de véracité",A248&lt;&gt;"NA"),1,0)</f>
        <v>1</v>
      </c>
      <c r="J248" s="1041">
        <f>IF(AND('Evaluation des exigences'!E265="Non concernée",A248&lt;&gt;"NA"),1,0)</f>
        <v>0</v>
      </c>
      <c r="K248" s="1041">
        <f>IF(AND('Evaluation des exigences'!E265="Choix de véracité",B248&lt;&gt;"NA"),1,0)</f>
        <v>1</v>
      </c>
      <c r="L248" s="1041">
        <f>IF(AND('Evaluation des exigences'!E265="Non concernée",B248&lt;&gt;"NA"),1,0)</f>
        <v>0</v>
      </c>
      <c r="M248" s="1041">
        <f>IF(AND('Evaluation des exigences'!E265="Choix de véracité",C248&lt;&gt;"NA"),1,0)</f>
        <v>0</v>
      </c>
      <c r="N248" s="1041">
        <f>IF(AND('Evaluation des exigences'!E265="Non concernée",C248&lt;&gt;"NA"),1,0)</f>
        <v>0</v>
      </c>
      <c r="O248" s="1041">
        <f>IF(AND('Evaluation des exigences'!E265="Choix de véracité",H248&gt;1),1,0)</f>
        <v>1</v>
      </c>
      <c r="P248" s="1041">
        <f>IF(AND('Evaluation des exigences'!E265="Non concernée",H248&gt;1),1,0)</f>
        <v>0</v>
      </c>
    </row>
    <row r="249" spans="1:16" ht="63.75">
      <c r="A249" s="695" t="s">
        <v>384</v>
      </c>
      <c r="B249" s="586" t="s">
        <v>386</v>
      </c>
      <c r="C249" s="586" t="s">
        <v>69</v>
      </c>
      <c r="D249" s="959" t="s">
        <v>1456</v>
      </c>
      <c r="E249" s="984">
        <f t="shared" si="17"/>
        <v>1</v>
      </c>
      <c r="F249" s="984">
        <f t="shared" si="18"/>
        <v>1</v>
      </c>
      <c r="G249" s="984">
        <f t="shared" si="19"/>
        <v>0</v>
      </c>
      <c r="H249" s="984">
        <f t="shared" si="20"/>
        <v>2</v>
      </c>
      <c r="I249" s="1041">
        <f>IF(AND('Evaluation des exigences'!E266="Choix de véracité",A249&lt;&gt;"NA"),1,0)</f>
        <v>1</v>
      </c>
      <c r="J249" s="1041">
        <f>IF(AND('Evaluation des exigences'!E266="Non concernée",A249&lt;&gt;"NA"),1,0)</f>
        <v>0</v>
      </c>
      <c r="K249" s="1041">
        <f>IF(AND('Evaluation des exigences'!E266="Choix de véracité",B249&lt;&gt;"NA"),1,0)</f>
        <v>1</v>
      </c>
      <c r="L249" s="1041">
        <f>IF(AND('Evaluation des exigences'!E266="Non concernée",B249&lt;&gt;"NA"),1,0)</f>
        <v>0</v>
      </c>
      <c r="M249" s="1041">
        <f>IF(AND('Evaluation des exigences'!E266="Choix de véracité",C249&lt;&gt;"NA"),1,0)</f>
        <v>0</v>
      </c>
      <c r="N249" s="1041">
        <f>IF(AND('Evaluation des exigences'!E266="Non concernée",C249&lt;&gt;"NA"),1,0)</f>
        <v>0</v>
      </c>
      <c r="O249" s="1041">
        <f>IF(AND('Evaluation des exigences'!E266="Choix de véracité",H249&gt;1),1,0)</f>
        <v>1</v>
      </c>
      <c r="P249" s="1041">
        <f>IF(AND('Evaluation des exigences'!E266="Non concernée",H249&gt;1),1,0)</f>
        <v>0</v>
      </c>
    </row>
    <row r="250" spans="1:16" ht="51">
      <c r="A250" s="695" t="s">
        <v>384</v>
      </c>
      <c r="B250" s="586" t="s">
        <v>387</v>
      </c>
      <c r="C250" s="586" t="s">
        <v>69</v>
      </c>
      <c r="D250" s="959" t="s">
        <v>1457</v>
      </c>
      <c r="E250" s="984">
        <f t="shared" si="17"/>
        <v>1</v>
      </c>
      <c r="F250" s="984">
        <f t="shared" si="18"/>
        <v>1</v>
      </c>
      <c r="G250" s="984">
        <f t="shared" si="19"/>
        <v>0</v>
      </c>
      <c r="H250" s="984">
        <f t="shared" si="20"/>
        <v>2</v>
      </c>
      <c r="I250" s="1041">
        <f>IF(AND('Evaluation des exigences'!E267="Choix de véracité",A250&lt;&gt;"NA"),1,0)</f>
        <v>1</v>
      </c>
      <c r="J250" s="1041">
        <f>IF(AND('Evaluation des exigences'!E267="Non concernée",A250&lt;&gt;"NA"),1,0)</f>
        <v>0</v>
      </c>
      <c r="K250" s="1041">
        <f>IF(AND('Evaluation des exigences'!E267="Choix de véracité",B250&lt;&gt;"NA"),1,0)</f>
        <v>1</v>
      </c>
      <c r="L250" s="1041">
        <f>IF(AND('Evaluation des exigences'!E267="Non concernée",B250&lt;&gt;"NA"),1,0)</f>
        <v>0</v>
      </c>
      <c r="M250" s="1041">
        <f>IF(AND('Evaluation des exigences'!E267="Choix de véracité",C250&lt;&gt;"NA"),1,0)</f>
        <v>0</v>
      </c>
      <c r="N250" s="1041">
        <f>IF(AND('Evaluation des exigences'!E267="Non concernée",C250&lt;&gt;"NA"),1,0)</f>
        <v>0</v>
      </c>
      <c r="O250" s="1041">
        <f>IF(AND('Evaluation des exigences'!E267="Choix de véracité",H250&gt;1),1,0)</f>
        <v>1</v>
      </c>
      <c r="P250" s="1041">
        <f>IF(AND('Evaluation des exigences'!E267="Non concernée",H250&gt;1),1,0)</f>
        <v>0</v>
      </c>
    </row>
    <row r="251" spans="1:16" ht="89.25">
      <c r="A251" s="695" t="s">
        <v>384</v>
      </c>
      <c r="B251" s="586" t="s">
        <v>387</v>
      </c>
      <c r="C251" s="586" t="s">
        <v>69</v>
      </c>
      <c r="D251" s="959" t="s">
        <v>1458</v>
      </c>
      <c r="E251" s="984">
        <f t="shared" si="17"/>
        <v>1</v>
      </c>
      <c r="F251" s="984">
        <f t="shared" si="18"/>
        <v>1</v>
      </c>
      <c r="G251" s="984">
        <f t="shared" si="19"/>
        <v>0</v>
      </c>
      <c r="H251" s="984">
        <f t="shared" si="20"/>
        <v>2</v>
      </c>
      <c r="I251" s="1041">
        <f>IF(AND('Evaluation des exigences'!E268="Choix de véracité",A251&lt;&gt;"NA"),1,0)</f>
        <v>1</v>
      </c>
      <c r="J251" s="1041">
        <f>IF(AND('Evaluation des exigences'!E268="Non concernée",A251&lt;&gt;"NA"),1,0)</f>
        <v>0</v>
      </c>
      <c r="K251" s="1041">
        <f>IF(AND('Evaluation des exigences'!E268="Choix de véracité",B251&lt;&gt;"NA"),1,0)</f>
        <v>1</v>
      </c>
      <c r="L251" s="1041">
        <f>IF(AND('Evaluation des exigences'!E268="Non concernée",B251&lt;&gt;"NA"),1,0)</f>
        <v>0</v>
      </c>
      <c r="M251" s="1041">
        <f>IF(AND('Evaluation des exigences'!E268="Choix de véracité",C251&lt;&gt;"NA"),1,0)</f>
        <v>0</v>
      </c>
      <c r="N251" s="1041">
        <f>IF(AND('Evaluation des exigences'!E268="Non concernée",C251&lt;&gt;"NA"),1,0)</f>
        <v>0</v>
      </c>
      <c r="O251" s="1041">
        <f>IF(AND('Evaluation des exigences'!E268="Choix de véracité",H251&gt;1),1,0)</f>
        <v>1</v>
      </c>
      <c r="P251" s="1041">
        <f>IF(AND('Evaluation des exigences'!E268="Non concernée",H251&gt;1),1,0)</f>
        <v>0</v>
      </c>
    </row>
    <row r="252" spans="1:16" ht="76.5">
      <c r="A252" s="695" t="s">
        <v>384</v>
      </c>
      <c r="B252" s="586" t="s">
        <v>387</v>
      </c>
      <c r="C252" s="586" t="s">
        <v>69</v>
      </c>
      <c r="D252" s="959" t="s">
        <v>1459</v>
      </c>
      <c r="E252" s="984">
        <f t="shared" si="17"/>
        <v>1</v>
      </c>
      <c r="F252" s="984">
        <f t="shared" si="18"/>
        <v>1</v>
      </c>
      <c r="G252" s="984">
        <f t="shared" si="19"/>
        <v>0</v>
      </c>
      <c r="H252" s="984">
        <f t="shared" si="20"/>
        <v>2</v>
      </c>
      <c r="I252" s="1041">
        <f>IF(AND('Evaluation des exigences'!E269="Choix de véracité",A252&lt;&gt;"NA"),1,0)</f>
        <v>1</v>
      </c>
      <c r="J252" s="1041">
        <f>IF(AND('Evaluation des exigences'!E269="Non concernée",A252&lt;&gt;"NA"),1,0)</f>
        <v>0</v>
      </c>
      <c r="K252" s="1041">
        <f>IF(AND('Evaluation des exigences'!E269="Choix de véracité",B252&lt;&gt;"NA"),1,0)</f>
        <v>1</v>
      </c>
      <c r="L252" s="1041">
        <f>IF(AND('Evaluation des exigences'!E269="Non concernée",B252&lt;&gt;"NA"),1,0)</f>
        <v>0</v>
      </c>
      <c r="M252" s="1041">
        <f>IF(AND('Evaluation des exigences'!E269="Choix de véracité",C252&lt;&gt;"NA"),1,0)</f>
        <v>0</v>
      </c>
      <c r="N252" s="1041">
        <f>IF(AND('Evaluation des exigences'!E269="Non concernée",C252&lt;&gt;"NA"),1,0)</f>
        <v>0</v>
      </c>
      <c r="O252" s="1041">
        <f>IF(AND('Evaluation des exigences'!E269="Choix de véracité",H252&gt;1),1,0)</f>
        <v>1</v>
      </c>
      <c r="P252" s="1041">
        <f>IF(AND('Evaluation des exigences'!E269="Non concernée",H252&gt;1),1,0)</f>
        <v>0</v>
      </c>
    </row>
    <row r="253" spans="1:16" ht="114.75">
      <c r="A253" s="698" t="s">
        <v>384</v>
      </c>
      <c r="B253" s="597" t="s">
        <v>69</v>
      </c>
      <c r="C253" s="597" t="s">
        <v>69</v>
      </c>
      <c r="D253" s="966" t="s">
        <v>1460</v>
      </c>
      <c r="E253" s="984">
        <f t="shared" si="17"/>
        <v>1</v>
      </c>
      <c r="F253" s="984">
        <f t="shared" si="18"/>
        <v>0</v>
      </c>
      <c r="G253" s="984">
        <f t="shared" si="19"/>
        <v>0</v>
      </c>
      <c r="H253" s="984">
        <f t="shared" si="20"/>
        <v>1</v>
      </c>
      <c r="I253" s="1041">
        <f>IF(AND('Evaluation des exigences'!E270="Choix de véracité",A253&lt;&gt;"NA"),1,0)</f>
        <v>1</v>
      </c>
      <c r="J253" s="1041">
        <f>IF(AND('Evaluation des exigences'!E270="Non concernée",A253&lt;&gt;"NA"),1,0)</f>
        <v>0</v>
      </c>
      <c r="K253" s="1041">
        <f>IF(AND('Evaluation des exigences'!E270="Choix de véracité",B253&lt;&gt;"NA"),1,0)</f>
        <v>0</v>
      </c>
      <c r="L253" s="1041">
        <f>IF(AND('Evaluation des exigences'!E270="Non concernée",B253&lt;&gt;"NA"),1,0)</f>
        <v>0</v>
      </c>
      <c r="M253" s="1041">
        <f>IF(AND('Evaluation des exigences'!E270="Choix de véracité",C253&lt;&gt;"NA"),1,0)</f>
        <v>0</v>
      </c>
      <c r="N253" s="1041">
        <f>IF(AND('Evaluation des exigences'!E270="Non concernée",C253&lt;&gt;"NA"),1,0)</f>
        <v>0</v>
      </c>
      <c r="O253" s="1041">
        <f>IF(AND('Evaluation des exigences'!E270="Choix de véracité",H253&gt;1),1,0)</f>
        <v>0</v>
      </c>
      <c r="P253" s="1041">
        <f>IF(AND('Evaluation des exigences'!E270="Non concernée",H253&gt;1),1,0)</f>
        <v>0</v>
      </c>
    </row>
    <row r="254" spans="1:16" ht="76.5">
      <c r="A254" s="695" t="s">
        <v>388</v>
      </c>
      <c r="B254" s="586" t="s">
        <v>389</v>
      </c>
      <c r="C254" s="586" t="s">
        <v>69</v>
      </c>
      <c r="D254" s="959" t="s">
        <v>1461</v>
      </c>
      <c r="E254" s="984">
        <f t="shared" si="17"/>
        <v>1</v>
      </c>
      <c r="F254" s="984">
        <f t="shared" si="18"/>
        <v>1</v>
      </c>
      <c r="G254" s="984">
        <f t="shared" si="19"/>
        <v>0</v>
      </c>
      <c r="H254" s="984">
        <f t="shared" si="20"/>
        <v>2</v>
      </c>
      <c r="I254" s="1041">
        <f>IF(AND('Evaluation des exigences'!E271="Choix de véracité",A254&lt;&gt;"NA"),1,0)</f>
        <v>1</v>
      </c>
      <c r="J254" s="1041">
        <f>IF(AND('Evaluation des exigences'!E271="Non concernée",A254&lt;&gt;"NA"),1,0)</f>
        <v>0</v>
      </c>
      <c r="K254" s="1041">
        <f>IF(AND('Evaluation des exigences'!E271="Choix de véracité",B254&lt;&gt;"NA"),1,0)</f>
        <v>1</v>
      </c>
      <c r="L254" s="1041">
        <f>IF(AND('Evaluation des exigences'!E271="Non concernée",B254&lt;&gt;"NA"),1,0)</f>
        <v>0</v>
      </c>
      <c r="M254" s="1041">
        <f>IF(AND('Evaluation des exigences'!E271="Choix de véracité",C254&lt;&gt;"NA"),1,0)</f>
        <v>0</v>
      </c>
      <c r="N254" s="1041">
        <f>IF(AND('Evaluation des exigences'!E271="Non concernée",C254&lt;&gt;"NA"),1,0)</f>
        <v>0</v>
      </c>
      <c r="O254" s="1041">
        <f>IF(AND('Evaluation des exigences'!E271="Choix de véracité",H254&gt;1),1,0)</f>
        <v>1</v>
      </c>
      <c r="P254" s="1041">
        <f>IF(AND('Evaluation des exigences'!E271="Non concernée",H254&gt;1),1,0)</f>
        <v>0</v>
      </c>
    </row>
    <row r="255" spans="1:16" ht="102">
      <c r="A255" s="695" t="s">
        <v>388</v>
      </c>
      <c r="B255" s="586" t="s">
        <v>389</v>
      </c>
      <c r="C255" s="586" t="s">
        <v>69</v>
      </c>
      <c r="D255" s="959" t="s">
        <v>1462</v>
      </c>
      <c r="E255" s="984">
        <f t="shared" si="17"/>
        <v>1</v>
      </c>
      <c r="F255" s="984">
        <f t="shared" si="18"/>
        <v>1</v>
      </c>
      <c r="G255" s="984">
        <f t="shared" si="19"/>
        <v>0</v>
      </c>
      <c r="H255" s="984">
        <f t="shared" si="20"/>
        <v>2</v>
      </c>
      <c r="I255" s="1041">
        <f>IF(AND('Evaluation des exigences'!E272="Choix de véracité",A255&lt;&gt;"NA"),1,0)</f>
        <v>1</v>
      </c>
      <c r="J255" s="1041">
        <f>IF(AND('Evaluation des exigences'!E272="Non concernée",A255&lt;&gt;"NA"),1,0)</f>
        <v>0</v>
      </c>
      <c r="K255" s="1041">
        <f>IF(AND('Evaluation des exigences'!E272="Choix de véracité",B255&lt;&gt;"NA"),1,0)</f>
        <v>1</v>
      </c>
      <c r="L255" s="1041">
        <f>IF(AND('Evaluation des exigences'!E272="Non concernée",B255&lt;&gt;"NA"),1,0)</f>
        <v>0</v>
      </c>
      <c r="M255" s="1041">
        <f>IF(AND('Evaluation des exigences'!E272="Choix de véracité",C255&lt;&gt;"NA"),1,0)</f>
        <v>0</v>
      </c>
      <c r="N255" s="1041">
        <f>IF(AND('Evaluation des exigences'!E272="Non concernée",C255&lt;&gt;"NA"),1,0)</f>
        <v>0</v>
      </c>
      <c r="O255" s="1041">
        <f>IF(AND('Evaluation des exigences'!E272="Choix de véracité",H255&gt;1),1,0)</f>
        <v>1</v>
      </c>
      <c r="P255" s="1041">
        <f>IF(AND('Evaluation des exigences'!E272="Non concernée",H255&gt;1),1,0)</f>
        <v>0</v>
      </c>
    </row>
    <row r="256" spans="1:16" ht="38.25">
      <c r="A256" s="693" t="s">
        <v>392</v>
      </c>
      <c r="B256" s="573" t="s">
        <v>393</v>
      </c>
      <c r="C256" s="573" t="s">
        <v>69</v>
      </c>
      <c r="D256" s="956" t="s">
        <v>743</v>
      </c>
      <c r="E256" s="984"/>
      <c r="F256" s="984"/>
      <c r="G256" s="984"/>
      <c r="H256" s="984"/>
      <c r="I256" s="1074"/>
      <c r="J256" s="1074"/>
      <c r="K256" s="1074"/>
      <c r="L256" s="1074"/>
      <c r="M256" s="1074"/>
      <c r="N256" s="1074"/>
      <c r="O256" s="1074"/>
      <c r="P256" s="1074"/>
    </row>
    <row r="257" spans="1:16" ht="38.25">
      <c r="A257" s="700" t="s">
        <v>394</v>
      </c>
      <c r="B257" s="574" t="s">
        <v>395</v>
      </c>
      <c r="C257" s="574" t="s">
        <v>69</v>
      </c>
      <c r="D257" s="963" t="s">
        <v>396</v>
      </c>
      <c r="E257" s="984">
        <f t="shared" si="17"/>
        <v>1</v>
      </c>
      <c r="F257" s="984">
        <f t="shared" si="18"/>
        <v>1</v>
      </c>
      <c r="G257" s="984">
        <f t="shared" si="19"/>
        <v>0</v>
      </c>
      <c r="H257" s="984">
        <f t="shared" si="20"/>
        <v>2</v>
      </c>
      <c r="I257" s="1041">
        <f>IF(AND('Evaluation des exigences'!E274="Choix de véracité",A257&lt;&gt;"NA"),1,0)</f>
        <v>0</v>
      </c>
      <c r="J257" s="1041">
        <f>IF(AND('Evaluation des exigences'!E274="Non concernée",A257&lt;&gt;"NA"),1,0)</f>
        <v>0</v>
      </c>
      <c r="K257" s="1041">
        <f>IF(AND('Evaluation des exigences'!E274="Choix de véracité",B257&lt;&gt;"NA"),1,0)</f>
        <v>0</v>
      </c>
      <c r="L257" s="1041">
        <f>IF(AND('Evaluation des exigences'!E274="Non concernée",B257&lt;&gt;"NA"),1,0)</f>
        <v>0</v>
      </c>
      <c r="M257" s="1041">
        <f>IF(AND('Evaluation des exigences'!E274="Choix de véracité",C257&lt;&gt;"NA"),1,0)</f>
        <v>0</v>
      </c>
      <c r="N257" s="1041">
        <f>IF(AND('Evaluation des exigences'!E274="Non concernée",C257&lt;&gt;"NA"),1,0)</f>
        <v>0</v>
      </c>
      <c r="O257" s="1041">
        <f>IF(AND('Evaluation des exigences'!E274="Choix de véracité",H257&gt;1),1,0)</f>
        <v>0</v>
      </c>
      <c r="P257" s="1041">
        <f>IF(AND('Evaluation des exigences'!E274="Non concernée",H257&gt;1),1,0)</f>
        <v>0</v>
      </c>
    </row>
    <row r="258" spans="1:16" ht="102">
      <c r="A258" s="698" t="s">
        <v>397</v>
      </c>
      <c r="B258" s="597" t="s">
        <v>69</v>
      </c>
      <c r="C258" s="597" t="s">
        <v>69</v>
      </c>
      <c r="D258" s="966" t="s">
        <v>1463</v>
      </c>
      <c r="E258" s="984">
        <f t="shared" si="17"/>
        <v>1</v>
      </c>
      <c r="F258" s="984">
        <f t="shared" si="18"/>
        <v>0</v>
      </c>
      <c r="G258" s="984">
        <f t="shared" si="19"/>
        <v>0</v>
      </c>
      <c r="H258" s="984">
        <f t="shared" si="20"/>
        <v>1</v>
      </c>
      <c r="I258" s="1041">
        <f>IF(AND('Evaluation des exigences'!E275="Choix de véracité",A258&lt;&gt;"NA"),1,0)</f>
        <v>1</v>
      </c>
      <c r="J258" s="1041">
        <f>IF(AND('Evaluation des exigences'!E275="Non concernée",A258&lt;&gt;"NA"),1,0)</f>
        <v>0</v>
      </c>
      <c r="K258" s="1041">
        <f>IF(AND('Evaluation des exigences'!E275="Choix de véracité",B258&lt;&gt;"NA"),1,0)</f>
        <v>0</v>
      </c>
      <c r="L258" s="1041">
        <f>IF(AND('Evaluation des exigences'!E275="Non concernée",B258&lt;&gt;"NA"),1,0)</f>
        <v>0</v>
      </c>
      <c r="M258" s="1041">
        <f>IF(AND('Evaluation des exigences'!E275="Choix de véracité",C258&lt;&gt;"NA"),1,0)</f>
        <v>0</v>
      </c>
      <c r="N258" s="1041">
        <f>IF(AND('Evaluation des exigences'!E275="Non concernée",C258&lt;&gt;"NA"),1,0)</f>
        <v>0</v>
      </c>
      <c r="O258" s="1041">
        <f>IF(AND('Evaluation des exigences'!E275="Choix de véracité",H258&gt;1),1,0)</f>
        <v>0</v>
      </c>
      <c r="P258" s="1041">
        <f>IF(AND('Evaluation des exigences'!E275="Non concernée",H258&gt;1),1,0)</f>
        <v>0</v>
      </c>
    </row>
    <row r="259" spans="1:16" ht="102">
      <c r="A259" s="698" t="s">
        <v>398</v>
      </c>
      <c r="B259" s="597" t="s">
        <v>69</v>
      </c>
      <c r="C259" s="597" t="s">
        <v>69</v>
      </c>
      <c r="D259" s="965" t="s">
        <v>1464</v>
      </c>
      <c r="E259" s="984">
        <f t="shared" si="17"/>
        <v>1</v>
      </c>
      <c r="F259" s="984">
        <f t="shared" si="18"/>
        <v>0</v>
      </c>
      <c r="G259" s="984">
        <f t="shared" si="19"/>
        <v>0</v>
      </c>
      <c r="H259" s="984">
        <f t="shared" si="20"/>
        <v>1</v>
      </c>
      <c r="I259" s="1041">
        <f>IF(AND('Evaluation des exigences'!E276="Choix de véracité",A259&lt;&gt;"NA"),1,0)</f>
        <v>1</v>
      </c>
      <c r="J259" s="1041">
        <f>IF(AND('Evaluation des exigences'!E276="Non concernée",A259&lt;&gt;"NA"),1,0)</f>
        <v>0</v>
      </c>
      <c r="K259" s="1041">
        <f>IF(AND('Evaluation des exigences'!E276="Choix de véracité",B259&lt;&gt;"NA"),1,0)</f>
        <v>0</v>
      </c>
      <c r="L259" s="1041">
        <f>IF(AND('Evaluation des exigences'!E276="Non concernée",B259&lt;&gt;"NA"),1,0)</f>
        <v>0</v>
      </c>
      <c r="M259" s="1041">
        <f>IF(AND('Evaluation des exigences'!E276="Choix de véracité",C259&lt;&gt;"NA"),1,0)</f>
        <v>0</v>
      </c>
      <c r="N259" s="1041">
        <f>IF(AND('Evaluation des exigences'!E276="Non concernée",C259&lt;&gt;"NA"),1,0)</f>
        <v>0</v>
      </c>
      <c r="O259" s="1041">
        <f>IF(AND('Evaluation des exigences'!E276="Choix de véracité",H259&gt;1),1,0)</f>
        <v>0</v>
      </c>
      <c r="P259" s="1041">
        <f>IF(AND('Evaluation des exigences'!E276="Non concernée",H259&gt;1),1,0)</f>
        <v>0</v>
      </c>
    </row>
    <row r="260" spans="1:16" ht="102">
      <c r="A260" s="698" t="s">
        <v>399</v>
      </c>
      <c r="B260" s="597" t="s">
        <v>69</v>
      </c>
      <c r="C260" s="597" t="s">
        <v>69</v>
      </c>
      <c r="D260" s="966" t="s">
        <v>1465</v>
      </c>
      <c r="E260" s="984">
        <f t="shared" si="17"/>
        <v>1</v>
      </c>
      <c r="F260" s="984">
        <f t="shared" si="18"/>
        <v>0</v>
      </c>
      <c r="G260" s="984">
        <f t="shared" si="19"/>
        <v>0</v>
      </c>
      <c r="H260" s="984">
        <f t="shared" si="20"/>
        <v>1</v>
      </c>
      <c r="I260" s="1041">
        <f>IF(AND('Evaluation des exigences'!E277="Choix de véracité",A260&lt;&gt;"NA"),1,0)</f>
        <v>1</v>
      </c>
      <c r="J260" s="1041">
        <f>IF(AND('Evaluation des exigences'!E277="Non concernée",A260&lt;&gt;"NA"),1,0)</f>
        <v>0</v>
      </c>
      <c r="K260" s="1041">
        <f>IF(AND('Evaluation des exigences'!E277="Choix de véracité",B260&lt;&gt;"NA"),1,0)</f>
        <v>0</v>
      </c>
      <c r="L260" s="1041">
        <f>IF(AND('Evaluation des exigences'!E277="Non concernée",B260&lt;&gt;"NA"),1,0)</f>
        <v>0</v>
      </c>
      <c r="M260" s="1041">
        <f>IF(AND('Evaluation des exigences'!E277="Choix de véracité",C260&lt;&gt;"NA"),1,0)</f>
        <v>0</v>
      </c>
      <c r="N260" s="1041">
        <f>IF(AND('Evaluation des exigences'!E277="Non concernée",C260&lt;&gt;"NA"),1,0)</f>
        <v>0</v>
      </c>
      <c r="O260" s="1041">
        <f>IF(AND('Evaluation des exigences'!E277="Choix de véracité",H260&gt;1),1,0)</f>
        <v>0</v>
      </c>
      <c r="P260" s="1041">
        <f>IF(AND('Evaluation des exigences'!E277="Non concernée",H260&gt;1),1,0)</f>
        <v>0</v>
      </c>
    </row>
    <row r="261" spans="1:16">
      <c r="A261" s="700" t="s">
        <v>400</v>
      </c>
      <c r="B261" s="574" t="s">
        <v>395</v>
      </c>
      <c r="C261" s="574" t="s">
        <v>69</v>
      </c>
      <c r="D261" s="963" t="s">
        <v>401</v>
      </c>
      <c r="E261" s="984"/>
      <c r="F261" s="984"/>
      <c r="G261" s="984"/>
      <c r="H261" s="984"/>
      <c r="I261" s="1074"/>
      <c r="J261" s="1074"/>
      <c r="K261" s="1074"/>
      <c r="L261" s="1074"/>
      <c r="M261" s="1074"/>
      <c r="N261" s="1074"/>
      <c r="O261" s="1074"/>
      <c r="P261" s="1074"/>
    </row>
    <row r="262" spans="1:16" ht="89.25">
      <c r="A262" s="698" t="s">
        <v>400</v>
      </c>
      <c r="B262" s="597" t="s">
        <v>69</v>
      </c>
      <c r="C262" s="597" t="s">
        <v>69</v>
      </c>
      <c r="D262" s="965" t="s">
        <v>1466</v>
      </c>
      <c r="E262" s="984">
        <f t="shared" ref="E262:E324" si="21">IF(A262="NA",0,1)</f>
        <v>1</v>
      </c>
      <c r="F262" s="984">
        <f t="shared" ref="F262:F324" si="22">IF(B262="NA",0,1)</f>
        <v>0</v>
      </c>
      <c r="G262" s="984">
        <f t="shared" ref="G262:G324" si="23">IF(C262="NA",0,1)</f>
        <v>0</v>
      </c>
      <c r="H262" s="984">
        <f t="shared" si="20"/>
        <v>1</v>
      </c>
      <c r="I262" s="1041">
        <f>IF(AND('Evaluation des exigences'!E279="Choix de véracité",A262&lt;&gt;"NA"),1,0)</f>
        <v>1</v>
      </c>
      <c r="J262" s="1041">
        <f>IF(AND('Evaluation des exigences'!E279="Non concernée",A262&lt;&gt;"NA"),1,0)</f>
        <v>0</v>
      </c>
      <c r="K262" s="1041">
        <f>IF(AND('Evaluation des exigences'!E279="Choix de véracité",B262&lt;&gt;"NA"),1,0)</f>
        <v>0</v>
      </c>
      <c r="L262" s="1041">
        <f>IF(AND('Evaluation des exigences'!E279="Non concernée",B262&lt;&gt;"NA"),1,0)</f>
        <v>0</v>
      </c>
      <c r="M262" s="1041">
        <f>IF(AND('Evaluation des exigences'!E279="Choix de véracité",C262&lt;&gt;"NA"),1,0)</f>
        <v>0</v>
      </c>
      <c r="N262" s="1041">
        <f>IF(AND('Evaluation des exigences'!E279="Non concernée",C262&lt;&gt;"NA"),1,0)</f>
        <v>0</v>
      </c>
      <c r="O262" s="1041">
        <f>IF(AND('Evaluation des exigences'!E279="Choix de véracité",H262&gt;1),1,0)</f>
        <v>0</v>
      </c>
      <c r="P262" s="1041">
        <f>IF(AND('Evaluation des exigences'!E279="Non concernée",H262&gt;1),1,0)</f>
        <v>0</v>
      </c>
    </row>
    <row r="263" spans="1:16" ht="63.75">
      <c r="A263" s="698" t="s">
        <v>402</v>
      </c>
      <c r="B263" s="597" t="s">
        <v>69</v>
      </c>
      <c r="C263" s="597" t="s">
        <v>69</v>
      </c>
      <c r="D263" s="965" t="s">
        <v>1467</v>
      </c>
      <c r="E263" s="984">
        <f t="shared" si="21"/>
        <v>1</v>
      </c>
      <c r="F263" s="984">
        <f t="shared" si="22"/>
        <v>0</v>
      </c>
      <c r="G263" s="984">
        <f t="shared" si="23"/>
        <v>0</v>
      </c>
      <c r="H263" s="984">
        <f t="shared" si="20"/>
        <v>1</v>
      </c>
      <c r="I263" s="1041">
        <f>IF(AND('Evaluation des exigences'!E280="Choix de véracité",A263&lt;&gt;"NA"),1,0)</f>
        <v>1</v>
      </c>
      <c r="J263" s="1041">
        <f>IF(AND('Evaluation des exigences'!E280="Non concernée",A263&lt;&gt;"NA"),1,0)</f>
        <v>0</v>
      </c>
      <c r="K263" s="1041">
        <f>IF(AND('Evaluation des exigences'!E280="Choix de véracité",B263&lt;&gt;"NA"),1,0)</f>
        <v>0</v>
      </c>
      <c r="L263" s="1041">
        <f>IF(AND('Evaluation des exigences'!E280="Non concernée",B263&lt;&gt;"NA"),1,0)</f>
        <v>0</v>
      </c>
      <c r="M263" s="1041">
        <f>IF(AND('Evaluation des exigences'!E280="Choix de véracité",C263&lt;&gt;"NA"),1,0)</f>
        <v>0</v>
      </c>
      <c r="N263" s="1041">
        <f>IF(AND('Evaluation des exigences'!E280="Non concernée",C263&lt;&gt;"NA"),1,0)</f>
        <v>0</v>
      </c>
      <c r="O263" s="1041">
        <f>IF(AND('Evaluation des exigences'!E280="Choix de véracité",H263&gt;1),1,0)</f>
        <v>0</v>
      </c>
      <c r="P263" s="1041">
        <f>IF(AND('Evaluation des exigences'!E280="Non concernée",H263&gt;1),1,0)</f>
        <v>0</v>
      </c>
    </row>
    <row r="264" spans="1:16" ht="63.75">
      <c r="A264" s="695" t="s">
        <v>403</v>
      </c>
      <c r="B264" s="586" t="s">
        <v>395</v>
      </c>
      <c r="C264" s="586" t="s">
        <v>69</v>
      </c>
      <c r="D264" s="959" t="s">
        <v>1468</v>
      </c>
      <c r="E264" s="984">
        <f t="shared" si="21"/>
        <v>1</v>
      </c>
      <c r="F264" s="984">
        <f t="shared" si="22"/>
        <v>1</v>
      </c>
      <c r="G264" s="984">
        <f t="shared" si="23"/>
        <v>0</v>
      </c>
      <c r="H264" s="984">
        <f t="shared" si="20"/>
        <v>2</v>
      </c>
      <c r="I264" s="1041">
        <f>IF(AND('Evaluation des exigences'!E281="Choix de véracité",A264&lt;&gt;"NA"),1,0)</f>
        <v>1</v>
      </c>
      <c r="J264" s="1041">
        <f>IF(AND('Evaluation des exigences'!E281="Non concernée",A264&lt;&gt;"NA"),1,0)</f>
        <v>0</v>
      </c>
      <c r="K264" s="1041">
        <f>IF(AND('Evaluation des exigences'!E281="Choix de véracité",B264&lt;&gt;"NA"),1,0)</f>
        <v>1</v>
      </c>
      <c r="L264" s="1041">
        <f>IF(AND('Evaluation des exigences'!E281="Non concernée",B264&lt;&gt;"NA"),1,0)</f>
        <v>0</v>
      </c>
      <c r="M264" s="1041">
        <f>IF(AND('Evaluation des exigences'!E281="Choix de véracité",C264&lt;&gt;"NA"),1,0)</f>
        <v>0</v>
      </c>
      <c r="N264" s="1041">
        <f>IF(AND('Evaluation des exigences'!E281="Non concernée",C264&lt;&gt;"NA"),1,0)</f>
        <v>0</v>
      </c>
      <c r="O264" s="1041">
        <f>IF(AND('Evaluation des exigences'!E281="Choix de véracité",H264&gt;1),1,0)</f>
        <v>1</v>
      </c>
      <c r="P264" s="1041">
        <f>IF(AND('Evaluation des exigences'!E281="Non concernée",H264&gt;1),1,0)</f>
        <v>0</v>
      </c>
    </row>
    <row r="265" spans="1:16" ht="76.5">
      <c r="A265" s="695" t="s">
        <v>404</v>
      </c>
      <c r="B265" s="586" t="s">
        <v>395</v>
      </c>
      <c r="C265" s="586" t="s">
        <v>69</v>
      </c>
      <c r="D265" s="959" t="s">
        <v>1469</v>
      </c>
      <c r="E265" s="984">
        <f t="shared" si="21"/>
        <v>1</v>
      </c>
      <c r="F265" s="984">
        <f t="shared" si="22"/>
        <v>1</v>
      </c>
      <c r="G265" s="984">
        <f t="shared" si="23"/>
        <v>0</v>
      </c>
      <c r="H265" s="984">
        <f t="shared" ref="H265:H328" si="24">SUM(E265:G265)</f>
        <v>2</v>
      </c>
      <c r="I265" s="1041">
        <f>IF(AND('Evaluation des exigences'!E282="Choix de véracité",A265&lt;&gt;"NA"),1,0)</f>
        <v>1</v>
      </c>
      <c r="J265" s="1041">
        <f>IF(AND('Evaluation des exigences'!E282="Non concernée",A265&lt;&gt;"NA"),1,0)</f>
        <v>0</v>
      </c>
      <c r="K265" s="1041">
        <f>IF(AND('Evaluation des exigences'!E282="Choix de véracité",B265&lt;&gt;"NA"),1,0)</f>
        <v>1</v>
      </c>
      <c r="L265" s="1041">
        <f>IF(AND('Evaluation des exigences'!E282="Non concernée",B265&lt;&gt;"NA"),1,0)</f>
        <v>0</v>
      </c>
      <c r="M265" s="1041">
        <f>IF(AND('Evaluation des exigences'!E282="Choix de véracité",C265&lt;&gt;"NA"),1,0)</f>
        <v>0</v>
      </c>
      <c r="N265" s="1041">
        <f>IF(AND('Evaluation des exigences'!E282="Non concernée",C265&lt;&gt;"NA"),1,0)</f>
        <v>0</v>
      </c>
      <c r="O265" s="1041">
        <f>IF(AND('Evaluation des exigences'!E282="Choix de véracité",H265&gt;1),1,0)</f>
        <v>1</v>
      </c>
      <c r="P265" s="1041">
        <f>IF(AND('Evaluation des exigences'!E282="Non concernée",H265&gt;1),1,0)</f>
        <v>0</v>
      </c>
    </row>
    <row r="266" spans="1:16" ht="38.25">
      <c r="A266" s="695" t="s">
        <v>405</v>
      </c>
      <c r="B266" s="586" t="s">
        <v>395</v>
      </c>
      <c r="C266" s="586" t="s">
        <v>69</v>
      </c>
      <c r="D266" s="959" t="s">
        <v>1470</v>
      </c>
      <c r="E266" s="984">
        <f t="shared" si="21"/>
        <v>1</v>
      </c>
      <c r="F266" s="984">
        <f t="shared" si="22"/>
        <v>1</v>
      </c>
      <c r="G266" s="984">
        <f t="shared" si="23"/>
        <v>0</v>
      </c>
      <c r="H266" s="984">
        <f t="shared" si="24"/>
        <v>2</v>
      </c>
      <c r="I266" s="1041">
        <f>IF(AND('Evaluation des exigences'!E283="Choix de véracité",A266&lt;&gt;"NA"),1,0)</f>
        <v>1</v>
      </c>
      <c r="J266" s="1041">
        <f>IF(AND('Evaluation des exigences'!E283="Non concernée",A266&lt;&gt;"NA"),1,0)</f>
        <v>0</v>
      </c>
      <c r="K266" s="1041">
        <f>IF(AND('Evaluation des exigences'!E283="Choix de véracité",B266&lt;&gt;"NA"),1,0)</f>
        <v>1</v>
      </c>
      <c r="L266" s="1041">
        <f>IF(AND('Evaluation des exigences'!E283="Non concernée",B266&lt;&gt;"NA"),1,0)</f>
        <v>0</v>
      </c>
      <c r="M266" s="1041">
        <f>IF(AND('Evaluation des exigences'!E283="Choix de véracité",C266&lt;&gt;"NA"),1,0)</f>
        <v>0</v>
      </c>
      <c r="N266" s="1041">
        <f>IF(AND('Evaluation des exigences'!E283="Non concernée",C266&lt;&gt;"NA"),1,0)</f>
        <v>0</v>
      </c>
      <c r="O266" s="1041">
        <f>IF(AND('Evaluation des exigences'!E283="Choix de véracité",H266&gt;1),1,0)</f>
        <v>1</v>
      </c>
      <c r="P266" s="1041">
        <f>IF(AND('Evaluation des exigences'!E283="Non concernée",H266&gt;1),1,0)</f>
        <v>0</v>
      </c>
    </row>
    <row r="267" spans="1:16" ht="76.5">
      <c r="A267" s="695" t="s">
        <v>405</v>
      </c>
      <c r="B267" s="586" t="s">
        <v>406</v>
      </c>
      <c r="C267" s="586" t="s">
        <v>69</v>
      </c>
      <c r="D267" s="959" t="s">
        <v>1219</v>
      </c>
      <c r="E267" s="984">
        <f t="shared" si="21"/>
        <v>1</v>
      </c>
      <c r="F267" s="984">
        <f t="shared" si="22"/>
        <v>1</v>
      </c>
      <c r="G267" s="984">
        <f t="shared" si="23"/>
        <v>0</v>
      </c>
      <c r="H267" s="984">
        <f t="shared" si="24"/>
        <v>2</v>
      </c>
      <c r="I267" s="1041">
        <f>IF(AND('Evaluation des exigences'!E284="Choix de véracité",A267&lt;&gt;"NA"),1,0)</f>
        <v>1</v>
      </c>
      <c r="J267" s="1041">
        <f>IF(AND('Evaluation des exigences'!E284="Non concernée",A267&lt;&gt;"NA"),1,0)</f>
        <v>0</v>
      </c>
      <c r="K267" s="1041">
        <f>IF(AND('Evaluation des exigences'!E284="Choix de véracité",B267&lt;&gt;"NA"),1,0)</f>
        <v>1</v>
      </c>
      <c r="L267" s="1041">
        <f>IF(AND('Evaluation des exigences'!E284="Non concernée",B267&lt;&gt;"NA"),1,0)</f>
        <v>0</v>
      </c>
      <c r="M267" s="1041">
        <f>IF(AND('Evaluation des exigences'!E284="Choix de véracité",C267&lt;&gt;"NA"),1,0)</f>
        <v>0</v>
      </c>
      <c r="N267" s="1041">
        <f>IF(AND('Evaluation des exigences'!E284="Non concernée",C267&lt;&gt;"NA"),1,0)</f>
        <v>0</v>
      </c>
      <c r="O267" s="1041">
        <f>IF(AND('Evaluation des exigences'!E284="Choix de véracité",H267&gt;1),1,0)</f>
        <v>1</v>
      </c>
      <c r="P267" s="1041">
        <f>IF(AND('Evaluation des exigences'!E284="Non concernée",H267&gt;1),1,0)</f>
        <v>0</v>
      </c>
    </row>
    <row r="268" spans="1:16" ht="38.25">
      <c r="A268" s="696" t="s">
        <v>69</v>
      </c>
      <c r="B268" s="598" t="s">
        <v>407</v>
      </c>
      <c r="C268" s="598" t="s">
        <v>69</v>
      </c>
      <c r="D268" s="967" t="s">
        <v>1220</v>
      </c>
      <c r="E268" s="984">
        <f t="shared" si="21"/>
        <v>0</v>
      </c>
      <c r="F268" s="984">
        <f t="shared" si="22"/>
        <v>1</v>
      </c>
      <c r="G268" s="984">
        <f t="shared" si="23"/>
        <v>0</v>
      </c>
      <c r="H268" s="984">
        <f t="shared" si="24"/>
        <v>1</v>
      </c>
      <c r="I268" s="1041">
        <f>IF(AND('Evaluation des exigences'!E285="Choix de véracité",A268&lt;&gt;"NA"),1,0)</f>
        <v>0</v>
      </c>
      <c r="J268" s="1041">
        <f>IF(AND('Evaluation des exigences'!E285="Non concernée",A268&lt;&gt;"NA"),1,0)</f>
        <v>0</v>
      </c>
      <c r="K268" s="1041">
        <f>IF(AND('Evaluation des exigences'!E285="Choix de véracité",B268&lt;&gt;"NA"),1,0)</f>
        <v>1</v>
      </c>
      <c r="L268" s="1041">
        <f>IF(AND('Evaluation des exigences'!E285="Non concernée",B268&lt;&gt;"NA"),1,0)</f>
        <v>0</v>
      </c>
      <c r="M268" s="1041">
        <f>IF(AND('Evaluation des exigences'!E285="Choix de véracité",C268&lt;&gt;"NA"),1,0)</f>
        <v>0</v>
      </c>
      <c r="N268" s="1041">
        <f>IF(AND('Evaluation des exigences'!E285="Non concernée",C268&lt;&gt;"NA"),1,0)</f>
        <v>0</v>
      </c>
      <c r="O268" s="1041">
        <f>IF(AND('Evaluation des exigences'!E285="Choix de véracité",H268&gt;1),1,0)</f>
        <v>0</v>
      </c>
      <c r="P268" s="1041">
        <f>IF(AND('Evaluation des exigences'!E285="Non concernée",H268&gt;1),1,0)</f>
        <v>0</v>
      </c>
    </row>
    <row r="269" spans="1:16" ht="51">
      <c r="A269" s="696" t="s">
        <v>69</v>
      </c>
      <c r="B269" s="598" t="s">
        <v>408</v>
      </c>
      <c r="C269" s="598" t="s">
        <v>69</v>
      </c>
      <c r="D269" s="967" t="s">
        <v>1221</v>
      </c>
      <c r="E269" s="984">
        <f t="shared" si="21"/>
        <v>0</v>
      </c>
      <c r="F269" s="984">
        <f t="shared" si="22"/>
        <v>1</v>
      </c>
      <c r="G269" s="984">
        <f t="shared" si="23"/>
        <v>0</v>
      </c>
      <c r="H269" s="984">
        <f t="shared" si="24"/>
        <v>1</v>
      </c>
      <c r="I269" s="1041">
        <f>IF(AND('Evaluation des exigences'!E286="Choix de véracité",A269&lt;&gt;"NA"),1,0)</f>
        <v>0</v>
      </c>
      <c r="J269" s="1041">
        <f>IF(AND('Evaluation des exigences'!E286="Non concernée",A269&lt;&gt;"NA"),1,0)</f>
        <v>0</v>
      </c>
      <c r="K269" s="1041">
        <f>IF(AND('Evaluation des exigences'!E286="Choix de véracité",B269&lt;&gt;"NA"),1,0)</f>
        <v>1</v>
      </c>
      <c r="L269" s="1041">
        <f>IF(AND('Evaluation des exigences'!E286="Non concernée",B269&lt;&gt;"NA"),1,0)</f>
        <v>0</v>
      </c>
      <c r="M269" s="1041">
        <f>IF(AND('Evaluation des exigences'!E286="Choix de véracité",C269&lt;&gt;"NA"),1,0)</f>
        <v>0</v>
      </c>
      <c r="N269" s="1041">
        <f>IF(AND('Evaluation des exigences'!E286="Non concernée",C269&lt;&gt;"NA"),1,0)</f>
        <v>0</v>
      </c>
      <c r="O269" s="1041">
        <f>IF(AND('Evaluation des exigences'!E286="Choix de véracité",H269&gt;1),1,0)</f>
        <v>0</v>
      </c>
      <c r="P269" s="1041">
        <f>IF(AND('Evaluation des exigences'!E286="Non concernée",H269&gt;1),1,0)</f>
        <v>0</v>
      </c>
    </row>
    <row r="270" spans="1:16" ht="38.25">
      <c r="A270" s="696" t="s">
        <v>69</v>
      </c>
      <c r="B270" s="598" t="s">
        <v>409</v>
      </c>
      <c r="C270" s="598" t="s">
        <v>69</v>
      </c>
      <c r="D270" s="967" t="s">
        <v>1222</v>
      </c>
      <c r="E270" s="984">
        <f t="shared" si="21"/>
        <v>0</v>
      </c>
      <c r="F270" s="984">
        <f t="shared" si="22"/>
        <v>1</v>
      </c>
      <c r="G270" s="984">
        <f t="shared" si="23"/>
        <v>0</v>
      </c>
      <c r="H270" s="984">
        <f t="shared" si="24"/>
        <v>1</v>
      </c>
      <c r="I270" s="1041">
        <f>IF(AND('Evaluation des exigences'!E287="Choix de véracité",A270&lt;&gt;"NA"),1,0)</f>
        <v>0</v>
      </c>
      <c r="J270" s="1041">
        <f>IF(AND('Evaluation des exigences'!E287="Non concernée",A270&lt;&gt;"NA"),1,0)</f>
        <v>0</v>
      </c>
      <c r="K270" s="1041">
        <f>IF(AND('Evaluation des exigences'!E287="Choix de véracité",B270&lt;&gt;"NA"),1,0)</f>
        <v>1</v>
      </c>
      <c r="L270" s="1041">
        <f>IF(AND('Evaluation des exigences'!E287="Non concernée",B270&lt;&gt;"NA"),1,0)</f>
        <v>0</v>
      </c>
      <c r="M270" s="1041">
        <f>IF(AND('Evaluation des exigences'!E287="Choix de véracité",C270&lt;&gt;"NA"),1,0)</f>
        <v>0</v>
      </c>
      <c r="N270" s="1041">
        <f>IF(AND('Evaluation des exigences'!E287="Non concernée",C270&lt;&gt;"NA"),1,0)</f>
        <v>0</v>
      </c>
      <c r="O270" s="1041">
        <f>IF(AND('Evaluation des exigences'!E287="Choix de véracité",H270&gt;1),1,0)</f>
        <v>0</v>
      </c>
      <c r="P270" s="1041">
        <f>IF(AND('Evaluation des exigences'!E287="Non concernée",H270&gt;1),1,0)</f>
        <v>0</v>
      </c>
    </row>
    <row r="271" spans="1:16" ht="25.5">
      <c r="A271" s="700" t="s">
        <v>405</v>
      </c>
      <c r="B271" s="574" t="s">
        <v>410</v>
      </c>
      <c r="C271" s="574" t="s">
        <v>69</v>
      </c>
      <c r="D271" s="963" t="s">
        <v>411</v>
      </c>
      <c r="E271" s="984">
        <f t="shared" si="21"/>
        <v>1</v>
      </c>
      <c r="F271" s="984">
        <f t="shared" si="22"/>
        <v>1</v>
      </c>
      <c r="G271" s="984">
        <f t="shared" si="23"/>
        <v>0</v>
      </c>
      <c r="H271" s="984">
        <f t="shared" si="24"/>
        <v>2</v>
      </c>
      <c r="I271" s="1041">
        <f>IF(AND('Evaluation des exigences'!E288="Choix de véracité",A271&lt;&gt;"NA"),1,0)</f>
        <v>0</v>
      </c>
      <c r="J271" s="1041">
        <f>IF(AND('Evaluation des exigences'!E288="Non concernée",A271&lt;&gt;"NA"),1,0)</f>
        <v>0</v>
      </c>
      <c r="K271" s="1041">
        <f>IF(AND('Evaluation des exigences'!E288="Choix de véracité",B271&lt;&gt;"NA"),1,0)</f>
        <v>0</v>
      </c>
      <c r="L271" s="1041">
        <f>IF(AND('Evaluation des exigences'!E288="Non concernée",B271&lt;&gt;"NA"),1,0)</f>
        <v>0</v>
      </c>
      <c r="M271" s="1041">
        <f>IF(AND('Evaluation des exigences'!E288="Choix de véracité",C271&lt;&gt;"NA"),1,0)</f>
        <v>0</v>
      </c>
      <c r="N271" s="1041">
        <f>IF(AND('Evaluation des exigences'!E288="Non concernée",C271&lt;&gt;"NA"),1,0)</f>
        <v>0</v>
      </c>
      <c r="O271" s="1041">
        <f>IF(AND('Evaluation des exigences'!E288="Choix de véracité",H271&gt;1),1,0)</f>
        <v>0</v>
      </c>
      <c r="P271" s="1041">
        <f>IF(AND('Evaluation des exigences'!E288="Non concernée",H271&gt;1),1,0)</f>
        <v>0</v>
      </c>
    </row>
    <row r="272" spans="1:16" ht="51">
      <c r="A272" s="695" t="s">
        <v>405</v>
      </c>
      <c r="B272" s="586" t="s">
        <v>410</v>
      </c>
      <c r="C272" s="586" t="s">
        <v>69</v>
      </c>
      <c r="D272" s="959" t="s">
        <v>1471</v>
      </c>
      <c r="E272" s="984">
        <f t="shared" si="21"/>
        <v>1</v>
      </c>
      <c r="F272" s="984">
        <f t="shared" si="22"/>
        <v>1</v>
      </c>
      <c r="G272" s="984">
        <f t="shared" si="23"/>
        <v>0</v>
      </c>
      <c r="H272" s="984">
        <f t="shared" si="24"/>
        <v>2</v>
      </c>
      <c r="I272" s="1041">
        <f>IF(AND('Evaluation des exigences'!E289="Choix de véracité",A272&lt;&gt;"NA"),1,0)</f>
        <v>1</v>
      </c>
      <c r="J272" s="1041">
        <f>IF(AND('Evaluation des exigences'!E289="Non concernée",A272&lt;&gt;"NA"),1,0)</f>
        <v>0</v>
      </c>
      <c r="K272" s="1041">
        <f>IF(AND('Evaluation des exigences'!E289="Choix de véracité",B272&lt;&gt;"NA"),1,0)</f>
        <v>1</v>
      </c>
      <c r="L272" s="1041">
        <f>IF(AND('Evaluation des exigences'!E289="Non concernée",B272&lt;&gt;"NA"),1,0)</f>
        <v>0</v>
      </c>
      <c r="M272" s="1041">
        <f>IF(AND('Evaluation des exigences'!E289="Choix de véracité",C272&lt;&gt;"NA"),1,0)</f>
        <v>0</v>
      </c>
      <c r="N272" s="1041">
        <f>IF(AND('Evaluation des exigences'!E289="Non concernée",C272&lt;&gt;"NA"),1,0)</f>
        <v>0</v>
      </c>
      <c r="O272" s="1041">
        <f>IF(AND('Evaluation des exigences'!E289="Choix de véracité",H272&gt;1),1,0)</f>
        <v>1</v>
      </c>
      <c r="P272" s="1041">
        <f>IF(AND('Evaluation des exigences'!E289="Non concernée",H272&gt;1),1,0)</f>
        <v>0</v>
      </c>
    </row>
    <row r="273" spans="1:16" ht="76.5">
      <c r="A273" s="695" t="s">
        <v>412</v>
      </c>
      <c r="B273" s="586" t="s">
        <v>413</v>
      </c>
      <c r="C273" s="586" t="s">
        <v>69</v>
      </c>
      <c r="D273" s="959" t="s">
        <v>1472</v>
      </c>
      <c r="E273" s="984">
        <f t="shared" si="21"/>
        <v>1</v>
      </c>
      <c r="F273" s="984">
        <f t="shared" si="22"/>
        <v>1</v>
      </c>
      <c r="G273" s="984">
        <f t="shared" si="23"/>
        <v>0</v>
      </c>
      <c r="H273" s="984">
        <f t="shared" si="24"/>
        <v>2</v>
      </c>
      <c r="I273" s="1041">
        <f>IF(AND('Evaluation des exigences'!E290="Choix de véracité",A273&lt;&gt;"NA"),1,0)</f>
        <v>1</v>
      </c>
      <c r="J273" s="1041">
        <f>IF(AND('Evaluation des exigences'!E290="Non concernée",A273&lt;&gt;"NA"),1,0)</f>
        <v>0</v>
      </c>
      <c r="K273" s="1041">
        <f>IF(AND('Evaluation des exigences'!E290="Choix de véracité",B273&lt;&gt;"NA"),1,0)</f>
        <v>1</v>
      </c>
      <c r="L273" s="1041">
        <f>IF(AND('Evaluation des exigences'!E290="Non concernée",B273&lt;&gt;"NA"),1,0)</f>
        <v>0</v>
      </c>
      <c r="M273" s="1041">
        <f>IF(AND('Evaluation des exigences'!E290="Choix de véracité",C273&lt;&gt;"NA"),1,0)</f>
        <v>0</v>
      </c>
      <c r="N273" s="1041">
        <f>IF(AND('Evaluation des exigences'!E290="Non concernée",C273&lt;&gt;"NA"),1,0)</f>
        <v>0</v>
      </c>
      <c r="O273" s="1041">
        <f>IF(AND('Evaluation des exigences'!E290="Choix de véracité",H273&gt;1),1,0)</f>
        <v>1</v>
      </c>
      <c r="P273" s="1041">
        <f>IF(AND('Evaluation des exigences'!E290="Non concernée",H273&gt;1),1,0)</f>
        <v>0</v>
      </c>
    </row>
    <row r="274" spans="1:16" ht="38.25">
      <c r="A274" s="698" t="s">
        <v>414</v>
      </c>
      <c r="B274" s="597" t="s">
        <v>69</v>
      </c>
      <c r="C274" s="597" t="s">
        <v>69</v>
      </c>
      <c r="D274" s="965" t="s">
        <v>1223</v>
      </c>
      <c r="E274" s="984">
        <f t="shared" si="21"/>
        <v>1</v>
      </c>
      <c r="F274" s="984">
        <f t="shared" si="22"/>
        <v>0</v>
      </c>
      <c r="G274" s="984">
        <f t="shared" si="23"/>
        <v>0</v>
      </c>
      <c r="H274" s="984">
        <f t="shared" si="24"/>
        <v>1</v>
      </c>
      <c r="I274" s="1041">
        <f>IF(AND('Evaluation des exigences'!E291="Choix de véracité",A274&lt;&gt;"NA"),1,0)</f>
        <v>1</v>
      </c>
      <c r="J274" s="1041">
        <f>IF(AND('Evaluation des exigences'!E291="Non concernée",A274&lt;&gt;"NA"),1,0)</f>
        <v>0</v>
      </c>
      <c r="K274" s="1041">
        <f>IF(AND('Evaluation des exigences'!E291="Choix de véracité",B274&lt;&gt;"NA"),1,0)</f>
        <v>0</v>
      </c>
      <c r="L274" s="1041">
        <f>IF(AND('Evaluation des exigences'!E291="Non concernée",B274&lt;&gt;"NA"),1,0)</f>
        <v>0</v>
      </c>
      <c r="M274" s="1041">
        <f>IF(AND('Evaluation des exigences'!E291="Choix de véracité",C274&lt;&gt;"NA"),1,0)</f>
        <v>0</v>
      </c>
      <c r="N274" s="1041">
        <f>IF(AND('Evaluation des exigences'!E291="Non concernée",C274&lt;&gt;"NA"),1,0)</f>
        <v>0</v>
      </c>
      <c r="O274" s="1041">
        <f>IF(AND('Evaluation des exigences'!E291="Choix de véracité",H274&gt;1),1,0)</f>
        <v>0</v>
      </c>
      <c r="P274" s="1041">
        <f>IF(AND('Evaluation des exigences'!E291="Non concernée",H274&gt;1),1,0)</f>
        <v>0</v>
      </c>
    </row>
    <row r="275" spans="1:16" ht="63.75">
      <c r="A275" s="695" t="s">
        <v>416</v>
      </c>
      <c r="B275" s="586" t="s">
        <v>417</v>
      </c>
      <c r="C275" s="586" t="s">
        <v>69</v>
      </c>
      <c r="D275" s="959" t="s">
        <v>1473</v>
      </c>
      <c r="E275" s="984">
        <f t="shared" si="21"/>
        <v>1</v>
      </c>
      <c r="F275" s="984">
        <f t="shared" si="22"/>
        <v>1</v>
      </c>
      <c r="G275" s="984">
        <f t="shared" si="23"/>
        <v>0</v>
      </c>
      <c r="H275" s="984">
        <f t="shared" si="24"/>
        <v>2</v>
      </c>
      <c r="I275" s="1041">
        <f>IF(AND('Evaluation des exigences'!E292="Choix de véracité",A275&lt;&gt;"NA"),1,0)</f>
        <v>1</v>
      </c>
      <c r="J275" s="1041">
        <f>IF(AND('Evaluation des exigences'!E292="Non concernée",A275&lt;&gt;"NA"),1,0)</f>
        <v>0</v>
      </c>
      <c r="K275" s="1041">
        <f>IF(AND('Evaluation des exigences'!E292="Choix de véracité",B275&lt;&gt;"NA"),1,0)</f>
        <v>1</v>
      </c>
      <c r="L275" s="1041">
        <f>IF(AND('Evaluation des exigences'!E292="Non concernée",B275&lt;&gt;"NA"),1,0)</f>
        <v>0</v>
      </c>
      <c r="M275" s="1041">
        <f>IF(AND('Evaluation des exigences'!E292="Choix de véracité",C275&lt;&gt;"NA"),1,0)</f>
        <v>0</v>
      </c>
      <c r="N275" s="1041">
        <f>IF(AND('Evaluation des exigences'!E292="Non concernée",C275&lt;&gt;"NA"),1,0)</f>
        <v>0</v>
      </c>
      <c r="O275" s="1041">
        <f>IF(AND('Evaluation des exigences'!E292="Choix de véracité",H275&gt;1),1,0)</f>
        <v>1</v>
      </c>
      <c r="P275" s="1041">
        <f>IF(AND('Evaluation des exigences'!E292="Non concernée",H275&gt;1),1,0)</f>
        <v>0</v>
      </c>
    </row>
    <row r="276" spans="1:16" ht="63.75">
      <c r="A276" s="698" t="s">
        <v>418</v>
      </c>
      <c r="B276" s="597" t="s">
        <v>69</v>
      </c>
      <c r="C276" s="597" t="s">
        <v>69</v>
      </c>
      <c r="D276" s="965" t="s">
        <v>1474</v>
      </c>
      <c r="E276" s="984">
        <f t="shared" si="21"/>
        <v>1</v>
      </c>
      <c r="F276" s="984">
        <f t="shared" si="22"/>
        <v>0</v>
      </c>
      <c r="G276" s="984">
        <f t="shared" si="23"/>
        <v>0</v>
      </c>
      <c r="H276" s="984">
        <f t="shared" si="24"/>
        <v>1</v>
      </c>
      <c r="I276" s="1041">
        <f>IF(AND('Evaluation des exigences'!E293="Choix de véracité",A276&lt;&gt;"NA"),1,0)</f>
        <v>1</v>
      </c>
      <c r="J276" s="1041">
        <f>IF(AND('Evaluation des exigences'!E293="Non concernée",A276&lt;&gt;"NA"),1,0)</f>
        <v>0</v>
      </c>
      <c r="K276" s="1041">
        <f>IF(AND('Evaluation des exigences'!E293="Choix de véracité",B276&lt;&gt;"NA"),1,0)</f>
        <v>0</v>
      </c>
      <c r="L276" s="1041">
        <f>IF(AND('Evaluation des exigences'!E293="Non concernée",B276&lt;&gt;"NA"),1,0)</f>
        <v>0</v>
      </c>
      <c r="M276" s="1041">
        <f>IF(AND('Evaluation des exigences'!E293="Choix de véracité",C276&lt;&gt;"NA"),1,0)</f>
        <v>0</v>
      </c>
      <c r="N276" s="1041">
        <f>IF(AND('Evaluation des exigences'!E293="Non concernée",C276&lt;&gt;"NA"),1,0)</f>
        <v>0</v>
      </c>
      <c r="O276" s="1041">
        <f>IF(AND('Evaluation des exigences'!E293="Choix de véracité",H276&gt;1),1,0)</f>
        <v>0</v>
      </c>
      <c r="P276" s="1041">
        <f>IF(AND('Evaluation des exigences'!E293="Non concernée",H276&gt;1),1,0)</f>
        <v>0</v>
      </c>
    </row>
    <row r="277" spans="1:16" ht="76.5">
      <c r="A277" s="698" t="s">
        <v>419</v>
      </c>
      <c r="B277" s="597" t="s">
        <v>69</v>
      </c>
      <c r="C277" s="597" t="s">
        <v>69</v>
      </c>
      <c r="D277" s="965" t="s">
        <v>1475</v>
      </c>
      <c r="E277" s="984">
        <f t="shared" si="21"/>
        <v>1</v>
      </c>
      <c r="F277" s="984">
        <f t="shared" si="22"/>
        <v>0</v>
      </c>
      <c r="G277" s="984">
        <f t="shared" si="23"/>
        <v>0</v>
      </c>
      <c r="H277" s="984">
        <f t="shared" si="24"/>
        <v>1</v>
      </c>
      <c r="I277" s="1041">
        <f>IF(AND('Evaluation des exigences'!E294="Choix de véracité",A277&lt;&gt;"NA"),1,0)</f>
        <v>1</v>
      </c>
      <c r="J277" s="1041">
        <f>IF(AND('Evaluation des exigences'!E294="Non concernée",A277&lt;&gt;"NA"),1,0)</f>
        <v>0</v>
      </c>
      <c r="K277" s="1041">
        <f>IF(AND('Evaluation des exigences'!E294="Choix de véracité",B277&lt;&gt;"NA"),1,0)</f>
        <v>0</v>
      </c>
      <c r="L277" s="1041">
        <f>IF(AND('Evaluation des exigences'!E294="Non concernée",B277&lt;&gt;"NA"),1,0)</f>
        <v>0</v>
      </c>
      <c r="M277" s="1041">
        <f>IF(AND('Evaluation des exigences'!E294="Choix de véracité",C277&lt;&gt;"NA"),1,0)</f>
        <v>0</v>
      </c>
      <c r="N277" s="1041">
        <f>IF(AND('Evaluation des exigences'!E294="Non concernée",C277&lt;&gt;"NA"),1,0)</f>
        <v>0</v>
      </c>
      <c r="O277" s="1041">
        <f>IF(AND('Evaluation des exigences'!E294="Choix de véracité",H277&gt;1),1,0)</f>
        <v>0</v>
      </c>
      <c r="P277" s="1041">
        <f>IF(AND('Evaluation des exigences'!E294="Non concernée",H277&gt;1),1,0)</f>
        <v>0</v>
      </c>
    </row>
    <row r="278" spans="1:16" ht="51">
      <c r="A278" s="696" t="s">
        <v>69</v>
      </c>
      <c r="B278" s="598" t="s">
        <v>420</v>
      </c>
      <c r="C278" s="587" t="s">
        <v>69</v>
      </c>
      <c r="D278" s="967" t="s">
        <v>1476</v>
      </c>
      <c r="E278" s="984">
        <f t="shared" si="21"/>
        <v>0</v>
      </c>
      <c r="F278" s="984">
        <f t="shared" si="22"/>
        <v>1</v>
      </c>
      <c r="G278" s="984">
        <f t="shared" si="23"/>
        <v>0</v>
      </c>
      <c r="H278" s="984">
        <f t="shared" si="24"/>
        <v>1</v>
      </c>
      <c r="I278" s="1041">
        <f>IF(AND('Evaluation des exigences'!E295="Choix de véracité",A278&lt;&gt;"NA"),1,0)</f>
        <v>0</v>
      </c>
      <c r="J278" s="1041">
        <f>IF(AND('Evaluation des exigences'!E295="Non concernée",A278&lt;&gt;"NA"),1,0)</f>
        <v>0</v>
      </c>
      <c r="K278" s="1041">
        <f>IF(AND('Evaluation des exigences'!E295="Choix de véracité",B278&lt;&gt;"NA"),1,0)</f>
        <v>1</v>
      </c>
      <c r="L278" s="1041">
        <f>IF(AND('Evaluation des exigences'!E295="Non concernée",B278&lt;&gt;"NA"),1,0)</f>
        <v>0</v>
      </c>
      <c r="M278" s="1041">
        <f>IF(AND('Evaluation des exigences'!E295="Choix de véracité",C278&lt;&gt;"NA"),1,0)</f>
        <v>0</v>
      </c>
      <c r="N278" s="1041">
        <f>IF(AND('Evaluation des exigences'!E295="Non concernée",C278&lt;&gt;"NA"),1,0)</f>
        <v>0</v>
      </c>
      <c r="O278" s="1041">
        <f>IF(AND('Evaluation des exigences'!E295="Choix de véracité",H278&gt;1),1,0)</f>
        <v>0</v>
      </c>
      <c r="P278" s="1041">
        <f>IF(AND('Evaluation des exigences'!E295="Non concernée",H278&gt;1),1,0)</f>
        <v>0</v>
      </c>
    </row>
    <row r="279" spans="1:16" ht="38.25">
      <c r="A279" s="695" t="s">
        <v>405</v>
      </c>
      <c r="B279" s="586" t="s">
        <v>410</v>
      </c>
      <c r="C279" s="586" t="s">
        <v>69</v>
      </c>
      <c r="D279" s="959" t="s">
        <v>1477</v>
      </c>
      <c r="E279" s="984">
        <f t="shared" si="21"/>
        <v>1</v>
      </c>
      <c r="F279" s="984">
        <f t="shared" si="22"/>
        <v>1</v>
      </c>
      <c r="G279" s="984">
        <f t="shared" si="23"/>
        <v>0</v>
      </c>
      <c r="H279" s="984">
        <f t="shared" si="24"/>
        <v>2</v>
      </c>
      <c r="I279" s="1041">
        <f>IF(AND('Evaluation des exigences'!E296="Choix de véracité",A279&lt;&gt;"NA"),1,0)</f>
        <v>1</v>
      </c>
      <c r="J279" s="1041">
        <f>IF(AND('Evaluation des exigences'!E296="Non concernée",A279&lt;&gt;"NA"),1,0)</f>
        <v>0</v>
      </c>
      <c r="K279" s="1041">
        <f>IF(AND('Evaluation des exigences'!E296="Choix de véracité",B279&lt;&gt;"NA"),1,0)</f>
        <v>1</v>
      </c>
      <c r="L279" s="1041">
        <f>IF(AND('Evaluation des exigences'!E296="Non concernée",B279&lt;&gt;"NA"),1,0)</f>
        <v>0</v>
      </c>
      <c r="M279" s="1041">
        <f>IF(AND('Evaluation des exigences'!E296="Choix de véracité",C279&lt;&gt;"NA"),1,0)</f>
        <v>0</v>
      </c>
      <c r="N279" s="1041">
        <f>IF(AND('Evaluation des exigences'!E296="Non concernée",C279&lt;&gt;"NA"),1,0)</f>
        <v>0</v>
      </c>
      <c r="O279" s="1041">
        <f>IF(AND('Evaluation des exigences'!E296="Choix de véracité",H279&gt;1),1,0)</f>
        <v>1</v>
      </c>
      <c r="P279" s="1041">
        <f>IF(AND('Evaluation des exigences'!E296="Non concernée",H279&gt;1),1,0)</f>
        <v>0</v>
      </c>
    </row>
    <row r="280" spans="1:16" ht="51">
      <c r="A280" s="695" t="s">
        <v>405</v>
      </c>
      <c r="B280" s="586" t="s">
        <v>410</v>
      </c>
      <c r="C280" s="586" t="s">
        <v>69</v>
      </c>
      <c r="D280" s="959" t="s">
        <v>1224</v>
      </c>
      <c r="E280" s="984">
        <f t="shared" si="21"/>
        <v>1</v>
      </c>
      <c r="F280" s="984">
        <f t="shared" si="22"/>
        <v>1</v>
      </c>
      <c r="G280" s="984">
        <f t="shared" si="23"/>
        <v>0</v>
      </c>
      <c r="H280" s="984">
        <f t="shared" si="24"/>
        <v>2</v>
      </c>
      <c r="I280" s="1041">
        <f>IF(AND('Evaluation des exigences'!E297="Choix de véracité",A280&lt;&gt;"NA"),1,0)</f>
        <v>1</v>
      </c>
      <c r="J280" s="1041">
        <f>IF(AND('Evaluation des exigences'!E297="Non concernée",A280&lt;&gt;"NA"),1,0)</f>
        <v>0</v>
      </c>
      <c r="K280" s="1041">
        <f>IF(AND('Evaluation des exigences'!E297="Choix de véracité",B280&lt;&gt;"NA"),1,0)</f>
        <v>1</v>
      </c>
      <c r="L280" s="1041">
        <f>IF(AND('Evaluation des exigences'!E297="Non concernée",B280&lt;&gt;"NA"),1,0)</f>
        <v>0</v>
      </c>
      <c r="M280" s="1041">
        <f>IF(AND('Evaluation des exigences'!E297="Choix de véracité",C280&lt;&gt;"NA"),1,0)</f>
        <v>0</v>
      </c>
      <c r="N280" s="1041">
        <f>IF(AND('Evaluation des exigences'!E297="Non concernée",C280&lt;&gt;"NA"),1,0)</f>
        <v>0</v>
      </c>
      <c r="O280" s="1041">
        <f>IF(AND('Evaluation des exigences'!E297="Choix de véracité",H280&gt;1),1,0)</f>
        <v>1</v>
      </c>
      <c r="P280" s="1041">
        <f>IF(AND('Evaluation des exigences'!E297="Non concernée",H280&gt;1),1,0)</f>
        <v>0</v>
      </c>
    </row>
    <row r="281" spans="1:16" ht="51">
      <c r="A281" s="696" t="s">
        <v>69</v>
      </c>
      <c r="B281" s="598" t="s">
        <v>410</v>
      </c>
      <c r="C281" s="599" t="s">
        <v>69</v>
      </c>
      <c r="D281" s="967" t="s">
        <v>1225</v>
      </c>
      <c r="E281" s="984">
        <f t="shared" si="21"/>
        <v>0</v>
      </c>
      <c r="F281" s="984">
        <f t="shared" si="22"/>
        <v>1</v>
      </c>
      <c r="G281" s="984">
        <f t="shared" si="23"/>
        <v>0</v>
      </c>
      <c r="H281" s="984">
        <f t="shared" si="24"/>
        <v>1</v>
      </c>
      <c r="I281" s="1041">
        <f>IF(AND('Evaluation des exigences'!E298="Choix de véracité",A281&lt;&gt;"NA"),1,0)</f>
        <v>0</v>
      </c>
      <c r="J281" s="1041">
        <f>IF(AND('Evaluation des exigences'!E298="Non concernée",A281&lt;&gt;"NA"),1,0)</f>
        <v>0</v>
      </c>
      <c r="K281" s="1041">
        <f>IF(AND('Evaluation des exigences'!E298="Choix de véracité",B281&lt;&gt;"NA"),1,0)</f>
        <v>1</v>
      </c>
      <c r="L281" s="1041">
        <f>IF(AND('Evaluation des exigences'!E298="Non concernée",B281&lt;&gt;"NA"),1,0)</f>
        <v>0</v>
      </c>
      <c r="M281" s="1041">
        <f>IF(AND('Evaluation des exigences'!E298="Choix de véracité",C281&lt;&gt;"NA"),1,0)</f>
        <v>0</v>
      </c>
      <c r="N281" s="1041">
        <f>IF(AND('Evaluation des exigences'!E298="Non concernée",C281&lt;&gt;"NA"),1,0)</f>
        <v>0</v>
      </c>
      <c r="O281" s="1041">
        <f>IF(AND('Evaluation des exigences'!E298="Choix de véracité",H281&gt;1),1,0)</f>
        <v>0</v>
      </c>
      <c r="P281" s="1041">
        <f>IF(AND('Evaluation des exigences'!E298="Non concernée",H281&gt;1),1,0)</f>
        <v>0</v>
      </c>
    </row>
    <row r="282" spans="1:16" ht="89.25">
      <c r="A282" s="696" t="s">
        <v>69</v>
      </c>
      <c r="B282" s="598" t="s">
        <v>410</v>
      </c>
      <c r="C282" s="599" t="s">
        <v>69</v>
      </c>
      <c r="D282" s="967" t="s">
        <v>1226</v>
      </c>
      <c r="E282" s="984">
        <f t="shared" si="21"/>
        <v>0</v>
      </c>
      <c r="F282" s="984">
        <f t="shared" si="22"/>
        <v>1</v>
      </c>
      <c r="G282" s="984">
        <f t="shared" si="23"/>
        <v>0</v>
      </c>
      <c r="H282" s="984">
        <f t="shared" si="24"/>
        <v>1</v>
      </c>
      <c r="I282" s="1041">
        <f>IF(AND('Evaluation des exigences'!E299="Choix de véracité",A282&lt;&gt;"NA"),1,0)</f>
        <v>0</v>
      </c>
      <c r="J282" s="1041">
        <f>IF(AND('Evaluation des exigences'!E299="Non concernée",A282&lt;&gt;"NA"),1,0)</f>
        <v>0</v>
      </c>
      <c r="K282" s="1041">
        <f>IF(AND('Evaluation des exigences'!E299="Choix de véracité",B282&lt;&gt;"NA"),1,0)</f>
        <v>1</v>
      </c>
      <c r="L282" s="1041">
        <f>IF(AND('Evaluation des exigences'!E299="Non concernée",B282&lt;&gt;"NA"),1,0)</f>
        <v>0</v>
      </c>
      <c r="M282" s="1041">
        <f>IF(AND('Evaluation des exigences'!E299="Choix de véracité",C282&lt;&gt;"NA"),1,0)</f>
        <v>0</v>
      </c>
      <c r="N282" s="1041">
        <f>IF(AND('Evaluation des exigences'!E299="Non concernée",C282&lt;&gt;"NA"),1,0)</f>
        <v>0</v>
      </c>
      <c r="O282" s="1041">
        <f>IF(AND('Evaluation des exigences'!E299="Choix de véracité",H282&gt;1),1,0)</f>
        <v>0</v>
      </c>
      <c r="P282" s="1041">
        <f>IF(AND('Evaluation des exigences'!E299="Non concernée",H282&gt;1),1,0)</f>
        <v>0</v>
      </c>
    </row>
    <row r="283" spans="1:16" ht="102">
      <c r="A283" s="695" t="s">
        <v>405</v>
      </c>
      <c r="B283" s="586" t="s">
        <v>410</v>
      </c>
      <c r="C283" s="586" t="s">
        <v>69</v>
      </c>
      <c r="D283" s="969" t="s">
        <v>1478</v>
      </c>
      <c r="E283" s="984">
        <f t="shared" si="21"/>
        <v>1</v>
      </c>
      <c r="F283" s="984">
        <f t="shared" si="22"/>
        <v>1</v>
      </c>
      <c r="G283" s="984">
        <f t="shared" si="23"/>
        <v>0</v>
      </c>
      <c r="H283" s="984">
        <f t="shared" si="24"/>
        <v>2</v>
      </c>
      <c r="I283" s="1041">
        <f>IF(AND('Evaluation des exigences'!E300="Choix de véracité",A283&lt;&gt;"NA"),1,0)</f>
        <v>1</v>
      </c>
      <c r="J283" s="1041">
        <f>IF(AND('Evaluation des exigences'!E300="Non concernée",A283&lt;&gt;"NA"),1,0)</f>
        <v>0</v>
      </c>
      <c r="K283" s="1041">
        <f>IF(AND('Evaluation des exigences'!E300="Choix de véracité",B283&lt;&gt;"NA"),1,0)</f>
        <v>1</v>
      </c>
      <c r="L283" s="1041">
        <f>IF(AND('Evaluation des exigences'!E300="Non concernée",B283&lt;&gt;"NA"),1,0)</f>
        <v>0</v>
      </c>
      <c r="M283" s="1041">
        <f>IF(AND('Evaluation des exigences'!E300="Choix de véracité",C283&lt;&gt;"NA"),1,0)</f>
        <v>0</v>
      </c>
      <c r="N283" s="1041">
        <f>IF(AND('Evaluation des exigences'!E300="Non concernée",C283&lt;&gt;"NA"),1,0)</f>
        <v>0</v>
      </c>
      <c r="O283" s="1041">
        <f>IF(AND('Evaluation des exigences'!E300="Choix de véracité",H283&gt;1),1,0)</f>
        <v>1</v>
      </c>
      <c r="P283" s="1041">
        <f>IF(AND('Evaluation des exigences'!E300="Non concernée",H283&gt;1),1,0)</f>
        <v>0</v>
      </c>
    </row>
    <row r="284" spans="1:16" ht="140.25">
      <c r="A284" s="695" t="s">
        <v>405</v>
      </c>
      <c r="B284" s="586" t="s">
        <v>410</v>
      </c>
      <c r="C284" s="586" t="s">
        <v>69</v>
      </c>
      <c r="D284" s="960" t="s">
        <v>1479</v>
      </c>
      <c r="E284" s="984">
        <f t="shared" si="21"/>
        <v>1</v>
      </c>
      <c r="F284" s="984">
        <f t="shared" si="22"/>
        <v>1</v>
      </c>
      <c r="G284" s="984">
        <f t="shared" si="23"/>
        <v>0</v>
      </c>
      <c r="H284" s="984">
        <f t="shared" si="24"/>
        <v>2</v>
      </c>
      <c r="I284" s="1041">
        <f>IF(AND('Evaluation des exigences'!E301="Choix de véracité",A284&lt;&gt;"NA"),1,0)</f>
        <v>1</v>
      </c>
      <c r="J284" s="1041">
        <f>IF(AND('Evaluation des exigences'!E301="Non concernée",A284&lt;&gt;"NA"),1,0)</f>
        <v>0</v>
      </c>
      <c r="K284" s="1041">
        <f>IF(AND('Evaluation des exigences'!E301="Choix de véracité",B284&lt;&gt;"NA"),1,0)</f>
        <v>1</v>
      </c>
      <c r="L284" s="1041">
        <f>IF(AND('Evaluation des exigences'!E301="Non concernée",B284&lt;&gt;"NA"),1,0)</f>
        <v>0</v>
      </c>
      <c r="M284" s="1041">
        <f>IF(AND('Evaluation des exigences'!E301="Choix de véracité",C284&lt;&gt;"NA"),1,0)</f>
        <v>0</v>
      </c>
      <c r="N284" s="1041">
        <f>IF(AND('Evaluation des exigences'!E301="Non concernée",C284&lt;&gt;"NA"),1,0)</f>
        <v>0</v>
      </c>
      <c r="O284" s="1041">
        <f>IF(AND('Evaluation des exigences'!E301="Choix de véracité",H284&gt;1),1,0)</f>
        <v>1</v>
      </c>
      <c r="P284" s="1041">
        <f>IF(AND('Evaluation des exigences'!E301="Non concernée",H284&gt;1),1,0)</f>
        <v>0</v>
      </c>
    </row>
    <row r="285" spans="1:16" ht="76.5">
      <c r="A285" s="695" t="s">
        <v>405</v>
      </c>
      <c r="B285" s="586" t="s">
        <v>410</v>
      </c>
      <c r="C285" s="586" t="s">
        <v>69</v>
      </c>
      <c r="D285" s="969" t="s">
        <v>1480</v>
      </c>
      <c r="E285" s="984">
        <f t="shared" si="21"/>
        <v>1</v>
      </c>
      <c r="F285" s="984">
        <f t="shared" si="22"/>
        <v>1</v>
      </c>
      <c r="G285" s="984">
        <f t="shared" si="23"/>
        <v>0</v>
      </c>
      <c r="H285" s="984">
        <f t="shared" si="24"/>
        <v>2</v>
      </c>
      <c r="I285" s="1041">
        <f>IF(AND('Evaluation des exigences'!E302="Choix de véracité",A285&lt;&gt;"NA"),1,0)</f>
        <v>1</v>
      </c>
      <c r="J285" s="1041">
        <f>IF(AND('Evaluation des exigences'!E302="Non concernée",A285&lt;&gt;"NA"),1,0)</f>
        <v>0</v>
      </c>
      <c r="K285" s="1041">
        <f>IF(AND('Evaluation des exigences'!E302="Choix de véracité",B285&lt;&gt;"NA"),1,0)</f>
        <v>1</v>
      </c>
      <c r="L285" s="1041">
        <f>IF(AND('Evaluation des exigences'!E302="Non concernée",B285&lt;&gt;"NA"),1,0)</f>
        <v>0</v>
      </c>
      <c r="M285" s="1041">
        <f>IF(AND('Evaluation des exigences'!E302="Choix de véracité",C285&lt;&gt;"NA"),1,0)</f>
        <v>0</v>
      </c>
      <c r="N285" s="1041">
        <f>IF(AND('Evaluation des exigences'!E302="Non concernée",C285&lt;&gt;"NA"),1,0)</f>
        <v>0</v>
      </c>
      <c r="O285" s="1041">
        <f>IF(AND('Evaluation des exigences'!E302="Choix de véracité",H285&gt;1),1,0)</f>
        <v>1</v>
      </c>
      <c r="P285" s="1041">
        <f>IF(AND('Evaluation des exigences'!E302="Non concernée",H285&gt;1),1,0)</f>
        <v>0</v>
      </c>
    </row>
    <row r="286" spans="1:16" ht="51">
      <c r="A286" s="700" t="s">
        <v>405</v>
      </c>
      <c r="B286" s="574" t="s">
        <v>422</v>
      </c>
      <c r="C286" s="574" t="s">
        <v>69</v>
      </c>
      <c r="D286" s="963" t="s">
        <v>423</v>
      </c>
      <c r="E286" s="984">
        <f t="shared" si="21"/>
        <v>1</v>
      </c>
      <c r="F286" s="984">
        <f t="shared" si="22"/>
        <v>1</v>
      </c>
      <c r="G286" s="984">
        <f t="shared" si="23"/>
        <v>0</v>
      </c>
      <c r="H286" s="984">
        <f t="shared" si="24"/>
        <v>2</v>
      </c>
      <c r="I286" s="1041">
        <f>IF(AND('Evaluation des exigences'!E303="Choix de véracité",A286&lt;&gt;"NA"),1,0)</f>
        <v>0</v>
      </c>
      <c r="J286" s="1041">
        <f>IF(AND('Evaluation des exigences'!E303="Non concernée",A286&lt;&gt;"NA"),1,0)</f>
        <v>0</v>
      </c>
      <c r="K286" s="1041">
        <f>IF(AND('Evaluation des exigences'!E303="Choix de véracité",B286&lt;&gt;"NA"),1,0)</f>
        <v>0</v>
      </c>
      <c r="L286" s="1041">
        <f>IF(AND('Evaluation des exigences'!E303="Non concernée",B286&lt;&gt;"NA"),1,0)</f>
        <v>0</v>
      </c>
      <c r="M286" s="1041">
        <f>IF(AND('Evaluation des exigences'!E303="Choix de véracité",C286&lt;&gt;"NA"),1,0)</f>
        <v>0</v>
      </c>
      <c r="N286" s="1041">
        <f>IF(AND('Evaluation des exigences'!E303="Non concernée",C286&lt;&gt;"NA"),1,0)</f>
        <v>0</v>
      </c>
      <c r="O286" s="1041">
        <f>IF(AND('Evaluation des exigences'!E303="Choix de véracité",H286&gt;1),1,0)</f>
        <v>0</v>
      </c>
      <c r="P286" s="1041">
        <f>IF(AND('Evaluation des exigences'!E303="Non concernée",H286&gt;1),1,0)</f>
        <v>0</v>
      </c>
    </row>
    <row r="287" spans="1:16" ht="76.5">
      <c r="A287" s="696" t="s">
        <v>69</v>
      </c>
      <c r="B287" s="598" t="s">
        <v>422</v>
      </c>
      <c r="C287" s="587" t="s">
        <v>69</v>
      </c>
      <c r="D287" s="967" t="s">
        <v>1227</v>
      </c>
      <c r="E287" s="984">
        <f t="shared" si="21"/>
        <v>0</v>
      </c>
      <c r="F287" s="984">
        <f t="shared" si="22"/>
        <v>1</v>
      </c>
      <c r="G287" s="984">
        <f t="shared" si="23"/>
        <v>0</v>
      </c>
      <c r="H287" s="984">
        <f t="shared" si="24"/>
        <v>1</v>
      </c>
      <c r="I287" s="1041">
        <f>IF(AND('Evaluation des exigences'!E304="Choix de véracité",A287&lt;&gt;"NA"),1,0)</f>
        <v>0</v>
      </c>
      <c r="J287" s="1041">
        <f>IF(AND('Evaluation des exigences'!E304="Non concernée",A287&lt;&gt;"NA"),1,0)</f>
        <v>0</v>
      </c>
      <c r="K287" s="1041">
        <f>IF(AND('Evaluation des exigences'!E304="Choix de véracité",B287&lt;&gt;"NA"),1,0)</f>
        <v>1</v>
      </c>
      <c r="L287" s="1041">
        <f>IF(AND('Evaluation des exigences'!E304="Non concernée",B287&lt;&gt;"NA"),1,0)</f>
        <v>0</v>
      </c>
      <c r="M287" s="1041">
        <f>IF(AND('Evaluation des exigences'!E304="Choix de véracité",C287&lt;&gt;"NA"),1,0)</f>
        <v>0</v>
      </c>
      <c r="N287" s="1041">
        <f>IF(AND('Evaluation des exigences'!E304="Non concernée",C287&lt;&gt;"NA"),1,0)</f>
        <v>0</v>
      </c>
      <c r="O287" s="1041">
        <f>IF(AND('Evaluation des exigences'!E304="Choix de véracité",H287&gt;1),1,0)</f>
        <v>0</v>
      </c>
      <c r="P287" s="1041">
        <f>IF(AND('Evaluation des exigences'!E304="Non concernée",H287&gt;1),1,0)</f>
        <v>0</v>
      </c>
    </row>
    <row r="288" spans="1:16" ht="51">
      <c r="A288" s="696" t="s">
        <v>69</v>
      </c>
      <c r="B288" s="598" t="s">
        <v>422</v>
      </c>
      <c r="C288" s="587" t="s">
        <v>69</v>
      </c>
      <c r="D288" s="967" t="s">
        <v>1481</v>
      </c>
      <c r="E288" s="984">
        <f t="shared" si="21"/>
        <v>0</v>
      </c>
      <c r="F288" s="984">
        <f t="shared" si="22"/>
        <v>1</v>
      </c>
      <c r="G288" s="984">
        <f t="shared" si="23"/>
        <v>0</v>
      </c>
      <c r="H288" s="984">
        <f t="shared" si="24"/>
        <v>1</v>
      </c>
      <c r="I288" s="1041">
        <f>IF(AND('Evaluation des exigences'!E305="Choix de véracité",A288&lt;&gt;"NA"),1,0)</f>
        <v>0</v>
      </c>
      <c r="J288" s="1041">
        <f>IF(AND('Evaluation des exigences'!E305="Non concernée",A288&lt;&gt;"NA"),1,0)</f>
        <v>0</v>
      </c>
      <c r="K288" s="1041">
        <f>IF(AND('Evaluation des exigences'!E305="Choix de véracité",B288&lt;&gt;"NA"),1,0)</f>
        <v>1</v>
      </c>
      <c r="L288" s="1041">
        <f>IF(AND('Evaluation des exigences'!E305="Non concernée",B288&lt;&gt;"NA"),1,0)</f>
        <v>0</v>
      </c>
      <c r="M288" s="1041">
        <f>IF(AND('Evaluation des exigences'!E305="Choix de véracité",C288&lt;&gt;"NA"),1,0)</f>
        <v>0</v>
      </c>
      <c r="N288" s="1041">
        <f>IF(AND('Evaluation des exigences'!E305="Non concernée",C288&lt;&gt;"NA"),1,0)</f>
        <v>0</v>
      </c>
      <c r="O288" s="1041">
        <f>IF(AND('Evaluation des exigences'!E305="Choix de véracité",H288&gt;1),1,0)</f>
        <v>0</v>
      </c>
      <c r="P288" s="1041">
        <f>IF(AND('Evaluation des exigences'!E305="Non concernée",H288&gt;1),1,0)</f>
        <v>0</v>
      </c>
    </row>
    <row r="289" spans="1:16" ht="89.25">
      <c r="A289" s="696" t="s">
        <v>69</v>
      </c>
      <c r="B289" s="598" t="s">
        <v>422</v>
      </c>
      <c r="C289" s="587" t="s">
        <v>69</v>
      </c>
      <c r="D289" s="967" t="s">
        <v>1482</v>
      </c>
      <c r="E289" s="984">
        <f t="shared" si="21"/>
        <v>0</v>
      </c>
      <c r="F289" s="984">
        <f t="shared" si="22"/>
        <v>1</v>
      </c>
      <c r="G289" s="984">
        <f t="shared" si="23"/>
        <v>0</v>
      </c>
      <c r="H289" s="984">
        <f t="shared" si="24"/>
        <v>1</v>
      </c>
      <c r="I289" s="1041">
        <f>IF(AND('Evaluation des exigences'!E306="Choix de véracité",A289&lt;&gt;"NA"),1,0)</f>
        <v>0</v>
      </c>
      <c r="J289" s="1041">
        <f>IF(AND('Evaluation des exigences'!E306="Non concernée",A289&lt;&gt;"NA"),1,0)</f>
        <v>0</v>
      </c>
      <c r="K289" s="1041">
        <f>IF(AND('Evaluation des exigences'!E306="Choix de véracité",B289&lt;&gt;"NA"),1,0)</f>
        <v>1</v>
      </c>
      <c r="L289" s="1041">
        <f>IF(AND('Evaluation des exigences'!E306="Non concernée",B289&lt;&gt;"NA"),1,0)</f>
        <v>0</v>
      </c>
      <c r="M289" s="1041">
        <f>IF(AND('Evaluation des exigences'!E306="Choix de véracité",C289&lt;&gt;"NA"),1,0)</f>
        <v>0</v>
      </c>
      <c r="N289" s="1041">
        <f>IF(AND('Evaluation des exigences'!E306="Non concernée",C289&lt;&gt;"NA"),1,0)</f>
        <v>0</v>
      </c>
      <c r="O289" s="1041">
        <f>IF(AND('Evaluation des exigences'!E306="Choix de véracité",H289&gt;1),1,0)</f>
        <v>0</v>
      </c>
      <c r="P289" s="1041">
        <f>IF(AND('Evaluation des exigences'!E306="Non concernée",H289&gt;1),1,0)</f>
        <v>0</v>
      </c>
    </row>
    <row r="290" spans="1:16" ht="102">
      <c r="A290" s="697" t="s">
        <v>405</v>
      </c>
      <c r="B290" s="596" t="s">
        <v>422</v>
      </c>
      <c r="C290" s="596" t="s">
        <v>69</v>
      </c>
      <c r="D290" s="971" t="s">
        <v>1483</v>
      </c>
      <c r="E290" s="984">
        <f t="shared" si="21"/>
        <v>1</v>
      </c>
      <c r="F290" s="984">
        <f t="shared" si="22"/>
        <v>1</v>
      </c>
      <c r="G290" s="984">
        <f t="shared" si="23"/>
        <v>0</v>
      </c>
      <c r="H290" s="984">
        <f t="shared" si="24"/>
        <v>2</v>
      </c>
      <c r="I290" s="1041">
        <f>IF(AND('Evaluation des exigences'!E307="Choix de véracité",A290&lt;&gt;"NA"),1,0)</f>
        <v>1</v>
      </c>
      <c r="J290" s="1041">
        <f>IF(AND('Evaluation des exigences'!E307="Non concernée",A290&lt;&gt;"NA"),1,0)</f>
        <v>0</v>
      </c>
      <c r="K290" s="1041">
        <f>IF(AND('Evaluation des exigences'!E307="Choix de véracité",B290&lt;&gt;"NA"),1,0)</f>
        <v>1</v>
      </c>
      <c r="L290" s="1041">
        <f>IF(AND('Evaluation des exigences'!E307="Non concernée",B290&lt;&gt;"NA"),1,0)</f>
        <v>0</v>
      </c>
      <c r="M290" s="1041">
        <f>IF(AND('Evaluation des exigences'!E307="Choix de véracité",C290&lt;&gt;"NA"),1,0)</f>
        <v>0</v>
      </c>
      <c r="N290" s="1041">
        <f>IF(AND('Evaluation des exigences'!E307="Non concernée",C290&lt;&gt;"NA"),1,0)</f>
        <v>0</v>
      </c>
      <c r="O290" s="1041">
        <f>IF(AND('Evaluation des exigences'!E307="Choix de véracité",H290&gt;1),1,0)</f>
        <v>1</v>
      </c>
      <c r="P290" s="1041">
        <f>IF(AND('Evaluation des exigences'!E307="Non concernée",H290&gt;1),1,0)</f>
        <v>0</v>
      </c>
    </row>
    <row r="291" spans="1:16" ht="25.5">
      <c r="A291" s="693" t="s">
        <v>424</v>
      </c>
      <c r="B291" s="573" t="s">
        <v>104</v>
      </c>
      <c r="C291" s="573" t="s">
        <v>69</v>
      </c>
      <c r="D291" s="956" t="s">
        <v>744</v>
      </c>
      <c r="E291" s="984"/>
      <c r="F291" s="984"/>
      <c r="G291" s="984"/>
      <c r="H291" s="984"/>
      <c r="I291" s="1074"/>
      <c r="J291" s="1074"/>
      <c r="K291" s="1074"/>
      <c r="L291" s="1074"/>
      <c r="M291" s="1074"/>
      <c r="N291" s="1074"/>
      <c r="O291" s="1074"/>
      <c r="P291" s="1074"/>
    </row>
    <row r="292" spans="1:16" ht="63.75">
      <c r="A292" s="701" t="s">
        <v>425</v>
      </c>
      <c r="B292" s="601" t="s">
        <v>426</v>
      </c>
      <c r="C292" s="586" t="s">
        <v>69</v>
      </c>
      <c r="D292" s="959" t="s">
        <v>1484</v>
      </c>
      <c r="E292" s="984">
        <f t="shared" si="21"/>
        <v>1</v>
      </c>
      <c r="F292" s="984">
        <f t="shared" si="22"/>
        <v>1</v>
      </c>
      <c r="G292" s="984">
        <f t="shared" si="23"/>
        <v>0</v>
      </c>
      <c r="H292" s="984">
        <f t="shared" si="24"/>
        <v>2</v>
      </c>
      <c r="I292" s="1041">
        <f>IF(AND('Evaluation des exigences'!E309="Choix de véracité",A292&lt;&gt;"NA"),1,0)</f>
        <v>1</v>
      </c>
      <c r="J292" s="1041">
        <f>IF(AND('Evaluation des exigences'!E309="Non concernée",A292&lt;&gt;"NA"),1,0)</f>
        <v>0</v>
      </c>
      <c r="K292" s="1041">
        <f>IF(AND('Evaluation des exigences'!E309="Choix de véracité",B292&lt;&gt;"NA"),1,0)</f>
        <v>1</v>
      </c>
      <c r="L292" s="1041">
        <f>IF(AND('Evaluation des exigences'!E309="Non concernée",B292&lt;&gt;"NA"),1,0)</f>
        <v>0</v>
      </c>
      <c r="M292" s="1041">
        <f>IF(AND('Evaluation des exigences'!E309="Choix de véracité",C292&lt;&gt;"NA"),1,0)</f>
        <v>0</v>
      </c>
      <c r="N292" s="1041">
        <f>IF(AND('Evaluation des exigences'!E309="Non concernée",C292&lt;&gt;"NA"),1,0)</f>
        <v>0</v>
      </c>
      <c r="O292" s="1041">
        <f>IF(AND('Evaluation des exigences'!E309="Choix de véracité",H292&gt;1),1,0)</f>
        <v>1</v>
      </c>
      <c r="P292" s="1041">
        <f>IF(AND('Evaluation des exigences'!E309="Non concernée",H292&gt;1),1,0)</f>
        <v>0</v>
      </c>
    </row>
    <row r="293" spans="1:16" ht="51">
      <c r="A293" s="701" t="s">
        <v>427</v>
      </c>
      <c r="B293" s="601" t="s">
        <v>426</v>
      </c>
      <c r="C293" s="586" t="s">
        <v>69</v>
      </c>
      <c r="D293" s="959" t="s">
        <v>1485</v>
      </c>
      <c r="E293" s="984">
        <f t="shared" si="21"/>
        <v>1</v>
      </c>
      <c r="F293" s="984">
        <f t="shared" si="22"/>
        <v>1</v>
      </c>
      <c r="G293" s="984">
        <f t="shared" si="23"/>
        <v>0</v>
      </c>
      <c r="H293" s="984">
        <f t="shared" si="24"/>
        <v>2</v>
      </c>
      <c r="I293" s="1041">
        <f>IF(AND('Evaluation des exigences'!E310="Choix de véracité",A293&lt;&gt;"NA"),1,0)</f>
        <v>1</v>
      </c>
      <c r="J293" s="1041">
        <f>IF(AND('Evaluation des exigences'!E310="Non concernée",A293&lt;&gt;"NA"),1,0)</f>
        <v>0</v>
      </c>
      <c r="K293" s="1041">
        <f>IF(AND('Evaluation des exigences'!E310="Choix de véracité",B293&lt;&gt;"NA"),1,0)</f>
        <v>1</v>
      </c>
      <c r="L293" s="1041">
        <f>IF(AND('Evaluation des exigences'!E310="Non concernée",B293&lt;&gt;"NA"),1,0)</f>
        <v>0</v>
      </c>
      <c r="M293" s="1041">
        <f>IF(AND('Evaluation des exigences'!E310="Choix de véracité",C293&lt;&gt;"NA"),1,0)</f>
        <v>0</v>
      </c>
      <c r="N293" s="1041">
        <f>IF(AND('Evaluation des exigences'!E310="Non concernée",C293&lt;&gt;"NA"),1,0)</f>
        <v>0</v>
      </c>
      <c r="O293" s="1041">
        <f>IF(AND('Evaluation des exigences'!E310="Choix de véracité",H293&gt;1),1,0)</f>
        <v>1</v>
      </c>
      <c r="P293" s="1041">
        <f>IF(AND('Evaluation des exigences'!E310="Non concernée",H293&gt;1),1,0)</f>
        <v>0</v>
      </c>
    </row>
    <row r="294" spans="1:16" ht="63.75">
      <c r="A294" s="701" t="s">
        <v>427</v>
      </c>
      <c r="B294" s="601" t="s">
        <v>426</v>
      </c>
      <c r="C294" s="586" t="s">
        <v>69</v>
      </c>
      <c r="D294" s="959" t="s">
        <v>1486</v>
      </c>
      <c r="E294" s="984">
        <f t="shared" si="21"/>
        <v>1</v>
      </c>
      <c r="F294" s="984">
        <f t="shared" si="22"/>
        <v>1</v>
      </c>
      <c r="G294" s="984">
        <f t="shared" si="23"/>
        <v>0</v>
      </c>
      <c r="H294" s="984">
        <f t="shared" si="24"/>
        <v>2</v>
      </c>
      <c r="I294" s="1041">
        <f>IF(AND('Evaluation des exigences'!E311="Choix de véracité",A294&lt;&gt;"NA"),1,0)</f>
        <v>1</v>
      </c>
      <c r="J294" s="1041">
        <f>IF(AND('Evaluation des exigences'!E311="Non concernée",A294&lt;&gt;"NA"),1,0)</f>
        <v>0</v>
      </c>
      <c r="K294" s="1041">
        <f>IF(AND('Evaluation des exigences'!E311="Choix de véracité",B294&lt;&gt;"NA"),1,0)</f>
        <v>1</v>
      </c>
      <c r="L294" s="1041">
        <f>IF(AND('Evaluation des exigences'!E311="Non concernée",B294&lt;&gt;"NA"),1,0)</f>
        <v>0</v>
      </c>
      <c r="M294" s="1041">
        <f>IF(AND('Evaluation des exigences'!E311="Choix de véracité",C294&lt;&gt;"NA"),1,0)</f>
        <v>0</v>
      </c>
      <c r="N294" s="1041">
        <f>IF(AND('Evaluation des exigences'!E311="Non concernée",C294&lt;&gt;"NA"),1,0)</f>
        <v>0</v>
      </c>
      <c r="O294" s="1041">
        <f>IF(AND('Evaluation des exigences'!E311="Choix de véracité",H294&gt;1),1,0)</f>
        <v>1</v>
      </c>
      <c r="P294" s="1041">
        <f>IF(AND('Evaluation des exigences'!E311="Non concernée",H294&gt;1),1,0)</f>
        <v>0</v>
      </c>
    </row>
    <row r="295" spans="1:16" ht="89.25">
      <c r="A295" s="701" t="s">
        <v>427</v>
      </c>
      <c r="B295" s="601" t="s">
        <v>426</v>
      </c>
      <c r="C295" s="586" t="s">
        <v>69</v>
      </c>
      <c r="D295" s="959" t="s">
        <v>1487</v>
      </c>
      <c r="E295" s="984">
        <f t="shared" si="21"/>
        <v>1</v>
      </c>
      <c r="F295" s="984">
        <f t="shared" si="22"/>
        <v>1</v>
      </c>
      <c r="G295" s="984">
        <f t="shared" si="23"/>
        <v>0</v>
      </c>
      <c r="H295" s="984">
        <f t="shared" si="24"/>
        <v>2</v>
      </c>
      <c r="I295" s="1041">
        <f>IF(AND('Evaluation des exigences'!E312="Choix de véracité",A295&lt;&gt;"NA"),1,0)</f>
        <v>1</v>
      </c>
      <c r="J295" s="1041">
        <f>IF(AND('Evaluation des exigences'!E312="Non concernée",A295&lt;&gt;"NA"),1,0)</f>
        <v>0</v>
      </c>
      <c r="K295" s="1041">
        <f>IF(AND('Evaluation des exigences'!E312="Choix de véracité",B295&lt;&gt;"NA"),1,0)</f>
        <v>1</v>
      </c>
      <c r="L295" s="1041">
        <f>IF(AND('Evaluation des exigences'!E312="Non concernée",B295&lt;&gt;"NA"),1,0)</f>
        <v>0</v>
      </c>
      <c r="M295" s="1041">
        <f>IF(AND('Evaluation des exigences'!E312="Choix de véracité",C295&lt;&gt;"NA"),1,0)</f>
        <v>0</v>
      </c>
      <c r="N295" s="1041">
        <f>IF(AND('Evaluation des exigences'!E312="Non concernée",C295&lt;&gt;"NA"),1,0)</f>
        <v>0</v>
      </c>
      <c r="O295" s="1041">
        <f>IF(AND('Evaluation des exigences'!E312="Choix de véracité",H295&gt;1),1,0)</f>
        <v>1</v>
      </c>
      <c r="P295" s="1041">
        <f>IF(AND('Evaluation des exigences'!E312="Non concernée",H295&gt;1),1,0)</f>
        <v>0</v>
      </c>
    </row>
    <row r="296" spans="1:16" ht="76.5">
      <c r="A296" s="701" t="s">
        <v>427</v>
      </c>
      <c r="B296" s="601" t="s">
        <v>426</v>
      </c>
      <c r="C296" s="586" t="s">
        <v>69</v>
      </c>
      <c r="D296" s="959" t="s">
        <v>1488</v>
      </c>
      <c r="E296" s="984">
        <f t="shared" si="21"/>
        <v>1</v>
      </c>
      <c r="F296" s="984">
        <f t="shared" si="22"/>
        <v>1</v>
      </c>
      <c r="G296" s="984">
        <f t="shared" si="23"/>
        <v>0</v>
      </c>
      <c r="H296" s="984">
        <f t="shared" si="24"/>
        <v>2</v>
      </c>
      <c r="I296" s="1041">
        <f>IF(AND('Evaluation des exigences'!E313="Choix de véracité",A296&lt;&gt;"NA"),1,0)</f>
        <v>1</v>
      </c>
      <c r="J296" s="1041">
        <f>IF(AND('Evaluation des exigences'!E313="Non concernée",A296&lt;&gt;"NA"),1,0)</f>
        <v>0</v>
      </c>
      <c r="K296" s="1041">
        <f>IF(AND('Evaluation des exigences'!E313="Choix de véracité",B296&lt;&gt;"NA"),1,0)</f>
        <v>1</v>
      </c>
      <c r="L296" s="1041">
        <f>IF(AND('Evaluation des exigences'!E313="Non concernée",B296&lt;&gt;"NA"),1,0)</f>
        <v>0</v>
      </c>
      <c r="M296" s="1041">
        <f>IF(AND('Evaluation des exigences'!E313="Choix de véracité",C296&lt;&gt;"NA"),1,0)</f>
        <v>0</v>
      </c>
      <c r="N296" s="1041">
        <f>IF(AND('Evaluation des exigences'!E313="Non concernée",C296&lt;&gt;"NA"),1,0)</f>
        <v>0</v>
      </c>
      <c r="O296" s="1041">
        <f>IF(AND('Evaluation des exigences'!E313="Choix de véracité",H296&gt;1),1,0)</f>
        <v>1</v>
      </c>
      <c r="P296" s="1041">
        <f>IF(AND('Evaluation des exigences'!E313="Non concernée",H296&gt;1),1,0)</f>
        <v>0</v>
      </c>
    </row>
    <row r="297" spans="1:16" ht="63.75">
      <c r="A297" s="701" t="s">
        <v>427</v>
      </c>
      <c r="B297" s="601" t="s">
        <v>426</v>
      </c>
      <c r="C297" s="586" t="s">
        <v>69</v>
      </c>
      <c r="D297" s="959" t="s">
        <v>1489</v>
      </c>
      <c r="E297" s="984">
        <f t="shared" si="21"/>
        <v>1</v>
      </c>
      <c r="F297" s="984">
        <f t="shared" si="22"/>
        <v>1</v>
      </c>
      <c r="G297" s="984">
        <f t="shared" si="23"/>
        <v>0</v>
      </c>
      <c r="H297" s="984">
        <f t="shared" si="24"/>
        <v>2</v>
      </c>
      <c r="I297" s="1041">
        <f>IF(AND('Evaluation des exigences'!E314="Choix de véracité",A297&lt;&gt;"NA"),1,0)</f>
        <v>1</v>
      </c>
      <c r="J297" s="1041">
        <f>IF(AND('Evaluation des exigences'!E314="Non concernée",A297&lt;&gt;"NA"),1,0)</f>
        <v>0</v>
      </c>
      <c r="K297" s="1041">
        <f>IF(AND('Evaluation des exigences'!E314="Choix de véracité",B297&lt;&gt;"NA"),1,0)</f>
        <v>1</v>
      </c>
      <c r="L297" s="1041">
        <f>IF(AND('Evaluation des exigences'!E314="Non concernée",B297&lt;&gt;"NA"),1,0)</f>
        <v>0</v>
      </c>
      <c r="M297" s="1041">
        <f>IF(AND('Evaluation des exigences'!E314="Choix de véracité",C297&lt;&gt;"NA"),1,0)</f>
        <v>0</v>
      </c>
      <c r="N297" s="1041">
        <f>IF(AND('Evaluation des exigences'!E314="Non concernée",C297&lt;&gt;"NA"),1,0)</f>
        <v>0</v>
      </c>
      <c r="O297" s="1041">
        <f>IF(AND('Evaluation des exigences'!E314="Choix de véracité",H297&gt;1),1,0)</f>
        <v>1</v>
      </c>
      <c r="P297" s="1041">
        <f>IF(AND('Evaluation des exigences'!E314="Non concernée",H297&gt;1),1,0)</f>
        <v>0</v>
      </c>
    </row>
    <row r="298" spans="1:16" ht="76.5">
      <c r="A298" s="701" t="s">
        <v>427</v>
      </c>
      <c r="B298" s="601" t="s">
        <v>428</v>
      </c>
      <c r="C298" s="586" t="s">
        <v>69</v>
      </c>
      <c r="D298" s="959" t="s">
        <v>1490</v>
      </c>
      <c r="E298" s="984">
        <f t="shared" si="21"/>
        <v>1</v>
      </c>
      <c r="F298" s="984">
        <f t="shared" si="22"/>
        <v>1</v>
      </c>
      <c r="G298" s="984">
        <f t="shared" si="23"/>
        <v>0</v>
      </c>
      <c r="H298" s="984">
        <f t="shared" si="24"/>
        <v>2</v>
      </c>
      <c r="I298" s="1041">
        <f>IF(AND('Evaluation des exigences'!E315="Choix de véracité",A298&lt;&gt;"NA"),1,0)</f>
        <v>1</v>
      </c>
      <c r="J298" s="1041">
        <f>IF(AND('Evaluation des exigences'!E315="Non concernée",A298&lt;&gt;"NA"),1,0)</f>
        <v>0</v>
      </c>
      <c r="K298" s="1041">
        <f>IF(AND('Evaluation des exigences'!E315="Choix de véracité",B298&lt;&gt;"NA"),1,0)</f>
        <v>1</v>
      </c>
      <c r="L298" s="1041">
        <f>IF(AND('Evaluation des exigences'!E315="Non concernée",B298&lt;&gt;"NA"),1,0)</f>
        <v>0</v>
      </c>
      <c r="M298" s="1041">
        <f>IF(AND('Evaluation des exigences'!E315="Choix de véracité",C298&lt;&gt;"NA"),1,0)</f>
        <v>0</v>
      </c>
      <c r="N298" s="1041">
        <f>IF(AND('Evaluation des exigences'!E315="Non concernée",C298&lt;&gt;"NA"),1,0)</f>
        <v>0</v>
      </c>
      <c r="O298" s="1041">
        <f>IF(AND('Evaluation des exigences'!E315="Choix de véracité",H298&gt;1),1,0)</f>
        <v>1</v>
      </c>
      <c r="P298" s="1041">
        <f>IF(AND('Evaluation des exigences'!E315="Non concernée",H298&gt;1),1,0)</f>
        <v>0</v>
      </c>
    </row>
    <row r="299" spans="1:16" ht="89.25">
      <c r="A299" s="701" t="s">
        <v>427</v>
      </c>
      <c r="B299" s="601" t="s">
        <v>428</v>
      </c>
      <c r="C299" s="586" t="s">
        <v>69</v>
      </c>
      <c r="D299" s="959" t="s">
        <v>1274</v>
      </c>
      <c r="E299" s="984">
        <f t="shared" si="21"/>
        <v>1</v>
      </c>
      <c r="F299" s="984">
        <f t="shared" si="22"/>
        <v>1</v>
      </c>
      <c r="G299" s="984">
        <f t="shared" si="23"/>
        <v>0</v>
      </c>
      <c r="H299" s="984">
        <f t="shared" si="24"/>
        <v>2</v>
      </c>
      <c r="I299" s="1041">
        <f>IF(AND('Evaluation des exigences'!E316="Choix de véracité",A299&lt;&gt;"NA"),1,0)</f>
        <v>1</v>
      </c>
      <c r="J299" s="1041">
        <f>IF(AND('Evaluation des exigences'!E316="Non concernée",A299&lt;&gt;"NA"),1,0)</f>
        <v>0</v>
      </c>
      <c r="K299" s="1041">
        <f>IF(AND('Evaluation des exigences'!E316="Choix de véracité",B299&lt;&gt;"NA"),1,0)</f>
        <v>1</v>
      </c>
      <c r="L299" s="1041">
        <f>IF(AND('Evaluation des exigences'!E316="Non concernée",B299&lt;&gt;"NA"),1,0)</f>
        <v>0</v>
      </c>
      <c r="M299" s="1041">
        <f>IF(AND('Evaluation des exigences'!E316="Choix de véracité",C299&lt;&gt;"NA"),1,0)</f>
        <v>0</v>
      </c>
      <c r="N299" s="1041">
        <f>IF(AND('Evaluation des exigences'!E316="Non concernée",C299&lt;&gt;"NA"),1,0)</f>
        <v>0</v>
      </c>
      <c r="O299" s="1041">
        <f>IF(AND('Evaluation des exigences'!E316="Choix de véracité",H299&gt;1),1,0)</f>
        <v>1</v>
      </c>
      <c r="P299" s="1041">
        <f>IF(AND('Evaluation des exigences'!E316="Non concernée",H299&gt;1),1,0)</f>
        <v>0</v>
      </c>
    </row>
    <row r="300" spans="1:16" ht="89.25">
      <c r="A300" s="701" t="s">
        <v>427</v>
      </c>
      <c r="B300" s="601" t="s">
        <v>428</v>
      </c>
      <c r="C300" s="586" t="s">
        <v>69</v>
      </c>
      <c r="D300" s="959" t="s">
        <v>1228</v>
      </c>
      <c r="E300" s="984">
        <f t="shared" si="21"/>
        <v>1</v>
      </c>
      <c r="F300" s="984">
        <f t="shared" si="22"/>
        <v>1</v>
      </c>
      <c r="G300" s="984">
        <f t="shared" si="23"/>
        <v>0</v>
      </c>
      <c r="H300" s="984">
        <f t="shared" si="24"/>
        <v>2</v>
      </c>
      <c r="I300" s="1041">
        <f>IF(AND('Evaluation des exigences'!E317="Choix de véracité",A300&lt;&gt;"NA"),1,0)</f>
        <v>1</v>
      </c>
      <c r="J300" s="1041">
        <f>IF(AND('Evaluation des exigences'!E317="Non concernée",A300&lt;&gt;"NA"),1,0)</f>
        <v>0</v>
      </c>
      <c r="K300" s="1041">
        <f>IF(AND('Evaluation des exigences'!E317="Choix de véracité",B300&lt;&gt;"NA"),1,0)</f>
        <v>1</v>
      </c>
      <c r="L300" s="1041">
        <f>IF(AND('Evaluation des exigences'!E317="Non concernée",B300&lt;&gt;"NA"),1,0)</f>
        <v>0</v>
      </c>
      <c r="M300" s="1041">
        <f>IF(AND('Evaluation des exigences'!E317="Choix de véracité",C300&lt;&gt;"NA"),1,0)</f>
        <v>0</v>
      </c>
      <c r="N300" s="1041">
        <f>IF(AND('Evaluation des exigences'!E317="Non concernée",C300&lt;&gt;"NA"),1,0)</f>
        <v>0</v>
      </c>
      <c r="O300" s="1041">
        <f>IF(AND('Evaluation des exigences'!E317="Choix de véracité",H300&gt;1),1,0)</f>
        <v>1</v>
      </c>
      <c r="P300" s="1041">
        <f>IF(AND('Evaluation des exigences'!E317="Non concernée",H300&gt;1),1,0)</f>
        <v>0</v>
      </c>
    </row>
    <row r="301" spans="1:16" ht="76.5">
      <c r="A301" s="701" t="s">
        <v>427</v>
      </c>
      <c r="B301" s="601" t="s">
        <v>428</v>
      </c>
      <c r="C301" s="586" t="s">
        <v>69</v>
      </c>
      <c r="D301" s="959" t="s">
        <v>1491</v>
      </c>
      <c r="E301" s="984">
        <f t="shared" si="21"/>
        <v>1</v>
      </c>
      <c r="F301" s="984">
        <f t="shared" si="22"/>
        <v>1</v>
      </c>
      <c r="G301" s="984">
        <f t="shared" si="23"/>
        <v>0</v>
      </c>
      <c r="H301" s="984">
        <f t="shared" si="24"/>
        <v>2</v>
      </c>
      <c r="I301" s="1041">
        <f>IF(AND('Evaluation des exigences'!E318="Choix de véracité",A301&lt;&gt;"NA"),1,0)</f>
        <v>1</v>
      </c>
      <c r="J301" s="1041">
        <f>IF(AND('Evaluation des exigences'!E318="Non concernée",A301&lt;&gt;"NA"),1,0)</f>
        <v>0</v>
      </c>
      <c r="K301" s="1041">
        <f>IF(AND('Evaluation des exigences'!E318="Choix de véracité",B301&lt;&gt;"NA"),1,0)</f>
        <v>1</v>
      </c>
      <c r="L301" s="1041">
        <f>IF(AND('Evaluation des exigences'!E318="Non concernée",B301&lt;&gt;"NA"),1,0)</f>
        <v>0</v>
      </c>
      <c r="M301" s="1041">
        <f>IF(AND('Evaluation des exigences'!E318="Choix de véracité",C301&lt;&gt;"NA"),1,0)</f>
        <v>0</v>
      </c>
      <c r="N301" s="1041">
        <f>IF(AND('Evaluation des exigences'!E318="Non concernée",C301&lt;&gt;"NA"),1,0)</f>
        <v>0</v>
      </c>
      <c r="O301" s="1041">
        <f>IF(AND('Evaluation des exigences'!E318="Choix de véracité",H301&gt;1),1,0)</f>
        <v>1</v>
      </c>
      <c r="P301" s="1041">
        <f>IF(AND('Evaluation des exigences'!E318="Non concernée",H301&gt;1),1,0)</f>
        <v>0</v>
      </c>
    </row>
    <row r="302" spans="1:16" ht="76.5">
      <c r="A302" s="701" t="s">
        <v>427</v>
      </c>
      <c r="B302" s="601" t="s">
        <v>428</v>
      </c>
      <c r="C302" s="586" t="s">
        <v>69</v>
      </c>
      <c r="D302" s="959" t="s">
        <v>1492</v>
      </c>
      <c r="E302" s="984">
        <f t="shared" si="21"/>
        <v>1</v>
      </c>
      <c r="F302" s="984">
        <f t="shared" si="22"/>
        <v>1</v>
      </c>
      <c r="G302" s="984">
        <f t="shared" si="23"/>
        <v>0</v>
      </c>
      <c r="H302" s="984">
        <f t="shared" si="24"/>
        <v>2</v>
      </c>
      <c r="I302" s="1041">
        <f>IF(AND('Evaluation des exigences'!E319="Choix de véracité",A302&lt;&gt;"NA"),1,0)</f>
        <v>1</v>
      </c>
      <c r="J302" s="1041">
        <f>IF(AND('Evaluation des exigences'!E319="Non concernée",A302&lt;&gt;"NA"),1,0)</f>
        <v>0</v>
      </c>
      <c r="K302" s="1041">
        <f>IF(AND('Evaluation des exigences'!E319="Choix de véracité",B302&lt;&gt;"NA"),1,0)</f>
        <v>1</v>
      </c>
      <c r="L302" s="1041">
        <f>IF(AND('Evaluation des exigences'!E319="Non concernée",B302&lt;&gt;"NA"),1,0)</f>
        <v>0</v>
      </c>
      <c r="M302" s="1041">
        <f>IF(AND('Evaluation des exigences'!E319="Choix de véracité",C302&lt;&gt;"NA"),1,0)</f>
        <v>0</v>
      </c>
      <c r="N302" s="1041">
        <f>IF(AND('Evaluation des exigences'!E319="Non concernée",C302&lt;&gt;"NA"),1,0)</f>
        <v>0</v>
      </c>
      <c r="O302" s="1041">
        <f>IF(AND('Evaluation des exigences'!E319="Choix de véracité",H302&gt;1),1,0)</f>
        <v>1</v>
      </c>
      <c r="P302" s="1041">
        <f>IF(AND('Evaluation des exigences'!E319="Non concernée",H302&gt;1),1,0)</f>
        <v>0</v>
      </c>
    </row>
    <row r="303" spans="1:16" ht="63.75">
      <c r="A303" s="701" t="s">
        <v>427</v>
      </c>
      <c r="B303" s="601" t="s">
        <v>133</v>
      </c>
      <c r="C303" s="586" t="s">
        <v>69</v>
      </c>
      <c r="D303" s="959" t="s">
        <v>1493</v>
      </c>
      <c r="E303" s="984">
        <f t="shared" si="21"/>
        <v>1</v>
      </c>
      <c r="F303" s="984">
        <f t="shared" si="22"/>
        <v>1</v>
      </c>
      <c r="G303" s="984">
        <f t="shared" si="23"/>
        <v>0</v>
      </c>
      <c r="H303" s="984">
        <f t="shared" si="24"/>
        <v>2</v>
      </c>
      <c r="I303" s="1041">
        <f>IF(AND('Evaluation des exigences'!E320="Choix de véracité",A303&lt;&gt;"NA"),1,0)</f>
        <v>1</v>
      </c>
      <c r="J303" s="1041">
        <f>IF(AND('Evaluation des exigences'!E320="Non concernée",A303&lt;&gt;"NA"),1,0)</f>
        <v>0</v>
      </c>
      <c r="K303" s="1041">
        <f>IF(AND('Evaluation des exigences'!E320="Choix de véracité",B303&lt;&gt;"NA"),1,0)</f>
        <v>1</v>
      </c>
      <c r="L303" s="1041">
        <f>IF(AND('Evaluation des exigences'!E320="Non concernée",B303&lt;&gt;"NA"),1,0)</f>
        <v>0</v>
      </c>
      <c r="M303" s="1041">
        <f>IF(AND('Evaluation des exigences'!E320="Choix de véracité",C303&lt;&gt;"NA"),1,0)</f>
        <v>0</v>
      </c>
      <c r="N303" s="1041">
        <f>IF(AND('Evaluation des exigences'!E320="Non concernée",C303&lt;&gt;"NA"),1,0)</f>
        <v>0</v>
      </c>
      <c r="O303" s="1041">
        <f>IF(AND('Evaluation des exigences'!E320="Choix de véracité",H303&gt;1),1,0)</f>
        <v>1</v>
      </c>
      <c r="P303" s="1041">
        <f>IF(AND('Evaluation des exigences'!E320="Non concernée",H303&gt;1),1,0)</f>
        <v>0</v>
      </c>
    </row>
    <row r="304" spans="1:16" ht="76.5">
      <c r="A304" s="701" t="s">
        <v>427</v>
      </c>
      <c r="B304" s="601" t="s">
        <v>429</v>
      </c>
      <c r="C304" s="586" t="s">
        <v>69</v>
      </c>
      <c r="D304" s="959" t="s">
        <v>1229</v>
      </c>
      <c r="E304" s="984">
        <f t="shared" si="21"/>
        <v>1</v>
      </c>
      <c r="F304" s="984">
        <f t="shared" si="22"/>
        <v>1</v>
      </c>
      <c r="G304" s="984">
        <f t="shared" si="23"/>
        <v>0</v>
      </c>
      <c r="H304" s="984">
        <f t="shared" si="24"/>
        <v>2</v>
      </c>
      <c r="I304" s="1041">
        <f>IF(AND('Evaluation des exigences'!E321="Choix de véracité",A304&lt;&gt;"NA"),1,0)</f>
        <v>1</v>
      </c>
      <c r="J304" s="1041">
        <f>IF(AND('Evaluation des exigences'!E321="Non concernée",A304&lt;&gt;"NA"),1,0)</f>
        <v>0</v>
      </c>
      <c r="K304" s="1041">
        <f>IF(AND('Evaluation des exigences'!E321="Choix de véracité",B304&lt;&gt;"NA"),1,0)</f>
        <v>1</v>
      </c>
      <c r="L304" s="1041">
        <f>IF(AND('Evaluation des exigences'!E321="Non concernée",B304&lt;&gt;"NA"),1,0)</f>
        <v>0</v>
      </c>
      <c r="M304" s="1041">
        <f>IF(AND('Evaluation des exigences'!E321="Choix de véracité",C304&lt;&gt;"NA"),1,0)</f>
        <v>0</v>
      </c>
      <c r="N304" s="1041">
        <f>IF(AND('Evaluation des exigences'!E321="Non concernée",C304&lt;&gt;"NA"),1,0)</f>
        <v>0</v>
      </c>
      <c r="O304" s="1041">
        <f>IF(AND('Evaluation des exigences'!E321="Choix de véracité",H304&gt;1),1,0)</f>
        <v>1</v>
      </c>
      <c r="P304" s="1041">
        <f>IF(AND('Evaluation des exigences'!E321="Non concernée",H304&gt;1),1,0)</f>
        <v>0</v>
      </c>
    </row>
    <row r="305" spans="1:16" ht="51">
      <c r="A305" s="701" t="s">
        <v>427</v>
      </c>
      <c r="B305" s="601" t="s">
        <v>431</v>
      </c>
      <c r="C305" s="586" t="s">
        <v>69</v>
      </c>
      <c r="D305" s="959" t="s">
        <v>1494</v>
      </c>
      <c r="E305" s="984">
        <f t="shared" si="21"/>
        <v>1</v>
      </c>
      <c r="F305" s="984">
        <f t="shared" si="22"/>
        <v>1</v>
      </c>
      <c r="G305" s="984">
        <f t="shared" si="23"/>
        <v>0</v>
      </c>
      <c r="H305" s="984">
        <f t="shared" si="24"/>
        <v>2</v>
      </c>
      <c r="I305" s="1041">
        <f>IF(AND('Evaluation des exigences'!E322="Choix de véracité",A305&lt;&gt;"NA"),1,0)</f>
        <v>1</v>
      </c>
      <c r="J305" s="1041">
        <f>IF(AND('Evaluation des exigences'!E322="Non concernée",A305&lt;&gt;"NA"),1,0)</f>
        <v>0</v>
      </c>
      <c r="K305" s="1041">
        <f>IF(AND('Evaluation des exigences'!E322="Choix de véracité",B305&lt;&gt;"NA"),1,0)</f>
        <v>1</v>
      </c>
      <c r="L305" s="1041">
        <f>IF(AND('Evaluation des exigences'!E322="Non concernée",B305&lt;&gt;"NA"),1,0)</f>
        <v>0</v>
      </c>
      <c r="M305" s="1041">
        <f>IF(AND('Evaluation des exigences'!E322="Choix de véracité",C305&lt;&gt;"NA"),1,0)</f>
        <v>0</v>
      </c>
      <c r="N305" s="1041">
        <f>IF(AND('Evaluation des exigences'!E322="Non concernée",C305&lt;&gt;"NA"),1,0)</f>
        <v>0</v>
      </c>
      <c r="O305" s="1041">
        <f>IF(AND('Evaluation des exigences'!E322="Choix de véracité",H305&gt;1),1,0)</f>
        <v>1</v>
      </c>
      <c r="P305" s="1041">
        <f>IF(AND('Evaluation des exigences'!E322="Non concernée",H305&gt;1),1,0)</f>
        <v>0</v>
      </c>
    </row>
    <row r="306" spans="1:16" ht="38.25">
      <c r="A306" s="701" t="s">
        <v>427</v>
      </c>
      <c r="B306" s="601" t="s">
        <v>431</v>
      </c>
      <c r="C306" s="586" t="s">
        <v>69</v>
      </c>
      <c r="D306" s="959" t="s">
        <v>432</v>
      </c>
      <c r="E306" s="984">
        <f t="shared" si="21"/>
        <v>1</v>
      </c>
      <c r="F306" s="984">
        <f t="shared" si="22"/>
        <v>1</v>
      </c>
      <c r="G306" s="984">
        <f t="shared" si="23"/>
        <v>0</v>
      </c>
      <c r="H306" s="984">
        <f t="shared" si="24"/>
        <v>2</v>
      </c>
      <c r="I306" s="1041">
        <f>IF(AND('Evaluation des exigences'!E323="Choix de véracité",A306&lt;&gt;"NA"),1,0)</f>
        <v>1</v>
      </c>
      <c r="J306" s="1041">
        <f>IF(AND('Evaluation des exigences'!E323="Non concernée",A306&lt;&gt;"NA"),1,0)</f>
        <v>0</v>
      </c>
      <c r="K306" s="1041">
        <f>IF(AND('Evaluation des exigences'!E323="Choix de véracité",B306&lt;&gt;"NA"),1,0)</f>
        <v>1</v>
      </c>
      <c r="L306" s="1041">
        <f>IF(AND('Evaluation des exigences'!E323="Non concernée",B306&lt;&gt;"NA"),1,0)</f>
        <v>0</v>
      </c>
      <c r="M306" s="1041">
        <f>IF(AND('Evaluation des exigences'!E323="Choix de véracité",C306&lt;&gt;"NA"),1,0)</f>
        <v>0</v>
      </c>
      <c r="N306" s="1041">
        <f>IF(AND('Evaluation des exigences'!E323="Non concernée",C306&lt;&gt;"NA"),1,0)</f>
        <v>0</v>
      </c>
      <c r="O306" s="1041">
        <f>IF(AND('Evaluation des exigences'!E323="Choix de véracité",H306&gt;1),1,0)</f>
        <v>1</v>
      </c>
      <c r="P306" s="1041">
        <f>IF(AND('Evaluation des exigences'!E323="Non concernée",H306&gt;1),1,0)</f>
        <v>0</v>
      </c>
    </row>
    <row r="307" spans="1:16" ht="102">
      <c r="A307" s="701" t="s">
        <v>425</v>
      </c>
      <c r="B307" s="601" t="s">
        <v>433</v>
      </c>
      <c r="C307" s="586" t="s">
        <v>69</v>
      </c>
      <c r="D307" s="959" t="s">
        <v>1495</v>
      </c>
      <c r="E307" s="984">
        <f t="shared" si="21"/>
        <v>1</v>
      </c>
      <c r="F307" s="984">
        <f t="shared" si="22"/>
        <v>1</v>
      </c>
      <c r="G307" s="984">
        <f t="shared" si="23"/>
        <v>0</v>
      </c>
      <c r="H307" s="984">
        <f t="shared" si="24"/>
        <v>2</v>
      </c>
      <c r="I307" s="1041">
        <f>IF(AND('Evaluation des exigences'!E324="Choix de véracité",A307&lt;&gt;"NA"),1,0)</f>
        <v>1</v>
      </c>
      <c r="J307" s="1041">
        <f>IF(AND('Evaluation des exigences'!E324="Non concernée",A307&lt;&gt;"NA"),1,0)</f>
        <v>0</v>
      </c>
      <c r="K307" s="1041">
        <f>IF(AND('Evaluation des exigences'!E324="Choix de véracité",B307&lt;&gt;"NA"),1,0)</f>
        <v>1</v>
      </c>
      <c r="L307" s="1041">
        <f>IF(AND('Evaluation des exigences'!E324="Non concernée",B307&lt;&gt;"NA"),1,0)</f>
        <v>0</v>
      </c>
      <c r="M307" s="1041">
        <f>IF(AND('Evaluation des exigences'!E324="Choix de véracité",C307&lt;&gt;"NA"),1,0)</f>
        <v>0</v>
      </c>
      <c r="N307" s="1041">
        <f>IF(AND('Evaluation des exigences'!E324="Non concernée",C307&lt;&gt;"NA"),1,0)</f>
        <v>0</v>
      </c>
      <c r="O307" s="1041">
        <f>IF(AND('Evaluation des exigences'!E324="Choix de véracité",H307&gt;1),1,0)</f>
        <v>1</v>
      </c>
      <c r="P307" s="1041">
        <f>IF(AND('Evaluation des exigences'!E324="Non concernée",H307&gt;1),1,0)</f>
        <v>0</v>
      </c>
    </row>
    <row r="308" spans="1:16" ht="63.75">
      <c r="A308" s="701" t="s">
        <v>434</v>
      </c>
      <c r="B308" s="601" t="s">
        <v>435</v>
      </c>
      <c r="C308" s="586" t="s">
        <v>69</v>
      </c>
      <c r="D308" s="959" t="s">
        <v>1496</v>
      </c>
      <c r="E308" s="984">
        <f t="shared" si="21"/>
        <v>1</v>
      </c>
      <c r="F308" s="984">
        <f t="shared" si="22"/>
        <v>1</v>
      </c>
      <c r="G308" s="984">
        <f t="shared" si="23"/>
        <v>0</v>
      </c>
      <c r="H308" s="984">
        <f t="shared" si="24"/>
        <v>2</v>
      </c>
      <c r="I308" s="1041">
        <f>IF(AND('Evaluation des exigences'!E325="Choix de véracité",A308&lt;&gt;"NA"),1,0)</f>
        <v>1</v>
      </c>
      <c r="J308" s="1041">
        <f>IF(AND('Evaluation des exigences'!E325="Non concernée",A308&lt;&gt;"NA"),1,0)</f>
        <v>0</v>
      </c>
      <c r="K308" s="1041">
        <f>IF(AND('Evaluation des exigences'!E325="Choix de véracité",B308&lt;&gt;"NA"),1,0)</f>
        <v>1</v>
      </c>
      <c r="L308" s="1041">
        <f>IF(AND('Evaluation des exigences'!E325="Non concernée",B308&lt;&gt;"NA"),1,0)</f>
        <v>0</v>
      </c>
      <c r="M308" s="1041">
        <f>IF(AND('Evaluation des exigences'!E325="Choix de véracité",C308&lt;&gt;"NA"),1,0)</f>
        <v>0</v>
      </c>
      <c r="N308" s="1041">
        <f>IF(AND('Evaluation des exigences'!E325="Non concernée",C308&lt;&gt;"NA"),1,0)</f>
        <v>0</v>
      </c>
      <c r="O308" s="1041">
        <f>IF(AND('Evaluation des exigences'!E325="Choix de véracité",H308&gt;1),1,0)</f>
        <v>1</v>
      </c>
      <c r="P308" s="1041">
        <f>IF(AND('Evaluation des exigences'!E325="Non concernée",H308&gt;1),1,0)</f>
        <v>0</v>
      </c>
    </row>
    <row r="309" spans="1:16" ht="63.75">
      <c r="A309" s="695" t="s">
        <v>436</v>
      </c>
      <c r="B309" s="601" t="s">
        <v>437</v>
      </c>
      <c r="C309" s="586" t="s">
        <v>69</v>
      </c>
      <c r="D309" s="959" t="s">
        <v>1497</v>
      </c>
      <c r="E309" s="984">
        <f t="shared" si="21"/>
        <v>1</v>
      </c>
      <c r="F309" s="984">
        <f t="shared" si="22"/>
        <v>1</v>
      </c>
      <c r="G309" s="984">
        <f t="shared" si="23"/>
        <v>0</v>
      </c>
      <c r="H309" s="984">
        <f t="shared" si="24"/>
        <v>2</v>
      </c>
      <c r="I309" s="1041">
        <f>IF(AND('Evaluation des exigences'!E326="Choix de véracité",A309&lt;&gt;"NA"),1,0)</f>
        <v>1</v>
      </c>
      <c r="J309" s="1041">
        <f>IF(AND('Evaluation des exigences'!E326="Non concernée",A309&lt;&gt;"NA"),1,0)</f>
        <v>0</v>
      </c>
      <c r="K309" s="1041">
        <f>IF(AND('Evaluation des exigences'!E326="Choix de véracité",B309&lt;&gt;"NA"),1,0)</f>
        <v>1</v>
      </c>
      <c r="L309" s="1041">
        <f>IF(AND('Evaluation des exigences'!E326="Non concernée",B309&lt;&gt;"NA"),1,0)</f>
        <v>0</v>
      </c>
      <c r="M309" s="1041">
        <f>IF(AND('Evaluation des exigences'!E326="Choix de véracité",C309&lt;&gt;"NA"),1,0)</f>
        <v>0</v>
      </c>
      <c r="N309" s="1041">
        <f>IF(AND('Evaluation des exigences'!E326="Non concernée",C309&lt;&gt;"NA"),1,0)</f>
        <v>0</v>
      </c>
      <c r="O309" s="1041">
        <f>IF(AND('Evaluation des exigences'!E326="Choix de véracité",H309&gt;1),1,0)</f>
        <v>1</v>
      </c>
      <c r="P309" s="1041">
        <f>IF(AND('Evaluation des exigences'!E326="Non concernée",H309&gt;1),1,0)</f>
        <v>0</v>
      </c>
    </row>
    <row r="310" spans="1:16" ht="76.5">
      <c r="A310" s="696" t="s">
        <v>69</v>
      </c>
      <c r="B310" s="602" t="s">
        <v>438</v>
      </c>
      <c r="C310" s="587" t="s">
        <v>69</v>
      </c>
      <c r="D310" s="967" t="s">
        <v>1498</v>
      </c>
      <c r="E310" s="984">
        <f t="shared" si="21"/>
        <v>0</v>
      </c>
      <c r="F310" s="984">
        <f t="shared" si="22"/>
        <v>1</v>
      </c>
      <c r="G310" s="984">
        <f t="shared" si="23"/>
        <v>0</v>
      </c>
      <c r="H310" s="984">
        <f t="shared" si="24"/>
        <v>1</v>
      </c>
      <c r="I310" s="1041">
        <f>IF(AND('Evaluation des exigences'!E327="Choix de véracité",A310&lt;&gt;"NA"),1,0)</f>
        <v>0</v>
      </c>
      <c r="J310" s="1041">
        <f>IF(AND('Evaluation des exigences'!E327="Non concernée",A310&lt;&gt;"NA"),1,0)</f>
        <v>0</v>
      </c>
      <c r="K310" s="1041">
        <f>IF(AND('Evaluation des exigences'!E327="Choix de véracité",B310&lt;&gt;"NA"),1,0)</f>
        <v>1</v>
      </c>
      <c r="L310" s="1041">
        <f>IF(AND('Evaluation des exigences'!E327="Non concernée",B310&lt;&gt;"NA"),1,0)</f>
        <v>0</v>
      </c>
      <c r="M310" s="1041">
        <f>IF(AND('Evaluation des exigences'!E327="Choix de véracité",C310&lt;&gt;"NA"),1,0)</f>
        <v>0</v>
      </c>
      <c r="N310" s="1041">
        <f>IF(AND('Evaluation des exigences'!E327="Non concernée",C310&lt;&gt;"NA"),1,0)</f>
        <v>0</v>
      </c>
      <c r="O310" s="1041">
        <f>IF(AND('Evaluation des exigences'!E327="Choix de véracité",H310&gt;1),1,0)</f>
        <v>0</v>
      </c>
      <c r="P310" s="1041">
        <f>IF(AND('Evaluation des exigences'!E327="Non concernée",H310&gt;1),1,0)</f>
        <v>0</v>
      </c>
    </row>
    <row r="311" spans="1:16" ht="76.5">
      <c r="A311" s="701" t="s">
        <v>439</v>
      </c>
      <c r="B311" s="601" t="s">
        <v>440</v>
      </c>
      <c r="C311" s="586" t="s">
        <v>69</v>
      </c>
      <c r="D311" s="959" t="s">
        <v>1499</v>
      </c>
      <c r="E311" s="984">
        <f t="shared" si="21"/>
        <v>1</v>
      </c>
      <c r="F311" s="984">
        <f t="shared" si="22"/>
        <v>1</v>
      </c>
      <c r="G311" s="984">
        <f t="shared" si="23"/>
        <v>0</v>
      </c>
      <c r="H311" s="984">
        <f t="shared" si="24"/>
        <v>2</v>
      </c>
      <c r="I311" s="1041">
        <f>IF(AND('Evaluation des exigences'!E328="Choix de véracité",A311&lt;&gt;"NA"),1,0)</f>
        <v>1</v>
      </c>
      <c r="J311" s="1041">
        <f>IF(AND('Evaluation des exigences'!E328="Non concernée",A311&lt;&gt;"NA"),1,0)</f>
        <v>0</v>
      </c>
      <c r="K311" s="1041">
        <f>IF(AND('Evaluation des exigences'!E328="Choix de véracité",B311&lt;&gt;"NA"),1,0)</f>
        <v>1</v>
      </c>
      <c r="L311" s="1041">
        <f>IF(AND('Evaluation des exigences'!E328="Non concernée",B311&lt;&gt;"NA"),1,0)</f>
        <v>0</v>
      </c>
      <c r="M311" s="1041">
        <f>IF(AND('Evaluation des exigences'!E328="Choix de véracité",C311&lt;&gt;"NA"),1,0)</f>
        <v>0</v>
      </c>
      <c r="N311" s="1041">
        <f>IF(AND('Evaluation des exigences'!E328="Non concernée",C311&lt;&gt;"NA"),1,0)</f>
        <v>0</v>
      </c>
      <c r="O311" s="1041">
        <f>IF(AND('Evaluation des exigences'!E328="Choix de véracité",H311&gt;1),1,0)</f>
        <v>1</v>
      </c>
      <c r="P311" s="1041">
        <f>IF(AND('Evaluation des exigences'!E328="Non concernée",H311&gt;1),1,0)</f>
        <v>0</v>
      </c>
    </row>
    <row r="312" spans="1:16" ht="51">
      <c r="A312" s="701" t="s">
        <v>439</v>
      </c>
      <c r="B312" s="601" t="s">
        <v>441</v>
      </c>
      <c r="C312" s="586" t="s">
        <v>69</v>
      </c>
      <c r="D312" s="959" t="s">
        <v>1500</v>
      </c>
      <c r="E312" s="984">
        <f t="shared" si="21"/>
        <v>1</v>
      </c>
      <c r="F312" s="984">
        <f t="shared" si="22"/>
        <v>1</v>
      </c>
      <c r="G312" s="984">
        <f t="shared" si="23"/>
        <v>0</v>
      </c>
      <c r="H312" s="984">
        <f t="shared" si="24"/>
        <v>2</v>
      </c>
      <c r="I312" s="1041">
        <f>IF(AND('Evaluation des exigences'!E329="Choix de véracité",A312&lt;&gt;"NA"),1,0)</f>
        <v>1</v>
      </c>
      <c r="J312" s="1041">
        <f>IF(AND('Evaluation des exigences'!E329="Non concernée",A312&lt;&gt;"NA"),1,0)</f>
        <v>0</v>
      </c>
      <c r="K312" s="1041">
        <f>IF(AND('Evaluation des exigences'!E329="Choix de véracité",B312&lt;&gt;"NA"),1,0)</f>
        <v>1</v>
      </c>
      <c r="L312" s="1041">
        <f>IF(AND('Evaluation des exigences'!E329="Non concernée",B312&lt;&gt;"NA"),1,0)</f>
        <v>0</v>
      </c>
      <c r="M312" s="1041">
        <f>IF(AND('Evaluation des exigences'!E329="Choix de véracité",C312&lt;&gt;"NA"),1,0)</f>
        <v>0</v>
      </c>
      <c r="N312" s="1041">
        <f>IF(AND('Evaluation des exigences'!E329="Non concernée",C312&lt;&gt;"NA"),1,0)</f>
        <v>0</v>
      </c>
      <c r="O312" s="1041">
        <f>IF(AND('Evaluation des exigences'!E329="Choix de véracité",H312&gt;1),1,0)</f>
        <v>1</v>
      </c>
      <c r="P312" s="1041">
        <f>IF(AND('Evaluation des exigences'!E329="Non concernée",H312&gt;1),1,0)</f>
        <v>0</v>
      </c>
    </row>
    <row r="313" spans="1:16" ht="63.75">
      <c r="A313" s="696" t="s">
        <v>69</v>
      </c>
      <c r="B313" s="602" t="s">
        <v>442</v>
      </c>
      <c r="C313" s="587" t="s">
        <v>69</v>
      </c>
      <c r="D313" s="967" t="s">
        <v>1501</v>
      </c>
      <c r="E313" s="984">
        <f t="shared" si="21"/>
        <v>0</v>
      </c>
      <c r="F313" s="984">
        <f t="shared" si="22"/>
        <v>1</v>
      </c>
      <c r="G313" s="984">
        <f t="shared" si="23"/>
        <v>0</v>
      </c>
      <c r="H313" s="984">
        <f t="shared" si="24"/>
        <v>1</v>
      </c>
      <c r="I313" s="1041">
        <f>IF(AND('Evaluation des exigences'!E330="Choix de véracité",A313&lt;&gt;"NA"),1,0)</f>
        <v>0</v>
      </c>
      <c r="J313" s="1041">
        <f>IF(AND('Evaluation des exigences'!E330="Non concernée",A313&lt;&gt;"NA"),1,0)</f>
        <v>0</v>
      </c>
      <c r="K313" s="1041">
        <f>IF(AND('Evaluation des exigences'!E330="Choix de véracité",B313&lt;&gt;"NA"),1,0)</f>
        <v>1</v>
      </c>
      <c r="L313" s="1041">
        <f>IF(AND('Evaluation des exigences'!E330="Non concernée",B313&lt;&gt;"NA"),1,0)</f>
        <v>0</v>
      </c>
      <c r="M313" s="1041">
        <f>IF(AND('Evaluation des exigences'!E330="Choix de véracité",C313&lt;&gt;"NA"),1,0)</f>
        <v>0</v>
      </c>
      <c r="N313" s="1041">
        <f>IF(AND('Evaluation des exigences'!E330="Non concernée",C313&lt;&gt;"NA"),1,0)</f>
        <v>0</v>
      </c>
      <c r="O313" s="1041">
        <f>IF(AND('Evaluation des exigences'!E330="Choix de véracité",H313&gt;1),1,0)</f>
        <v>0</v>
      </c>
      <c r="P313" s="1041">
        <f>IF(AND('Evaluation des exigences'!E330="Non concernée",H313&gt;1),1,0)</f>
        <v>0</v>
      </c>
    </row>
    <row r="314" spans="1:16" ht="63.75">
      <c r="A314" s="696" t="s">
        <v>69</v>
      </c>
      <c r="B314" s="602" t="s">
        <v>443</v>
      </c>
      <c r="C314" s="587" t="s">
        <v>69</v>
      </c>
      <c r="D314" s="967" t="s">
        <v>1502</v>
      </c>
      <c r="E314" s="984">
        <f t="shared" si="21"/>
        <v>0</v>
      </c>
      <c r="F314" s="984">
        <f t="shared" si="22"/>
        <v>1</v>
      </c>
      <c r="G314" s="984">
        <f t="shared" si="23"/>
        <v>0</v>
      </c>
      <c r="H314" s="984">
        <f t="shared" si="24"/>
        <v>1</v>
      </c>
      <c r="I314" s="1041">
        <f>IF(AND('Evaluation des exigences'!E331="Choix de véracité",A314&lt;&gt;"NA"),1,0)</f>
        <v>0</v>
      </c>
      <c r="J314" s="1041">
        <f>IF(AND('Evaluation des exigences'!E331="Non concernée",A314&lt;&gt;"NA"),1,0)</f>
        <v>0</v>
      </c>
      <c r="K314" s="1041">
        <f>IF(AND('Evaluation des exigences'!E331="Choix de véracité",B314&lt;&gt;"NA"),1,0)</f>
        <v>1</v>
      </c>
      <c r="L314" s="1041">
        <f>IF(AND('Evaluation des exigences'!E331="Non concernée",B314&lt;&gt;"NA"),1,0)</f>
        <v>0</v>
      </c>
      <c r="M314" s="1041">
        <f>IF(AND('Evaluation des exigences'!E331="Choix de véracité",C314&lt;&gt;"NA"),1,0)</f>
        <v>0</v>
      </c>
      <c r="N314" s="1041">
        <f>IF(AND('Evaluation des exigences'!E331="Non concernée",C314&lt;&gt;"NA"),1,0)</f>
        <v>0</v>
      </c>
      <c r="O314" s="1041">
        <f>IF(AND('Evaluation des exigences'!E331="Choix de véracité",H314&gt;1),1,0)</f>
        <v>0</v>
      </c>
      <c r="P314" s="1041">
        <f>IF(AND('Evaluation des exigences'!E331="Non concernée",H314&gt;1),1,0)</f>
        <v>0</v>
      </c>
    </row>
    <row r="315" spans="1:16" ht="63.75">
      <c r="A315" s="699" t="s">
        <v>444</v>
      </c>
      <c r="B315" s="600" t="s">
        <v>69</v>
      </c>
      <c r="C315" s="597" t="s">
        <v>69</v>
      </c>
      <c r="D315" s="965" t="s">
        <v>445</v>
      </c>
      <c r="E315" s="984">
        <f t="shared" si="21"/>
        <v>1</v>
      </c>
      <c r="F315" s="984">
        <f t="shared" si="22"/>
        <v>0</v>
      </c>
      <c r="G315" s="984">
        <f t="shared" si="23"/>
        <v>0</v>
      </c>
      <c r="H315" s="984">
        <f t="shared" si="24"/>
        <v>1</v>
      </c>
      <c r="I315" s="1041">
        <f>IF(AND('Evaluation des exigences'!E332="Choix de véracité",A315&lt;&gt;"NA"),1,0)</f>
        <v>1</v>
      </c>
      <c r="J315" s="1041">
        <f>IF(AND('Evaluation des exigences'!E332="Non concernée",A315&lt;&gt;"NA"),1,0)</f>
        <v>0</v>
      </c>
      <c r="K315" s="1041">
        <f>IF(AND('Evaluation des exigences'!E332="Choix de véracité",B315&lt;&gt;"NA"),1,0)</f>
        <v>0</v>
      </c>
      <c r="L315" s="1041">
        <f>IF(AND('Evaluation des exigences'!E332="Non concernée",B315&lt;&gt;"NA"),1,0)</f>
        <v>0</v>
      </c>
      <c r="M315" s="1041">
        <f>IF(AND('Evaluation des exigences'!E332="Choix de véracité",C315&lt;&gt;"NA"),1,0)</f>
        <v>0</v>
      </c>
      <c r="N315" s="1041">
        <f>IF(AND('Evaluation des exigences'!E332="Non concernée",C315&lt;&gt;"NA"),1,0)</f>
        <v>0</v>
      </c>
      <c r="O315" s="1041">
        <f>IF(AND('Evaluation des exigences'!E332="Choix de véracité",H315&gt;1),1,0)</f>
        <v>0</v>
      </c>
      <c r="P315" s="1041">
        <f>IF(AND('Evaluation des exigences'!E332="Non concernée",H315&gt;1),1,0)</f>
        <v>0</v>
      </c>
    </row>
    <row r="316" spans="1:16" ht="114.75">
      <c r="A316" s="699" t="s">
        <v>446</v>
      </c>
      <c r="B316" s="600" t="s">
        <v>69</v>
      </c>
      <c r="C316" s="597" t="s">
        <v>69</v>
      </c>
      <c r="D316" s="966" t="s">
        <v>1231</v>
      </c>
      <c r="E316" s="984">
        <f t="shared" si="21"/>
        <v>1</v>
      </c>
      <c r="F316" s="984">
        <f t="shared" si="22"/>
        <v>0</v>
      </c>
      <c r="G316" s="984">
        <f t="shared" si="23"/>
        <v>0</v>
      </c>
      <c r="H316" s="984">
        <f t="shared" si="24"/>
        <v>1</v>
      </c>
      <c r="I316" s="1041">
        <f>IF(AND('Evaluation des exigences'!E333="Choix de véracité",A316&lt;&gt;"NA"),1,0)</f>
        <v>1</v>
      </c>
      <c r="J316" s="1041">
        <f>IF(AND('Evaluation des exigences'!E333="Non concernée",A316&lt;&gt;"NA"),1,0)</f>
        <v>0</v>
      </c>
      <c r="K316" s="1041">
        <f>IF(AND('Evaluation des exigences'!E333="Choix de véracité",B316&lt;&gt;"NA"),1,0)</f>
        <v>0</v>
      </c>
      <c r="L316" s="1041">
        <f>IF(AND('Evaluation des exigences'!E333="Non concernée",B316&lt;&gt;"NA"),1,0)</f>
        <v>0</v>
      </c>
      <c r="M316" s="1041">
        <f>IF(AND('Evaluation des exigences'!E333="Choix de véracité",C316&lt;&gt;"NA"),1,0)</f>
        <v>0</v>
      </c>
      <c r="N316" s="1041">
        <f>IF(AND('Evaluation des exigences'!E333="Non concernée",C316&lt;&gt;"NA"),1,0)</f>
        <v>0</v>
      </c>
      <c r="O316" s="1041">
        <f>IF(AND('Evaluation des exigences'!E333="Choix de véracité",H316&gt;1),1,0)</f>
        <v>0</v>
      </c>
      <c r="P316" s="1041">
        <f>IF(AND('Evaluation des exigences'!E333="Non concernée",H316&gt;1),1,0)</f>
        <v>0</v>
      </c>
    </row>
    <row r="317" spans="1:16" ht="51">
      <c r="A317" s="699" t="s">
        <v>447</v>
      </c>
      <c r="B317" s="600" t="s">
        <v>69</v>
      </c>
      <c r="C317" s="597" t="s">
        <v>69</v>
      </c>
      <c r="D317" s="965" t="s">
        <v>1230</v>
      </c>
      <c r="E317" s="984">
        <f t="shared" si="21"/>
        <v>1</v>
      </c>
      <c r="F317" s="984">
        <f t="shared" si="22"/>
        <v>0</v>
      </c>
      <c r="G317" s="984">
        <f t="shared" si="23"/>
        <v>0</v>
      </c>
      <c r="H317" s="984">
        <f t="shared" si="24"/>
        <v>1</v>
      </c>
      <c r="I317" s="1041">
        <f>IF(AND('Evaluation des exigences'!E334="Choix de véracité",A317&lt;&gt;"NA"),1,0)</f>
        <v>1</v>
      </c>
      <c r="J317" s="1041">
        <f>IF(AND('Evaluation des exigences'!E334="Non concernée",A317&lt;&gt;"NA"),1,0)</f>
        <v>0</v>
      </c>
      <c r="K317" s="1041">
        <f>IF(AND('Evaluation des exigences'!E334="Choix de véracité",B317&lt;&gt;"NA"),1,0)</f>
        <v>0</v>
      </c>
      <c r="L317" s="1041">
        <f>IF(AND('Evaluation des exigences'!E334="Non concernée",B317&lt;&gt;"NA"),1,0)</f>
        <v>0</v>
      </c>
      <c r="M317" s="1041">
        <f>IF(AND('Evaluation des exigences'!E334="Choix de véracité",C317&lt;&gt;"NA"),1,0)</f>
        <v>0</v>
      </c>
      <c r="N317" s="1041">
        <f>IF(AND('Evaluation des exigences'!E334="Non concernée",C317&lt;&gt;"NA"),1,0)</f>
        <v>0</v>
      </c>
      <c r="O317" s="1041">
        <f>IF(AND('Evaluation des exigences'!E334="Choix de véracité",H317&gt;1),1,0)</f>
        <v>0</v>
      </c>
      <c r="P317" s="1041">
        <f>IF(AND('Evaluation des exigences'!E334="Non concernée",H317&gt;1),1,0)</f>
        <v>0</v>
      </c>
    </row>
    <row r="318" spans="1:16" ht="63.75">
      <c r="A318" s="699" t="s">
        <v>448</v>
      </c>
      <c r="B318" s="600" t="s">
        <v>69</v>
      </c>
      <c r="C318" s="597" t="s">
        <v>69</v>
      </c>
      <c r="D318" s="965" t="s">
        <v>1232</v>
      </c>
      <c r="E318" s="984">
        <f t="shared" si="21"/>
        <v>1</v>
      </c>
      <c r="F318" s="984">
        <f t="shared" si="22"/>
        <v>0</v>
      </c>
      <c r="G318" s="984">
        <f t="shared" si="23"/>
        <v>0</v>
      </c>
      <c r="H318" s="984">
        <f t="shared" si="24"/>
        <v>1</v>
      </c>
      <c r="I318" s="1041">
        <f>IF(AND('Evaluation des exigences'!E335="Choix de véracité",A318&lt;&gt;"NA"),1,0)</f>
        <v>1</v>
      </c>
      <c r="J318" s="1041">
        <f>IF(AND('Evaluation des exigences'!E335="Non concernée",A318&lt;&gt;"NA"),1,0)</f>
        <v>0</v>
      </c>
      <c r="K318" s="1041">
        <f>IF(AND('Evaluation des exigences'!E335="Choix de véracité",B318&lt;&gt;"NA"),1,0)</f>
        <v>0</v>
      </c>
      <c r="L318" s="1041">
        <f>IF(AND('Evaluation des exigences'!E335="Non concernée",B318&lt;&gt;"NA"),1,0)</f>
        <v>0</v>
      </c>
      <c r="M318" s="1041">
        <f>IF(AND('Evaluation des exigences'!E335="Choix de véracité",C318&lt;&gt;"NA"),1,0)</f>
        <v>0</v>
      </c>
      <c r="N318" s="1041">
        <f>IF(AND('Evaluation des exigences'!E335="Non concernée",C318&lt;&gt;"NA"),1,0)</f>
        <v>0</v>
      </c>
      <c r="O318" s="1041">
        <f>IF(AND('Evaluation des exigences'!E335="Choix de véracité",H318&gt;1),1,0)</f>
        <v>0</v>
      </c>
      <c r="P318" s="1041">
        <f>IF(AND('Evaluation des exigences'!E335="Non concernée",H318&gt;1),1,0)</f>
        <v>0</v>
      </c>
    </row>
    <row r="319" spans="1:16" ht="63.75">
      <c r="A319" s="701" t="s">
        <v>425</v>
      </c>
      <c r="B319" s="601" t="s">
        <v>449</v>
      </c>
      <c r="C319" s="586" t="s">
        <v>69</v>
      </c>
      <c r="D319" s="959" t="s">
        <v>1503</v>
      </c>
      <c r="E319" s="984">
        <f t="shared" si="21"/>
        <v>1</v>
      </c>
      <c r="F319" s="984">
        <f t="shared" si="22"/>
        <v>1</v>
      </c>
      <c r="G319" s="984">
        <f t="shared" si="23"/>
        <v>0</v>
      </c>
      <c r="H319" s="984">
        <f t="shared" si="24"/>
        <v>2</v>
      </c>
      <c r="I319" s="1041">
        <f>IF(AND('Evaluation des exigences'!E336="Choix de véracité",A319&lt;&gt;"NA"),1,0)</f>
        <v>1</v>
      </c>
      <c r="J319" s="1041">
        <f>IF(AND('Evaluation des exigences'!E336="Non concernée",A319&lt;&gt;"NA"),1,0)</f>
        <v>0</v>
      </c>
      <c r="K319" s="1041">
        <f>IF(AND('Evaluation des exigences'!E336="Choix de véracité",B319&lt;&gt;"NA"),1,0)</f>
        <v>1</v>
      </c>
      <c r="L319" s="1041">
        <f>IF(AND('Evaluation des exigences'!E336="Non concernée",B319&lt;&gt;"NA"),1,0)</f>
        <v>0</v>
      </c>
      <c r="M319" s="1041">
        <f>IF(AND('Evaluation des exigences'!E336="Choix de véracité",C319&lt;&gt;"NA"),1,0)</f>
        <v>0</v>
      </c>
      <c r="N319" s="1041">
        <f>IF(AND('Evaluation des exigences'!E336="Non concernée",C319&lt;&gt;"NA"),1,0)</f>
        <v>0</v>
      </c>
      <c r="O319" s="1041">
        <f>IF(AND('Evaluation des exigences'!E336="Choix de véracité",H319&gt;1),1,0)</f>
        <v>1</v>
      </c>
      <c r="P319" s="1041">
        <f>IF(AND('Evaluation des exigences'!E336="Non concernée",H319&gt;1),1,0)</f>
        <v>0</v>
      </c>
    </row>
    <row r="320" spans="1:16" ht="63.75">
      <c r="A320" s="701" t="s">
        <v>425</v>
      </c>
      <c r="B320" s="601" t="s">
        <v>449</v>
      </c>
      <c r="C320" s="586" t="s">
        <v>69</v>
      </c>
      <c r="D320" s="959" t="s">
        <v>1233</v>
      </c>
      <c r="E320" s="984">
        <f t="shared" si="21"/>
        <v>1</v>
      </c>
      <c r="F320" s="984">
        <f t="shared" si="22"/>
        <v>1</v>
      </c>
      <c r="G320" s="984">
        <f t="shared" si="23"/>
        <v>0</v>
      </c>
      <c r="H320" s="984">
        <f t="shared" si="24"/>
        <v>2</v>
      </c>
      <c r="I320" s="1041">
        <f>IF(AND('Evaluation des exigences'!E337="Choix de véracité",A320&lt;&gt;"NA"),1,0)</f>
        <v>1</v>
      </c>
      <c r="J320" s="1041">
        <f>IF(AND('Evaluation des exigences'!E337="Non concernée",A320&lt;&gt;"NA"),1,0)</f>
        <v>0</v>
      </c>
      <c r="K320" s="1041">
        <f>IF(AND('Evaluation des exigences'!E337="Choix de véracité",B320&lt;&gt;"NA"),1,0)</f>
        <v>1</v>
      </c>
      <c r="L320" s="1041">
        <f>IF(AND('Evaluation des exigences'!E337="Non concernée",B320&lt;&gt;"NA"),1,0)</f>
        <v>0</v>
      </c>
      <c r="M320" s="1041">
        <f>IF(AND('Evaluation des exigences'!E337="Choix de véracité",C320&lt;&gt;"NA"),1,0)</f>
        <v>0</v>
      </c>
      <c r="N320" s="1041">
        <f>IF(AND('Evaluation des exigences'!E337="Non concernée",C320&lt;&gt;"NA"),1,0)</f>
        <v>0</v>
      </c>
      <c r="O320" s="1041">
        <f>IF(AND('Evaluation des exigences'!E337="Choix de véracité",H320&gt;1),1,0)</f>
        <v>1</v>
      </c>
      <c r="P320" s="1041">
        <f>IF(AND('Evaluation des exigences'!E337="Non concernée",H320&gt;1),1,0)</f>
        <v>0</v>
      </c>
    </row>
    <row r="321" spans="1:16" ht="63.75">
      <c r="A321" s="701" t="s">
        <v>450</v>
      </c>
      <c r="B321" s="601" t="s">
        <v>451</v>
      </c>
      <c r="C321" s="586" t="s">
        <v>69</v>
      </c>
      <c r="D321" s="959" t="s">
        <v>1504</v>
      </c>
      <c r="E321" s="984">
        <f t="shared" si="21"/>
        <v>1</v>
      </c>
      <c r="F321" s="984">
        <f t="shared" si="22"/>
        <v>1</v>
      </c>
      <c r="G321" s="984">
        <f t="shared" si="23"/>
        <v>0</v>
      </c>
      <c r="H321" s="984">
        <f t="shared" si="24"/>
        <v>2</v>
      </c>
      <c r="I321" s="1041">
        <f>IF(AND('Evaluation des exigences'!E338="Choix de véracité",A321&lt;&gt;"NA"),1,0)</f>
        <v>1</v>
      </c>
      <c r="J321" s="1041">
        <f>IF(AND('Evaluation des exigences'!E338="Non concernée",A321&lt;&gt;"NA"),1,0)</f>
        <v>0</v>
      </c>
      <c r="K321" s="1041">
        <f>IF(AND('Evaluation des exigences'!E338="Choix de véracité",B321&lt;&gt;"NA"),1,0)</f>
        <v>1</v>
      </c>
      <c r="L321" s="1041">
        <f>IF(AND('Evaluation des exigences'!E338="Non concernée",B321&lt;&gt;"NA"),1,0)</f>
        <v>0</v>
      </c>
      <c r="M321" s="1041">
        <f>IF(AND('Evaluation des exigences'!E338="Choix de véracité",C321&lt;&gt;"NA"),1,0)</f>
        <v>0</v>
      </c>
      <c r="N321" s="1041">
        <f>IF(AND('Evaluation des exigences'!E338="Non concernée",C321&lt;&gt;"NA"),1,0)</f>
        <v>0</v>
      </c>
      <c r="O321" s="1041">
        <f>IF(AND('Evaluation des exigences'!E338="Choix de véracité",H321&gt;1),1,0)</f>
        <v>1</v>
      </c>
      <c r="P321" s="1041">
        <f>IF(AND('Evaluation des exigences'!E338="Non concernée",H321&gt;1),1,0)</f>
        <v>0</v>
      </c>
    </row>
    <row r="322" spans="1:16" ht="76.5">
      <c r="A322" s="701" t="s">
        <v>450</v>
      </c>
      <c r="B322" s="601" t="s">
        <v>451</v>
      </c>
      <c r="C322" s="586" t="s">
        <v>69</v>
      </c>
      <c r="D322" s="959" t="s">
        <v>1505</v>
      </c>
      <c r="E322" s="984">
        <f t="shared" si="21"/>
        <v>1</v>
      </c>
      <c r="F322" s="984">
        <f t="shared" si="22"/>
        <v>1</v>
      </c>
      <c r="G322" s="984">
        <f t="shared" si="23"/>
        <v>0</v>
      </c>
      <c r="H322" s="984">
        <f t="shared" si="24"/>
        <v>2</v>
      </c>
      <c r="I322" s="1041">
        <f>IF(AND('Evaluation des exigences'!E339="Choix de véracité",A322&lt;&gt;"NA"),1,0)</f>
        <v>1</v>
      </c>
      <c r="J322" s="1041">
        <f>IF(AND('Evaluation des exigences'!E339="Non concernée",A322&lt;&gt;"NA"),1,0)</f>
        <v>0</v>
      </c>
      <c r="K322" s="1041">
        <f>IF(AND('Evaluation des exigences'!E339="Choix de véracité",B322&lt;&gt;"NA"),1,0)</f>
        <v>1</v>
      </c>
      <c r="L322" s="1041">
        <f>IF(AND('Evaluation des exigences'!E339="Non concernée",B322&lt;&gt;"NA"),1,0)</f>
        <v>0</v>
      </c>
      <c r="M322" s="1041">
        <f>IF(AND('Evaluation des exigences'!E339="Choix de véracité",C322&lt;&gt;"NA"),1,0)</f>
        <v>0</v>
      </c>
      <c r="N322" s="1041">
        <f>IF(AND('Evaluation des exigences'!E339="Non concernée",C322&lt;&gt;"NA"),1,0)</f>
        <v>0</v>
      </c>
      <c r="O322" s="1041">
        <f>IF(AND('Evaluation des exigences'!E339="Choix de véracité",H322&gt;1),1,0)</f>
        <v>1</v>
      </c>
      <c r="P322" s="1041">
        <f>IF(AND('Evaluation des exigences'!E339="Non concernée",H322&gt;1),1,0)</f>
        <v>0</v>
      </c>
    </row>
    <row r="323" spans="1:16" ht="76.5">
      <c r="A323" s="701" t="s">
        <v>450</v>
      </c>
      <c r="B323" s="601" t="s">
        <v>451</v>
      </c>
      <c r="C323" s="586" t="s">
        <v>69</v>
      </c>
      <c r="D323" s="959" t="s">
        <v>1506</v>
      </c>
      <c r="E323" s="984">
        <f t="shared" si="21"/>
        <v>1</v>
      </c>
      <c r="F323" s="984">
        <f t="shared" si="22"/>
        <v>1</v>
      </c>
      <c r="G323" s="984">
        <f t="shared" si="23"/>
        <v>0</v>
      </c>
      <c r="H323" s="984">
        <f t="shared" si="24"/>
        <v>2</v>
      </c>
      <c r="I323" s="1041">
        <f>IF(AND('Evaluation des exigences'!E340="Choix de véracité",A323&lt;&gt;"NA"),1,0)</f>
        <v>1</v>
      </c>
      <c r="J323" s="1041">
        <f>IF(AND('Evaluation des exigences'!E340="Non concernée",A323&lt;&gt;"NA"),1,0)</f>
        <v>0</v>
      </c>
      <c r="K323" s="1041">
        <f>IF(AND('Evaluation des exigences'!E340="Choix de véracité",B323&lt;&gt;"NA"),1,0)</f>
        <v>1</v>
      </c>
      <c r="L323" s="1041">
        <f>IF(AND('Evaluation des exigences'!E340="Non concernée",B323&lt;&gt;"NA"),1,0)</f>
        <v>0</v>
      </c>
      <c r="M323" s="1041">
        <f>IF(AND('Evaluation des exigences'!E340="Choix de véracité",C323&lt;&gt;"NA"),1,0)</f>
        <v>0</v>
      </c>
      <c r="N323" s="1041">
        <f>IF(AND('Evaluation des exigences'!E340="Non concernée",C323&lt;&gt;"NA"),1,0)</f>
        <v>0</v>
      </c>
      <c r="O323" s="1041">
        <f>IF(AND('Evaluation des exigences'!E340="Choix de véracité",H323&gt;1),1,0)</f>
        <v>1</v>
      </c>
      <c r="P323" s="1041">
        <f>IF(AND('Evaluation des exigences'!E340="Non concernée",H323&gt;1),1,0)</f>
        <v>0</v>
      </c>
    </row>
    <row r="324" spans="1:16" ht="25.5">
      <c r="A324" s="701" t="s">
        <v>450</v>
      </c>
      <c r="B324" s="601" t="s">
        <v>452</v>
      </c>
      <c r="C324" s="586" t="s">
        <v>69</v>
      </c>
      <c r="D324" s="959" t="s">
        <v>1234</v>
      </c>
      <c r="E324" s="984">
        <f t="shared" si="21"/>
        <v>1</v>
      </c>
      <c r="F324" s="984">
        <f t="shared" si="22"/>
        <v>1</v>
      </c>
      <c r="G324" s="984">
        <f t="shared" si="23"/>
        <v>0</v>
      </c>
      <c r="H324" s="984">
        <f t="shared" si="24"/>
        <v>2</v>
      </c>
      <c r="I324" s="1041">
        <f>IF(AND('Evaluation des exigences'!E341="Choix de véracité",A324&lt;&gt;"NA"),1,0)</f>
        <v>1</v>
      </c>
      <c r="J324" s="1041">
        <f>IF(AND('Evaluation des exigences'!E341="Non concernée",A324&lt;&gt;"NA"),1,0)</f>
        <v>0</v>
      </c>
      <c r="K324" s="1041">
        <f>IF(AND('Evaluation des exigences'!E341="Choix de véracité",B324&lt;&gt;"NA"),1,0)</f>
        <v>1</v>
      </c>
      <c r="L324" s="1041">
        <f>IF(AND('Evaluation des exigences'!E341="Non concernée",B324&lt;&gt;"NA"),1,0)</f>
        <v>0</v>
      </c>
      <c r="M324" s="1041">
        <f>IF(AND('Evaluation des exigences'!E341="Choix de véracité",C324&lt;&gt;"NA"),1,0)</f>
        <v>0</v>
      </c>
      <c r="N324" s="1041">
        <f>IF(AND('Evaluation des exigences'!E341="Non concernée",C324&lt;&gt;"NA"),1,0)</f>
        <v>0</v>
      </c>
      <c r="O324" s="1041">
        <f>IF(AND('Evaluation des exigences'!E341="Choix de véracité",H324&gt;1),1,0)</f>
        <v>1</v>
      </c>
      <c r="P324" s="1041">
        <f>IF(AND('Evaluation des exigences'!E341="Non concernée",H324&gt;1),1,0)</f>
        <v>0</v>
      </c>
    </row>
    <row r="325" spans="1:16" ht="76.5">
      <c r="A325" s="701" t="s">
        <v>453</v>
      </c>
      <c r="B325" s="601" t="s">
        <v>454</v>
      </c>
      <c r="C325" s="586" t="s">
        <v>69</v>
      </c>
      <c r="D325" s="959" t="s">
        <v>1507</v>
      </c>
      <c r="E325" s="984">
        <f t="shared" ref="E325:E388" si="25">IF(A325="NA",0,1)</f>
        <v>1</v>
      </c>
      <c r="F325" s="984">
        <f t="shared" ref="F325:F388" si="26">IF(B325="NA",0,1)</f>
        <v>1</v>
      </c>
      <c r="G325" s="984">
        <f t="shared" ref="G325:G388" si="27">IF(C325="NA",0,1)</f>
        <v>0</v>
      </c>
      <c r="H325" s="984">
        <f t="shared" si="24"/>
        <v>2</v>
      </c>
      <c r="I325" s="1041">
        <f>IF(AND('Evaluation des exigences'!E342="Choix de véracité",A325&lt;&gt;"NA"),1,0)</f>
        <v>1</v>
      </c>
      <c r="J325" s="1041">
        <f>IF(AND('Evaluation des exigences'!E342="Non concernée",A325&lt;&gt;"NA"),1,0)</f>
        <v>0</v>
      </c>
      <c r="K325" s="1041">
        <f>IF(AND('Evaluation des exigences'!E342="Choix de véracité",B325&lt;&gt;"NA"),1,0)</f>
        <v>1</v>
      </c>
      <c r="L325" s="1041">
        <f>IF(AND('Evaluation des exigences'!E342="Non concernée",B325&lt;&gt;"NA"),1,0)</f>
        <v>0</v>
      </c>
      <c r="M325" s="1041">
        <f>IF(AND('Evaluation des exigences'!E342="Choix de véracité",C325&lt;&gt;"NA"),1,0)</f>
        <v>0</v>
      </c>
      <c r="N325" s="1041">
        <f>IF(AND('Evaluation des exigences'!E342="Non concernée",C325&lt;&gt;"NA"),1,0)</f>
        <v>0</v>
      </c>
      <c r="O325" s="1041">
        <f>IF(AND('Evaluation des exigences'!E342="Choix de véracité",H325&gt;1),1,0)</f>
        <v>1</v>
      </c>
      <c r="P325" s="1041">
        <f>IF(AND('Evaluation des exigences'!E342="Non concernée",H325&gt;1),1,0)</f>
        <v>0</v>
      </c>
    </row>
    <row r="326" spans="1:16" ht="63.75">
      <c r="A326" s="701" t="s">
        <v>453</v>
      </c>
      <c r="B326" s="601" t="s">
        <v>454</v>
      </c>
      <c r="C326" s="586" t="s">
        <v>69</v>
      </c>
      <c r="D326" s="959" t="s">
        <v>1508</v>
      </c>
      <c r="E326" s="984">
        <f t="shared" si="25"/>
        <v>1</v>
      </c>
      <c r="F326" s="984">
        <f t="shared" si="26"/>
        <v>1</v>
      </c>
      <c r="G326" s="984">
        <f t="shared" si="27"/>
        <v>0</v>
      </c>
      <c r="H326" s="984">
        <f t="shared" si="24"/>
        <v>2</v>
      </c>
      <c r="I326" s="1041">
        <f>IF(AND('Evaluation des exigences'!E343="Choix de véracité",A326&lt;&gt;"NA"),1,0)</f>
        <v>1</v>
      </c>
      <c r="J326" s="1041">
        <f>IF(AND('Evaluation des exigences'!E343="Non concernée",A326&lt;&gt;"NA"),1,0)</f>
        <v>0</v>
      </c>
      <c r="K326" s="1041">
        <f>IF(AND('Evaluation des exigences'!E343="Choix de véracité",B326&lt;&gt;"NA"),1,0)</f>
        <v>1</v>
      </c>
      <c r="L326" s="1041">
        <f>IF(AND('Evaluation des exigences'!E343="Non concernée",B326&lt;&gt;"NA"),1,0)</f>
        <v>0</v>
      </c>
      <c r="M326" s="1041">
        <f>IF(AND('Evaluation des exigences'!E343="Choix de véracité",C326&lt;&gt;"NA"),1,0)</f>
        <v>0</v>
      </c>
      <c r="N326" s="1041">
        <f>IF(AND('Evaluation des exigences'!E343="Non concernée",C326&lt;&gt;"NA"),1,0)</f>
        <v>0</v>
      </c>
      <c r="O326" s="1041">
        <f>IF(AND('Evaluation des exigences'!E343="Choix de véracité",H326&gt;1),1,0)</f>
        <v>1</v>
      </c>
      <c r="P326" s="1041">
        <f>IF(AND('Evaluation des exigences'!E343="Non concernée",H326&gt;1),1,0)</f>
        <v>0</v>
      </c>
    </row>
    <row r="327" spans="1:16" ht="76.5">
      <c r="A327" s="701" t="s">
        <v>455</v>
      </c>
      <c r="B327" s="601" t="s">
        <v>456</v>
      </c>
      <c r="C327" s="586" t="s">
        <v>69</v>
      </c>
      <c r="D327" s="959" t="s">
        <v>1235</v>
      </c>
      <c r="E327" s="984">
        <f t="shared" si="25"/>
        <v>1</v>
      </c>
      <c r="F327" s="984">
        <f t="shared" si="26"/>
        <v>1</v>
      </c>
      <c r="G327" s="984">
        <f t="shared" si="27"/>
        <v>0</v>
      </c>
      <c r="H327" s="984">
        <f t="shared" si="24"/>
        <v>2</v>
      </c>
      <c r="I327" s="1041">
        <f>IF(AND('Evaluation des exigences'!E344="Choix de véracité",A327&lt;&gt;"NA"),1,0)</f>
        <v>1</v>
      </c>
      <c r="J327" s="1041">
        <f>IF(AND('Evaluation des exigences'!E344="Non concernée",A327&lt;&gt;"NA"),1,0)</f>
        <v>0</v>
      </c>
      <c r="K327" s="1041">
        <f>IF(AND('Evaluation des exigences'!E344="Choix de véracité",B327&lt;&gt;"NA"),1,0)</f>
        <v>1</v>
      </c>
      <c r="L327" s="1041">
        <f>IF(AND('Evaluation des exigences'!E344="Non concernée",B327&lt;&gt;"NA"),1,0)</f>
        <v>0</v>
      </c>
      <c r="M327" s="1041">
        <f>IF(AND('Evaluation des exigences'!E344="Choix de véracité",C327&lt;&gt;"NA"),1,0)</f>
        <v>0</v>
      </c>
      <c r="N327" s="1041">
        <f>IF(AND('Evaluation des exigences'!E344="Non concernée",C327&lt;&gt;"NA"),1,0)</f>
        <v>0</v>
      </c>
      <c r="O327" s="1041">
        <f>IF(AND('Evaluation des exigences'!E344="Choix de véracité",H327&gt;1),1,0)</f>
        <v>1</v>
      </c>
      <c r="P327" s="1041">
        <f>IF(AND('Evaluation des exigences'!E344="Non concernée",H327&gt;1),1,0)</f>
        <v>0</v>
      </c>
    </row>
    <row r="328" spans="1:16" ht="89.25">
      <c r="A328" s="696" t="s">
        <v>69</v>
      </c>
      <c r="B328" s="602" t="s">
        <v>456</v>
      </c>
      <c r="C328" s="587" t="s">
        <v>69</v>
      </c>
      <c r="D328" s="967" t="s">
        <v>1509</v>
      </c>
      <c r="E328" s="984">
        <f t="shared" si="25"/>
        <v>0</v>
      </c>
      <c r="F328" s="984">
        <f t="shared" si="26"/>
        <v>1</v>
      </c>
      <c r="G328" s="984">
        <f t="shared" si="27"/>
        <v>0</v>
      </c>
      <c r="H328" s="984">
        <f t="shared" si="24"/>
        <v>1</v>
      </c>
      <c r="I328" s="1041">
        <f>IF(AND('Evaluation des exigences'!E345="Choix de véracité",A328&lt;&gt;"NA"),1,0)</f>
        <v>0</v>
      </c>
      <c r="J328" s="1041">
        <f>IF(AND('Evaluation des exigences'!E345="Non concernée",A328&lt;&gt;"NA"),1,0)</f>
        <v>0</v>
      </c>
      <c r="K328" s="1041">
        <f>IF(AND('Evaluation des exigences'!E345="Choix de véracité",B328&lt;&gt;"NA"),1,0)</f>
        <v>1</v>
      </c>
      <c r="L328" s="1041">
        <f>IF(AND('Evaluation des exigences'!E345="Non concernée",B328&lt;&gt;"NA"),1,0)</f>
        <v>0</v>
      </c>
      <c r="M328" s="1041">
        <f>IF(AND('Evaluation des exigences'!E345="Choix de véracité",C328&lt;&gt;"NA"),1,0)</f>
        <v>0</v>
      </c>
      <c r="N328" s="1041">
        <f>IF(AND('Evaluation des exigences'!E345="Non concernée",C328&lt;&gt;"NA"),1,0)</f>
        <v>0</v>
      </c>
      <c r="O328" s="1041">
        <f>IF(AND('Evaluation des exigences'!E345="Choix de véracité",H328&gt;1),1,0)</f>
        <v>0</v>
      </c>
      <c r="P328" s="1041">
        <f>IF(AND('Evaluation des exigences'!E345="Non concernée",H328&gt;1),1,0)</f>
        <v>0</v>
      </c>
    </row>
    <row r="329" spans="1:16" ht="25.5">
      <c r="A329" s="693" t="s">
        <v>501</v>
      </c>
      <c r="B329" s="573" t="s">
        <v>502</v>
      </c>
      <c r="C329" s="573" t="s">
        <v>69</v>
      </c>
      <c r="D329" s="956" t="s">
        <v>1207</v>
      </c>
      <c r="E329" s="984"/>
      <c r="F329" s="984"/>
      <c r="G329" s="984"/>
      <c r="H329" s="984"/>
      <c r="I329" s="1074"/>
      <c r="J329" s="1074"/>
      <c r="K329" s="1074"/>
      <c r="L329" s="1074"/>
      <c r="M329" s="1074"/>
      <c r="N329" s="1074"/>
      <c r="O329" s="1074"/>
      <c r="P329" s="1074"/>
    </row>
    <row r="330" spans="1:16" ht="102">
      <c r="A330" s="697" t="s">
        <v>501</v>
      </c>
      <c r="B330" s="596" t="s">
        <v>502</v>
      </c>
      <c r="C330" s="596" t="s">
        <v>69</v>
      </c>
      <c r="D330" s="971" t="s">
        <v>1510</v>
      </c>
      <c r="E330" s="984">
        <f t="shared" si="25"/>
        <v>1</v>
      </c>
      <c r="F330" s="984">
        <f t="shared" si="26"/>
        <v>1</v>
      </c>
      <c r="G330" s="984">
        <f t="shared" si="27"/>
        <v>0</v>
      </c>
      <c r="H330" s="984">
        <f t="shared" ref="H330:H392" si="28">SUM(E330:G330)</f>
        <v>2</v>
      </c>
      <c r="I330" s="1041">
        <f>IF(AND('Evaluation des exigences'!E347="Choix de véracité",A330&lt;&gt;"NA"),1,0)</f>
        <v>1</v>
      </c>
      <c r="J330" s="1041">
        <f>IF(AND('Evaluation des exigences'!E347="Non concernée",A330&lt;&gt;"NA"),1,0)</f>
        <v>0</v>
      </c>
      <c r="K330" s="1041">
        <f>IF(AND('Evaluation des exigences'!E347="Choix de véracité",B330&lt;&gt;"NA"),1,0)</f>
        <v>1</v>
      </c>
      <c r="L330" s="1041">
        <f>IF(AND('Evaluation des exigences'!E347="Non concernée",B330&lt;&gt;"NA"),1,0)</f>
        <v>0</v>
      </c>
      <c r="M330" s="1041">
        <f>IF(AND('Evaluation des exigences'!E347="Choix de véracité",C330&lt;&gt;"NA"),1,0)</f>
        <v>0</v>
      </c>
      <c r="N330" s="1041">
        <f>IF(AND('Evaluation des exigences'!E347="Non concernée",C330&lt;&gt;"NA"),1,0)</f>
        <v>0</v>
      </c>
      <c r="O330" s="1041">
        <f>IF(AND('Evaluation des exigences'!E347="Choix de véracité",H330&gt;1),1,0)</f>
        <v>1</v>
      </c>
      <c r="P330" s="1041">
        <f>IF(AND('Evaluation des exigences'!E347="Non concernée",H330&gt;1),1,0)</f>
        <v>0</v>
      </c>
    </row>
    <row r="331" spans="1:16" ht="63.75">
      <c r="A331" s="697" t="s">
        <v>501</v>
      </c>
      <c r="B331" s="596" t="s">
        <v>502</v>
      </c>
      <c r="C331" s="596" t="s">
        <v>69</v>
      </c>
      <c r="D331" s="970" t="s">
        <v>1236</v>
      </c>
      <c r="E331" s="984">
        <f t="shared" si="25"/>
        <v>1</v>
      </c>
      <c r="F331" s="984">
        <f t="shared" si="26"/>
        <v>1</v>
      </c>
      <c r="G331" s="984">
        <f t="shared" si="27"/>
        <v>0</v>
      </c>
      <c r="H331" s="984">
        <f t="shared" si="28"/>
        <v>2</v>
      </c>
      <c r="I331" s="1041">
        <f>IF(AND('Evaluation des exigences'!E348="Choix de véracité",A331&lt;&gt;"NA"),1,0)</f>
        <v>1</v>
      </c>
      <c r="J331" s="1041">
        <f>IF(AND('Evaluation des exigences'!E348="Non concernée",A331&lt;&gt;"NA"),1,0)</f>
        <v>0</v>
      </c>
      <c r="K331" s="1041">
        <f>IF(AND('Evaluation des exigences'!E348="Choix de véracité",B331&lt;&gt;"NA"),1,0)</f>
        <v>1</v>
      </c>
      <c r="L331" s="1041">
        <f>IF(AND('Evaluation des exigences'!E348="Non concernée",B331&lt;&gt;"NA"),1,0)</f>
        <v>0</v>
      </c>
      <c r="M331" s="1041">
        <f>IF(AND('Evaluation des exigences'!E348="Choix de véracité",C331&lt;&gt;"NA"),1,0)</f>
        <v>0</v>
      </c>
      <c r="N331" s="1041">
        <f>IF(AND('Evaluation des exigences'!E348="Non concernée",C331&lt;&gt;"NA"),1,0)</f>
        <v>0</v>
      </c>
      <c r="O331" s="1041">
        <f>IF(AND('Evaluation des exigences'!E348="Choix de véracité",H331&gt;1),1,0)</f>
        <v>1</v>
      </c>
      <c r="P331" s="1041">
        <f>IF(AND('Evaluation des exigences'!E348="Non concernée",H331&gt;1),1,0)</f>
        <v>0</v>
      </c>
    </row>
    <row r="332" spans="1:16" ht="51">
      <c r="A332" s="698" t="s">
        <v>501</v>
      </c>
      <c r="B332" s="597" t="s">
        <v>69</v>
      </c>
      <c r="C332" s="597" t="s">
        <v>69</v>
      </c>
      <c r="D332" s="972" t="s">
        <v>1511</v>
      </c>
      <c r="E332" s="984">
        <f t="shared" si="25"/>
        <v>1</v>
      </c>
      <c r="F332" s="984">
        <f t="shared" si="26"/>
        <v>0</v>
      </c>
      <c r="G332" s="984">
        <f t="shared" si="27"/>
        <v>0</v>
      </c>
      <c r="H332" s="984">
        <f t="shared" si="28"/>
        <v>1</v>
      </c>
      <c r="I332" s="1041">
        <f>IF(AND('Evaluation des exigences'!E349="Choix de véracité",A332&lt;&gt;"NA"),1,0)</f>
        <v>1</v>
      </c>
      <c r="J332" s="1041">
        <f>IF(AND('Evaluation des exigences'!E349="Non concernée",A332&lt;&gt;"NA"),1,0)</f>
        <v>0</v>
      </c>
      <c r="K332" s="1041">
        <f>IF(AND('Evaluation des exigences'!E349="Choix de véracité",B332&lt;&gt;"NA"),1,0)</f>
        <v>0</v>
      </c>
      <c r="L332" s="1041">
        <f>IF(AND('Evaluation des exigences'!E349="Non concernée",B332&lt;&gt;"NA"),1,0)</f>
        <v>0</v>
      </c>
      <c r="M332" s="1041">
        <f>IF(AND('Evaluation des exigences'!E349="Choix de véracité",C332&lt;&gt;"NA"),1,0)</f>
        <v>0</v>
      </c>
      <c r="N332" s="1041">
        <f>IF(AND('Evaluation des exigences'!E349="Non concernée",C332&lt;&gt;"NA"),1,0)</f>
        <v>0</v>
      </c>
      <c r="O332" s="1041">
        <f>IF(AND('Evaluation des exigences'!E349="Choix de véracité",H332&gt;1),1,0)</f>
        <v>0</v>
      </c>
      <c r="P332" s="1041">
        <f>IF(AND('Evaluation des exigences'!E349="Non concernée",H332&gt;1),1,0)</f>
        <v>0</v>
      </c>
    </row>
    <row r="333" spans="1:16" ht="51">
      <c r="A333" s="697" t="s">
        <v>501</v>
      </c>
      <c r="B333" s="596" t="s">
        <v>502</v>
      </c>
      <c r="C333" s="596" t="s">
        <v>69</v>
      </c>
      <c r="D333" s="970" t="s">
        <v>1237</v>
      </c>
      <c r="E333" s="984">
        <f t="shared" si="25"/>
        <v>1</v>
      </c>
      <c r="F333" s="984">
        <f t="shared" si="26"/>
        <v>1</v>
      </c>
      <c r="G333" s="984">
        <f t="shared" si="27"/>
        <v>0</v>
      </c>
      <c r="H333" s="984">
        <f t="shared" si="28"/>
        <v>2</v>
      </c>
      <c r="I333" s="1041">
        <f>IF(AND('Evaluation des exigences'!E350="Choix de véracité",A333&lt;&gt;"NA"),1,0)</f>
        <v>1</v>
      </c>
      <c r="J333" s="1041">
        <f>IF(AND('Evaluation des exigences'!E350="Non concernée",A333&lt;&gt;"NA"),1,0)</f>
        <v>0</v>
      </c>
      <c r="K333" s="1041">
        <f>IF(AND('Evaluation des exigences'!E350="Choix de véracité",B333&lt;&gt;"NA"),1,0)</f>
        <v>1</v>
      </c>
      <c r="L333" s="1041">
        <f>IF(AND('Evaluation des exigences'!E350="Non concernée",B333&lt;&gt;"NA"),1,0)</f>
        <v>0</v>
      </c>
      <c r="M333" s="1041">
        <f>IF(AND('Evaluation des exigences'!E350="Choix de véracité",C333&lt;&gt;"NA"),1,0)</f>
        <v>0</v>
      </c>
      <c r="N333" s="1041">
        <f>IF(AND('Evaluation des exigences'!E350="Non concernée",C333&lt;&gt;"NA"),1,0)</f>
        <v>0</v>
      </c>
      <c r="O333" s="1041">
        <f>IF(AND('Evaluation des exigences'!E350="Choix de véracité",H333&gt;1),1,0)</f>
        <v>1</v>
      </c>
      <c r="P333" s="1041">
        <f>IF(AND('Evaluation des exigences'!E350="Non concernée",H333&gt;1),1,0)</f>
        <v>0</v>
      </c>
    </row>
    <row r="334" spans="1:16" ht="51">
      <c r="A334" s="697" t="s">
        <v>501</v>
      </c>
      <c r="B334" s="596" t="s">
        <v>502</v>
      </c>
      <c r="C334" s="596" t="s">
        <v>69</v>
      </c>
      <c r="D334" s="970" t="s">
        <v>1238</v>
      </c>
      <c r="E334" s="984">
        <f t="shared" si="25"/>
        <v>1</v>
      </c>
      <c r="F334" s="984">
        <f t="shared" si="26"/>
        <v>1</v>
      </c>
      <c r="G334" s="984">
        <f t="shared" si="27"/>
        <v>0</v>
      </c>
      <c r="H334" s="984">
        <f t="shared" si="28"/>
        <v>2</v>
      </c>
      <c r="I334" s="1041">
        <f>IF(AND('Evaluation des exigences'!E351="Choix de véracité",A334&lt;&gt;"NA"),1,0)</f>
        <v>1</v>
      </c>
      <c r="J334" s="1041">
        <f>IF(AND('Evaluation des exigences'!E351="Non concernée",A334&lt;&gt;"NA"),1,0)</f>
        <v>0</v>
      </c>
      <c r="K334" s="1041">
        <f>IF(AND('Evaluation des exigences'!E351="Choix de véracité",B334&lt;&gt;"NA"),1,0)</f>
        <v>1</v>
      </c>
      <c r="L334" s="1041">
        <f>IF(AND('Evaluation des exigences'!E351="Non concernée",B334&lt;&gt;"NA"),1,0)</f>
        <v>0</v>
      </c>
      <c r="M334" s="1041">
        <f>IF(AND('Evaluation des exigences'!E351="Choix de véracité",C334&lt;&gt;"NA"),1,0)</f>
        <v>0</v>
      </c>
      <c r="N334" s="1041">
        <f>IF(AND('Evaluation des exigences'!E351="Non concernée",C334&lt;&gt;"NA"),1,0)</f>
        <v>0</v>
      </c>
      <c r="O334" s="1041">
        <f>IF(AND('Evaluation des exigences'!E351="Choix de véracité",H334&gt;1),1,0)</f>
        <v>1</v>
      </c>
      <c r="P334" s="1041">
        <f>IF(AND('Evaluation des exigences'!E351="Non concernée",H334&gt;1),1,0)</f>
        <v>0</v>
      </c>
    </row>
    <row r="335" spans="1:16" ht="63.75">
      <c r="A335" s="696" t="s">
        <v>69</v>
      </c>
      <c r="B335" s="598" t="s">
        <v>502</v>
      </c>
      <c r="C335" s="603" t="s">
        <v>69</v>
      </c>
      <c r="D335" s="967" t="s">
        <v>1239</v>
      </c>
      <c r="E335" s="984">
        <f t="shared" si="25"/>
        <v>0</v>
      </c>
      <c r="F335" s="984">
        <f t="shared" si="26"/>
        <v>1</v>
      </c>
      <c r="G335" s="984">
        <f t="shared" si="27"/>
        <v>0</v>
      </c>
      <c r="H335" s="984">
        <f t="shared" si="28"/>
        <v>1</v>
      </c>
      <c r="I335" s="1041">
        <f>IF(AND('Evaluation des exigences'!E352="Choix de véracité",A335&lt;&gt;"NA"),1,0)</f>
        <v>0</v>
      </c>
      <c r="J335" s="1041">
        <f>IF(AND('Evaluation des exigences'!E352="Non concernée",A335&lt;&gt;"NA"),1,0)</f>
        <v>0</v>
      </c>
      <c r="K335" s="1041">
        <f>IF(AND('Evaluation des exigences'!E352="Choix de véracité",B335&lt;&gt;"NA"),1,0)</f>
        <v>1</v>
      </c>
      <c r="L335" s="1041">
        <f>IF(AND('Evaluation des exigences'!E352="Non concernée",B335&lt;&gt;"NA"),1,0)</f>
        <v>0</v>
      </c>
      <c r="M335" s="1041">
        <f>IF(AND('Evaluation des exigences'!E352="Choix de véracité",C335&lt;&gt;"NA"),1,0)</f>
        <v>0</v>
      </c>
      <c r="N335" s="1041">
        <f>IF(AND('Evaluation des exigences'!E352="Non concernée",C335&lt;&gt;"NA"),1,0)</f>
        <v>0</v>
      </c>
      <c r="O335" s="1041">
        <f>IF(AND('Evaluation des exigences'!E352="Choix de véracité",H335&gt;1),1,0)</f>
        <v>0</v>
      </c>
      <c r="P335" s="1041">
        <f>IF(AND('Evaluation des exigences'!E352="Non concernée",H335&gt;1),1,0)</f>
        <v>0</v>
      </c>
    </row>
    <row r="336" spans="1:16" ht="63.75">
      <c r="A336" s="696" t="s">
        <v>69</v>
      </c>
      <c r="B336" s="598" t="s">
        <v>502</v>
      </c>
      <c r="C336" s="603" t="s">
        <v>69</v>
      </c>
      <c r="D336" s="973" t="s">
        <v>1512</v>
      </c>
      <c r="E336" s="984">
        <f t="shared" si="25"/>
        <v>0</v>
      </c>
      <c r="F336" s="984">
        <f t="shared" si="26"/>
        <v>1</v>
      </c>
      <c r="G336" s="984">
        <f t="shared" si="27"/>
        <v>0</v>
      </c>
      <c r="H336" s="984">
        <f t="shared" si="28"/>
        <v>1</v>
      </c>
      <c r="I336" s="1041">
        <f>IF(AND('Evaluation des exigences'!E353="Choix de véracité",A336&lt;&gt;"NA"),1,0)</f>
        <v>0</v>
      </c>
      <c r="J336" s="1041">
        <f>IF(AND('Evaluation des exigences'!E353="Non concernée",A336&lt;&gt;"NA"),1,0)</f>
        <v>0</v>
      </c>
      <c r="K336" s="1041">
        <f>IF(AND('Evaluation des exigences'!E353="Choix de véracité",B336&lt;&gt;"NA"),1,0)</f>
        <v>1</v>
      </c>
      <c r="L336" s="1041">
        <f>IF(AND('Evaluation des exigences'!E353="Non concernée",B336&lt;&gt;"NA"),1,0)</f>
        <v>0</v>
      </c>
      <c r="M336" s="1041">
        <f>IF(AND('Evaluation des exigences'!E353="Choix de véracité",C336&lt;&gt;"NA"),1,0)</f>
        <v>0</v>
      </c>
      <c r="N336" s="1041">
        <f>IF(AND('Evaluation des exigences'!E353="Non concernée",C336&lt;&gt;"NA"),1,0)</f>
        <v>0</v>
      </c>
      <c r="O336" s="1041">
        <f>IF(AND('Evaluation des exigences'!E353="Choix de véracité",H336&gt;1),1,0)</f>
        <v>0</v>
      </c>
      <c r="P336" s="1041">
        <f>IF(AND('Evaluation des exigences'!E353="Non concernée",H336&gt;1),1,0)</f>
        <v>0</v>
      </c>
    </row>
    <row r="337" spans="1:16" ht="25.5">
      <c r="A337" s="693" t="s">
        <v>508</v>
      </c>
      <c r="B337" s="573" t="s">
        <v>357</v>
      </c>
      <c r="C337" s="573" t="s">
        <v>69</v>
      </c>
      <c r="D337" s="956" t="s">
        <v>746</v>
      </c>
      <c r="E337" s="984"/>
      <c r="F337" s="984"/>
      <c r="G337" s="984"/>
      <c r="H337" s="984"/>
      <c r="I337" s="1074"/>
      <c r="J337" s="1074"/>
      <c r="K337" s="1074"/>
      <c r="L337" s="1074"/>
      <c r="M337" s="1074"/>
      <c r="N337" s="1074"/>
      <c r="O337" s="1074"/>
      <c r="P337" s="1074"/>
    </row>
    <row r="338" spans="1:16" ht="63.75">
      <c r="A338" s="698" t="s">
        <v>509</v>
      </c>
      <c r="B338" s="597" t="s">
        <v>69</v>
      </c>
      <c r="C338" s="597" t="s">
        <v>69</v>
      </c>
      <c r="D338" s="965" t="s">
        <v>1513</v>
      </c>
      <c r="E338" s="984">
        <f t="shared" si="25"/>
        <v>1</v>
      </c>
      <c r="F338" s="984">
        <f t="shared" si="26"/>
        <v>0</v>
      </c>
      <c r="G338" s="984">
        <f t="shared" si="27"/>
        <v>0</v>
      </c>
      <c r="H338" s="984">
        <f t="shared" si="28"/>
        <v>1</v>
      </c>
      <c r="I338" s="1041">
        <f>IF(AND('Evaluation des exigences'!E355="Choix de véracité",A338&lt;&gt;"NA"),1,0)</f>
        <v>1</v>
      </c>
      <c r="J338" s="1041">
        <f>IF(AND('Evaluation des exigences'!E355="Non concernée",A338&lt;&gt;"NA"),1,0)</f>
        <v>0</v>
      </c>
      <c r="K338" s="1041">
        <f>IF(AND('Evaluation des exigences'!E355="Choix de véracité",B338&lt;&gt;"NA"),1,0)</f>
        <v>0</v>
      </c>
      <c r="L338" s="1041">
        <f>IF(AND('Evaluation des exigences'!E355="Non concernée",B338&lt;&gt;"NA"),1,0)</f>
        <v>0</v>
      </c>
      <c r="M338" s="1041">
        <f>IF(AND('Evaluation des exigences'!E355="Choix de véracité",C338&lt;&gt;"NA"),1,0)</f>
        <v>0</v>
      </c>
      <c r="N338" s="1041">
        <f>IF(AND('Evaluation des exigences'!E355="Non concernée",C338&lt;&gt;"NA"),1,0)</f>
        <v>0</v>
      </c>
      <c r="O338" s="1041">
        <f>IF(AND('Evaluation des exigences'!E355="Choix de véracité",H338&gt;1),1,0)</f>
        <v>0</v>
      </c>
      <c r="P338" s="1041">
        <f>IF(AND('Evaluation des exigences'!E355="Non concernée",H338&gt;1),1,0)</f>
        <v>0</v>
      </c>
    </row>
    <row r="339" spans="1:16" ht="89.25">
      <c r="A339" s="697" t="s">
        <v>509</v>
      </c>
      <c r="B339" s="596" t="s">
        <v>358</v>
      </c>
      <c r="C339" s="596" t="s">
        <v>69</v>
      </c>
      <c r="D339" s="970" t="s">
        <v>1514</v>
      </c>
      <c r="E339" s="984">
        <f t="shared" si="25"/>
        <v>1</v>
      </c>
      <c r="F339" s="984">
        <f t="shared" si="26"/>
        <v>1</v>
      </c>
      <c r="G339" s="984">
        <f t="shared" si="27"/>
        <v>0</v>
      </c>
      <c r="H339" s="984">
        <f t="shared" si="28"/>
        <v>2</v>
      </c>
      <c r="I339" s="1041">
        <f>IF(AND('Evaluation des exigences'!E356="Choix de véracité",A339&lt;&gt;"NA"),1,0)</f>
        <v>1</v>
      </c>
      <c r="J339" s="1041">
        <f>IF(AND('Evaluation des exigences'!E356="Non concernée",A339&lt;&gt;"NA"),1,0)</f>
        <v>0</v>
      </c>
      <c r="K339" s="1041">
        <f>IF(AND('Evaluation des exigences'!E356="Choix de véracité",B339&lt;&gt;"NA"),1,0)</f>
        <v>1</v>
      </c>
      <c r="L339" s="1041">
        <f>IF(AND('Evaluation des exigences'!E356="Non concernée",B339&lt;&gt;"NA"),1,0)</f>
        <v>0</v>
      </c>
      <c r="M339" s="1041">
        <f>IF(AND('Evaluation des exigences'!E356="Choix de véracité",C339&lt;&gt;"NA"),1,0)</f>
        <v>0</v>
      </c>
      <c r="N339" s="1041">
        <f>IF(AND('Evaluation des exigences'!E356="Non concernée",C339&lt;&gt;"NA"),1,0)</f>
        <v>0</v>
      </c>
      <c r="O339" s="1041">
        <f>IF(AND('Evaluation des exigences'!E356="Choix de véracité",H339&gt;1),1,0)</f>
        <v>1</v>
      </c>
      <c r="P339" s="1041">
        <f>IF(AND('Evaluation des exigences'!E356="Non concernée",H339&gt;1),1,0)</f>
        <v>0</v>
      </c>
    </row>
    <row r="340" spans="1:16" ht="89.25">
      <c r="A340" s="697" t="s">
        <v>509</v>
      </c>
      <c r="B340" s="596" t="s">
        <v>358</v>
      </c>
      <c r="C340" s="596" t="s">
        <v>69</v>
      </c>
      <c r="D340" s="970" t="s">
        <v>1515</v>
      </c>
      <c r="E340" s="984">
        <f t="shared" si="25"/>
        <v>1</v>
      </c>
      <c r="F340" s="984">
        <f t="shared" si="26"/>
        <v>1</v>
      </c>
      <c r="G340" s="984">
        <f t="shared" si="27"/>
        <v>0</v>
      </c>
      <c r="H340" s="984">
        <f t="shared" si="28"/>
        <v>2</v>
      </c>
      <c r="I340" s="1041">
        <f>IF(AND('Evaluation des exigences'!E357="Choix de véracité",A340&lt;&gt;"NA"),1,0)</f>
        <v>1</v>
      </c>
      <c r="J340" s="1041">
        <f>IF(AND('Evaluation des exigences'!E357="Non concernée",A340&lt;&gt;"NA"),1,0)</f>
        <v>0</v>
      </c>
      <c r="K340" s="1041">
        <f>IF(AND('Evaluation des exigences'!E357="Choix de véracité",B340&lt;&gt;"NA"),1,0)</f>
        <v>1</v>
      </c>
      <c r="L340" s="1041">
        <f>IF(AND('Evaluation des exigences'!E357="Non concernée",B340&lt;&gt;"NA"),1,0)</f>
        <v>0</v>
      </c>
      <c r="M340" s="1041">
        <f>IF(AND('Evaluation des exigences'!E357="Choix de véracité",C340&lt;&gt;"NA"),1,0)</f>
        <v>0</v>
      </c>
      <c r="N340" s="1041">
        <f>IF(AND('Evaluation des exigences'!E357="Non concernée",C340&lt;&gt;"NA"),1,0)</f>
        <v>0</v>
      </c>
      <c r="O340" s="1041">
        <f>IF(AND('Evaluation des exigences'!E357="Choix de véracité",H340&gt;1),1,0)</f>
        <v>1</v>
      </c>
      <c r="P340" s="1041">
        <f>IF(AND('Evaluation des exigences'!E357="Non concernée",H340&gt;1),1,0)</f>
        <v>0</v>
      </c>
    </row>
    <row r="341" spans="1:16" ht="76.5">
      <c r="A341" s="697" t="s">
        <v>509</v>
      </c>
      <c r="B341" s="596" t="s">
        <v>358</v>
      </c>
      <c r="C341" s="596" t="s">
        <v>69</v>
      </c>
      <c r="D341" s="970" t="s">
        <v>1240</v>
      </c>
      <c r="E341" s="984">
        <f t="shared" si="25"/>
        <v>1</v>
      </c>
      <c r="F341" s="984">
        <f t="shared" si="26"/>
        <v>1</v>
      </c>
      <c r="G341" s="984">
        <f t="shared" si="27"/>
        <v>0</v>
      </c>
      <c r="H341" s="984">
        <f t="shared" si="28"/>
        <v>2</v>
      </c>
      <c r="I341" s="1041">
        <f>IF(AND('Evaluation des exigences'!E358="Choix de véracité",A341&lt;&gt;"NA"),1,0)</f>
        <v>1</v>
      </c>
      <c r="J341" s="1041">
        <f>IF(AND('Evaluation des exigences'!E358="Non concernée",A341&lt;&gt;"NA"),1,0)</f>
        <v>0</v>
      </c>
      <c r="K341" s="1041">
        <f>IF(AND('Evaluation des exigences'!E358="Choix de véracité",B341&lt;&gt;"NA"),1,0)</f>
        <v>1</v>
      </c>
      <c r="L341" s="1041">
        <f>IF(AND('Evaluation des exigences'!E358="Non concernée",B341&lt;&gt;"NA"),1,0)</f>
        <v>0</v>
      </c>
      <c r="M341" s="1041">
        <f>IF(AND('Evaluation des exigences'!E358="Choix de véracité",C341&lt;&gt;"NA"),1,0)</f>
        <v>0</v>
      </c>
      <c r="N341" s="1041">
        <f>IF(AND('Evaluation des exigences'!E358="Non concernée",C341&lt;&gt;"NA"),1,0)</f>
        <v>0</v>
      </c>
      <c r="O341" s="1041">
        <f>IF(AND('Evaluation des exigences'!E358="Choix de véracité",H341&gt;1),1,0)</f>
        <v>1</v>
      </c>
      <c r="P341" s="1041">
        <f>IF(AND('Evaluation des exigences'!E358="Non concernée",H341&gt;1),1,0)</f>
        <v>0</v>
      </c>
    </row>
    <row r="342" spans="1:16" ht="38.25">
      <c r="A342" s="697" t="s">
        <v>509</v>
      </c>
      <c r="B342" s="596" t="s">
        <v>358</v>
      </c>
      <c r="C342" s="596" t="s">
        <v>69</v>
      </c>
      <c r="D342" s="970" t="s">
        <v>1241</v>
      </c>
      <c r="E342" s="984">
        <f t="shared" si="25"/>
        <v>1</v>
      </c>
      <c r="F342" s="984">
        <f t="shared" si="26"/>
        <v>1</v>
      </c>
      <c r="G342" s="984">
        <f t="shared" si="27"/>
        <v>0</v>
      </c>
      <c r="H342" s="984">
        <f t="shared" si="28"/>
        <v>2</v>
      </c>
      <c r="I342" s="1041">
        <f>IF(AND('Evaluation des exigences'!E359="Choix de véracité",A342&lt;&gt;"NA"),1,0)</f>
        <v>1</v>
      </c>
      <c r="J342" s="1041">
        <f>IF(AND('Evaluation des exigences'!E359="Non concernée",A342&lt;&gt;"NA"),1,0)</f>
        <v>0</v>
      </c>
      <c r="K342" s="1041">
        <f>IF(AND('Evaluation des exigences'!E359="Choix de véracité",B342&lt;&gt;"NA"),1,0)</f>
        <v>1</v>
      </c>
      <c r="L342" s="1041">
        <f>IF(AND('Evaluation des exigences'!E359="Non concernée",B342&lt;&gt;"NA"),1,0)</f>
        <v>0</v>
      </c>
      <c r="M342" s="1041">
        <f>IF(AND('Evaluation des exigences'!E359="Choix de véracité",C342&lt;&gt;"NA"),1,0)</f>
        <v>0</v>
      </c>
      <c r="N342" s="1041">
        <f>IF(AND('Evaluation des exigences'!E359="Non concernée",C342&lt;&gt;"NA"),1,0)</f>
        <v>0</v>
      </c>
      <c r="O342" s="1041">
        <f>IF(AND('Evaluation des exigences'!E359="Choix de véracité",H342&gt;1),1,0)</f>
        <v>1</v>
      </c>
      <c r="P342" s="1041">
        <f>IF(AND('Evaluation des exigences'!E359="Non concernée",H342&gt;1),1,0)</f>
        <v>0</v>
      </c>
    </row>
    <row r="343" spans="1:16" ht="178.5">
      <c r="A343" s="697" t="s">
        <v>511</v>
      </c>
      <c r="B343" s="596" t="s">
        <v>360</v>
      </c>
      <c r="C343" s="596" t="s">
        <v>69</v>
      </c>
      <c r="D343" s="971" t="s">
        <v>1516</v>
      </c>
      <c r="E343" s="984">
        <f t="shared" si="25"/>
        <v>1</v>
      </c>
      <c r="F343" s="984">
        <f t="shared" si="26"/>
        <v>1</v>
      </c>
      <c r="G343" s="984">
        <f t="shared" si="27"/>
        <v>0</v>
      </c>
      <c r="H343" s="984">
        <f t="shared" si="28"/>
        <v>2</v>
      </c>
      <c r="I343" s="1041">
        <f>IF(AND('Evaluation des exigences'!E360="Choix de véracité",A343&lt;&gt;"NA"),1,0)</f>
        <v>1</v>
      </c>
      <c r="J343" s="1041">
        <f>IF(AND('Evaluation des exigences'!E360="Non concernée",A343&lt;&gt;"NA"),1,0)</f>
        <v>0</v>
      </c>
      <c r="K343" s="1041">
        <f>IF(AND('Evaluation des exigences'!E360="Choix de véracité",B343&lt;&gt;"NA"),1,0)</f>
        <v>1</v>
      </c>
      <c r="L343" s="1041">
        <f>IF(AND('Evaluation des exigences'!E360="Non concernée",B343&lt;&gt;"NA"),1,0)</f>
        <v>0</v>
      </c>
      <c r="M343" s="1041">
        <f>IF(AND('Evaluation des exigences'!E360="Choix de véracité",C343&lt;&gt;"NA"),1,0)</f>
        <v>0</v>
      </c>
      <c r="N343" s="1041">
        <f>IF(AND('Evaluation des exigences'!E360="Non concernée",C343&lt;&gt;"NA"),1,0)</f>
        <v>0</v>
      </c>
      <c r="O343" s="1041">
        <f>IF(AND('Evaluation des exigences'!E360="Choix de véracité",H343&gt;1),1,0)</f>
        <v>1</v>
      </c>
      <c r="P343" s="1041">
        <f>IF(AND('Evaluation des exigences'!E360="Non concernée",H343&gt;1),1,0)</f>
        <v>0</v>
      </c>
    </row>
    <row r="344" spans="1:16" ht="89.25">
      <c r="A344" s="696" t="s">
        <v>69</v>
      </c>
      <c r="B344" s="598" t="s">
        <v>360</v>
      </c>
      <c r="C344" s="587" t="s">
        <v>69</v>
      </c>
      <c r="D344" s="967" t="s">
        <v>1517</v>
      </c>
      <c r="E344" s="984">
        <f t="shared" si="25"/>
        <v>0</v>
      </c>
      <c r="F344" s="984">
        <f t="shared" si="26"/>
        <v>1</v>
      </c>
      <c r="G344" s="984">
        <f t="shared" si="27"/>
        <v>0</v>
      </c>
      <c r="H344" s="984">
        <f t="shared" si="28"/>
        <v>1</v>
      </c>
      <c r="I344" s="1041">
        <f>IF(AND('Evaluation des exigences'!E361="Choix de véracité",A344&lt;&gt;"NA"),1,0)</f>
        <v>0</v>
      </c>
      <c r="J344" s="1041">
        <f>IF(AND('Evaluation des exigences'!E361="Non concernée",A344&lt;&gt;"NA"),1,0)</f>
        <v>0</v>
      </c>
      <c r="K344" s="1041">
        <f>IF(AND('Evaluation des exigences'!E361="Choix de véracité",B344&lt;&gt;"NA"),1,0)</f>
        <v>1</v>
      </c>
      <c r="L344" s="1041">
        <f>IF(AND('Evaluation des exigences'!E361="Non concernée",B344&lt;&gt;"NA"),1,0)</f>
        <v>0</v>
      </c>
      <c r="M344" s="1041">
        <f>IF(AND('Evaluation des exigences'!E361="Choix de véracité",C344&lt;&gt;"NA"),1,0)</f>
        <v>0</v>
      </c>
      <c r="N344" s="1041">
        <f>IF(AND('Evaluation des exigences'!E361="Non concernée",C344&lt;&gt;"NA"),1,0)</f>
        <v>0</v>
      </c>
      <c r="O344" s="1041">
        <f>IF(AND('Evaluation des exigences'!E361="Choix de véracité",H344&gt;1),1,0)</f>
        <v>0</v>
      </c>
      <c r="P344" s="1041">
        <f>IF(AND('Evaluation des exigences'!E361="Non concernée",H344&gt;1),1,0)</f>
        <v>0</v>
      </c>
    </row>
    <row r="345" spans="1:16" ht="76.5">
      <c r="A345" s="697" t="s">
        <v>512</v>
      </c>
      <c r="B345" s="596" t="s">
        <v>360</v>
      </c>
      <c r="C345" s="596" t="s">
        <v>69</v>
      </c>
      <c r="D345" s="974" t="s">
        <v>1518</v>
      </c>
      <c r="E345" s="984">
        <f t="shared" si="25"/>
        <v>1</v>
      </c>
      <c r="F345" s="984">
        <f t="shared" si="26"/>
        <v>1</v>
      </c>
      <c r="G345" s="984">
        <f t="shared" si="27"/>
        <v>0</v>
      </c>
      <c r="H345" s="984">
        <f t="shared" si="28"/>
        <v>2</v>
      </c>
      <c r="I345" s="1041">
        <f>IF(AND('Evaluation des exigences'!E362="Choix de véracité",A345&lt;&gt;"NA"),1,0)</f>
        <v>1</v>
      </c>
      <c r="J345" s="1041">
        <f>IF(AND('Evaluation des exigences'!E362="Non concernée",A345&lt;&gt;"NA"),1,0)</f>
        <v>0</v>
      </c>
      <c r="K345" s="1041">
        <f>IF(AND('Evaluation des exigences'!E362="Choix de véracité",B345&lt;&gt;"NA"),1,0)</f>
        <v>1</v>
      </c>
      <c r="L345" s="1041">
        <f>IF(AND('Evaluation des exigences'!E362="Non concernée",B345&lt;&gt;"NA"),1,0)</f>
        <v>0</v>
      </c>
      <c r="M345" s="1041">
        <f>IF(AND('Evaluation des exigences'!E362="Choix de véracité",C345&lt;&gt;"NA"),1,0)</f>
        <v>0</v>
      </c>
      <c r="N345" s="1041">
        <f>IF(AND('Evaluation des exigences'!E362="Non concernée",C345&lt;&gt;"NA"),1,0)</f>
        <v>0</v>
      </c>
      <c r="O345" s="1041">
        <f>IF(AND('Evaluation des exigences'!E362="Choix de véracité",H345&gt;1),1,0)</f>
        <v>1</v>
      </c>
      <c r="P345" s="1041">
        <f>IF(AND('Evaluation des exigences'!E362="Non concernée",H345&gt;1),1,0)</f>
        <v>0</v>
      </c>
    </row>
    <row r="346" spans="1:16" ht="89.25">
      <c r="A346" s="697" t="s">
        <v>509</v>
      </c>
      <c r="B346" s="596" t="s">
        <v>513</v>
      </c>
      <c r="C346" s="596" t="s">
        <v>69</v>
      </c>
      <c r="D346" s="970" t="s">
        <v>1519</v>
      </c>
      <c r="E346" s="984">
        <f t="shared" si="25"/>
        <v>1</v>
      </c>
      <c r="F346" s="984">
        <f t="shared" si="26"/>
        <v>1</v>
      </c>
      <c r="G346" s="984">
        <f t="shared" si="27"/>
        <v>0</v>
      </c>
      <c r="H346" s="984">
        <f t="shared" si="28"/>
        <v>2</v>
      </c>
      <c r="I346" s="1041">
        <f>IF(AND('Evaluation des exigences'!E363="Choix de véracité",A346&lt;&gt;"NA"),1,0)</f>
        <v>1</v>
      </c>
      <c r="J346" s="1041">
        <f>IF(AND('Evaluation des exigences'!E363="Non concernée",A346&lt;&gt;"NA"),1,0)</f>
        <v>0</v>
      </c>
      <c r="K346" s="1041">
        <f>IF(AND('Evaluation des exigences'!E363="Choix de véracité",B346&lt;&gt;"NA"),1,0)</f>
        <v>1</v>
      </c>
      <c r="L346" s="1041">
        <f>IF(AND('Evaluation des exigences'!E363="Non concernée",B346&lt;&gt;"NA"),1,0)</f>
        <v>0</v>
      </c>
      <c r="M346" s="1041">
        <f>IF(AND('Evaluation des exigences'!E363="Choix de véracité",C346&lt;&gt;"NA"),1,0)</f>
        <v>0</v>
      </c>
      <c r="N346" s="1041">
        <f>IF(AND('Evaluation des exigences'!E363="Non concernée",C346&lt;&gt;"NA"),1,0)</f>
        <v>0</v>
      </c>
      <c r="O346" s="1041">
        <f>IF(AND('Evaluation des exigences'!E363="Choix de véracité",H346&gt;1),1,0)</f>
        <v>1</v>
      </c>
      <c r="P346" s="1041">
        <f>IF(AND('Evaluation des exigences'!E363="Non concernée",H346&gt;1),1,0)</f>
        <v>0</v>
      </c>
    </row>
    <row r="347" spans="1:16" ht="38.25">
      <c r="A347" s="698" t="s">
        <v>514</v>
      </c>
      <c r="B347" s="597" t="s">
        <v>69</v>
      </c>
      <c r="C347" s="597" t="s">
        <v>69</v>
      </c>
      <c r="D347" s="965" t="s">
        <v>1520</v>
      </c>
      <c r="E347" s="984">
        <f t="shared" si="25"/>
        <v>1</v>
      </c>
      <c r="F347" s="984">
        <f t="shared" si="26"/>
        <v>0</v>
      </c>
      <c r="G347" s="984">
        <f t="shared" si="27"/>
        <v>0</v>
      </c>
      <c r="H347" s="984">
        <f t="shared" si="28"/>
        <v>1</v>
      </c>
      <c r="I347" s="1041">
        <f>IF(AND('Evaluation des exigences'!E364="Choix de véracité",A347&lt;&gt;"NA"),1,0)</f>
        <v>1</v>
      </c>
      <c r="J347" s="1041">
        <f>IF(AND('Evaluation des exigences'!E364="Non concernée",A347&lt;&gt;"NA"),1,0)</f>
        <v>0</v>
      </c>
      <c r="K347" s="1041">
        <f>IF(AND('Evaluation des exigences'!E364="Choix de véracité",B347&lt;&gt;"NA"),1,0)</f>
        <v>0</v>
      </c>
      <c r="L347" s="1041">
        <f>IF(AND('Evaluation des exigences'!E364="Non concernée",B347&lt;&gt;"NA"),1,0)</f>
        <v>0</v>
      </c>
      <c r="M347" s="1041">
        <f>IF(AND('Evaluation des exigences'!E364="Choix de véracité",C347&lt;&gt;"NA"),1,0)</f>
        <v>0</v>
      </c>
      <c r="N347" s="1041">
        <f>IF(AND('Evaluation des exigences'!E364="Non concernée",C347&lt;&gt;"NA"),1,0)</f>
        <v>0</v>
      </c>
      <c r="O347" s="1041">
        <f>IF(AND('Evaluation des exigences'!E364="Choix de véracité",H347&gt;1),1,0)</f>
        <v>0</v>
      </c>
      <c r="P347" s="1041">
        <f>IF(AND('Evaluation des exigences'!E364="Non concernée",H347&gt;1),1,0)</f>
        <v>0</v>
      </c>
    </row>
    <row r="348" spans="1:16" ht="38.25">
      <c r="A348" s="697" t="s">
        <v>515</v>
      </c>
      <c r="B348" s="596" t="s">
        <v>369</v>
      </c>
      <c r="C348" s="596" t="s">
        <v>69</v>
      </c>
      <c r="D348" s="970" t="s">
        <v>1521</v>
      </c>
      <c r="E348" s="984">
        <f t="shared" si="25"/>
        <v>1</v>
      </c>
      <c r="F348" s="984">
        <f t="shared" si="26"/>
        <v>1</v>
      </c>
      <c r="G348" s="984">
        <f t="shared" si="27"/>
        <v>0</v>
      </c>
      <c r="H348" s="984">
        <f t="shared" si="28"/>
        <v>2</v>
      </c>
      <c r="I348" s="1041">
        <f>IF(AND('Evaluation des exigences'!E365="Choix de véracité",A348&lt;&gt;"NA"),1,0)</f>
        <v>1</v>
      </c>
      <c r="J348" s="1041">
        <f>IF(AND('Evaluation des exigences'!E365="Non concernée",A348&lt;&gt;"NA"),1,0)</f>
        <v>0</v>
      </c>
      <c r="K348" s="1041">
        <f>IF(AND('Evaluation des exigences'!E365="Choix de véracité",B348&lt;&gt;"NA"),1,0)</f>
        <v>1</v>
      </c>
      <c r="L348" s="1041">
        <f>IF(AND('Evaluation des exigences'!E365="Non concernée",B348&lt;&gt;"NA"),1,0)</f>
        <v>0</v>
      </c>
      <c r="M348" s="1041">
        <f>IF(AND('Evaluation des exigences'!E365="Choix de véracité",C348&lt;&gt;"NA"),1,0)</f>
        <v>0</v>
      </c>
      <c r="N348" s="1041">
        <f>IF(AND('Evaluation des exigences'!E365="Non concernée",C348&lt;&gt;"NA"),1,0)</f>
        <v>0</v>
      </c>
      <c r="O348" s="1041">
        <f>IF(AND('Evaluation des exigences'!E365="Choix de véracité",H348&gt;1),1,0)</f>
        <v>1</v>
      </c>
      <c r="P348" s="1041">
        <f>IF(AND('Evaluation des exigences'!E365="Non concernée",H348&gt;1),1,0)</f>
        <v>0</v>
      </c>
    </row>
    <row r="349" spans="1:16" ht="51">
      <c r="A349" s="696" t="s">
        <v>69</v>
      </c>
      <c r="B349" s="598" t="s">
        <v>369</v>
      </c>
      <c r="C349" s="598" t="s">
        <v>69</v>
      </c>
      <c r="D349" s="967" t="s">
        <v>1522</v>
      </c>
      <c r="E349" s="984">
        <f t="shared" si="25"/>
        <v>0</v>
      </c>
      <c r="F349" s="984">
        <f t="shared" si="26"/>
        <v>1</v>
      </c>
      <c r="G349" s="984">
        <f t="shared" si="27"/>
        <v>0</v>
      </c>
      <c r="H349" s="984">
        <f t="shared" si="28"/>
        <v>1</v>
      </c>
      <c r="I349" s="1041">
        <f>IF(AND('Evaluation des exigences'!E366="Choix de véracité",A349&lt;&gt;"NA"),1,0)</f>
        <v>0</v>
      </c>
      <c r="J349" s="1041">
        <f>IF(AND('Evaluation des exigences'!E366="Non concernée",A349&lt;&gt;"NA"),1,0)</f>
        <v>0</v>
      </c>
      <c r="K349" s="1041">
        <f>IF(AND('Evaluation des exigences'!E366="Choix de véracité",B349&lt;&gt;"NA"),1,0)</f>
        <v>1</v>
      </c>
      <c r="L349" s="1041">
        <f>IF(AND('Evaluation des exigences'!E366="Non concernée",B349&lt;&gt;"NA"),1,0)</f>
        <v>0</v>
      </c>
      <c r="M349" s="1041">
        <f>IF(AND('Evaluation des exigences'!E366="Choix de véracité",C349&lt;&gt;"NA"),1,0)</f>
        <v>0</v>
      </c>
      <c r="N349" s="1041">
        <f>IF(AND('Evaluation des exigences'!E366="Non concernée",C349&lt;&gt;"NA"),1,0)</f>
        <v>0</v>
      </c>
      <c r="O349" s="1041">
        <f>IF(AND('Evaluation des exigences'!E366="Choix de véracité",H349&gt;1),1,0)</f>
        <v>0</v>
      </c>
      <c r="P349" s="1041">
        <f>IF(AND('Evaluation des exigences'!E366="Non concernée",H349&gt;1),1,0)</f>
        <v>0</v>
      </c>
    </row>
    <row r="350" spans="1:16" ht="25.5">
      <c r="A350" s="696" t="s">
        <v>69</v>
      </c>
      <c r="B350" s="598" t="s">
        <v>369</v>
      </c>
      <c r="C350" s="598" t="s">
        <v>69</v>
      </c>
      <c r="D350" s="967" t="s">
        <v>516</v>
      </c>
      <c r="E350" s="984">
        <f t="shared" si="25"/>
        <v>0</v>
      </c>
      <c r="F350" s="984">
        <f t="shared" si="26"/>
        <v>1</v>
      </c>
      <c r="G350" s="984">
        <f t="shared" si="27"/>
        <v>0</v>
      </c>
      <c r="H350" s="984">
        <f t="shared" si="28"/>
        <v>1</v>
      </c>
      <c r="I350" s="1041">
        <f>IF(AND('Evaluation des exigences'!E367="Choix de véracité",A350&lt;&gt;"NA"),1,0)</f>
        <v>0</v>
      </c>
      <c r="J350" s="1041">
        <f>IF(AND('Evaluation des exigences'!E367="Non concernée",A350&lt;&gt;"NA"),1,0)</f>
        <v>0</v>
      </c>
      <c r="K350" s="1041">
        <f>IF(AND('Evaluation des exigences'!E367="Choix de véracité",B350&lt;&gt;"NA"),1,0)</f>
        <v>1</v>
      </c>
      <c r="L350" s="1041">
        <f>IF(AND('Evaluation des exigences'!E367="Non concernée",B350&lt;&gt;"NA"),1,0)</f>
        <v>0</v>
      </c>
      <c r="M350" s="1041">
        <f>IF(AND('Evaluation des exigences'!E367="Choix de véracité",C350&lt;&gt;"NA"),1,0)</f>
        <v>0</v>
      </c>
      <c r="N350" s="1041">
        <f>IF(AND('Evaluation des exigences'!E367="Non concernée",C350&lt;&gt;"NA"),1,0)</f>
        <v>0</v>
      </c>
      <c r="O350" s="1041">
        <f>IF(AND('Evaluation des exigences'!E367="Choix de véracité",H350&gt;1),1,0)</f>
        <v>0</v>
      </c>
      <c r="P350" s="1041">
        <f>IF(AND('Evaluation des exigences'!E367="Non concernée",H350&gt;1),1,0)</f>
        <v>0</v>
      </c>
    </row>
    <row r="351" spans="1:16" ht="63.75">
      <c r="A351" s="696" t="s">
        <v>69</v>
      </c>
      <c r="B351" s="598" t="s">
        <v>369</v>
      </c>
      <c r="C351" s="598" t="s">
        <v>69</v>
      </c>
      <c r="D351" s="973" t="s">
        <v>1523</v>
      </c>
      <c r="E351" s="984">
        <f t="shared" si="25"/>
        <v>0</v>
      </c>
      <c r="F351" s="984">
        <f t="shared" si="26"/>
        <v>1</v>
      </c>
      <c r="G351" s="984">
        <f t="shared" si="27"/>
        <v>0</v>
      </c>
      <c r="H351" s="984">
        <f t="shared" si="28"/>
        <v>1</v>
      </c>
      <c r="I351" s="1041">
        <f>IF(AND('Evaluation des exigences'!E368="Choix de véracité",A351&lt;&gt;"NA"),1,0)</f>
        <v>0</v>
      </c>
      <c r="J351" s="1041">
        <f>IF(AND('Evaluation des exigences'!E368="Non concernée",A351&lt;&gt;"NA"),1,0)</f>
        <v>0</v>
      </c>
      <c r="K351" s="1041">
        <f>IF(AND('Evaluation des exigences'!E368="Choix de véracité",B351&lt;&gt;"NA"),1,0)</f>
        <v>1</v>
      </c>
      <c r="L351" s="1041">
        <f>IF(AND('Evaluation des exigences'!E368="Non concernée",B351&lt;&gt;"NA"),1,0)</f>
        <v>0</v>
      </c>
      <c r="M351" s="1041">
        <f>IF(AND('Evaluation des exigences'!E368="Choix de véracité",C351&lt;&gt;"NA"),1,0)</f>
        <v>0</v>
      </c>
      <c r="N351" s="1041">
        <f>IF(AND('Evaluation des exigences'!E368="Non concernée",C351&lt;&gt;"NA"),1,0)</f>
        <v>0</v>
      </c>
      <c r="O351" s="1041">
        <f>IF(AND('Evaluation des exigences'!E368="Choix de véracité",H351&gt;1),1,0)</f>
        <v>0</v>
      </c>
      <c r="P351" s="1041">
        <f>IF(AND('Evaluation des exigences'!E368="Non concernée",H351&gt;1),1,0)</f>
        <v>0</v>
      </c>
    </row>
    <row r="352" spans="1:16" ht="63.75">
      <c r="A352" s="698" t="s">
        <v>510</v>
      </c>
      <c r="B352" s="597" t="s">
        <v>69</v>
      </c>
      <c r="C352" s="597" t="s">
        <v>69</v>
      </c>
      <c r="D352" s="972" t="s">
        <v>1524</v>
      </c>
      <c r="E352" s="984">
        <f t="shared" si="25"/>
        <v>1</v>
      </c>
      <c r="F352" s="984">
        <f t="shared" si="26"/>
        <v>0</v>
      </c>
      <c r="G352" s="984">
        <f t="shared" si="27"/>
        <v>0</v>
      </c>
      <c r="H352" s="984">
        <f t="shared" si="28"/>
        <v>1</v>
      </c>
      <c r="I352" s="1041">
        <f>IF(AND('Evaluation des exigences'!E369="Choix de véracité",A352&lt;&gt;"NA"),1,0)</f>
        <v>1</v>
      </c>
      <c r="J352" s="1041">
        <f>IF(AND('Evaluation des exigences'!E369="Non concernée",A352&lt;&gt;"NA"),1,0)</f>
        <v>0</v>
      </c>
      <c r="K352" s="1041">
        <f>IF(AND('Evaluation des exigences'!E369="Choix de véracité",B352&lt;&gt;"NA"),1,0)</f>
        <v>0</v>
      </c>
      <c r="L352" s="1041">
        <f>IF(AND('Evaluation des exigences'!E369="Non concernée",B352&lt;&gt;"NA"),1,0)</f>
        <v>0</v>
      </c>
      <c r="M352" s="1041">
        <f>IF(AND('Evaluation des exigences'!E369="Choix de véracité",C352&lt;&gt;"NA"),1,0)</f>
        <v>0</v>
      </c>
      <c r="N352" s="1041">
        <f>IF(AND('Evaluation des exigences'!E369="Non concernée",C352&lt;&gt;"NA"),1,0)</f>
        <v>0</v>
      </c>
      <c r="O352" s="1041">
        <f>IF(AND('Evaluation des exigences'!E369="Choix de véracité",H352&gt;1),1,0)</f>
        <v>0</v>
      </c>
      <c r="P352" s="1041">
        <f>IF(AND('Evaluation des exigences'!E369="Non concernée",H352&gt;1),1,0)</f>
        <v>0</v>
      </c>
    </row>
    <row r="353" spans="1:16">
      <c r="A353" s="692">
        <v>9</v>
      </c>
      <c r="B353" s="590">
        <v>8</v>
      </c>
      <c r="C353" s="576" t="s">
        <v>69</v>
      </c>
      <c r="D353" s="954" t="s">
        <v>1161</v>
      </c>
      <c r="E353" s="984"/>
      <c r="F353" s="984"/>
      <c r="G353" s="984"/>
      <c r="H353" s="984"/>
      <c r="I353" s="1074"/>
      <c r="J353" s="1074"/>
      <c r="K353" s="1074"/>
      <c r="L353" s="1074"/>
      <c r="M353" s="1074"/>
      <c r="N353" s="1074"/>
      <c r="O353" s="1074"/>
      <c r="P353" s="1074"/>
    </row>
    <row r="354" spans="1:16" ht="25.5">
      <c r="A354" s="693" t="s">
        <v>340</v>
      </c>
      <c r="B354" s="573" t="s">
        <v>330</v>
      </c>
      <c r="C354" s="573" t="s">
        <v>69</v>
      </c>
      <c r="D354" s="956" t="s">
        <v>748</v>
      </c>
      <c r="E354" s="984"/>
      <c r="F354" s="984"/>
      <c r="G354" s="984"/>
      <c r="H354" s="984"/>
      <c r="I354" s="1074"/>
      <c r="J354" s="1074"/>
      <c r="K354" s="1074"/>
      <c r="L354" s="1074"/>
      <c r="M354" s="1074"/>
      <c r="N354" s="1074"/>
      <c r="O354" s="1074"/>
      <c r="P354" s="1074"/>
    </row>
    <row r="355" spans="1:16" ht="63.75">
      <c r="A355" s="695" t="s">
        <v>472</v>
      </c>
      <c r="B355" s="586" t="s">
        <v>474</v>
      </c>
      <c r="C355" s="586" t="s">
        <v>69</v>
      </c>
      <c r="D355" s="959" t="s">
        <v>1525</v>
      </c>
      <c r="E355" s="984">
        <f t="shared" si="25"/>
        <v>1</v>
      </c>
      <c r="F355" s="984">
        <f t="shared" si="26"/>
        <v>1</v>
      </c>
      <c r="G355" s="984">
        <f t="shared" si="27"/>
        <v>0</v>
      </c>
      <c r="H355" s="984">
        <f t="shared" si="28"/>
        <v>2</v>
      </c>
      <c r="I355" s="1041">
        <f>IF(AND('Evaluation des exigences'!E372="Choix de véracité",A355&lt;&gt;"NA"),1,0)</f>
        <v>1</v>
      </c>
      <c r="J355" s="1041">
        <f>IF(AND('Evaluation des exigences'!E372="Non concernée",A355&lt;&gt;"NA"),1,0)</f>
        <v>0</v>
      </c>
      <c r="K355" s="1041">
        <f>IF(AND('Evaluation des exigences'!E372="Choix de véracité",B355&lt;&gt;"NA"),1,0)</f>
        <v>1</v>
      </c>
      <c r="L355" s="1041">
        <f>IF(AND('Evaluation des exigences'!E372="Non concernée",B355&lt;&gt;"NA"),1,0)</f>
        <v>0</v>
      </c>
      <c r="M355" s="1041">
        <f>IF(AND('Evaluation des exigences'!E372="Choix de véracité",C355&lt;&gt;"NA"),1,0)</f>
        <v>0</v>
      </c>
      <c r="N355" s="1041">
        <f>IF(AND('Evaluation des exigences'!E372="Non concernée",C355&lt;&gt;"NA"),1,0)</f>
        <v>0</v>
      </c>
      <c r="O355" s="1041">
        <f>IF(AND('Evaluation des exigences'!E372="Choix de véracité",H355&gt;1),1,0)</f>
        <v>1</v>
      </c>
      <c r="P355" s="1041">
        <f>IF(AND('Evaluation des exigences'!E372="Non concernée",H355&gt;1),1,0)</f>
        <v>0</v>
      </c>
    </row>
    <row r="356" spans="1:16" ht="76.5">
      <c r="A356" s="695" t="s">
        <v>472</v>
      </c>
      <c r="B356" s="586" t="s">
        <v>475</v>
      </c>
      <c r="C356" s="586" t="s">
        <v>69</v>
      </c>
      <c r="D356" s="959" t="s">
        <v>1526</v>
      </c>
      <c r="E356" s="984">
        <f t="shared" si="25"/>
        <v>1</v>
      </c>
      <c r="F356" s="984">
        <f t="shared" si="26"/>
        <v>1</v>
      </c>
      <c r="G356" s="984">
        <f t="shared" si="27"/>
        <v>0</v>
      </c>
      <c r="H356" s="984">
        <f t="shared" si="28"/>
        <v>2</v>
      </c>
      <c r="I356" s="1041">
        <f>IF(AND('Evaluation des exigences'!E373="Choix de véracité",A356&lt;&gt;"NA"),1,0)</f>
        <v>1</v>
      </c>
      <c r="J356" s="1041">
        <f>IF(AND('Evaluation des exigences'!E373="Non concernée",A356&lt;&gt;"NA"),1,0)</f>
        <v>0</v>
      </c>
      <c r="K356" s="1041">
        <f>IF(AND('Evaluation des exigences'!E373="Choix de véracité",B356&lt;&gt;"NA"),1,0)</f>
        <v>1</v>
      </c>
      <c r="L356" s="1041">
        <f>IF(AND('Evaluation des exigences'!E373="Non concernée",B356&lt;&gt;"NA"),1,0)</f>
        <v>0</v>
      </c>
      <c r="M356" s="1041">
        <f>IF(AND('Evaluation des exigences'!E373="Choix de véracité",C356&lt;&gt;"NA"),1,0)</f>
        <v>0</v>
      </c>
      <c r="N356" s="1041">
        <f>IF(AND('Evaluation des exigences'!E373="Non concernée",C356&lt;&gt;"NA"),1,0)</f>
        <v>0</v>
      </c>
      <c r="O356" s="1041">
        <f>IF(AND('Evaluation des exigences'!E373="Choix de véracité",H356&gt;1),1,0)</f>
        <v>1</v>
      </c>
      <c r="P356" s="1041">
        <f>IF(AND('Evaluation des exigences'!E373="Non concernée",H356&gt;1),1,0)</f>
        <v>0</v>
      </c>
    </row>
    <row r="357" spans="1:16" ht="76.5">
      <c r="A357" s="695" t="s">
        <v>472</v>
      </c>
      <c r="B357" s="586" t="s">
        <v>476</v>
      </c>
      <c r="C357" s="586" t="s">
        <v>69</v>
      </c>
      <c r="D357" s="959" t="s">
        <v>1527</v>
      </c>
      <c r="E357" s="984">
        <f t="shared" si="25"/>
        <v>1</v>
      </c>
      <c r="F357" s="984">
        <f t="shared" si="26"/>
        <v>1</v>
      </c>
      <c r="G357" s="984">
        <f t="shared" si="27"/>
        <v>0</v>
      </c>
      <c r="H357" s="984">
        <f t="shared" si="28"/>
        <v>2</v>
      </c>
      <c r="I357" s="1041">
        <f>IF(AND('Evaluation des exigences'!E374="Choix de véracité",A357&lt;&gt;"NA"),1,0)</f>
        <v>1</v>
      </c>
      <c r="J357" s="1041">
        <f>IF(AND('Evaluation des exigences'!E374="Non concernée",A357&lt;&gt;"NA"),1,0)</f>
        <v>0</v>
      </c>
      <c r="K357" s="1041">
        <f>IF(AND('Evaluation des exigences'!E374="Choix de véracité",B357&lt;&gt;"NA"),1,0)</f>
        <v>1</v>
      </c>
      <c r="L357" s="1041">
        <f>IF(AND('Evaluation des exigences'!E374="Non concernée",B357&lt;&gt;"NA"),1,0)</f>
        <v>0</v>
      </c>
      <c r="M357" s="1041">
        <f>IF(AND('Evaluation des exigences'!E374="Choix de véracité",C357&lt;&gt;"NA"),1,0)</f>
        <v>0</v>
      </c>
      <c r="N357" s="1041">
        <f>IF(AND('Evaluation des exigences'!E374="Non concernée",C357&lt;&gt;"NA"),1,0)</f>
        <v>0</v>
      </c>
      <c r="O357" s="1041">
        <f>IF(AND('Evaluation des exigences'!E374="Choix de véracité",H357&gt;1),1,0)</f>
        <v>1</v>
      </c>
      <c r="P357" s="1041">
        <f>IF(AND('Evaluation des exigences'!E374="Non concernée",H357&gt;1),1,0)</f>
        <v>0</v>
      </c>
    </row>
    <row r="358" spans="1:16" ht="89.25">
      <c r="A358" s="695" t="s">
        <v>472</v>
      </c>
      <c r="B358" s="586" t="s">
        <v>330</v>
      </c>
      <c r="C358" s="586" t="s">
        <v>69</v>
      </c>
      <c r="D358" s="959" t="s">
        <v>1528</v>
      </c>
      <c r="E358" s="984">
        <f t="shared" si="25"/>
        <v>1</v>
      </c>
      <c r="F358" s="984">
        <f t="shared" si="26"/>
        <v>1</v>
      </c>
      <c r="G358" s="984">
        <f t="shared" si="27"/>
        <v>0</v>
      </c>
      <c r="H358" s="984">
        <f t="shared" si="28"/>
        <v>2</v>
      </c>
      <c r="I358" s="1041">
        <f>IF(AND('Evaluation des exigences'!E375="Choix de véracité",A358&lt;&gt;"NA"),1,0)</f>
        <v>1</v>
      </c>
      <c r="J358" s="1041">
        <f>IF(AND('Evaluation des exigences'!E375="Non concernée",A358&lt;&gt;"NA"),1,0)</f>
        <v>0</v>
      </c>
      <c r="K358" s="1041">
        <f>IF(AND('Evaluation des exigences'!E375="Choix de véracité",B358&lt;&gt;"NA"),1,0)</f>
        <v>1</v>
      </c>
      <c r="L358" s="1041">
        <f>IF(AND('Evaluation des exigences'!E375="Non concernée",B358&lt;&gt;"NA"),1,0)</f>
        <v>0</v>
      </c>
      <c r="M358" s="1041">
        <f>IF(AND('Evaluation des exigences'!E375="Choix de véracité",C358&lt;&gt;"NA"),1,0)</f>
        <v>0</v>
      </c>
      <c r="N358" s="1041">
        <f>IF(AND('Evaluation des exigences'!E375="Non concernée",C358&lt;&gt;"NA"),1,0)</f>
        <v>0</v>
      </c>
      <c r="O358" s="1041">
        <f>IF(AND('Evaluation des exigences'!E375="Choix de véracité",H358&gt;1),1,0)</f>
        <v>1</v>
      </c>
      <c r="P358" s="1041">
        <f>IF(AND('Evaluation des exigences'!E375="Non concernée",H358&gt;1),1,0)</f>
        <v>0</v>
      </c>
    </row>
    <row r="359" spans="1:16" ht="38.25">
      <c r="A359" s="695" t="s">
        <v>472</v>
      </c>
      <c r="B359" s="586" t="s">
        <v>330</v>
      </c>
      <c r="C359" s="586" t="s">
        <v>69</v>
      </c>
      <c r="D359" s="969" t="s">
        <v>1529</v>
      </c>
      <c r="E359" s="984">
        <f t="shared" si="25"/>
        <v>1</v>
      </c>
      <c r="F359" s="984">
        <f t="shared" si="26"/>
        <v>1</v>
      </c>
      <c r="G359" s="984">
        <f t="shared" si="27"/>
        <v>0</v>
      </c>
      <c r="H359" s="984">
        <f t="shared" si="28"/>
        <v>2</v>
      </c>
      <c r="I359" s="1041">
        <f>IF(AND('Evaluation des exigences'!E376="Choix de véracité",A359&lt;&gt;"NA"),1,0)</f>
        <v>1</v>
      </c>
      <c r="J359" s="1041">
        <f>IF(AND('Evaluation des exigences'!E376="Non concernée",A359&lt;&gt;"NA"),1,0)</f>
        <v>0</v>
      </c>
      <c r="K359" s="1041">
        <f>IF(AND('Evaluation des exigences'!E376="Choix de véracité",B359&lt;&gt;"NA"),1,0)</f>
        <v>1</v>
      </c>
      <c r="L359" s="1041">
        <f>IF(AND('Evaluation des exigences'!E376="Non concernée",B359&lt;&gt;"NA"),1,0)</f>
        <v>0</v>
      </c>
      <c r="M359" s="1041">
        <f>IF(AND('Evaluation des exigences'!E376="Choix de véracité",C359&lt;&gt;"NA"),1,0)</f>
        <v>0</v>
      </c>
      <c r="N359" s="1041">
        <f>IF(AND('Evaluation des exigences'!E376="Non concernée",C359&lt;&gt;"NA"),1,0)</f>
        <v>0</v>
      </c>
      <c r="O359" s="1041">
        <f>IF(AND('Evaluation des exigences'!E376="Choix de véracité",H359&gt;1),1,0)</f>
        <v>1</v>
      </c>
      <c r="P359" s="1041">
        <f>IF(AND('Evaluation des exigences'!E376="Non concernée",H359&gt;1),1,0)</f>
        <v>0</v>
      </c>
    </row>
    <row r="360" spans="1:16" ht="63.75">
      <c r="A360" s="699" t="s">
        <v>472</v>
      </c>
      <c r="B360" s="600" t="s">
        <v>69</v>
      </c>
      <c r="C360" s="597" t="s">
        <v>69</v>
      </c>
      <c r="D360" s="965" t="s">
        <v>1530</v>
      </c>
      <c r="E360" s="984">
        <f t="shared" si="25"/>
        <v>1</v>
      </c>
      <c r="F360" s="984">
        <f t="shared" si="26"/>
        <v>0</v>
      </c>
      <c r="G360" s="984">
        <f t="shared" si="27"/>
        <v>0</v>
      </c>
      <c r="H360" s="984">
        <f t="shared" si="28"/>
        <v>1</v>
      </c>
      <c r="I360" s="1041">
        <f>IF(AND('Evaluation des exigences'!E377="Choix de véracité",A360&lt;&gt;"NA"),1,0)</f>
        <v>1</v>
      </c>
      <c r="J360" s="1041">
        <f>IF(AND('Evaluation des exigences'!E377="Non concernée",A360&lt;&gt;"NA"),1,0)</f>
        <v>0</v>
      </c>
      <c r="K360" s="1041">
        <f>IF(AND('Evaluation des exigences'!E377="Choix de véracité",B360&lt;&gt;"NA"),1,0)</f>
        <v>0</v>
      </c>
      <c r="L360" s="1041">
        <f>IF(AND('Evaluation des exigences'!E377="Non concernée",B360&lt;&gt;"NA"),1,0)</f>
        <v>0</v>
      </c>
      <c r="M360" s="1041">
        <f>IF(AND('Evaluation des exigences'!E377="Choix de véracité",C360&lt;&gt;"NA"),1,0)</f>
        <v>0</v>
      </c>
      <c r="N360" s="1041">
        <f>IF(AND('Evaluation des exigences'!E377="Non concernée",C360&lt;&gt;"NA"),1,0)</f>
        <v>0</v>
      </c>
      <c r="O360" s="1041">
        <f>IF(AND('Evaluation des exigences'!E377="Choix de véracité",H360&gt;1),1,0)</f>
        <v>0</v>
      </c>
      <c r="P360" s="1041">
        <f>IF(AND('Evaluation des exigences'!E377="Non concernée",H360&gt;1),1,0)</f>
        <v>0</v>
      </c>
    </row>
    <row r="361" spans="1:16" ht="38.25">
      <c r="A361" s="699" t="s">
        <v>472</v>
      </c>
      <c r="B361" s="600" t="s">
        <v>69</v>
      </c>
      <c r="C361" s="597" t="s">
        <v>69</v>
      </c>
      <c r="D361" s="965" t="s">
        <v>1529</v>
      </c>
      <c r="E361" s="984">
        <f t="shared" si="25"/>
        <v>1</v>
      </c>
      <c r="F361" s="984">
        <f t="shared" si="26"/>
        <v>0</v>
      </c>
      <c r="G361" s="984">
        <f t="shared" si="27"/>
        <v>0</v>
      </c>
      <c r="H361" s="984">
        <f t="shared" si="28"/>
        <v>1</v>
      </c>
      <c r="I361" s="1041">
        <f>IF(AND('Evaluation des exigences'!E378="Choix de véracité",A361&lt;&gt;"NA"),1,0)</f>
        <v>1</v>
      </c>
      <c r="J361" s="1041">
        <f>IF(AND('Evaluation des exigences'!E378="Non concernée",A361&lt;&gt;"NA"),1,0)</f>
        <v>0</v>
      </c>
      <c r="K361" s="1041">
        <f>IF(AND('Evaluation des exigences'!E378="Choix de véracité",B361&lt;&gt;"NA"),1,0)</f>
        <v>0</v>
      </c>
      <c r="L361" s="1041">
        <f>IF(AND('Evaluation des exigences'!E378="Non concernée",B361&lt;&gt;"NA"),1,0)</f>
        <v>0</v>
      </c>
      <c r="M361" s="1041">
        <f>IF(AND('Evaluation des exigences'!E378="Choix de véracité",C361&lt;&gt;"NA"),1,0)</f>
        <v>0</v>
      </c>
      <c r="N361" s="1041">
        <f>IF(AND('Evaluation des exigences'!E378="Non concernée",C361&lt;&gt;"NA"),1,0)</f>
        <v>0</v>
      </c>
      <c r="O361" s="1041">
        <f>IF(AND('Evaluation des exigences'!E378="Choix de véracité",H361&gt;1),1,0)</f>
        <v>0</v>
      </c>
      <c r="P361" s="1041">
        <f>IF(AND('Evaluation des exigences'!E378="Non concernée",H361&gt;1),1,0)</f>
        <v>0</v>
      </c>
    </row>
    <row r="362" spans="1:16" ht="25.5">
      <c r="A362" s="700" t="s">
        <v>477</v>
      </c>
      <c r="B362" s="574" t="s">
        <v>349</v>
      </c>
      <c r="C362" s="574" t="s">
        <v>69</v>
      </c>
      <c r="D362" s="963" t="s">
        <v>478</v>
      </c>
      <c r="E362" s="984"/>
      <c r="F362" s="984"/>
      <c r="G362" s="984"/>
      <c r="H362" s="984"/>
      <c r="I362" s="1074"/>
      <c r="J362" s="1074"/>
      <c r="K362" s="1074"/>
      <c r="L362" s="1074"/>
      <c r="M362" s="1074"/>
      <c r="N362" s="1074"/>
      <c r="O362" s="1074"/>
      <c r="P362" s="1074"/>
    </row>
    <row r="363" spans="1:16" ht="51">
      <c r="A363" s="695" t="s">
        <v>477</v>
      </c>
      <c r="B363" s="586" t="s">
        <v>349</v>
      </c>
      <c r="C363" s="586" t="s">
        <v>69</v>
      </c>
      <c r="D363" s="959" t="s">
        <v>1531</v>
      </c>
      <c r="E363" s="984">
        <f t="shared" si="25"/>
        <v>1</v>
      </c>
      <c r="F363" s="984">
        <f t="shared" si="26"/>
        <v>1</v>
      </c>
      <c r="G363" s="984">
        <f t="shared" si="27"/>
        <v>0</v>
      </c>
      <c r="H363" s="984">
        <f t="shared" si="28"/>
        <v>2</v>
      </c>
      <c r="I363" s="1041">
        <f>IF(AND('Evaluation des exigences'!E380="Choix de véracité",A363&lt;&gt;"NA"),1,0)</f>
        <v>1</v>
      </c>
      <c r="J363" s="1041">
        <f>IF(AND('Evaluation des exigences'!E380="Non concernée",A363&lt;&gt;"NA"),1,0)</f>
        <v>0</v>
      </c>
      <c r="K363" s="1041">
        <f>IF(AND('Evaluation des exigences'!E380="Choix de véracité",B363&lt;&gt;"NA"),1,0)</f>
        <v>1</v>
      </c>
      <c r="L363" s="1041">
        <f>IF(AND('Evaluation des exigences'!E380="Non concernée",B363&lt;&gt;"NA"),1,0)</f>
        <v>0</v>
      </c>
      <c r="M363" s="1041">
        <f>IF(AND('Evaluation des exigences'!E380="Choix de véracité",C363&lt;&gt;"NA"),1,0)</f>
        <v>0</v>
      </c>
      <c r="N363" s="1041">
        <f>IF(AND('Evaluation des exigences'!E380="Non concernée",C363&lt;&gt;"NA"),1,0)</f>
        <v>0</v>
      </c>
      <c r="O363" s="1041">
        <f>IF(AND('Evaluation des exigences'!E380="Choix de véracité",H363&gt;1),1,0)</f>
        <v>1</v>
      </c>
      <c r="P363" s="1041">
        <f>IF(AND('Evaluation des exigences'!E380="Non concernée",H363&gt;1),1,0)</f>
        <v>0</v>
      </c>
    </row>
    <row r="364" spans="1:16" ht="51">
      <c r="A364" s="695" t="s">
        <v>477</v>
      </c>
      <c r="B364" s="586" t="s">
        <v>349</v>
      </c>
      <c r="C364" s="586" t="s">
        <v>69</v>
      </c>
      <c r="D364" s="959" t="s">
        <v>1532</v>
      </c>
      <c r="E364" s="984">
        <f t="shared" si="25"/>
        <v>1</v>
      </c>
      <c r="F364" s="984">
        <f t="shared" si="26"/>
        <v>1</v>
      </c>
      <c r="G364" s="984">
        <f t="shared" si="27"/>
        <v>0</v>
      </c>
      <c r="H364" s="984">
        <f t="shared" si="28"/>
        <v>2</v>
      </c>
      <c r="I364" s="1041">
        <f>IF(AND('Evaluation des exigences'!E381="Choix de véracité",A364&lt;&gt;"NA"),1,0)</f>
        <v>1</v>
      </c>
      <c r="J364" s="1041">
        <f>IF(AND('Evaluation des exigences'!E381="Non concernée",A364&lt;&gt;"NA"),1,0)</f>
        <v>0</v>
      </c>
      <c r="K364" s="1041">
        <f>IF(AND('Evaluation des exigences'!E381="Choix de véracité",B364&lt;&gt;"NA"),1,0)</f>
        <v>1</v>
      </c>
      <c r="L364" s="1041">
        <f>IF(AND('Evaluation des exigences'!E381="Non concernée",B364&lt;&gt;"NA"),1,0)</f>
        <v>0</v>
      </c>
      <c r="M364" s="1041">
        <f>IF(AND('Evaluation des exigences'!E381="Choix de véracité",C364&lt;&gt;"NA"),1,0)</f>
        <v>0</v>
      </c>
      <c r="N364" s="1041">
        <f>IF(AND('Evaluation des exigences'!E381="Non concernée",C364&lt;&gt;"NA"),1,0)</f>
        <v>0</v>
      </c>
      <c r="O364" s="1041">
        <f>IF(AND('Evaluation des exigences'!E381="Choix de véracité",H364&gt;1),1,0)</f>
        <v>1</v>
      </c>
      <c r="P364" s="1041">
        <f>IF(AND('Evaluation des exigences'!E381="Non concernée",H364&gt;1),1,0)</f>
        <v>0</v>
      </c>
    </row>
    <row r="365" spans="1:16" ht="38.25">
      <c r="A365" s="695" t="s">
        <v>477</v>
      </c>
      <c r="B365" s="586" t="s">
        <v>349</v>
      </c>
      <c r="C365" s="586" t="s">
        <v>69</v>
      </c>
      <c r="D365" s="959" t="s">
        <v>1533</v>
      </c>
      <c r="E365" s="984">
        <f t="shared" si="25"/>
        <v>1</v>
      </c>
      <c r="F365" s="984">
        <f t="shared" si="26"/>
        <v>1</v>
      </c>
      <c r="G365" s="984">
        <f t="shared" si="27"/>
        <v>0</v>
      </c>
      <c r="H365" s="984">
        <f t="shared" si="28"/>
        <v>2</v>
      </c>
      <c r="I365" s="1041">
        <f>IF(AND('Evaluation des exigences'!E382="Choix de véracité",A365&lt;&gt;"NA"),1,0)</f>
        <v>1</v>
      </c>
      <c r="J365" s="1041">
        <f>IF(AND('Evaluation des exigences'!E382="Non concernée",A365&lt;&gt;"NA"),1,0)</f>
        <v>0</v>
      </c>
      <c r="K365" s="1041">
        <f>IF(AND('Evaluation des exigences'!E382="Choix de véracité",B365&lt;&gt;"NA"),1,0)</f>
        <v>1</v>
      </c>
      <c r="L365" s="1041">
        <f>IF(AND('Evaluation des exigences'!E382="Non concernée",B365&lt;&gt;"NA"),1,0)</f>
        <v>0</v>
      </c>
      <c r="M365" s="1041">
        <f>IF(AND('Evaluation des exigences'!E382="Choix de véracité",C365&lt;&gt;"NA"),1,0)</f>
        <v>0</v>
      </c>
      <c r="N365" s="1041">
        <f>IF(AND('Evaluation des exigences'!E382="Non concernée",C365&lt;&gt;"NA"),1,0)</f>
        <v>0</v>
      </c>
      <c r="O365" s="1041">
        <f>IF(AND('Evaluation des exigences'!E382="Choix de véracité",H365&gt;1),1,0)</f>
        <v>1</v>
      </c>
      <c r="P365" s="1041">
        <f>IF(AND('Evaluation des exigences'!E382="Non concernée",H365&gt;1),1,0)</f>
        <v>0</v>
      </c>
    </row>
    <row r="366" spans="1:16" ht="63.75">
      <c r="A366" s="695" t="s">
        <v>477</v>
      </c>
      <c r="B366" s="586" t="s">
        <v>349</v>
      </c>
      <c r="C366" s="586" t="s">
        <v>69</v>
      </c>
      <c r="D366" s="959" t="s">
        <v>479</v>
      </c>
      <c r="E366" s="984">
        <f t="shared" si="25"/>
        <v>1</v>
      </c>
      <c r="F366" s="984">
        <f t="shared" si="26"/>
        <v>1</v>
      </c>
      <c r="G366" s="984">
        <f t="shared" si="27"/>
        <v>0</v>
      </c>
      <c r="H366" s="984">
        <f t="shared" si="28"/>
        <v>2</v>
      </c>
      <c r="I366" s="1041">
        <f>IF(AND('Evaluation des exigences'!E383="Choix de véracité",A366&lt;&gt;"NA"),1,0)</f>
        <v>1</v>
      </c>
      <c r="J366" s="1041">
        <f>IF(AND('Evaluation des exigences'!E383="Non concernée",A366&lt;&gt;"NA"),1,0)</f>
        <v>0</v>
      </c>
      <c r="K366" s="1041">
        <f>IF(AND('Evaluation des exigences'!E383="Choix de véracité",B366&lt;&gt;"NA"),1,0)</f>
        <v>1</v>
      </c>
      <c r="L366" s="1041">
        <f>IF(AND('Evaluation des exigences'!E383="Non concernée",B366&lt;&gt;"NA"),1,0)</f>
        <v>0</v>
      </c>
      <c r="M366" s="1041">
        <f>IF(AND('Evaluation des exigences'!E383="Choix de véracité",C366&lt;&gt;"NA"),1,0)</f>
        <v>0</v>
      </c>
      <c r="N366" s="1041">
        <f>IF(AND('Evaluation des exigences'!E383="Non concernée",C366&lt;&gt;"NA"),1,0)</f>
        <v>0</v>
      </c>
      <c r="O366" s="1041">
        <f>IF(AND('Evaluation des exigences'!E383="Choix de véracité",H366&gt;1),1,0)</f>
        <v>1</v>
      </c>
      <c r="P366" s="1041">
        <f>IF(AND('Evaluation des exigences'!E383="Non concernée",H366&gt;1),1,0)</f>
        <v>0</v>
      </c>
    </row>
    <row r="367" spans="1:16" ht="76.5">
      <c r="A367" s="695" t="s">
        <v>477</v>
      </c>
      <c r="B367" s="586" t="s">
        <v>349</v>
      </c>
      <c r="C367" s="586" t="s">
        <v>69</v>
      </c>
      <c r="D367" s="959" t="s">
        <v>480</v>
      </c>
      <c r="E367" s="984">
        <f t="shared" si="25"/>
        <v>1</v>
      </c>
      <c r="F367" s="984">
        <f t="shared" si="26"/>
        <v>1</v>
      </c>
      <c r="G367" s="984">
        <f t="shared" si="27"/>
        <v>0</v>
      </c>
      <c r="H367" s="984">
        <f t="shared" si="28"/>
        <v>2</v>
      </c>
      <c r="I367" s="1041">
        <f>IF(AND('Evaluation des exigences'!E384="Choix de véracité",A367&lt;&gt;"NA"),1,0)</f>
        <v>1</v>
      </c>
      <c r="J367" s="1041">
        <f>IF(AND('Evaluation des exigences'!E384="Non concernée",A367&lt;&gt;"NA"),1,0)</f>
        <v>0</v>
      </c>
      <c r="K367" s="1041">
        <f>IF(AND('Evaluation des exigences'!E384="Choix de véracité",B367&lt;&gt;"NA"),1,0)</f>
        <v>1</v>
      </c>
      <c r="L367" s="1041">
        <f>IF(AND('Evaluation des exigences'!E384="Non concernée",B367&lt;&gt;"NA"),1,0)</f>
        <v>0</v>
      </c>
      <c r="M367" s="1041">
        <f>IF(AND('Evaluation des exigences'!E384="Choix de véracité",C367&lt;&gt;"NA"),1,0)</f>
        <v>0</v>
      </c>
      <c r="N367" s="1041">
        <f>IF(AND('Evaluation des exigences'!E384="Non concernée",C367&lt;&gt;"NA"),1,0)</f>
        <v>0</v>
      </c>
      <c r="O367" s="1041">
        <f>IF(AND('Evaluation des exigences'!E384="Choix de véracité",H367&gt;1),1,0)</f>
        <v>1</v>
      </c>
      <c r="P367" s="1041">
        <f>IF(AND('Evaluation des exigences'!E384="Non concernée",H367&gt;1),1,0)</f>
        <v>0</v>
      </c>
    </row>
    <row r="368" spans="1:16" ht="63.75">
      <c r="A368" s="695" t="s">
        <v>477</v>
      </c>
      <c r="B368" s="586" t="s">
        <v>349</v>
      </c>
      <c r="C368" s="586" t="s">
        <v>69</v>
      </c>
      <c r="D368" s="959" t="s">
        <v>481</v>
      </c>
      <c r="E368" s="984">
        <f t="shared" si="25"/>
        <v>1</v>
      </c>
      <c r="F368" s="984">
        <f t="shared" si="26"/>
        <v>1</v>
      </c>
      <c r="G368" s="984">
        <f t="shared" si="27"/>
        <v>0</v>
      </c>
      <c r="H368" s="984">
        <f t="shared" si="28"/>
        <v>2</v>
      </c>
      <c r="I368" s="1041">
        <f>IF(AND('Evaluation des exigences'!E385="Choix de véracité",A368&lt;&gt;"NA"),1,0)</f>
        <v>1</v>
      </c>
      <c r="J368" s="1041">
        <f>IF(AND('Evaluation des exigences'!E385="Non concernée",A368&lt;&gt;"NA"),1,0)</f>
        <v>0</v>
      </c>
      <c r="K368" s="1041">
        <f>IF(AND('Evaluation des exigences'!E385="Choix de véracité",B368&lt;&gt;"NA"),1,0)</f>
        <v>1</v>
      </c>
      <c r="L368" s="1041">
        <f>IF(AND('Evaluation des exigences'!E385="Non concernée",B368&lt;&gt;"NA"),1,0)</f>
        <v>0</v>
      </c>
      <c r="M368" s="1041">
        <f>IF(AND('Evaluation des exigences'!E385="Choix de véracité",C368&lt;&gt;"NA"),1,0)</f>
        <v>0</v>
      </c>
      <c r="N368" s="1041">
        <f>IF(AND('Evaluation des exigences'!E385="Non concernée",C368&lt;&gt;"NA"),1,0)</f>
        <v>0</v>
      </c>
      <c r="O368" s="1041">
        <f>IF(AND('Evaluation des exigences'!E385="Choix de véracité",H368&gt;1),1,0)</f>
        <v>1</v>
      </c>
      <c r="P368" s="1041">
        <f>IF(AND('Evaluation des exigences'!E385="Non concernée",H368&gt;1),1,0)</f>
        <v>0</v>
      </c>
    </row>
    <row r="369" spans="1:16" ht="89.25">
      <c r="A369" s="695" t="s">
        <v>477</v>
      </c>
      <c r="B369" s="586" t="s">
        <v>349</v>
      </c>
      <c r="C369" s="586" t="s">
        <v>69</v>
      </c>
      <c r="D369" s="959" t="s">
        <v>1534</v>
      </c>
      <c r="E369" s="984">
        <f t="shared" si="25"/>
        <v>1</v>
      </c>
      <c r="F369" s="984">
        <f t="shared" si="26"/>
        <v>1</v>
      </c>
      <c r="G369" s="984">
        <f t="shared" si="27"/>
        <v>0</v>
      </c>
      <c r="H369" s="984">
        <f t="shared" si="28"/>
        <v>2</v>
      </c>
      <c r="I369" s="1041">
        <f>IF(AND('Evaluation des exigences'!E386="Choix de véracité",A369&lt;&gt;"NA"),1,0)</f>
        <v>1</v>
      </c>
      <c r="J369" s="1041">
        <f>IF(AND('Evaluation des exigences'!E386="Non concernée",A369&lt;&gt;"NA"),1,0)</f>
        <v>0</v>
      </c>
      <c r="K369" s="1041">
        <f>IF(AND('Evaluation des exigences'!E386="Choix de véracité",B369&lt;&gt;"NA"),1,0)</f>
        <v>1</v>
      </c>
      <c r="L369" s="1041">
        <f>IF(AND('Evaluation des exigences'!E386="Non concernée",B369&lt;&gt;"NA"),1,0)</f>
        <v>0</v>
      </c>
      <c r="M369" s="1041">
        <f>IF(AND('Evaluation des exigences'!E386="Choix de véracité",C369&lt;&gt;"NA"),1,0)</f>
        <v>0</v>
      </c>
      <c r="N369" s="1041">
        <f>IF(AND('Evaluation des exigences'!E386="Non concernée",C369&lt;&gt;"NA"),1,0)</f>
        <v>0</v>
      </c>
      <c r="O369" s="1041">
        <f>IF(AND('Evaluation des exigences'!E386="Choix de véracité",H369&gt;1),1,0)</f>
        <v>1</v>
      </c>
      <c r="P369" s="1041">
        <f>IF(AND('Evaluation des exigences'!E386="Non concernée",H369&gt;1),1,0)</f>
        <v>0</v>
      </c>
    </row>
    <row r="370" spans="1:16" ht="76.5">
      <c r="A370" s="695" t="s">
        <v>477</v>
      </c>
      <c r="B370" s="586" t="s">
        <v>337</v>
      </c>
      <c r="C370" s="586" t="s">
        <v>69</v>
      </c>
      <c r="D370" s="959" t="s">
        <v>1535</v>
      </c>
      <c r="E370" s="984">
        <f t="shared" si="25"/>
        <v>1</v>
      </c>
      <c r="F370" s="984">
        <f t="shared" si="26"/>
        <v>1</v>
      </c>
      <c r="G370" s="984">
        <f t="shared" si="27"/>
        <v>0</v>
      </c>
      <c r="H370" s="984">
        <f t="shared" si="28"/>
        <v>2</v>
      </c>
      <c r="I370" s="1041">
        <f>IF(AND('Evaluation des exigences'!E387="Choix de véracité",A370&lt;&gt;"NA"),1,0)</f>
        <v>1</v>
      </c>
      <c r="J370" s="1041">
        <f>IF(AND('Evaluation des exigences'!E387="Non concernée",A370&lt;&gt;"NA"),1,0)</f>
        <v>0</v>
      </c>
      <c r="K370" s="1041">
        <f>IF(AND('Evaluation des exigences'!E387="Choix de véracité",B370&lt;&gt;"NA"),1,0)</f>
        <v>1</v>
      </c>
      <c r="L370" s="1041">
        <f>IF(AND('Evaluation des exigences'!E387="Non concernée",B370&lt;&gt;"NA"),1,0)</f>
        <v>0</v>
      </c>
      <c r="M370" s="1041">
        <f>IF(AND('Evaluation des exigences'!E387="Choix de véracité",C370&lt;&gt;"NA"),1,0)</f>
        <v>0</v>
      </c>
      <c r="N370" s="1041">
        <f>IF(AND('Evaluation des exigences'!E387="Non concernée",C370&lt;&gt;"NA"),1,0)</f>
        <v>0</v>
      </c>
      <c r="O370" s="1041">
        <f>IF(AND('Evaluation des exigences'!E387="Choix de véracité",H370&gt;1),1,0)</f>
        <v>1</v>
      </c>
      <c r="P370" s="1041">
        <f>IF(AND('Evaluation des exigences'!E387="Non concernée",H370&gt;1),1,0)</f>
        <v>0</v>
      </c>
    </row>
    <row r="371" spans="1:16" ht="51">
      <c r="A371" s="695" t="s">
        <v>477</v>
      </c>
      <c r="B371" s="586" t="s">
        <v>1148</v>
      </c>
      <c r="C371" s="586" t="s">
        <v>69</v>
      </c>
      <c r="D371" s="959" t="s">
        <v>482</v>
      </c>
      <c r="E371" s="984">
        <f t="shared" si="25"/>
        <v>1</v>
      </c>
      <c r="F371" s="984">
        <f t="shared" si="26"/>
        <v>1</v>
      </c>
      <c r="G371" s="984">
        <f t="shared" si="27"/>
        <v>0</v>
      </c>
      <c r="H371" s="984">
        <f t="shared" si="28"/>
        <v>2</v>
      </c>
      <c r="I371" s="1041">
        <f>IF(AND('Evaluation des exigences'!E388="Choix de véracité",A371&lt;&gt;"NA"),1,0)</f>
        <v>1</v>
      </c>
      <c r="J371" s="1041">
        <f>IF(AND('Evaluation des exigences'!E388="Non concernée",A371&lt;&gt;"NA"),1,0)</f>
        <v>0</v>
      </c>
      <c r="K371" s="1041">
        <f>IF(AND('Evaluation des exigences'!E388="Choix de véracité",B371&lt;&gt;"NA"),1,0)</f>
        <v>1</v>
      </c>
      <c r="L371" s="1041">
        <f>IF(AND('Evaluation des exigences'!E388="Non concernée",B371&lt;&gt;"NA"),1,0)</f>
        <v>0</v>
      </c>
      <c r="M371" s="1041">
        <f>IF(AND('Evaluation des exigences'!E388="Choix de véracité",C371&lt;&gt;"NA"),1,0)</f>
        <v>0</v>
      </c>
      <c r="N371" s="1041">
        <f>IF(AND('Evaluation des exigences'!E388="Non concernée",C371&lt;&gt;"NA"),1,0)</f>
        <v>0</v>
      </c>
      <c r="O371" s="1041">
        <f>IF(AND('Evaluation des exigences'!E388="Choix de véracité",H371&gt;1),1,0)</f>
        <v>1</v>
      </c>
      <c r="P371" s="1041">
        <f>IF(AND('Evaluation des exigences'!E388="Non concernée",H371&gt;1),1,0)</f>
        <v>0</v>
      </c>
    </row>
    <row r="372" spans="1:16" ht="76.5">
      <c r="A372" s="695" t="s">
        <v>477</v>
      </c>
      <c r="B372" s="586" t="s">
        <v>1149</v>
      </c>
      <c r="C372" s="586" t="s">
        <v>69</v>
      </c>
      <c r="D372" s="959" t="s">
        <v>483</v>
      </c>
      <c r="E372" s="984">
        <f t="shared" si="25"/>
        <v>1</v>
      </c>
      <c r="F372" s="984">
        <f t="shared" si="26"/>
        <v>1</v>
      </c>
      <c r="G372" s="984">
        <f t="shared" si="27"/>
        <v>0</v>
      </c>
      <c r="H372" s="984">
        <f t="shared" si="28"/>
        <v>2</v>
      </c>
      <c r="I372" s="1041">
        <f>IF(AND('Evaluation des exigences'!E389="Choix de véracité",A372&lt;&gt;"NA"),1,0)</f>
        <v>1</v>
      </c>
      <c r="J372" s="1041">
        <f>IF(AND('Evaluation des exigences'!E389="Non concernée",A372&lt;&gt;"NA"),1,0)</f>
        <v>0</v>
      </c>
      <c r="K372" s="1041">
        <f>IF(AND('Evaluation des exigences'!E389="Choix de véracité",B372&lt;&gt;"NA"),1,0)</f>
        <v>1</v>
      </c>
      <c r="L372" s="1041">
        <f>IF(AND('Evaluation des exigences'!E389="Non concernée",B372&lt;&gt;"NA"),1,0)</f>
        <v>0</v>
      </c>
      <c r="M372" s="1041">
        <f>IF(AND('Evaluation des exigences'!E389="Choix de véracité",C372&lt;&gt;"NA"),1,0)</f>
        <v>0</v>
      </c>
      <c r="N372" s="1041">
        <f>IF(AND('Evaluation des exigences'!E389="Non concernée",C372&lt;&gt;"NA"),1,0)</f>
        <v>0</v>
      </c>
      <c r="O372" s="1041">
        <f>IF(AND('Evaluation des exigences'!E389="Choix de véracité",H372&gt;1),1,0)</f>
        <v>1</v>
      </c>
      <c r="P372" s="1041">
        <f>IF(AND('Evaluation des exigences'!E389="Non concernée",H372&gt;1),1,0)</f>
        <v>0</v>
      </c>
    </row>
    <row r="373" spans="1:16" ht="38.25">
      <c r="A373" s="695" t="s">
        <v>477</v>
      </c>
      <c r="B373" s="586" t="s">
        <v>1150</v>
      </c>
      <c r="C373" s="586" t="s">
        <v>69</v>
      </c>
      <c r="D373" s="959" t="s">
        <v>484</v>
      </c>
      <c r="E373" s="984">
        <f t="shared" si="25"/>
        <v>1</v>
      </c>
      <c r="F373" s="984">
        <f t="shared" si="26"/>
        <v>1</v>
      </c>
      <c r="G373" s="984">
        <f t="shared" si="27"/>
        <v>0</v>
      </c>
      <c r="H373" s="984">
        <f t="shared" si="28"/>
        <v>2</v>
      </c>
      <c r="I373" s="1041">
        <f>IF(AND('Evaluation des exigences'!E390="Choix de véracité",A373&lt;&gt;"NA"),1,0)</f>
        <v>1</v>
      </c>
      <c r="J373" s="1041">
        <f>IF(AND('Evaluation des exigences'!E390="Non concernée",A373&lt;&gt;"NA"),1,0)</f>
        <v>0</v>
      </c>
      <c r="K373" s="1041">
        <f>IF(AND('Evaluation des exigences'!E390="Choix de véracité",B373&lt;&gt;"NA"),1,0)</f>
        <v>1</v>
      </c>
      <c r="L373" s="1041">
        <f>IF(AND('Evaluation des exigences'!E390="Non concernée",B373&lt;&gt;"NA"),1,0)</f>
        <v>0</v>
      </c>
      <c r="M373" s="1041">
        <f>IF(AND('Evaluation des exigences'!E390="Choix de véracité",C373&lt;&gt;"NA"),1,0)</f>
        <v>0</v>
      </c>
      <c r="N373" s="1041">
        <f>IF(AND('Evaluation des exigences'!E390="Non concernée",C373&lt;&gt;"NA"),1,0)</f>
        <v>0</v>
      </c>
      <c r="O373" s="1041">
        <f>IF(AND('Evaluation des exigences'!E390="Choix de véracité",H373&gt;1),1,0)</f>
        <v>1</v>
      </c>
      <c r="P373" s="1041">
        <f>IF(AND('Evaluation des exigences'!E390="Non concernée",H373&gt;1),1,0)</f>
        <v>0</v>
      </c>
    </row>
    <row r="374" spans="1:16" ht="76.5">
      <c r="A374" s="695" t="s">
        <v>477</v>
      </c>
      <c r="B374" s="586" t="s">
        <v>1151</v>
      </c>
      <c r="C374" s="586" t="s">
        <v>69</v>
      </c>
      <c r="D374" s="959" t="s">
        <v>485</v>
      </c>
      <c r="E374" s="984">
        <f t="shared" si="25"/>
        <v>1</v>
      </c>
      <c r="F374" s="984">
        <f t="shared" si="26"/>
        <v>1</v>
      </c>
      <c r="G374" s="984">
        <f t="shared" si="27"/>
        <v>0</v>
      </c>
      <c r="H374" s="984">
        <f t="shared" si="28"/>
        <v>2</v>
      </c>
      <c r="I374" s="1041">
        <f>IF(AND('Evaluation des exigences'!E391="Choix de véracité",A374&lt;&gt;"NA"),1,0)</f>
        <v>1</v>
      </c>
      <c r="J374" s="1041">
        <f>IF(AND('Evaluation des exigences'!E391="Non concernée",A374&lt;&gt;"NA"),1,0)</f>
        <v>0</v>
      </c>
      <c r="K374" s="1041">
        <f>IF(AND('Evaluation des exigences'!E391="Choix de véracité",B374&lt;&gt;"NA"),1,0)</f>
        <v>1</v>
      </c>
      <c r="L374" s="1041">
        <f>IF(AND('Evaluation des exigences'!E391="Non concernée",B374&lt;&gt;"NA"),1,0)</f>
        <v>0</v>
      </c>
      <c r="M374" s="1041">
        <f>IF(AND('Evaluation des exigences'!E391="Choix de véracité",C374&lt;&gt;"NA"),1,0)</f>
        <v>0</v>
      </c>
      <c r="N374" s="1041">
        <f>IF(AND('Evaluation des exigences'!E391="Non concernée",C374&lt;&gt;"NA"),1,0)</f>
        <v>0</v>
      </c>
      <c r="O374" s="1041">
        <f>IF(AND('Evaluation des exigences'!E391="Choix de véracité",H374&gt;1),1,0)</f>
        <v>1</v>
      </c>
      <c r="P374" s="1041">
        <f>IF(AND('Evaluation des exigences'!E391="Non concernée",H374&gt;1),1,0)</f>
        <v>0</v>
      </c>
    </row>
    <row r="375" spans="1:16" ht="51">
      <c r="A375" s="695" t="s">
        <v>477</v>
      </c>
      <c r="B375" s="586" t="s">
        <v>1152</v>
      </c>
      <c r="C375" s="586" t="s">
        <v>69</v>
      </c>
      <c r="D375" s="959" t="s">
        <v>486</v>
      </c>
      <c r="E375" s="984">
        <f t="shared" si="25"/>
        <v>1</v>
      </c>
      <c r="F375" s="984">
        <f t="shared" si="26"/>
        <v>1</v>
      </c>
      <c r="G375" s="984">
        <f t="shared" si="27"/>
        <v>0</v>
      </c>
      <c r="H375" s="984">
        <f t="shared" si="28"/>
        <v>2</v>
      </c>
      <c r="I375" s="1041">
        <f>IF(AND('Evaluation des exigences'!E392="Choix de véracité",A375&lt;&gt;"NA"),1,0)</f>
        <v>1</v>
      </c>
      <c r="J375" s="1041">
        <f>IF(AND('Evaluation des exigences'!E392="Non concernée",A375&lt;&gt;"NA"),1,0)</f>
        <v>0</v>
      </c>
      <c r="K375" s="1041">
        <f>IF(AND('Evaluation des exigences'!E392="Choix de véracité",B375&lt;&gt;"NA"),1,0)</f>
        <v>1</v>
      </c>
      <c r="L375" s="1041">
        <f>IF(AND('Evaluation des exigences'!E392="Non concernée",B375&lt;&gt;"NA"),1,0)</f>
        <v>0</v>
      </c>
      <c r="M375" s="1041">
        <f>IF(AND('Evaluation des exigences'!E392="Choix de véracité",C375&lt;&gt;"NA"),1,0)</f>
        <v>0</v>
      </c>
      <c r="N375" s="1041">
        <f>IF(AND('Evaluation des exigences'!E392="Non concernée",C375&lt;&gt;"NA"),1,0)</f>
        <v>0</v>
      </c>
      <c r="O375" s="1041">
        <f>IF(AND('Evaluation des exigences'!E392="Choix de véracité",H375&gt;1),1,0)</f>
        <v>1</v>
      </c>
      <c r="P375" s="1041">
        <f>IF(AND('Evaluation des exigences'!E392="Non concernée",H375&gt;1),1,0)</f>
        <v>0</v>
      </c>
    </row>
    <row r="376" spans="1:16" ht="63.75">
      <c r="A376" s="695" t="s">
        <v>477</v>
      </c>
      <c r="B376" s="586" t="s">
        <v>1153</v>
      </c>
      <c r="C376" s="586" t="s">
        <v>69</v>
      </c>
      <c r="D376" s="959" t="s">
        <v>487</v>
      </c>
      <c r="E376" s="984">
        <f t="shared" si="25"/>
        <v>1</v>
      </c>
      <c r="F376" s="984">
        <f t="shared" si="26"/>
        <v>1</v>
      </c>
      <c r="G376" s="984">
        <f t="shared" si="27"/>
        <v>0</v>
      </c>
      <c r="H376" s="984">
        <f t="shared" si="28"/>
        <v>2</v>
      </c>
      <c r="I376" s="1041">
        <f>IF(AND('Evaluation des exigences'!E393="Choix de véracité",A376&lt;&gt;"NA"),1,0)</f>
        <v>1</v>
      </c>
      <c r="J376" s="1041">
        <f>IF(AND('Evaluation des exigences'!E393="Non concernée",A376&lt;&gt;"NA"),1,0)</f>
        <v>0</v>
      </c>
      <c r="K376" s="1041">
        <f>IF(AND('Evaluation des exigences'!E393="Choix de véracité",B376&lt;&gt;"NA"),1,0)</f>
        <v>1</v>
      </c>
      <c r="L376" s="1041">
        <f>IF(AND('Evaluation des exigences'!E393="Non concernée",B376&lt;&gt;"NA"),1,0)</f>
        <v>0</v>
      </c>
      <c r="M376" s="1041">
        <f>IF(AND('Evaluation des exigences'!E393="Choix de véracité",C376&lt;&gt;"NA"),1,0)</f>
        <v>0</v>
      </c>
      <c r="N376" s="1041">
        <f>IF(AND('Evaluation des exigences'!E393="Non concernée",C376&lt;&gt;"NA"),1,0)</f>
        <v>0</v>
      </c>
      <c r="O376" s="1041">
        <f>IF(AND('Evaluation des exigences'!E393="Choix de véracité",H376&gt;1),1,0)</f>
        <v>1</v>
      </c>
      <c r="P376" s="1041">
        <f>IF(AND('Evaluation des exigences'!E393="Non concernée",H376&gt;1),1,0)</f>
        <v>0</v>
      </c>
    </row>
    <row r="377" spans="1:16" ht="51">
      <c r="A377" s="697" t="s">
        <v>477</v>
      </c>
      <c r="B377" s="596" t="s">
        <v>337</v>
      </c>
      <c r="C377" s="596" t="s">
        <v>69</v>
      </c>
      <c r="D377" s="970" t="s">
        <v>1536</v>
      </c>
      <c r="E377" s="984">
        <f t="shared" si="25"/>
        <v>1</v>
      </c>
      <c r="F377" s="984">
        <f t="shared" si="26"/>
        <v>1</v>
      </c>
      <c r="G377" s="984">
        <f t="shared" si="27"/>
        <v>0</v>
      </c>
      <c r="H377" s="984">
        <f t="shared" si="28"/>
        <v>2</v>
      </c>
      <c r="I377" s="1041">
        <f>IF(AND('Evaluation des exigences'!E394="Choix de véracité",A377&lt;&gt;"NA"),1,0)</f>
        <v>1</v>
      </c>
      <c r="J377" s="1041">
        <f>IF(AND('Evaluation des exigences'!E394="Non concernée",A377&lt;&gt;"NA"),1,0)</f>
        <v>0</v>
      </c>
      <c r="K377" s="1041">
        <f>IF(AND('Evaluation des exigences'!E394="Choix de véracité",B377&lt;&gt;"NA"),1,0)</f>
        <v>1</v>
      </c>
      <c r="L377" s="1041">
        <f>IF(AND('Evaluation des exigences'!E394="Non concernée",B377&lt;&gt;"NA"),1,0)</f>
        <v>0</v>
      </c>
      <c r="M377" s="1041">
        <f>IF(AND('Evaluation des exigences'!E394="Choix de véracité",C377&lt;&gt;"NA"),1,0)</f>
        <v>0</v>
      </c>
      <c r="N377" s="1041">
        <f>IF(AND('Evaluation des exigences'!E394="Non concernée",C377&lt;&gt;"NA"),1,0)</f>
        <v>0</v>
      </c>
      <c r="O377" s="1041">
        <f>IF(AND('Evaluation des exigences'!E394="Choix de véracité",H377&gt;1),1,0)</f>
        <v>1</v>
      </c>
      <c r="P377" s="1041">
        <f>IF(AND('Evaluation des exigences'!E394="Non concernée",H377&gt;1),1,0)</f>
        <v>0</v>
      </c>
    </row>
    <row r="378" spans="1:16" ht="51">
      <c r="A378" s="697" t="s">
        <v>477</v>
      </c>
      <c r="B378" s="596" t="s">
        <v>337</v>
      </c>
      <c r="C378" s="596" t="s">
        <v>69</v>
      </c>
      <c r="D378" s="970" t="s">
        <v>1537</v>
      </c>
      <c r="E378" s="984">
        <f t="shared" si="25"/>
        <v>1</v>
      </c>
      <c r="F378" s="984">
        <f t="shared" si="26"/>
        <v>1</v>
      </c>
      <c r="G378" s="984">
        <f t="shared" si="27"/>
        <v>0</v>
      </c>
      <c r="H378" s="984">
        <f t="shared" si="28"/>
        <v>2</v>
      </c>
      <c r="I378" s="1041">
        <f>IF(AND('Evaluation des exigences'!E395="Choix de véracité",A378&lt;&gt;"NA"),1,0)</f>
        <v>1</v>
      </c>
      <c r="J378" s="1041">
        <f>IF(AND('Evaluation des exigences'!E395="Non concernée",A378&lt;&gt;"NA"),1,0)</f>
        <v>0</v>
      </c>
      <c r="K378" s="1041">
        <f>IF(AND('Evaluation des exigences'!E395="Choix de véracité",B378&lt;&gt;"NA"),1,0)</f>
        <v>1</v>
      </c>
      <c r="L378" s="1041">
        <f>IF(AND('Evaluation des exigences'!E395="Non concernée",B378&lt;&gt;"NA"),1,0)</f>
        <v>0</v>
      </c>
      <c r="M378" s="1041">
        <f>IF(AND('Evaluation des exigences'!E395="Choix de véracité",C378&lt;&gt;"NA"),1,0)</f>
        <v>0</v>
      </c>
      <c r="N378" s="1041">
        <f>IF(AND('Evaluation des exigences'!E395="Non concernée",C378&lt;&gt;"NA"),1,0)</f>
        <v>0</v>
      </c>
      <c r="O378" s="1041">
        <f>IF(AND('Evaluation des exigences'!E395="Choix de véracité",H378&gt;1),1,0)</f>
        <v>1</v>
      </c>
      <c r="P378" s="1041">
        <f>IF(AND('Evaluation des exigences'!E395="Non concernée",H378&gt;1),1,0)</f>
        <v>0</v>
      </c>
    </row>
    <row r="379" spans="1:16" ht="102">
      <c r="A379" s="697" t="s">
        <v>477</v>
      </c>
      <c r="B379" s="596" t="s">
        <v>337</v>
      </c>
      <c r="C379" s="596" t="s">
        <v>69</v>
      </c>
      <c r="D379" s="970" t="s">
        <v>1538</v>
      </c>
      <c r="E379" s="984">
        <f t="shared" si="25"/>
        <v>1</v>
      </c>
      <c r="F379" s="984">
        <f t="shared" si="26"/>
        <v>1</v>
      </c>
      <c r="G379" s="984">
        <f t="shared" si="27"/>
        <v>0</v>
      </c>
      <c r="H379" s="984">
        <f t="shared" si="28"/>
        <v>2</v>
      </c>
      <c r="I379" s="1041">
        <f>IF(AND('Evaluation des exigences'!E396="Choix de véracité",A379&lt;&gt;"NA"),1,0)</f>
        <v>1</v>
      </c>
      <c r="J379" s="1041">
        <f>IF(AND('Evaluation des exigences'!E396="Non concernée",A379&lt;&gt;"NA"),1,0)</f>
        <v>0</v>
      </c>
      <c r="K379" s="1041">
        <f>IF(AND('Evaluation des exigences'!E396="Choix de véracité",B379&lt;&gt;"NA"),1,0)</f>
        <v>1</v>
      </c>
      <c r="L379" s="1041">
        <f>IF(AND('Evaluation des exigences'!E396="Non concernée",B379&lt;&gt;"NA"),1,0)</f>
        <v>0</v>
      </c>
      <c r="M379" s="1041">
        <f>IF(AND('Evaluation des exigences'!E396="Choix de véracité",C379&lt;&gt;"NA"),1,0)</f>
        <v>0</v>
      </c>
      <c r="N379" s="1041">
        <f>IF(AND('Evaluation des exigences'!E396="Non concernée",C379&lt;&gt;"NA"),1,0)</f>
        <v>0</v>
      </c>
      <c r="O379" s="1041">
        <f>IF(AND('Evaluation des exigences'!E396="Choix de véracité",H379&gt;1),1,0)</f>
        <v>1</v>
      </c>
      <c r="P379" s="1041">
        <f>IF(AND('Evaluation des exigences'!E396="Non concernée",H379&gt;1),1,0)</f>
        <v>0</v>
      </c>
    </row>
    <row r="380" spans="1:16" ht="38.25">
      <c r="A380" s="697" t="s">
        <v>477</v>
      </c>
      <c r="B380" s="596" t="s">
        <v>337</v>
      </c>
      <c r="C380" s="596" t="s">
        <v>69</v>
      </c>
      <c r="D380" s="974" t="s">
        <v>1539</v>
      </c>
      <c r="E380" s="984">
        <f t="shared" si="25"/>
        <v>1</v>
      </c>
      <c r="F380" s="984">
        <f t="shared" si="26"/>
        <v>1</v>
      </c>
      <c r="G380" s="984">
        <f t="shared" si="27"/>
        <v>0</v>
      </c>
      <c r="H380" s="984">
        <f t="shared" si="28"/>
        <v>2</v>
      </c>
      <c r="I380" s="1041">
        <f>IF(AND('Evaluation des exigences'!E397="Choix de véracité",A380&lt;&gt;"NA"),1,0)</f>
        <v>1</v>
      </c>
      <c r="J380" s="1041">
        <f>IF(AND('Evaluation des exigences'!E397="Non concernée",A380&lt;&gt;"NA"),1,0)</f>
        <v>0</v>
      </c>
      <c r="K380" s="1041">
        <f>IF(AND('Evaluation des exigences'!E397="Choix de véracité",B380&lt;&gt;"NA"),1,0)</f>
        <v>1</v>
      </c>
      <c r="L380" s="1041">
        <f>IF(AND('Evaluation des exigences'!E397="Non concernée",B380&lt;&gt;"NA"),1,0)</f>
        <v>0</v>
      </c>
      <c r="M380" s="1041">
        <f>IF(AND('Evaluation des exigences'!E397="Choix de véracité",C380&lt;&gt;"NA"),1,0)</f>
        <v>0</v>
      </c>
      <c r="N380" s="1041">
        <f>IF(AND('Evaluation des exigences'!E397="Non concernée",C380&lt;&gt;"NA"),1,0)</f>
        <v>0</v>
      </c>
      <c r="O380" s="1041">
        <f>IF(AND('Evaluation des exigences'!E397="Choix de véracité",H380&gt;1),1,0)</f>
        <v>1</v>
      </c>
      <c r="P380" s="1041">
        <f>IF(AND('Evaluation des exigences'!E397="Non concernée",H380&gt;1),1,0)</f>
        <v>0</v>
      </c>
    </row>
    <row r="381" spans="1:16" ht="25.5">
      <c r="A381" s="700" t="s">
        <v>477</v>
      </c>
      <c r="B381" s="574" t="s">
        <v>488</v>
      </c>
      <c r="C381" s="574" t="s">
        <v>69</v>
      </c>
      <c r="D381" s="963" t="s">
        <v>489</v>
      </c>
      <c r="E381" s="984"/>
      <c r="F381" s="984"/>
      <c r="G381" s="984"/>
      <c r="H381" s="984"/>
      <c r="I381" s="1074"/>
      <c r="J381" s="1074"/>
      <c r="K381" s="1074"/>
      <c r="L381" s="1074"/>
      <c r="M381" s="1074"/>
      <c r="N381" s="1074"/>
      <c r="O381" s="1074"/>
      <c r="P381" s="1074"/>
    </row>
    <row r="382" spans="1:16" ht="114.75">
      <c r="A382" s="697" t="s">
        <v>477</v>
      </c>
      <c r="B382" s="596" t="s">
        <v>488</v>
      </c>
      <c r="C382" s="596" t="s">
        <v>69</v>
      </c>
      <c r="D382" s="971" t="s">
        <v>1540</v>
      </c>
      <c r="E382" s="984">
        <f t="shared" si="25"/>
        <v>1</v>
      </c>
      <c r="F382" s="984">
        <f t="shared" si="26"/>
        <v>1</v>
      </c>
      <c r="G382" s="984">
        <f t="shared" si="27"/>
        <v>0</v>
      </c>
      <c r="H382" s="984">
        <f t="shared" si="28"/>
        <v>2</v>
      </c>
      <c r="I382" s="1041">
        <f>IF(AND('Evaluation des exigences'!E399="Choix de véracité",A382&lt;&gt;"NA"),1,0)</f>
        <v>1</v>
      </c>
      <c r="J382" s="1041">
        <f>IF(AND('Evaluation des exigences'!E399="Non concernée",A382&lt;&gt;"NA"),1,0)</f>
        <v>0</v>
      </c>
      <c r="K382" s="1041">
        <f>IF(AND('Evaluation des exigences'!E399="Choix de véracité",B382&lt;&gt;"NA"),1,0)</f>
        <v>1</v>
      </c>
      <c r="L382" s="1041">
        <f>IF(AND('Evaluation des exigences'!E399="Non concernée",B382&lt;&gt;"NA"),1,0)</f>
        <v>0</v>
      </c>
      <c r="M382" s="1041">
        <f>IF(AND('Evaluation des exigences'!E399="Choix de véracité",C382&lt;&gt;"NA"),1,0)</f>
        <v>0</v>
      </c>
      <c r="N382" s="1041">
        <f>IF(AND('Evaluation des exigences'!E399="Non concernée",C382&lt;&gt;"NA"),1,0)</f>
        <v>0</v>
      </c>
      <c r="O382" s="1041">
        <f>IF(AND('Evaluation des exigences'!E399="Choix de véracité",H382&gt;1),1,0)</f>
        <v>1</v>
      </c>
      <c r="P382" s="1041">
        <f>IF(AND('Evaluation des exigences'!E399="Non concernée",H382&gt;1),1,0)</f>
        <v>0</v>
      </c>
    </row>
    <row r="383" spans="1:16" ht="38.25">
      <c r="A383" s="697" t="s">
        <v>477</v>
      </c>
      <c r="B383" s="596" t="s">
        <v>488</v>
      </c>
      <c r="C383" s="596" t="s">
        <v>69</v>
      </c>
      <c r="D383" s="970" t="s">
        <v>1541</v>
      </c>
      <c r="E383" s="984">
        <f t="shared" si="25"/>
        <v>1</v>
      </c>
      <c r="F383" s="984">
        <f t="shared" si="26"/>
        <v>1</v>
      </c>
      <c r="G383" s="984">
        <f t="shared" si="27"/>
        <v>0</v>
      </c>
      <c r="H383" s="984">
        <f t="shared" si="28"/>
        <v>2</v>
      </c>
      <c r="I383" s="1041">
        <f>IF(AND('Evaluation des exigences'!E400="Choix de véracité",A383&lt;&gt;"NA"),1,0)</f>
        <v>1</v>
      </c>
      <c r="J383" s="1041">
        <f>IF(AND('Evaluation des exigences'!E400="Non concernée",A383&lt;&gt;"NA"),1,0)</f>
        <v>0</v>
      </c>
      <c r="K383" s="1041">
        <f>IF(AND('Evaluation des exigences'!E400="Choix de véracité",B383&lt;&gt;"NA"),1,0)</f>
        <v>1</v>
      </c>
      <c r="L383" s="1041">
        <f>IF(AND('Evaluation des exigences'!E400="Non concernée",B383&lt;&gt;"NA"),1,0)</f>
        <v>0</v>
      </c>
      <c r="M383" s="1041">
        <f>IF(AND('Evaluation des exigences'!E400="Choix de véracité",C383&lt;&gt;"NA"),1,0)</f>
        <v>0</v>
      </c>
      <c r="N383" s="1041">
        <f>IF(AND('Evaluation des exigences'!E400="Non concernée",C383&lt;&gt;"NA"),1,0)</f>
        <v>0</v>
      </c>
      <c r="O383" s="1041">
        <f>IF(AND('Evaluation des exigences'!E400="Choix de véracité",H383&gt;1),1,0)</f>
        <v>1</v>
      </c>
      <c r="P383" s="1041">
        <f>IF(AND('Evaluation des exigences'!E400="Non concernée",H383&gt;1),1,0)</f>
        <v>0</v>
      </c>
    </row>
    <row r="384" spans="1:16">
      <c r="A384" s="693" t="s">
        <v>490</v>
      </c>
      <c r="B384" s="573" t="s">
        <v>347</v>
      </c>
      <c r="C384" s="573" t="s">
        <v>69</v>
      </c>
      <c r="D384" s="956" t="s">
        <v>491</v>
      </c>
      <c r="E384" s="984"/>
      <c r="F384" s="984"/>
      <c r="G384" s="984"/>
      <c r="H384" s="984"/>
      <c r="I384" s="1074"/>
      <c r="J384" s="1074"/>
      <c r="K384" s="1074"/>
      <c r="L384" s="1074"/>
      <c r="M384" s="1074"/>
      <c r="N384" s="1074"/>
      <c r="O384" s="1074"/>
      <c r="P384" s="1074"/>
    </row>
    <row r="385" spans="1:16" ht="76.5">
      <c r="A385" s="697" t="s">
        <v>492</v>
      </c>
      <c r="B385" s="596" t="s">
        <v>347</v>
      </c>
      <c r="C385" s="596" t="s">
        <v>69</v>
      </c>
      <c r="D385" s="970" t="s">
        <v>1542</v>
      </c>
      <c r="E385" s="984">
        <f t="shared" si="25"/>
        <v>1</v>
      </c>
      <c r="F385" s="984">
        <f t="shared" si="26"/>
        <v>1</v>
      </c>
      <c r="G385" s="984">
        <f t="shared" si="27"/>
        <v>0</v>
      </c>
      <c r="H385" s="984">
        <f t="shared" si="28"/>
        <v>2</v>
      </c>
      <c r="I385" s="1041">
        <f>IF(AND('Evaluation des exigences'!E402="Choix de véracité",A385&lt;&gt;"NA"),1,0)</f>
        <v>1</v>
      </c>
      <c r="J385" s="1041">
        <f>IF(AND('Evaluation des exigences'!E402="Non concernée",A385&lt;&gt;"NA"),1,0)</f>
        <v>0</v>
      </c>
      <c r="K385" s="1041">
        <f>IF(AND('Evaluation des exigences'!E402="Choix de véracité",B385&lt;&gt;"NA"),1,0)</f>
        <v>1</v>
      </c>
      <c r="L385" s="1041">
        <f>IF(AND('Evaluation des exigences'!E402="Non concernée",B385&lt;&gt;"NA"),1,0)</f>
        <v>0</v>
      </c>
      <c r="M385" s="1041">
        <f>IF(AND('Evaluation des exigences'!E402="Choix de véracité",C385&lt;&gt;"NA"),1,0)</f>
        <v>0</v>
      </c>
      <c r="N385" s="1041">
        <f>IF(AND('Evaluation des exigences'!E402="Non concernée",C385&lt;&gt;"NA"),1,0)</f>
        <v>0</v>
      </c>
      <c r="O385" s="1041">
        <f>IF(AND('Evaluation des exigences'!E402="Choix de véracité",H385&gt;1),1,0)</f>
        <v>1</v>
      </c>
      <c r="P385" s="1041">
        <f>IF(AND('Evaluation des exigences'!E402="Non concernée",H385&gt;1),1,0)</f>
        <v>0</v>
      </c>
    </row>
    <row r="386" spans="1:16" ht="89.25">
      <c r="A386" s="697" t="s">
        <v>492</v>
      </c>
      <c r="B386" s="596" t="s">
        <v>347</v>
      </c>
      <c r="C386" s="596" t="s">
        <v>69</v>
      </c>
      <c r="D386" s="970" t="s">
        <v>1543</v>
      </c>
      <c r="E386" s="984">
        <f t="shared" si="25"/>
        <v>1</v>
      </c>
      <c r="F386" s="984">
        <f t="shared" si="26"/>
        <v>1</v>
      </c>
      <c r="G386" s="984">
        <f t="shared" si="27"/>
        <v>0</v>
      </c>
      <c r="H386" s="984">
        <f t="shared" si="28"/>
        <v>2</v>
      </c>
      <c r="I386" s="1041">
        <f>IF(AND('Evaluation des exigences'!E403="Choix de véracité",A386&lt;&gt;"NA"),1,0)</f>
        <v>1</v>
      </c>
      <c r="J386" s="1041">
        <f>IF(AND('Evaluation des exigences'!E403="Non concernée",A386&lt;&gt;"NA"),1,0)</f>
        <v>0</v>
      </c>
      <c r="K386" s="1041">
        <f>IF(AND('Evaluation des exigences'!E403="Choix de véracité",B386&lt;&gt;"NA"),1,0)</f>
        <v>1</v>
      </c>
      <c r="L386" s="1041">
        <f>IF(AND('Evaluation des exigences'!E403="Non concernée",B386&lt;&gt;"NA"),1,0)</f>
        <v>0</v>
      </c>
      <c r="M386" s="1041">
        <f>IF(AND('Evaluation des exigences'!E403="Choix de véracité",C386&lt;&gt;"NA"),1,0)</f>
        <v>0</v>
      </c>
      <c r="N386" s="1041">
        <f>IF(AND('Evaluation des exigences'!E403="Non concernée",C386&lt;&gt;"NA"),1,0)</f>
        <v>0</v>
      </c>
      <c r="O386" s="1041">
        <f>IF(AND('Evaluation des exigences'!E403="Choix de véracité",H386&gt;1),1,0)</f>
        <v>1</v>
      </c>
      <c r="P386" s="1041">
        <f>IF(AND('Evaluation des exigences'!E403="Non concernée",H386&gt;1),1,0)</f>
        <v>0</v>
      </c>
    </row>
    <row r="387" spans="1:16" ht="51">
      <c r="A387" s="697" t="s">
        <v>493</v>
      </c>
      <c r="B387" s="596" t="s">
        <v>347</v>
      </c>
      <c r="C387" s="596" t="s">
        <v>69</v>
      </c>
      <c r="D387" s="974" t="s">
        <v>1544</v>
      </c>
      <c r="E387" s="984">
        <f t="shared" si="25"/>
        <v>1</v>
      </c>
      <c r="F387" s="984">
        <f t="shared" si="26"/>
        <v>1</v>
      </c>
      <c r="G387" s="984">
        <f t="shared" si="27"/>
        <v>0</v>
      </c>
      <c r="H387" s="984">
        <f t="shared" si="28"/>
        <v>2</v>
      </c>
      <c r="I387" s="1041">
        <f>IF(AND('Evaluation des exigences'!E404="Choix de véracité",A387&lt;&gt;"NA"),1,0)</f>
        <v>1</v>
      </c>
      <c r="J387" s="1041">
        <f>IF(AND('Evaluation des exigences'!E404="Non concernée",A387&lt;&gt;"NA"),1,0)</f>
        <v>0</v>
      </c>
      <c r="K387" s="1041">
        <f>IF(AND('Evaluation des exigences'!E404="Choix de véracité",B387&lt;&gt;"NA"),1,0)</f>
        <v>1</v>
      </c>
      <c r="L387" s="1041">
        <f>IF(AND('Evaluation des exigences'!E404="Non concernée",B387&lt;&gt;"NA"),1,0)</f>
        <v>0</v>
      </c>
      <c r="M387" s="1041">
        <f>IF(AND('Evaluation des exigences'!E404="Choix de véracité",C387&lt;&gt;"NA"),1,0)</f>
        <v>0</v>
      </c>
      <c r="N387" s="1041">
        <f>IF(AND('Evaluation des exigences'!E404="Non concernée",C387&lt;&gt;"NA"),1,0)</f>
        <v>0</v>
      </c>
      <c r="O387" s="1041">
        <f>IF(AND('Evaluation des exigences'!E404="Choix de véracité",H387&gt;1),1,0)</f>
        <v>1</v>
      </c>
      <c r="P387" s="1041">
        <f>IF(AND('Evaluation des exigences'!E404="Non concernée",H387&gt;1),1,0)</f>
        <v>0</v>
      </c>
    </row>
    <row r="388" spans="1:16" ht="102">
      <c r="A388" s="697" t="s">
        <v>493</v>
      </c>
      <c r="B388" s="596" t="s">
        <v>347</v>
      </c>
      <c r="C388" s="596" t="s">
        <v>69</v>
      </c>
      <c r="D388" s="970" t="s">
        <v>1545</v>
      </c>
      <c r="E388" s="984">
        <f t="shared" si="25"/>
        <v>1</v>
      </c>
      <c r="F388" s="984">
        <f t="shared" si="26"/>
        <v>1</v>
      </c>
      <c r="G388" s="984">
        <f t="shared" si="27"/>
        <v>0</v>
      </c>
      <c r="H388" s="984">
        <f t="shared" si="28"/>
        <v>2</v>
      </c>
      <c r="I388" s="1041">
        <f>IF(AND('Evaluation des exigences'!E405="Choix de véracité",A388&lt;&gt;"NA"),1,0)</f>
        <v>1</v>
      </c>
      <c r="J388" s="1041">
        <f>IF(AND('Evaluation des exigences'!E405="Non concernée",A388&lt;&gt;"NA"),1,0)</f>
        <v>0</v>
      </c>
      <c r="K388" s="1041">
        <f>IF(AND('Evaluation des exigences'!E405="Choix de véracité",B388&lt;&gt;"NA"),1,0)</f>
        <v>1</v>
      </c>
      <c r="L388" s="1041">
        <f>IF(AND('Evaluation des exigences'!E405="Non concernée",B388&lt;&gt;"NA"),1,0)</f>
        <v>0</v>
      </c>
      <c r="M388" s="1041">
        <f>IF(AND('Evaluation des exigences'!E405="Choix de véracité",C388&lt;&gt;"NA"),1,0)</f>
        <v>0</v>
      </c>
      <c r="N388" s="1041">
        <f>IF(AND('Evaluation des exigences'!E405="Non concernée",C388&lt;&gt;"NA"),1,0)</f>
        <v>0</v>
      </c>
      <c r="O388" s="1041">
        <f>IF(AND('Evaluation des exigences'!E405="Choix de véracité",H388&gt;1),1,0)</f>
        <v>1</v>
      </c>
      <c r="P388" s="1041">
        <f>IF(AND('Evaluation des exigences'!E405="Non concernée",H388&gt;1),1,0)</f>
        <v>0</v>
      </c>
    </row>
    <row r="389" spans="1:16" ht="38.25">
      <c r="A389" s="697" t="s">
        <v>494</v>
      </c>
      <c r="B389" s="596" t="s">
        <v>347</v>
      </c>
      <c r="C389" s="596" t="s">
        <v>69</v>
      </c>
      <c r="D389" s="974" t="s">
        <v>1546</v>
      </c>
      <c r="E389" s="984">
        <f t="shared" ref="E389:E452" si="29">IF(A389="NA",0,1)</f>
        <v>1</v>
      </c>
      <c r="F389" s="984">
        <f t="shared" ref="F389:F452" si="30">IF(B389="NA",0,1)</f>
        <v>1</v>
      </c>
      <c r="G389" s="984">
        <f t="shared" ref="G389:G452" si="31">IF(C389="NA",0,1)</f>
        <v>0</v>
      </c>
      <c r="H389" s="984">
        <f t="shared" si="28"/>
        <v>2</v>
      </c>
      <c r="I389" s="1041">
        <f>IF(AND('Evaluation des exigences'!E406="Choix de véracité",A389&lt;&gt;"NA"),1,0)</f>
        <v>1</v>
      </c>
      <c r="J389" s="1041">
        <f>IF(AND('Evaluation des exigences'!E406="Non concernée",A389&lt;&gt;"NA"),1,0)</f>
        <v>0</v>
      </c>
      <c r="K389" s="1041">
        <f>IF(AND('Evaluation des exigences'!E406="Choix de véracité",B389&lt;&gt;"NA"),1,0)</f>
        <v>1</v>
      </c>
      <c r="L389" s="1041">
        <f>IF(AND('Evaluation des exigences'!E406="Non concernée",B389&lt;&gt;"NA"),1,0)</f>
        <v>0</v>
      </c>
      <c r="M389" s="1041">
        <f>IF(AND('Evaluation des exigences'!E406="Choix de véracité",C389&lt;&gt;"NA"),1,0)</f>
        <v>0</v>
      </c>
      <c r="N389" s="1041">
        <f>IF(AND('Evaluation des exigences'!E406="Non concernée",C389&lt;&gt;"NA"),1,0)</f>
        <v>0</v>
      </c>
      <c r="O389" s="1041">
        <f>IF(AND('Evaluation des exigences'!E406="Choix de véracité",H389&gt;1),1,0)</f>
        <v>1</v>
      </c>
      <c r="P389" s="1041">
        <f>IF(AND('Evaluation des exigences'!E406="Non concernée",H389&gt;1),1,0)</f>
        <v>0</v>
      </c>
    </row>
    <row r="390" spans="1:16" ht="51">
      <c r="A390" s="697" t="s">
        <v>495</v>
      </c>
      <c r="B390" s="596" t="s">
        <v>347</v>
      </c>
      <c r="C390" s="596" t="s">
        <v>69</v>
      </c>
      <c r="D390" s="970" t="s">
        <v>1547</v>
      </c>
      <c r="E390" s="984">
        <f t="shared" si="29"/>
        <v>1</v>
      </c>
      <c r="F390" s="984">
        <f t="shared" si="30"/>
        <v>1</v>
      </c>
      <c r="G390" s="984">
        <f t="shared" si="31"/>
        <v>0</v>
      </c>
      <c r="H390" s="984">
        <f t="shared" si="28"/>
        <v>2</v>
      </c>
      <c r="I390" s="1041">
        <f>IF(AND('Evaluation des exigences'!E407="Choix de véracité",A390&lt;&gt;"NA"),1,0)</f>
        <v>1</v>
      </c>
      <c r="J390" s="1041">
        <f>IF(AND('Evaluation des exigences'!E407="Non concernée",A390&lt;&gt;"NA"),1,0)</f>
        <v>0</v>
      </c>
      <c r="K390" s="1041">
        <f>IF(AND('Evaluation des exigences'!E407="Choix de véracité",B390&lt;&gt;"NA"),1,0)</f>
        <v>1</v>
      </c>
      <c r="L390" s="1041">
        <f>IF(AND('Evaluation des exigences'!E407="Non concernée",B390&lt;&gt;"NA"),1,0)</f>
        <v>0</v>
      </c>
      <c r="M390" s="1041">
        <f>IF(AND('Evaluation des exigences'!E407="Choix de véracité",C390&lt;&gt;"NA"),1,0)</f>
        <v>0</v>
      </c>
      <c r="N390" s="1041">
        <f>IF(AND('Evaluation des exigences'!E407="Non concernée",C390&lt;&gt;"NA"),1,0)</f>
        <v>0</v>
      </c>
      <c r="O390" s="1041">
        <f>IF(AND('Evaluation des exigences'!E407="Choix de véracité",H390&gt;1),1,0)</f>
        <v>1</v>
      </c>
      <c r="P390" s="1041">
        <f>IF(AND('Evaluation des exigences'!E407="Non concernée",H390&gt;1),1,0)</f>
        <v>0</v>
      </c>
    </row>
    <row r="391" spans="1:16" ht="38.25">
      <c r="A391" s="697" t="s">
        <v>496</v>
      </c>
      <c r="B391" s="596" t="s">
        <v>347</v>
      </c>
      <c r="C391" s="596" t="s">
        <v>69</v>
      </c>
      <c r="D391" s="970" t="s">
        <v>1548</v>
      </c>
      <c r="E391" s="984">
        <f t="shared" si="29"/>
        <v>1</v>
      </c>
      <c r="F391" s="984">
        <f t="shared" si="30"/>
        <v>1</v>
      </c>
      <c r="G391" s="984">
        <f t="shared" si="31"/>
        <v>0</v>
      </c>
      <c r="H391" s="984">
        <f t="shared" si="28"/>
        <v>2</v>
      </c>
      <c r="I391" s="1041">
        <f>IF(AND('Evaluation des exigences'!E408="Choix de véracité",A391&lt;&gt;"NA"),1,0)</f>
        <v>1</v>
      </c>
      <c r="J391" s="1041">
        <f>IF(AND('Evaluation des exigences'!E408="Non concernée",A391&lt;&gt;"NA"),1,0)</f>
        <v>0</v>
      </c>
      <c r="K391" s="1041">
        <f>IF(AND('Evaluation des exigences'!E408="Choix de véracité",B391&lt;&gt;"NA"),1,0)</f>
        <v>1</v>
      </c>
      <c r="L391" s="1041">
        <f>IF(AND('Evaluation des exigences'!E408="Non concernée",B391&lt;&gt;"NA"),1,0)</f>
        <v>0</v>
      </c>
      <c r="M391" s="1041">
        <f>IF(AND('Evaluation des exigences'!E408="Choix de véracité",C391&lt;&gt;"NA"),1,0)</f>
        <v>0</v>
      </c>
      <c r="N391" s="1041">
        <f>IF(AND('Evaluation des exigences'!E408="Non concernée",C391&lt;&gt;"NA"),1,0)</f>
        <v>0</v>
      </c>
      <c r="O391" s="1041">
        <f>IF(AND('Evaluation des exigences'!E408="Choix de véracité",H391&gt;1),1,0)</f>
        <v>1</v>
      </c>
      <c r="P391" s="1041">
        <f>IF(AND('Evaluation des exigences'!E408="Non concernée",H391&gt;1),1,0)</f>
        <v>0</v>
      </c>
    </row>
    <row r="392" spans="1:16" ht="89.25">
      <c r="A392" s="697" t="s">
        <v>497</v>
      </c>
      <c r="B392" s="596" t="s">
        <v>347</v>
      </c>
      <c r="C392" s="596" t="s">
        <v>69</v>
      </c>
      <c r="D392" s="970" t="s">
        <v>1549</v>
      </c>
      <c r="E392" s="984">
        <f t="shared" si="29"/>
        <v>1</v>
      </c>
      <c r="F392" s="984">
        <f t="shared" si="30"/>
        <v>1</v>
      </c>
      <c r="G392" s="984">
        <f t="shared" si="31"/>
        <v>0</v>
      </c>
      <c r="H392" s="984">
        <f t="shared" si="28"/>
        <v>2</v>
      </c>
      <c r="I392" s="1041">
        <f>IF(AND('Evaluation des exigences'!E409="Choix de véracité",A392&lt;&gt;"NA"),1,0)</f>
        <v>1</v>
      </c>
      <c r="J392" s="1041">
        <f>IF(AND('Evaluation des exigences'!E409="Non concernée",A392&lt;&gt;"NA"),1,0)</f>
        <v>0</v>
      </c>
      <c r="K392" s="1041">
        <f>IF(AND('Evaluation des exigences'!E409="Choix de véracité",B392&lt;&gt;"NA"),1,0)</f>
        <v>1</v>
      </c>
      <c r="L392" s="1041">
        <f>IF(AND('Evaluation des exigences'!E409="Non concernée",B392&lt;&gt;"NA"),1,0)</f>
        <v>0</v>
      </c>
      <c r="M392" s="1041">
        <f>IF(AND('Evaluation des exigences'!E409="Choix de véracité",C392&lt;&gt;"NA"),1,0)</f>
        <v>0</v>
      </c>
      <c r="N392" s="1041">
        <f>IF(AND('Evaluation des exigences'!E409="Non concernée",C392&lt;&gt;"NA"),1,0)</f>
        <v>0</v>
      </c>
      <c r="O392" s="1041">
        <f>IF(AND('Evaluation des exigences'!E409="Choix de véracité",H392&gt;1),1,0)</f>
        <v>1</v>
      </c>
      <c r="P392" s="1041">
        <f>IF(AND('Evaluation des exigences'!E409="Non concernée",H392&gt;1),1,0)</f>
        <v>0</v>
      </c>
    </row>
    <row r="393" spans="1:16" ht="51">
      <c r="A393" s="696" t="s">
        <v>69</v>
      </c>
      <c r="B393" s="598" t="s">
        <v>347</v>
      </c>
      <c r="C393" s="587" t="s">
        <v>69</v>
      </c>
      <c r="D393" s="967" t="s">
        <v>1550</v>
      </c>
      <c r="E393" s="984">
        <f t="shared" si="29"/>
        <v>0</v>
      </c>
      <c r="F393" s="984">
        <f t="shared" si="30"/>
        <v>1</v>
      </c>
      <c r="G393" s="984">
        <f t="shared" si="31"/>
        <v>0</v>
      </c>
      <c r="H393" s="984">
        <f t="shared" ref="H393:H456" si="32">SUM(E393:G393)</f>
        <v>1</v>
      </c>
      <c r="I393" s="1041">
        <f>IF(AND('Evaluation des exigences'!E410="Choix de véracité",A393&lt;&gt;"NA"),1,0)</f>
        <v>0</v>
      </c>
      <c r="J393" s="1041">
        <f>IF(AND('Evaluation des exigences'!E410="Non concernée",A393&lt;&gt;"NA"),1,0)</f>
        <v>0</v>
      </c>
      <c r="K393" s="1041">
        <f>IF(AND('Evaluation des exigences'!E410="Choix de véracité",B393&lt;&gt;"NA"),1,0)</f>
        <v>1</v>
      </c>
      <c r="L393" s="1041">
        <f>IF(AND('Evaluation des exigences'!E410="Non concernée",B393&lt;&gt;"NA"),1,0)</f>
        <v>0</v>
      </c>
      <c r="M393" s="1041">
        <f>IF(AND('Evaluation des exigences'!E410="Choix de véracité",C393&lt;&gt;"NA"),1,0)</f>
        <v>0</v>
      </c>
      <c r="N393" s="1041">
        <f>IF(AND('Evaluation des exigences'!E410="Non concernée",C393&lt;&gt;"NA"),1,0)</f>
        <v>0</v>
      </c>
      <c r="O393" s="1041">
        <f>IF(AND('Evaluation des exigences'!E410="Choix de véracité",H393&gt;1),1,0)</f>
        <v>0</v>
      </c>
      <c r="P393" s="1041">
        <f>IF(AND('Evaluation des exigences'!E410="Non concernée",H393&gt;1),1,0)</f>
        <v>0</v>
      </c>
    </row>
    <row r="394" spans="1:16" ht="25.5">
      <c r="A394" s="696" t="s">
        <v>69</v>
      </c>
      <c r="B394" s="598" t="s">
        <v>347</v>
      </c>
      <c r="C394" s="587" t="s">
        <v>69</v>
      </c>
      <c r="D394" s="967" t="s">
        <v>1242</v>
      </c>
      <c r="E394" s="984">
        <f t="shared" si="29"/>
        <v>0</v>
      </c>
      <c r="F394" s="984">
        <f t="shared" si="30"/>
        <v>1</v>
      </c>
      <c r="G394" s="984">
        <f t="shared" si="31"/>
        <v>0</v>
      </c>
      <c r="H394" s="984">
        <f t="shared" si="32"/>
        <v>1</v>
      </c>
      <c r="I394" s="1041">
        <f>IF(AND('Evaluation des exigences'!E411="Choix de véracité",A394&lt;&gt;"NA"),1,0)</f>
        <v>0</v>
      </c>
      <c r="J394" s="1041">
        <f>IF(AND('Evaluation des exigences'!E411="Non concernée",A394&lt;&gt;"NA"),1,0)</f>
        <v>0</v>
      </c>
      <c r="K394" s="1041">
        <f>IF(AND('Evaluation des exigences'!E411="Choix de véracité",B394&lt;&gt;"NA"),1,0)</f>
        <v>1</v>
      </c>
      <c r="L394" s="1041">
        <f>IF(AND('Evaluation des exigences'!E411="Non concernée",B394&lt;&gt;"NA"),1,0)</f>
        <v>0</v>
      </c>
      <c r="M394" s="1041">
        <f>IF(AND('Evaluation des exigences'!E411="Choix de véracité",C394&lt;&gt;"NA"),1,0)</f>
        <v>0</v>
      </c>
      <c r="N394" s="1041">
        <f>IF(AND('Evaluation des exigences'!E411="Non concernée",C394&lt;&gt;"NA"),1,0)</f>
        <v>0</v>
      </c>
      <c r="O394" s="1041">
        <f>IF(AND('Evaluation des exigences'!E411="Choix de véracité",H394&gt;1),1,0)</f>
        <v>0</v>
      </c>
      <c r="P394" s="1041">
        <f>IF(AND('Evaluation des exigences'!E411="Non concernée",H394&gt;1),1,0)</f>
        <v>0</v>
      </c>
    </row>
    <row r="395" spans="1:16" ht="89.25">
      <c r="A395" s="697" t="s">
        <v>498</v>
      </c>
      <c r="B395" s="596" t="s">
        <v>347</v>
      </c>
      <c r="C395" s="596" t="s">
        <v>69</v>
      </c>
      <c r="D395" s="974" t="s">
        <v>1551</v>
      </c>
      <c r="E395" s="984">
        <f t="shared" si="29"/>
        <v>1</v>
      </c>
      <c r="F395" s="984">
        <f t="shared" si="30"/>
        <v>1</v>
      </c>
      <c r="G395" s="984">
        <f t="shared" si="31"/>
        <v>0</v>
      </c>
      <c r="H395" s="984">
        <f t="shared" si="32"/>
        <v>2</v>
      </c>
      <c r="I395" s="1041">
        <f>IF(AND('Evaluation des exigences'!E412="Choix de véracité",A395&lt;&gt;"NA"),1,0)</f>
        <v>1</v>
      </c>
      <c r="J395" s="1041">
        <f>IF(AND('Evaluation des exigences'!E412="Non concernée",A395&lt;&gt;"NA"),1,0)</f>
        <v>0</v>
      </c>
      <c r="K395" s="1041">
        <f>IF(AND('Evaluation des exigences'!E412="Choix de véracité",B395&lt;&gt;"NA"),1,0)</f>
        <v>1</v>
      </c>
      <c r="L395" s="1041">
        <f>IF(AND('Evaluation des exigences'!E412="Non concernée",B395&lt;&gt;"NA"),1,0)</f>
        <v>0</v>
      </c>
      <c r="M395" s="1041">
        <f>IF(AND('Evaluation des exigences'!E412="Choix de véracité",C395&lt;&gt;"NA"),1,0)</f>
        <v>0</v>
      </c>
      <c r="N395" s="1041">
        <f>IF(AND('Evaluation des exigences'!E412="Non concernée",C395&lt;&gt;"NA"),1,0)</f>
        <v>0</v>
      </c>
      <c r="O395" s="1041">
        <f>IF(AND('Evaluation des exigences'!E412="Choix de véracité",H395&gt;1),1,0)</f>
        <v>1</v>
      </c>
      <c r="P395" s="1041">
        <f>IF(AND('Evaluation des exigences'!E412="Non concernée",H395&gt;1),1,0)</f>
        <v>0</v>
      </c>
    </row>
    <row r="396" spans="1:16">
      <c r="A396" s="702"/>
      <c r="B396" s="604" t="s">
        <v>384</v>
      </c>
      <c r="C396" s="604" t="s">
        <v>69</v>
      </c>
      <c r="D396" s="975" t="s">
        <v>517</v>
      </c>
      <c r="E396" s="984"/>
      <c r="F396" s="984"/>
      <c r="G396" s="984"/>
      <c r="H396" s="984"/>
      <c r="I396" s="1074"/>
      <c r="J396" s="1074"/>
      <c r="K396" s="1074"/>
      <c r="L396" s="1074"/>
      <c r="M396" s="1074"/>
      <c r="N396" s="1074"/>
      <c r="O396" s="1074"/>
      <c r="P396" s="1074"/>
    </row>
    <row r="397" spans="1:16" ht="89.25">
      <c r="A397" s="696" t="s">
        <v>69</v>
      </c>
      <c r="B397" s="598" t="s">
        <v>384</v>
      </c>
      <c r="C397" s="598" t="s">
        <v>69</v>
      </c>
      <c r="D397" s="967" t="s">
        <v>1552</v>
      </c>
      <c r="E397" s="984">
        <f t="shared" si="29"/>
        <v>0</v>
      </c>
      <c r="F397" s="984">
        <f t="shared" si="30"/>
        <v>1</v>
      </c>
      <c r="G397" s="984">
        <f t="shared" si="31"/>
        <v>0</v>
      </c>
      <c r="H397" s="984">
        <f t="shared" si="32"/>
        <v>1</v>
      </c>
      <c r="I397" s="1041">
        <f>IF(AND('Evaluation des exigences'!E414="Choix de véracité",A397&lt;&gt;"NA"),1,0)</f>
        <v>0</v>
      </c>
      <c r="J397" s="1041">
        <f>IF(AND('Evaluation des exigences'!E414="Non concernée",A397&lt;&gt;"NA"),1,0)</f>
        <v>0</v>
      </c>
      <c r="K397" s="1041">
        <f>IF(AND('Evaluation des exigences'!E414="Choix de véracité",B397&lt;&gt;"NA"),1,0)</f>
        <v>1</v>
      </c>
      <c r="L397" s="1041">
        <f>IF(AND('Evaluation des exigences'!E414="Non concernée",B397&lt;&gt;"NA"),1,0)</f>
        <v>0</v>
      </c>
      <c r="M397" s="1041">
        <f>IF(AND('Evaluation des exigences'!E414="Choix de véracité",C397&lt;&gt;"NA"),1,0)</f>
        <v>0</v>
      </c>
      <c r="N397" s="1041">
        <f>IF(AND('Evaluation des exigences'!E414="Non concernée",C397&lt;&gt;"NA"),1,0)</f>
        <v>0</v>
      </c>
      <c r="O397" s="1041">
        <f>IF(AND('Evaluation des exigences'!E414="Choix de véracité",H397&gt;1),1,0)</f>
        <v>0</v>
      </c>
      <c r="P397" s="1041">
        <f>IF(AND('Evaluation des exigences'!E414="Non concernée",H397&gt;1),1,0)</f>
        <v>0</v>
      </c>
    </row>
    <row r="398" spans="1:16" ht="51">
      <c r="A398" s="696" t="s">
        <v>69</v>
      </c>
      <c r="B398" s="598" t="s">
        <v>384</v>
      </c>
      <c r="C398" s="598" t="s">
        <v>69</v>
      </c>
      <c r="D398" s="967" t="s">
        <v>518</v>
      </c>
      <c r="E398" s="984">
        <f t="shared" si="29"/>
        <v>0</v>
      </c>
      <c r="F398" s="984">
        <f t="shared" si="30"/>
        <v>1</v>
      </c>
      <c r="G398" s="984">
        <f t="shared" si="31"/>
        <v>0</v>
      </c>
      <c r="H398" s="984">
        <f t="shared" si="32"/>
        <v>1</v>
      </c>
      <c r="I398" s="1041">
        <f>IF(AND('Evaluation des exigences'!E415="Choix de véracité",A398&lt;&gt;"NA"),1,0)</f>
        <v>0</v>
      </c>
      <c r="J398" s="1041">
        <f>IF(AND('Evaluation des exigences'!E415="Non concernée",A398&lt;&gt;"NA"),1,0)</f>
        <v>0</v>
      </c>
      <c r="K398" s="1041">
        <f>IF(AND('Evaluation des exigences'!E415="Choix de véracité",B398&lt;&gt;"NA"),1,0)</f>
        <v>1</v>
      </c>
      <c r="L398" s="1041">
        <f>IF(AND('Evaluation des exigences'!E415="Non concernée",B398&lt;&gt;"NA"),1,0)</f>
        <v>0</v>
      </c>
      <c r="M398" s="1041">
        <f>IF(AND('Evaluation des exigences'!E415="Choix de véracité",C398&lt;&gt;"NA"),1,0)</f>
        <v>0</v>
      </c>
      <c r="N398" s="1041">
        <f>IF(AND('Evaluation des exigences'!E415="Non concernée",C398&lt;&gt;"NA"),1,0)</f>
        <v>0</v>
      </c>
      <c r="O398" s="1041">
        <f>IF(AND('Evaluation des exigences'!E415="Choix de véracité",H398&gt;1),1,0)</f>
        <v>0</v>
      </c>
      <c r="P398" s="1041">
        <f>IF(AND('Evaluation des exigences'!E415="Non concernée",H398&gt;1),1,0)</f>
        <v>0</v>
      </c>
    </row>
    <row r="399" spans="1:16" ht="63.75">
      <c r="A399" s="696" t="s">
        <v>69</v>
      </c>
      <c r="B399" s="598" t="s">
        <v>384</v>
      </c>
      <c r="C399" s="598" t="s">
        <v>69</v>
      </c>
      <c r="D399" s="967" t="s">
        <v>1243</v>
      </c>
      <c r="E399" s="984">
        <f t="shared" si="29"/>
        <v>0</v>
      </c>
      <c r="F399" s="984">
        <f t="shared" si="30"/>
        <v>1</v>
      </c>
      <c r="G399" s="984">
        <f t="shared" si="31"/>
        <v>0</v>
      </c>
      <c r="H399" s="984">
        <f t="shared" si="32"/>
        <v>1</v>
      </c>
      <c r="I399" s="1041">
        <f>IF(AND('Evaluation des exigences'!E416="Choix de véracité",A399&lt;&gt;"NA"),1,0)</f>
        <v>0</v>
      </c>
      <c r="J399" s="1041">
        <f>IF(AND('Evaluation des exigences'!E416="Non concernée",A399&lt;&gt;"NA"),1,0)</f>
        <v>0</v>
      </c>
      <c r="K399" s="1041">
        <f>IF(AND('Evaluation des exigences'!E416="Choix de véracité",B399&lt;&gt;"NA"),1,0)</f>
        <v>1</v>
      </c>
      <c r="L399" s="1041">
        <f>IF(AND('Evaluation des exigences'!E416="Non concernée",B399&lt;&gt;"NA"),1,0)</f>
        <v>0</v>
      </c>
      <c r="M399" s="1041">
        <f>IF(AND('Evaluation des exigences'!E416="Choix de véracité",C399&lt;&gt;"NA"),1,0)</f>
        <v>0</v>
      </c>
      <c r="N399" s="1041">
        <f>IF(AND('Evaluation des exigences'!E416="Non concernée",C399&lt;&gt;"NA"),1,0)</f>
        <v>0</v>
      </c>
      <c r="O399" s="1041">
        <f>IF(AND('Evaluation des exigences'!E416="Choix de véracité",H399&gt;1),1,0)</f>
        <v>0</v>
      </c>
      <c r="P399" s="1041">
        <f>IF(AND('Evaluation des exigences'!E416="Non concernée",H399&gt;1),1,0)</f>
        <v>0</v>
      </c>
    </row>
    <row r="400" spans="1:16" ht="38.25">
      <c r="A400" s="696" t="s">
        <v>69</v>
      </c>
      <c r="B400" s="598" t="s">
        <v>384</v>
      </c>
      <c r="C400" s="598" t="s">
        <v>69</v>
      </c>
      <c r="D400" s="973" t="s">
        <v>1553</v>
      </c>
      <c r="E400" s="984">
        <f t="shared" si="29"/>
        <v>0</v>
      </c>
      <c r="F400" s="984">
        <f t="shared" si="30"/>
        <v>1</v>
      </c>
      <c r="G400" s="984">
        <f t="shared" si="31"/>
        <v>0</v>
      </c>
      <c r="H400" s="984">
        <f t="shared" si="32"/>
        <v>1</v>
      </c>
      <c r="I400" s="1041">
        <f>IF(AND('Evaluation des exigences'!E417="Choix de véracité",A400&lt;&gt;"NA"),1,0)</f>
        <v>0</v>
      </c>
      <c r="J400" s="1041">
        <f>IF(AND('Evaluation des exigences'!E417="Non concernée",A400&lt;&gt;"NA"),1,0)</f>
        <v>0</v>
      </c>
      <c r="K400" s="1041">
        <f>IF(AND('Evaluation des exigences'!E417="Choix de véracité",B400&lt;&gt;"NA"),1,0)</f>
        <v>1</v>
      </c>
      <c r="L400" s="1041">
        <f>IF(AND('Evaluation des exigences'!E417="Non concernée",B400&lt;&gt;"NA"),1,0)</f>
        <v>0</v>
      </c>
      <c r="M400" s="1041">
        <f>IF(AND('Evaluation des exigences'!E417="Choix de véracité",C400&lt;&gt;"NA"),1,0)</f>
        <v>0</v>
      </c>
      <c r="N400" s="1041">
        <f>IF(AND('Evaluation des exigences'!E417="Non concernée",C400&lt;&gt;"NA"),1,0)</f>
        <v>0</v>
      </c>
      <c r="O400" s="1041">
        <f>IF(AND('Evaluation des exigences'!E417="Choix de véracité",H400&gt;1),1,0)</f>
        <v>0</v>
      </c>
      <c r="P400" s="1041">
        <f>IF(AND('Evaluation des exigences'!E417="Non concernée",H400&gt;1),1,0)</f>
        <v>0</v>
      </c>
    </row>
    <row r="401" spans="1:16" ht="25.5">
      <c r="A401" s="702"/>
      <c r="B401" s="604" t="s">
        <v>392</v>
      </c>
      <c r="C401" s="604" t="s">
        <v>69</v>
      </c>
      <c r="D401" s="975" t="s">
        <v>520</v>
      </c>
      <c r="E401" s="984"/>
      <c r="F401" s="984"/>
      <c r="G401" s="984"/>
      <c r="H401" s="984"/>
      <c r="I401" s="1074"/>
      <c r="J401" s="1074"/>
      <c r="K401" s="1074"/>
      <c r="L401" s="1074"/>
      <c r="M401" s="1074"/>
      <c r="N401" s="1074"/>
      <c r="O401" s="1074"/>
      <c r="P401" s="1074"/>
    </row>
    <row r="402" spans="1:16" ht="102">
      <c r="A402" s="696" t="s">
        <v>69</v>
      </c>
      <c r="B402" s="598" t="s">
        <v>392</v>
      </c>
      <c r="C402" s="598" t="s">
        <v>69</v>
      </c>
      <c r="D402" s="967" t="s">
        <v>1554</v>
      </c>
      <c r="E402" s="984">
        <f t="shared" si="29"/>
        <v>0</v>
      </c>
      <c r="F402" s="984">
        <f t="shared" si="30"/>
        <v>1</v>
      </c>
      <c r="G402" s="984">
        <f t="shared" si="31"/>
        <v>0</v>
      </c>
      <c r="H402" s="984">
        <f t="shared" si="32"/>
        <v>1</v>
      </c>
      <c r="I402" s="1041">
        <f>IF(AND('Evaluation des exigences'!E419="Choix de véracité",A402&lt;&gt;"NA"),1,0)</f>
        <v>0</v>
      </c>
      <c r="J402" s="1041">
        <f>IF(AND('Evaluation des exigences'!E419="Non concernée",A402&lt;&gt;"NA"),1,0)</f>
        <v>0</v>
      </c>
      <c r="K402" s="1041">
        <f>IF(AND('Evaluation des exigences'!E419="Choix de véracité",B402&lt;&gt;"NA"),1,0)</f>
        <v>1</v>
      </c>
      <c r="L402" s="1041">
        <f>IF(AND('Evaluation des exigences'!E419="Non concernée",B402&lt;&gt;"NA"),1,0)</f>
        <v>0</v>
      </c>
      <c r="M402" s="1041">
        <f>IF(AND('Evaluation des exigences'!E419="Choix de véracité",C402&lt;&gt;"NA"),1,0)</f>
        <v>0</v>
      </c>
      <c r="N402" s="1041">
        <f>IF(AND('Evaluation des exigences'!E419="Non concernée",C402&lt;&gt;"NA"),1,0)</f>
        <v>0</v>
      </c>
      <c r="O402" s="1041">
        <f>IF(AND('Evaluation des exigences'!E419="Choix de véracité",H402&gt;1),1,0)</f>
        <v>0</v>
      </c>
      <c r="P402" s="1041">
        <f>IF(AND('Evaluation des exigences'!E419="Non concernée",H402&gt;1),1,0)</f>
        <v>0</v>
      </c>
    </row>
    <row r="403" spans="1:16" ht="63.75">
      <c r="A403" s="696" t="s">
        <v>69</v>
      </c>
      <c r="B403" s="598" t="s">
        <v>392</v>
      </c>
      <c r="C403" s="598" t="s">
        <v>69</v>
      </c>
      <c r="D403" s="967" t="s">
        <v>1244</v>
      </c>
      <c r="E403" s="984">
        <f t="shared" si="29"/>
        <v>0</v>
      </c>
      <c r="F403" s="984">
        <f t="shared" si="30"/>
        <v>1</v>
      </c>
      <c r="G403" s="984">
        <f t="shared" si="31"/>
        <v>0</v>
      </c>
      <c r="H403" s="984">
        <f t="shared" si="32"/>
        <v>1</v>
      </c>
      <c r="I403" s="1041">
        <f>IF(AND('Evaluation des exigences'!E420="Choix de véracité",A403&lt;&gt;"NA"),1,0)</f>
        <v>0</v>
      </c>
      <c r="J403" s="1041">
        <f>IF(AND('Evaluation des exigences'!E420="Non concernée",A403&lt;&gt;"NA"),1,0)</f>
        <v>0</v>
      </c>
      <c r="K403" s="1041">
        <f>IF(AND('Evaluation des exigences'!E420="Choix de véracité",B403&lt;&gt;"NA"),1,0)</f>
        <v>1</v>
      </c>
      <c r="L403" s="1041">
        <f>IF(AND('Evaluation des exigences'!E420="Non concernée",B403&lt;&gt;"NA"),1,0)</f>
        <v>0</v>
      </c>
      <c r="M403" s="1041">
        <f>IF(AND('Evaluation des exigences'!E420="Choix de véracité",C403&lt;&gt;"NA"),1,0)</f>
        <v>0</v>
      </c>
      <c r="N403" s="1041">
        <f>IF(AND('Evaluation des exigences'!E420="Non concernée",C403&lt;&gt;"NA"),1,0)</f>
        <v>0</v>
      </c>
      <c r="O403" s="1041">
        <f>IF(AND('Evaluation des exigences'!E420="Choix de véracité",H403&gt;1),1,0)</f>
        <v>0</v>
      </c>
      <c r="P403" s="1041">
        <f>IF(AND('Evaluation des exigences'!E420="Non concernée",H403&gt;1),1,0)</f>
        <v>0</v>
      </c>
    </row>
    <row r="404" spans="1:16" ht="63.75">
      <c r="A404" s="696" t="s">
        <v>69</v>
      </c>
      <c r="B404" s="598" t="s">
        <v>531</v>
      </c>
      <c r="C404" s="598" t="s">
        <v>69</v>
      </c>
      <c r="D404" s="967" t="s">
        <v>1245</v>
      </c>
      <c r="E404" s="984">
        <f t="shared" si="29"/>
        <v>0</v>
      </c>
      <c r="F404" s="984">
        <f t="shared" si="30"/>
        <v>1</v>
      </c>
      <c r="G404" s="984">
        <f t="shared" si="31"/>
        <v>0</v>
      </c>
      <c r="H404" s="984">
        <f t="shared" si="32"/>
        <v>1</v>
      </c>
      <c r="I404" s="1041">
        <f>IF(AND('Evaluation des exigences'!E421="Choix de véracité",A404&lt;&gt;"NA"),1,0)</f>
        <v>0</v>
      </c>
      <c r="J404" s="1041">
        <f>IF(AND('Evaluation des exigences'!E421="Non concernée",A404&lt;&gt;"NA"),1,0)</f>
        <v>0</v>
      </c>
      <c r="K404" s="1041">
        <f>IF(AND('Evaluation des exigences'!E421="Choix de véracité",B404&lt;&gt;"NA"),1,0)</f>
        <v>1</v>
      </c>
      <c r="L404" s="1041">
        <f>IF(AND('Evaluation des exigences'!E421="Non concernée",B404&lt;&gt;"NA"),1,0)</f>
        <v>0</v>
      </c>
      <c r="M404" s="1041">
        <f>IF(AND('Evaluation des exigences'!E421="Choix de véracité",C404&lt;&gt;"NA"),1,0)</f>
        <v>0</v>
      </c>
      <c r="N404" s="1041">
        <f>IF(AND('Evaluation des exigences'!E421="Non concernée",C404&lt;&gt;"NA"),1,0)</f>
        <v>0</v>
      </c>
      <c r="O404" s="1041">
        <f>IF(AND('Evaluation des exigences'!E421="Choix de véracité",H404&gt;1),1,0)</f>
        <v>0</v>
      </c>
      <c r="P404" s="1041">
        <f>IF(AND('Evaluation des exigences'!E421="Non concernée",H404&gt;1),1,0)</f>
        <v>0</v>
      </c>
    </row>
    <row r="405" spans="1:16" ht="51">
      <c r="A405" s="696" t="s">
        <v>69</v>
      </c>
      <c r="B405" s="598" t="s">
        <v>392</v>
      </c>
      <c r="C405" s="598" t="s">
        <v>69</v>
      </c>
      <c r="D405" s="967" t="s">
        <v>1246</v>
      </c>
      <c r="E405" s="984">
        <f t="shared" si="29"/>
        <v>0</v>
      </c>
      <c r="F405" s="984">
        <f t="shared" si="30"/>
        <v>1</v>
      </c>
      <c r="G405" s="984">
        <f t="shared" si="31"/>
        <v>0</v>
      </c>
      <c r="H405" s="984">
        <f t="shared" si="32"/>
        <v>1</v>
      </c>
      <c r="I405" s="1041">
        <f>IF(AND('Evaluation des exigences'!E422="Choix de véracité",A405&lt;&gt;"NA"),1,0)</f>
        <v>0</v>
      </c>
      <c r="J405" s="1041">
        <f>IF(AND('Evaluation des exigences'!E422="Non concernée",A405&lt;&gt;"NA"),1,0)</f>
        <v>0</v>
      </c>
      <c r="K405" s="1041">
        <f>IF(AND('Evaluation des exigences'!E422="Choix de véracité",B405&lt;&gt;"NA"),1,0)</f>
        <v>1</v>
      </c>
      <c r="L405" s="1041">
        <f>IF(AND('Evaluation des exigences'!E422="Non concernée",B405&lt;&gt;"NA"),1,0)</f>
        <v>0</v>
      </c>
      <c r="M405" s="1041">
        <f>IF(AND('Evaluation des exigences'!E422="Choix de véracité",C405&lt;&gt;"NA"),1,0)</f>
        <v>0</v>
      </c>
      <c r="N405" s="1041">
        <f>IF(AND('Evaluation des exigences'!E422="Non concernée",C405&lt;&gt;"NA"),1,0)</f>
        <v>0</v>
      </c>
      <c r="O405" s="1041">
        <f>IF(AND('Evaluation des exigences'!E422="Choix de véracité",H405&gt;1),1,0)</f>
        <v>0</v>
      </c>
      <c r="P405" s="1041">
        <f>IF(AND('Evaluation des exigences'!E422="Non concernée",H405&gt;1),1,0)</f>
        <v>0</v>
      </c>
    </row>
    <row r="406" spans="1:16" ht="51">
      <c r="A406" s="696" t="s">
        <v>69</v>
      </c>
      <c r="B406" s="598" t="s">
        <v>534</v>
      </c>
      <c r="C406" s="598" t="s">
        <v>69</v>
      </c>
      <c r="D406" s="967" t="s">
        <v>1247</v>
      </c>
      <c r="E406" s="984">
        <f t="shared" si="29"/>
        <v>0</v>
      </c>
      <c r="F406" s="984">
        <f t="shared" si="30"/>
        <v>1</v>
      </c>
      <c r="G406" s="984">
        <f t="shared" si="31"/>
        <v>0</v>
      </c>
      <c r="H406" s="984">
        <f t="shared" si="32"/>
        <v>1</v>
      </c>
      <c r="I406" s="1041">
        <f>IF(AND('Evaluation des exigences'!E423="Choix de véracité",A406&lt;&gt;"NA"),1,0)</f>
        <v>0</v>
      </c>
      <c r="J406" s="1041">
        <f>IF(AND('Evaluation des exigences'!E423="Non concernée",A406&lt;&gt;"NA"),1,0)</f>
        <v>0</v>
      </c>
      <c r="K406" s="1041">
        <f>IF(AND('Evaluation des exigences'!E423="Choix de véracité",B406&lt;&gt;"NA"),1,0)</f>
        <v>1</v>
      </c>
      <c r="L406" s="1041">
        <f>IF(AND('Evaluation des exigences'!E423="Non concernée",B406&lt;&gt;"NA"),1,0)</f>
        <v>0</v>
      </c>
      <c r="M406" s="1041">
        <f>IF(AND('Evaluation des exigences'!E423="Choix de véracité",C406&lt;&gt;"NA"),1,0)</f>
        <v>0</v>
      </c>
      <c r="N406" s="1041">
        <f>IF(AND('Evaluation des exigences'!E423="Non concernée",C406&lt;&gt;"NA"),1,0)</f>
        <v>0</v>
      </c>
      <c r="O406" s="1041">
        <f>IF(AND('Evaluation des exigences'!E423="Choix de véracité",H406&gt;1),1,0)</f>
        <v>0</v>
      </c>
      <c r="P406" s="1041">
        <f>IF(AND('Evaluation des exigences'!E423="Non concernée",H406&gt;1),1,0)</f>
        <v>0</v>
      </c>
    </row>
    <row r="407" spans="1:16" ht="25.5">
      <c r="A407" s="696" t="s">
        <v>69</v>
      </c>
      <c r="B407" s="598" t="s">
        <v>392</v>
      </c>
      <c r="C407" s="598" t="s">
        <v>69</v>
      </c>
      <c r="D407" s="967" t="s">
        <v>1248</v>
      </c>
      <c r="E407" s="984">
        <f t="shared" si="29"/>
        <v>0</v>
      </c>
      <c r="F407" s="984">
        <f t="shared" si="30"/>
        <v>1</v>
      </c>
      <c r="G407" s="984">
        <f t="shared" si="31"/>
        <v>0</v>
      </c>
      <c r="H407" s="984">
        <f t="shared" si="32"/>
        <v>1</v>
      </c>
      <c r="I407" s="1041">
        <f>IF(AND('Evaluation des exigences'!E424="Choix de véracité",A407&lt;&gt;"NA"),1,0)</f>
        <v>0</v>
      </c>
      <c r="J407" s="1041">
        <f>IF(AND('Evaluation des exigences'!E424="Non concernée",A407&lt;&gt;"NA"),1,0)</f>
        <v>0</v>
      </c>
      <c r="K407" s="1041">
        <f>IF(AND('Evaluation des exigences'!E424="Choix de véracité",B407&lt;&gt;"NA"),1,0)</f>
        <v>1</v>
      </c>
      <c r="L407" s="1041">
        <f>IF(AND('Evaluation des exigences'!E424="Non concernée",B407&lt;&gt;"NA"),1,0)</f>
        <v>0</v>
      </c>
      <c r="M407" s="1041">
        <f>IF(AND('Evaluation des exigences'!E424="Choix de véracité",C407&lt;&gt;"NA"),1,0)</f>
        <v>0</v>
      </c>
      <c r="N407" s="1041">
        <f>IF(AND('Evaluation des exigences'!E424="Non concernée",C407&lt;&gt;"NA"),1,0)</f>
        <v>0</v>
      </c>
      <c r="O407" s="1041">
        <f>IF(AND('Evaluation des exigences'!E424="Choix de véracité",H407&gt;1),1,0)</f>
        <v>0</v>
      </c>
      <c r="P407" s="1041">
        <f>IF(AND('Evaluation des exigences'!E424="Non concernée",H407&gt;1),1,0)</f>
        <v>0</v>
      </c>
    </row>
    <row r="408" spans="1:16">
      <c r="A408" s="693" t="s">
        <v>266</v>
      </c>
      <c r="B408" s="573" t="s">
        <v>267</v>
      </c>
      <c r="C408" s="573" t="s">
        <v>69</v>
      </c>
      <c r="D408" s="956" t="s">
        <v>268</v>
      </c>
      <c r="E408" s="984"/>
      <c r="F408" s="984"/>
      <c r="G408" s="984"/>
      <c r="H408" s="984"/>
      <c r="I408" s="1074"/>
      <c r="J408" s="1074"/>
      <c r="K408" s="1074"/>
      <c r="L408" s="1074"/>
      <c r="M408" s="1074"/>
      <c r="N408" s="1074"/>
      <c r="O408" s="1074"/>
      <c r="P408" s="1074"/>
    </row>
    <row r="409" spans="1:16">
      <c r="A409" s="700" t="s">
        <v>269</v>
      </c>
      <c r="B409" s="574" t="s">
        <v>270</v>
      </c>
      <c r="C409" s="574" t="s">
        <v>69</v>
      </c>
      <c r="D409" s="963" t="s">
        <v>271</v>
      </c>
      <c r="E409" s="984"/>
      <c r="F409" s="984"/>
      <c r="G409" s="984"/>
      <c r="H409" s="984"/>
      <c r="I409" s="1074"/>
      <c r="J409" s="1074"/>
      <c r="K409" s="1074"/>
      <c r="L409" s="1074"/>
      <c r="M409" s="1074"/>
      <c r="N409" s="1074"/>
      <c r="O409" s="1074"/>
      <c r="P409" s="1074"/>
    </row>
    <row r="410" spans="1:16" ht="127.5">
      <c r="A410" s="695" t="s">
        <v>269</v>
      </c>
      <c r="B410" s="586" t="s">
        <v>270</v>
      </c>
      <c r="C410" s="586" t="s">
        <v>69</v>
      </c>
      <c r="D410" s="960" t="s">
        <v>1555</v>
      </c>
      <c r="E410" s="984">
        <f t="shared" si="29"/>
        <v>1</v>
      </c>
      <c r="F410" s="984">
        <f t="shared" si="30"/>
        <v>1</v>
      </c>
      <c r="G410" s="984">
        <f t="shared" si="31"/>
        <v>0</v>
      </c>
      <c r="H410" s="984">
        <f t="shared" si="32"/>
        <v>2</v>
      </c>
      <c r="I410" s="1041">
        <f>IF(AND('Evaluation des exigences'!E427="Choix de véracité",A410&lt;&gt;"NA"),1,0)</f>
        <v>1</v>
      </c>
      <c r="J410" s="1041">
        <f>IF(AND('Evaluation des exigences'!E427="Non concernée",A410&lt;&gt;"NA"),1,0)</f>
        <v>0</v>
      </c>
      <c r="K410" s="1041">
        <f>IF(AND('Evaluation des exigences'!E427="Choix de véracité",B410&lt;&gt;"NA"),1,0)</f>
        <v>1</v>
      </c>
      <c r="L410" s="1041">
        <f>IF(AND('Evaluation des exigences'!E427="Non concernée",B410&lt;&gt;"NA"),1,0)</f>
        <v>0</v>
      </c>
      <c r="M410" s="1041">
        <f>IF(AND('Evaluation des exigences'!E427="Choix de véracité",C410&lt;&gt;"NA"),1,0)</f>
        <v>0</v>
      </c>
      <c r="N410" s="1041">
        <f>IF(AND('Evaluation des exigences'!E427="Non concernée",C410&lt;&gt;"NA"),1,0)</f>
        <v>0</v>
      </c>
      <c r="O410" s="1041">
        <f>IF(AND('Evaluation des exigences'!E427="Choix de véracité",H410&gt;1),1,0)</f>
        <v>1</v>
      </c>
      <c r="P410" s="1041">
        <f>IF(AND('Evaluation des exigences'!E427="Non concernée",H410&gt;1),1,0)</f>
        <v>0</v>
      </c>
    </row>
    <row r="411" spans="1:16" ht="127.5">
      <c r="A411" s="696" t="s">
        <v>69</v>
      </c>
      <c r="B411" s="598" t="s">
        <v>270</v>
      </c>
      <c r="C411" s="599" t="s">
        <v>69</v>
      </c>
      <c r="D411" s="976" t="s">
        <v>1308</v>
      </c>
      <c r="E411" s="984">
        <f t="shared" si="29"/>
        <v>0</v>
      </c>
      <c r="F411" s="984">
        <f t="shared" si="30"/>
        <v>1</v>
      </c>
      <c r="G411" s="984">
        <f t="shared" si="31"/>
        <v>0</v>
      </c>
      <c r="H411" s="984">
        <f t="shared" si="32"/>
        <v>1</v>
      </c>
      <c r="I411" s="1041">
        <f>IF(AND('Evaluation des exigences'!E428="Choix de véracité",A411&lt;&gt;"NA"),1,0)</f>
        <v>0</v>
      </c>
      <c r="J411" s="1041">
        <f>IF(AND('Evaluation des exigences'!E428="Non concernée",A411&lt;&gt;"NA"),1,0)</f>
        <v>0</v>
      </c>
      <c r="K411" s="1041">
        <f>IF(AND('Evaluation des exigences'!E428="Choix de véracité",B411&lt;&gt;"NA"),1,0)</f>
        <v>1</v>
      </c>
      <c r="L411" s="1041">
        <f>IF(AND('Evaluation des exigences'!E428="Non concernée",B411&lt;&gt;"NA"),1,0)</f>
        <v>0</v>
      </c>
      <c r="M411" s="1041">
        <f>IF(AND('Evaluation des exigences'!E428="Choix de véracité",C411&lt;&gt;"NA"),1,0)</f>
        <v>0</v>
      </c>
      <c r="N411" s="1041">
        <f>IF(AND('Evaluation des exigences'!E428="Non concernée",C411&lt;&gt;"NA"),1,0)</f>
        <v>0</v>
      </c>
      <c r="O411" s="1041">
        <f>IF(AND('Evaluation des exigences'!E428="Choix de véracité",H411&gt;1),1,0)</f>
        <v>0</v>
      </c>
      <c r="P411" s="1041">
        <f>IF(AND('Evaluation des exigences'!E428="Non concernée",H411&gt;1),1,0)</f>
        <v>0</v>
      </c>
    </row>
    <row r="412" spans="1:16" ht="25.5">
      <c r="A412" s="700" t="s">
        <v>272</v>
      </c>
      <c r="B412" s="574" t="s">
        <v>273</v>
      </c>
      <c r="C412" s="574" t="s">
        <v>69</v>
      </c>
      <c r="D412" s="963" t="s">
        <v>274</v>
      </c>
      <c r="E412" s="984"/>
      <c r="F412" s="984"/>
      <c r="G412" s="984"/>
      <c r="H412" s="984"/>
      <c r="I412" s="1074"/>
      <c r="J412" s="1074"/>
      <c r="K412" s="1074"/>
      <c r="L412" s="1074"/>
      <c r="M412" s="1074"/>
      <c r="N412" s="1074"/>
      <c r="O412" s="1074"/>
      <c r="P412" s="1074"/>
    </row>
    <row r="413" spans="1:16" ht="51">
      <c r="A413" s="695" t="s">
        <v>275</v>
      </c>
      <c r="B413" s="586" t="s">
        <v>276</v>
      </c>
      <c r="C413" s="586" t="s">
        <v>69</v>
      </c>
      <c r="D413" s="959" t="s">
        <v>277</v>
      </c>
      <c r="E413" s="984">
        <f t="shared" si="29"/>
        <v>1</v>
      </c>
      <c r="F413" s="984">
        <f t="shared" si="30"/>
        <v>1</v>
      </c>
      <c r="G413" s="984">
        <f t="shared" si="31"/>
        <v>0</v>
      </c>
      <c r="H413" s="984">
        <f t="shared" si="32"/>
        <v>2</v>
      </c>
      <c r="I413" s="1041">
        <f>IF(AND('Evaluation des exigences'!E430="Choix de véracité",A413&lt;&gt;"NA"),1,0)</f>
        <v>1</v>
      </c>
      <c r="J413" s="1041">
        <f>IF(AND('Evaluation des exigences'!E430="Non concernée",A413&lt;&gt;"NA"),1,0)</f>
        <v>0</v>
      </c>
      <c r="K413" s="1041">
        <f>IF(AND('Evaluation des exigences'!E430="Choix de véracité",B413&lt;&gt;"NA"),1,0)</f>
        <v>1</v>
      </c>
      <c r="L413" s="1041">
        <f>IF(AND('Evaluation des exigences'!E430="Non concernée",B413&lt;&gt;"NA"),1,0)</f>
        <v>0</v>
      </c>
      <c r="M413" s="1041">
        <f>IF(AND('Evaluation des exigences'!E430="Choix de véracité",C413&lt;&gt;"NA"),1,0)</f>
        <v>0</v>
      </c>
      <c r="N413" s="1041">
        <f>IF(AND('Evaluation des exigences'!E430="Non concernée",C413&lt;&gt;"NA"),1,0)</f>
        <v>0</v>
      </c>
      <c r="O413" s="1041">
        <f>IF(AND('Evaluation des exigences'!E430="Choix de véracité",H413&gt;1),1,0)</f>
        <v>1</v>
      </c>
      <c r="P413" s="1041">
        <f>IF(AND('Evaluation des exigences'!E430="Non concernée",H413&gt;1),1,0)</f>
        <v>0</v>
      </c>
    </row>
    <row r="414" spans="1:16" ht="38.25">
      <c r="A414" s="696" t="s">
        <v>69</v>
      </c>
      <c r="B414" s="598" t="s">
        <v>278</v>
      </c>
      <c r="C414" s="599" t="s">
        <v>69</v>
      </c>
      <c r="D414" s="967" t="s">
        <v>279</v>
      </c>
      <c r="E414" s="984">
        <f t="shared" si="29"/>
        <v>0</v>
      </c>
      <c r="F414" s="984">
        <f t="shared" si="30"/>
        <v>1</v>
      </c>
      <c r="G414" s="984">
        <f t="shared" si="31"/>
        <v>0</v>
      </c>
      <c r="H414" s="984">
        <f t="shared" si="32"/>
        <v>1</v>
      </c>
      <c r="I414" s="1041">
        <f>IF(AND('Evaluation des exigences'!E431="Choix de véracité",A414&lt;&gt;"NA"),1,0)</f>
        <v>0</v>
      </c>
      <c r="J414" s="1041">
        <f>IF(AND('Evaluation des exigences'!E431="Non concernée",A414&lt;&gt;"NA"),1,0)</f>
        <v>0</v>
      </c>
      <c r="K414" s="1041">
        <f>IF(AND('Evaluation des exigences'!E431="Choix de véracité",B414&lt;&gt;"NA"),1,0)</f>
        <v>1</v>
      </c>
      <c r="L414" s="1041">
        <f>IF(AND('Evaluation des exigences'!E431="Non concernée",B414&lt;&gt;"NA"),1,0)</f>
        <v>0</v>
      </c>
      <c r="M414" s="1041">
        <f>IF(AND('Evaluation des exigences'!E431="Choix de véracité",C414&lt;&gt;"NA"),1,0)</f>
        <v>0</v>
      </c>
      <c r="N414" s="1041">
        <f>IF(AND('Evaluation des exigences'!E431="Non concernée",C414&lt;&gt;"NA"),1,0)</f>
        <v>0</v>
      </c>
      <c r="O414" s="1041">
        <f>IF(AND('Evaluation des exigences'!E431="Choix de véracité",H414&gt;1),1,0)</f>
        <v>0</v>
      </c>
      <c r="P414" s="1041">
        <f>IF(AND('Evaluation des exigences'!E431="Non concernée",H414&gt;1),1,0)</f>
        <v>0</v>
      </c>
    </row>
    <row r="415" spans="1:16" ht="51">
      <c r="A415" s="696" t="s">
        <v>69</v>
      </c>
      <c r="B415" s="598" t="s">
        <v>280</v>
      </c>
      <c r="C415" s="599" t="s">
        <v>69</v>
      </c>
      <c r="D415" s="967" t="s">
        <v>281</v>
      </c>
      <c r="E415" s="984">
        <f t="shared" si="29"/>
        <v>0</v>
      </c>
      <c r="F415" s="984">
        <f t="shared" si="30"/>
        <v>1</v>
      </c>
      <c r="G415" s="984">
        <f t="shared" si="31"/>
        <v>0</v>
      </c>
      <c r="H415" s="984">
        <f t="shared" si="32"/>
        <v>1</v>
      </c>
      <c r="I415" s="1041">
        <f>IF(AND('Evaluation des exigences'!E432="Choix de véracité",A415&lt;&gt;"NA"),1,0)</f>
        <v>0</v>
      </c>
      <c r="J415" s="1041">
        <f>IF(AND('Evaluation des exigences'!E432="Non concernée",A415&lt;&gt;"NA"),1,0)</f>
        <v>0</v>
      </c>
      <c r="K415" s="1041">
        <f>IF(AND('Evaluation des exigences'!E432="Choix de véracité",B415&lt;&gt;"NA"),1,0)</f>
        <v>1</v>
      </c>
      <c r="L415" s="1041">
        <f>IF(AND('Evaluation des exigences'!E432="Non concernée",B415&lt;&gt;"NA"),1,0)</f>
        <v>0</v>
      </c>
      <c r="M415" s="1041">
        <f>IF(AND('Evaluation des exigences'!E432="Choix de véracité",C415&lt;&gt;"NA"),1,0)</f>
        <v>0</v>
      </c>
      <c r="N415" s="1041">
        <f>IF(AND('Evaluation des exigences'!E432="Non concernée",C415&lt;&gt;"NA"),1,0)</f>
        <v>0</v>
      </c>
      <c r="O415" s="1041">
        <f>IF(AND('Evaluation des exigences'!E432="Choix de véracité",H415&gt;1),1,0)</f>
        <v>0</v>
      </c>
      <c r="P415" s="1041">
        <f>IF(AND('Evaluation des exigences'!E432="Non concernée",H415&gt;1),1,0)</f>
        <v>0</v>
      </c>
    </row>
    <row r="416" spans="1:16" ht="51">
      <c r="A416" s="695" t="s">
        <v>275</v>
      </c>
      <c r="B416" s="586" t="s">
        <v>282</v>
      </c>
      <c r="C416" s="586" t="s">
        <v>69</v>
      </c>
      <c r="D416" s="959" t="s">
        <v>283</v>
      </c>
      <c r="E416" s="984">
        <f t="shared" si="29"/>
        <v>1</v>
      </c>
      <c r="F416" s="984">
        <f t="shared" si="30"/>
        <v>1</v>
      </c>
      <c r="G416" s="984">
        <f t="shared" si="31"/>
        <v>0</v>
      </c>
      <c r="H416" s="984">
        <f t="shared" si="32"/>
        <v>2</v>
      </c>
      <c r="I416" s="1041">
        <f>IF(AND('Evaluation des exigences'!E433="Choix de véracité",A416&lt;&gt;"NA"),1,0)</f>
        <v>1</v>
      </c>
      <c r="J416" s="1041">
        <f>IF(AND('Evaluation des exigences'!E433="Non concernée",A416&lt;&gt;"NA"),1,0)</f>
        <v>0</v>
      </c>
      <c r="K416" s="1041">
        <f>IF(AND('Evaluation des exigences'!E433="Choix de véracité",B416&lt;&gt;"NA"),1,0)</f>
        <v>1</v>
      </c>
      <c r="L416" s="1041">
        <f>IF(AND('Evaluation des exigences'!E433="Non concernée",B416&lt;&gt;"NA"),1,0)</f>
        <v>0</v>
      </c>
      <c r="M416" s="1041">
        <f>IF(AND('Evaluation des exigences'!E433="Choix de véracité",C416&lt;&gt;"NA"),1,0)</f>
        <v>0</v>
      </c>
      <c r="N416" s="1041">
        <f>IF(AND('Evaluation des exigences'!E433="Non concernée",C416&lt;&gt;"NA"),1,0)</f>
        <v>0</v>
      </c>
      <c r="O416" s="1041">
        <f>IF(AND('Evaluation des exigences'!E433="Choix de véracité",H416&gt;1),1,0)</f>
        <v>1</v>
      </c>
      <c r="P416" s="1041">
        <f>IF(AND('Evaluation des exigences'!E433="Non concernée",H416&gt;1),1,0)</f>
        <v>0</v>
      </c>
    </row>
    <row r="417" spans="1:16" ht="51">
      <c r="A417" s="695" t="s">
        <v>275</v>
      </c>
      <c r="B417" s="586" t="s">
        <v>284</v>
      </c>
      <c r="C417" s="586" t="s">
        <v>69</v>
      </c>
      <c r="D417" s="959" t="s">
        <v>285</v>
      </c>
      <c r="E417" s="984">
        <f t="shared" si="29"/>
        <v>1</v>
      </c>
      <c r="F417" s="984">
        <f t="shared" si="30"/>
        <v>1</v>
      </c>
      <c r="G417" s="984">
        <f t="shared" si="31"/>
        <v>0</v>
      </c>
      <c r="H417" s="984">
        <f t="shared" si="32"/>
        <v>2</v>
      </c>
      <c r="I417" s="1041">
        <f>IF(AND('Evaluation des exigences'!E434="Choix de véracité",A417&lt;&gt;"NA"),1,0)</f>
        <v>1</v>
      </c>
      <c r="J417" s="1041">
        <f>IF(AND('Evaluation des exigences'!E434="Non concernée",A417&lt;&gt;"NA"),1,0)</f>
        <v>0</v>
      </c>
      <c r="K417" s="1041">
        <f>IF(AND('Evaluation des exigences'!E434="Choix de véracité",B417&lt;&gt;"NA"),1,0)</f>
        <v>1</v>
      </c>
      <c r="L417" s="1041">
        <f>IF(AND('Evaluation des exigences'!E434="Non concernée",B417&lt;&gt;"NA"),1,0)</f>
        <v>0</v>
      </c>
      <c r="M417" s="1041">
        <f>IF(AND('Evaluation des exigences'!E434="Choix de véracité",C417&lt;&gt;"NA"),1,0)</f>
        <v>0</v>
      </c>
      <c r="N417" s="1041">
        <f>IF(AND('Evaluation des exigences'!E434="Non concernée",C417&lt;&gt;"NA"),1,0)</f>
        <v>0</v>
      </c>
      <c r="O417" s="1041">
        <f>IF(AND('Evaluation des exigences'!E434="Choix de véracité",H417&gt;1),1,0)</f>
        <v>1</v>
      </c>
      <c r="P417" s="1041">
        <f>IF(AND('Evaluation des exigences'!E434="Non concernée",H417&gt;1),1,0)</f>
        <v>0</v>
      </c>
    </row>
    <row r="418" spans="1:16" ht="51">
      <c r="A418" s="695" t="s">
        <v>275</v>
      </c>
      <c r="B418" s="586" t="s">
        <v>286</v>
      </c>
      <c r="C418" s="586" t="s">
        <v>69</v>
      </c>
      <c r="D418" s="959" t="s">
        <v>287</v>
      </c>
      <c r="E418" s="984">
        <f t="shared" si="29"/>
        <v>1</v>
      </c>
      <c r="F418" s="984">
        <f t="shared" si="30"/>
        <v>1</v>
      </c>
      <c r="G418" s="984">
        <f t="shared" si="31"/>
        <v>0</v>
      </c>
      <c r="H418" s="984">
        <f t="shared" si="32"/>
        <v>2</v>
      </c>
      <c r="I418" s="1041">
        <f>IF(AND('Evaluation des exigences'!E435="Choix de véracité",A418&lt;&gt;"NA"),1,0)</f>
        <v>1</v>
      </c>
      <c r="J418" s="1041">
        <f>IF(AND('Evaluation des exigences'!E435="Non concernée",A418&lt;&gt;"NA"),1,0)</f>
        <v>0</v>
      </c>
      <c r="K418" s="1041">
        <f>IF(AND('Evaluation des exigences'!E435="Choix de véracité",B418&lt;&gt;"NA"),1,0)</f>
        <v>1</v>
      </c>
      <c r="L418" s="1041">
        <f>IF(AND('Evaluation des exigences'!E435="Non concernée",B418&lt;&gt;"NA"),1,0)</f>
        <v>0</v>
      </c>
      <c r="M418" s="1041">
        <f>IF(AND('Evaluation des exigences'!E435="Choix de véracité",C418&lt;&gt;"NA"),1,0)</f>
        <v>0</v>
      </c>
      <c r="N418" s="1041">
        <f>IF(AND('Evaluation des exigences'!E435="Non concernée",C418&lt;&gt;"NA"),1,0)</f>
        <v>0</v>
      </c>
      <c r="O418" s="1041">
        <f>IF(AND('Evaluation des exigences'!E435="Choix de véracité",H418&gt;1),1,0)</f>
        <v>1</v>
      </c>
      <c r="P418" s="1041">
        <f>IF(AND('Evaluation des exigences'!E435="Non concernée",H418&gt;1),1,0)</f>
        <v>0</v>
      </c>
    </row>
    <row r="419" spans="1:16" ht="51">
      <c r="A419" s="695" t="s">
        <v>275</v>
      </c>
      <c r="B419" s="586" t="s">
        <v>288</v>
      </c>
      <c r="C419" s="586" t="s">
        <v>69</v>
      </c>
      <c r="D419" s="959" t="s">
        <v>289</v>
      </c>
      <c r="E419" s="984">
        <f t="shared" si="29"/>
        <v>1</v>
      </c>
      <c r="F419" s="984">
        <f t="shared" si="30"/>
        <v>1</v>
      </c>
      <c r="G419" s="984">
        <f t="shared" si="31"/>
        <v>0</v>
      </c>
      <c r="H419" s="984">
        <f t="shared" si="32"/>
        <v>2</v>
      </c>
      <c r="I419" s="1041">
        <f>IF(AND('Evaluation des exigences'!E436="Choix de véracité",A419&lt;&gt;"NA"),1,0)</f>
        <v>1</v>
      </c>
      <c r="J419" s="1041">
        <f>IF(AND('Evaluation des exigences'!E436="Non concernée",A419&lt;&gt;"NA"),1,0)</f>
        <v>0</v>
      </c>
      <c r="K419" s="1041">
        <f>IF(AND('Evaluation des exigences'!E436="Choix de véracité",B419&lt;&gt;"NA"),1,0)</f>
        <v>1</v>
      </c>
      <c r="L419" s="1041">
        <f>IF(AND('Evaluation des exigences'!E436="Non concernée",B419&lt;&gt;"NA"),1,0)</f>
        <v>0</v>
      </c>
      <c r="M419" s="1041">
        <f>IF(AND('Evaluation des exigences'!E436="Choix de véracité",C419&lt;&gt;"NA"),1,0)</f>
        <v>0</v>
      </c>
      <c r="N419" s="1041">
        <f>IF(AND('Evaluation des exigences'!E436="Non concernée",C419&lt;&gt;"NA"),1,0)</f>
        <v>0</v>
      </c>
      <c r="O419" s="1041">
        <f>IF(AND('Evaluation des exigences'!E436="Choix de véracité",H419&gt;1),1,0)</f>
        <v>1</v>
      </c>
      <c r="P419" s="1041">
        <f>IF(AND('Evaluation des exigences'!E436="Non concernée",H419&gt;1),1,0)</f>
        <v>0</v>
      </c>
    </row>
    <row r="420" spans="1:16" ht="51">
      <c r="A420" s="695" t="s">
        <v>275</v>
      </c>
      <c r="B420" s="586" t="s">
        <v>290</v>
      </c>
      <c r="C420" s="586" t="s">
        <v>69</v>
      </c>
      <c r="D420" s="959" t="s">
        <v>291</v>
      </c>
      <c r="E420" s="984">
        <f t="shared" si="29"/>
        <v>1</v>
      </c>
      <c r="F420" s="984">
        <f t="shared" si="30"/>
        <v>1</v>
      </c>
      <c r="G420" s="984">
        <f t="shared" si="31"/>
        <v>0</v>
      </c>
      <c r="H420" s="984">
        <f t="shared" si="32"/>
        <v>2</v>
      </c>
      <c r="I420" s="1041">
        <f>IF(AND('Evaluation des exigences'!E437="Choix de véracité",A420&lt;&gt;"NA"),1,0)</f>
        <v>1</v>
      </c>
      <c r="J420" s="1041">
        <f>IF(AND('Evaluation des exigences'!E437="Non concernée",A420&lt;&gt;"NA"),1,0)</f>
        <v>0</v>
      </c>
      <c r="K420" s="1041">
        <f>IF(AND('Evaluation des exigences'!E437="Choix de véracité",B420&lt;&gt;"NA"),1,0)</f>
        <v>1</v>
      </c>
      <c r="L420" s="1041">
        <f>IF(AND('Evaluation des exigences'!E437="Non concernée",B420&lt;&gt;"NA"),1,0)</f>
        <v>0</v>
      </c>
      <c r="M420" s="1041">
        <f>IF(AND('Evaluation des exigences'!E437="Choix de véracité",C420&lt;&gt;"NA"),1,0)</f>
        <v>0</v>
      </c>
      <c r="N420" s="1041">
        <f>IF(AND('Evaluation des exigences'!E437="Non concernée",C420&lt;&gt;"NA"),1,0)</f>
        <v>0</v>
      </c>
      <c r="O420" s="1041">
        <f>IF(AND('Evaluation des exigences'!E437="Choix de véracité",H420&gt;1),1,0)</f>
        <v>1</v>
      </c>
      <c r="P420" s="1041">
        <f>IF(AND('Evaluation des exigences'!E437="Non concernée",H420&gt;1),1,0)</f>
        <v>0</v>
      </c>
    </row>
    <row r="421" spans="1:16" ht="63.75">
      <c r="A421" s="695" t="s">
        <v>292</v>
      </c>
      <c r="B421" s="586" t="s">
        <v>293</v>
      </c>
      <c r="C421" s="586" t="s">
        <v>69</v>
      </c>
      <c r="D421" s="959" t="s">
        <v>294</v>
      </c>
      <c r="E421" s="984">
        <f t="shared" si="29"/>
        <v>1</v>
      </c>
      <c r="F421" s="984">
        <f t="shared" si="30"/>
        <v>1</v>
      </c>
      <c r="G421" s="984">
        <f t="shared" si="31"/>
        <v>0</v>
      </c>
      <c r="H421" s="984">
        <f t="shared" si="32"/>
        <v>2</v>
      </c>
      <c r="I421" s="1041">
        <f>IF(AND('Evaluation des exigences'!E438="Choix de véracité",A421&lt;&gt;"NA"),1,0)</f>
        <v>1</v>
      </c>
      <c r="J421" s="1041">
        <f>IF(AND('Evaluation des exigences'!E438="Non concernée",A421&lt;&gt;"NA"),1,0)</f>
        <v>0</v>
      </c>
      <c r="K421" s="1041">
        <f>IF(AND('Evaluation des exigences'!E438="Choix de véracité",B421&lt;&gt;"NA"),1,0)</f>
        <v>1</v>
      </c>
      <c r="L421" s="1041">
        <f>IF(AND('Evaluation des exigences'!E438="Non concernée",B421&lt;&gt;"NA"),1,0)</f>
        <v>0</v>
      </c>
      <c r="M421" s="1041">
        <f>IF(AND('Evaluation des exigences'!E438="Choix de véracité",C421&lt;&gt;"NA"),1,0)</f>
        <v>0</v>
      </c>
      <c r="N421" s="1041">
        <f>IF(AND('Evaluation des exigences'!E438="Non concernée",C421&lt;&gt;"NA"),1,0)</f>
        <v>0</v>
      </c>
      <c r="O421" s="1041">
        <f>IF(AND('Evaluation des exigences'!E438="Choix de véracité",H421&gt;1),1,0)</f>
        <v>1</v>
      </c>
      <c r="P421" s="1041">
        <f>IF(AND('Evaluation des exigences'!E438="Non concernée",H421&gt;1),1,0)</f>
        <v>0</v>
      </c>
    </row>
    <row r="422" spans="1:16" ht="76.5">
      <c r="A422" s="696" t="s">
        <v>69</v>
      </c>
      <c r="B422" s="598" t="s">
        <v>295</v>
      </c>
      <c r="C422" s="599" t="s">
        <v>69</v>
      </c>
      <c r="D422" s="967" t="s">
        <v>1309</v>
      </c>
      <c r="E422" s="984">
        <f t="shared" si="29"/>
        <v>0</v>
      </c>
      <c r="F422" s="984">
        <f t="shared" si="30"/>
        <v>1</v>
      </c>
      <c r="G422" s="984">
        <f t="shared" si="31"/>
        <v>0</v>
      </c>
      <c r="H422" s="984">
        <f t="shared" si="32"/>
        <v>1</v>
      </c>
      <c r="I422" s="1041">
        <f>IF(AND('Evaluation des exigences'!E439="Choix de véracité",A422&lt;&gt;"NA"),1,0)</f>
        <v>0</v>
      </c>
      <c r="J422" s="1041">
        <f>IF(AND('Evaluation des exigences'!E439="Non concernée",A422&lt;&gt;"NA"),1,0)</f>
        <v>0</v>
      </c>
      <c r="K422" s="1041">
        <f>IF(AND('Evaluation des exigences'!E439="Choix de véracité",B422&lt;&gt;"NA"),1,0)</f>
        <v>1</v>
      </c>
      <c r="L422" s="1041">
        <f>IF(AND('Evaluation des exigences'!E439="Non concernée",B422&lt;&gt;"NA"),1,0)</f>
        <v>0</v>
      </c>
      <c r="M422" s="1041">
        <f>IF(AND('Evaluation des exigences'!E439="Choix de véracité",C422&lt;&gt;"NA"),1,0)</f>
        <v>0</v>
      </c>
      <c r="N422" s="1041">
        <f>IF(AND('Evaluation des exigences'!E439="Non concernée",C422&lt;&gt;"NA"),1,0)</f>
        <v>0</v>
      </c>
      <c r="O422" s="1041">
        <f>IF(AND('Evaluation des exigences'!E439="Choix de véracité",H422&gt;1),1,0)</f>
        <v>0</v>
      </c>
      <c r="P422" s="1041">
        <f>IF(AND('Evaluation des exigences'!E439="Non concernée",H422&gt;1),1,0)</f>
        <v>0</v>
      </c>
    </row>
    <row r="423" spans="1:16" ht="63.75">
      <c r="A423" s="695" t="s">
        <v>296</v>
      </c>
      <c r="B423" s="586" t="s">
        <v>297</v>
      </c>
      <c r="C423" s="586" t="s">
        <v>69</v>
      </c>
      <c r="D423" s="959" t="s">
        <v>298</v>
      </c>
      <c r="E423" s="984">
        <f t="shared" si="29"/>
        <v>1</v>
      </c>
      <c r="F423" s="984">
        <f t="shared" si="30"/>
        <v>1</v>
      </c>
      <c r="G423" s="984">
        <f t="shared" si="31"/>
        <v>0</v>
      </c>
      <c r="H423" s="984">
        <f t="shared" si="32"/>
        <v>2</v>
      </c>
      <c r="I423" s="1041">
        <f>IF(AND('Evaluation des exigences'!E440="Choix de véracité",A423&lt;&gt;"NA"),1,0)</f>
        <v>1</v>
      </c>
      <c r="J423" s="1041">
        <f>IF(AND('Evaluation des exigences'!E440="Non concernée",A423&lt;&gt;"NA"),1,0)</f>
        <v>0</v>
      </c>
      <c r="K423" s="1041">
        <f>IF(AND('Evaluation des exigences'!E440="Choix de véracité",B423&lt;&gt;"NA"),1,0)</f>
        <v>1</v>
      </c>
      <c r="L423" s="1041">
        <f>IF(AND('Evaluation des exigences'!E440="Non concernée",B423&lt;&gt;"NA"),1,0)</f>
        <v>0</v>
      </c>
      <c r="M423" s="1041">
        <f>IF(AND('Evaluation des exigences'!E440="Choix de véracité",C423&lt;&gt;"NA"),1,0)</f>
        <v>0</v>
      </c>
      <c r="N423" s="1041">
        <f>IF(AND('Evaluation des exigences'!E440="Non concernée",C423&lt;&gt;"NA"),1,0)</f>
        <v>0</v>
      </c>
      <c r="O423" s="1041">
        <f>IF(AND('Evaluation des exigences'!E440="Choix de véracité",H423&gt;1),1,0)</f>
        <v>1</v>
      </c>
      <c r="P423" s="1041">
        <f>IF(AND('Evaluation des exigences'!E440="Non concernée",H423&gt;1),1,0)</f>
        <v>0</v>
      </c>
    </row>
    <row r="424" spans="1:16" ht="63.75">
      <c r="A424" s="696" t="s">
        <v>69</v>
      </c>
      <c r="B424" s="598" t="s">
        <v>299</v>
      </c>
      <c r="C424" s="599" t="s">
        <v>69</v>
      </c>
      <c r="D424" s="967" t="s">
        <v>300</v>
      </c>
      <c r="E424" s="984">
        <f t="shared" si="29"/>
        <v>0</v>
      </c>
      <c r="F424" s="984">
        <f t="shared" si="30"/>
        <v>1</v>
      </c>
      <c r="G424" s="984">
        <f t="shared" si="31"/>
        <v>0</v>
      </c>
      <c r="H424" s="984">
        <f t="shared" si="32"/>
        <v>1</v>
      </c>
      <c r="I424" s="1041">
        <f>IF(AND('Evaluation des exigences'!E441="Choix de véracité",A424&lt;&gt;"NA"),1,0)</f>
        <v>0</v>
      </c>
      <c r="J424" s="1041">
        <f>IF(AND('Evaluation des exigences'!E441="Non concernée",A424&lt;&gt;"NA"),1,0)</f>
        <v>0</v>
      </c>
      <c r="K424" s="1041">
        <f>IF(AND('Evaluation des exigences'!E441="Choix de véracité",B424&lt;&gt;"NA"),1,0)</f>
        <v>1</v>
      </c>
      <c r="L424" s="1041">
        <f>IF(AND('Evaluation des exigences'!E441="Non concernée",B424&lt;&gt;"NA"),1,0)</f>
        <v>0</v>
      </c>
      <c r="M424" s="1041">
        <f>IF(AND('Evaluation des exigences'!E441="Choix de véracité",C424&lt;&gt;"NA"),1,0)</f>
        <v>0</v>
      </c>
      <c r="N424" s="1041">
        <f>IF(AND('Evaluation des exigences'!E441="Non concernée",C424&lt;&gt;"NA"),1,0)</f>
        <v>0</v>
      </c>
      <c r="O424" s="1041">
        <f>IF(AND('Evaluation des exigences'!E441="Choix de véracité",H424&gt;1),1,0)</f>
        <v>0</v>
      </c>
      <c r="P424" s="1041">
        <f>IF(AND('Evaluation des exigences'!E441="Non concernée",H424&gt;1),1,0)</f>
        <v>0</v>
      </c>
    </row>
    <row r="425" spans="1:16" ht="76.5">
      <c r="A425" s="698" t="s">
        <v>301</v>
      </c>
      <c r="B425" s="597" t="s">
        <v>69</v>
      </c>
      <c r="C425" s="597" t="s">
        <v>69</v>
      </c>
      <c r="D425" s="965" t="s">
        <v>1310</v>
      </c>
      <c r="E425" s="984">
        <f t="shared" si="29"/>
        <v>1</v>
      </c>
      <c r="F425" s="984">
        <f t="shared" si="30"/>
        <v>0</v>
      </c>
      <c r="G425" s="984">
        <f t="shared" si="31"/>
        <v>0</v>
      </c>
      <c r="H425" s="984">
        <f t="shared" si="32"/>
        <v>1</v>
      </c>
      <c r="I425" s="1041">
        <f>IF(AND('Evaluation des exigences'!E442="Choix de véracité",A425&lt;&gt;"NA"),1,0)</f>
        <v>1</v>
      </c>
      <c r="J425" s="1041">
        <f>IF(AND('Evaluation des exigences'!E442="Non concernée",A425&lt;&gt;"NA"),1,0)</f>
        <v>0</v>
      </c>
      <c r="K425" s="1041">
        <f>IF(AND('Evaluation des exigences'!E442="Choix de véracité",B425&lt;&gt;"NA"),1,0)</f>
        <v>0</v>
      </c>
      <c r="L425" s="1041">
        <f>IF(AND('Evaluation des exigences'!E442="Non concernée",B425&lt;&gt;"NA"),1,0)</f>
        <v>0</v>
      </c>
      <c r="M425" s="1041">
        <f>IF(AND('Evaluation des exigences'!E442="Choix de véracité",C425&lt;&gt;"NA"),1,0)</f>
        <v>0</v>
      </c>
      <c r="N425" s="1041">
        <f>IF(AND('Evaluation des exigences'!E442="Non concernée",C425&lt;&gt;"NA"),1,0)</f>
        <v>0</v>
      </c>
      <c r="O425" s="1041">
        <f>IF(AND('Evaluation des exigences'!E442="Choix de véracité",H425&gt;1),1,0)</f>
        <v>0</v>
      </c>
      <c r="P425" s="1041">
        <f>IF(AND('Evaluation des exigences'!E442="Non concernée",H425&gt;1),1,0)</f>
        <v>0</v>
      </c>
    </row>
    <row r="426" spans="1:16" ht="102">
      <c r="A426" s="698" t="s">
        <v>275</v>
      </c>
      <c r="B426" s="597" t="s">
        <v>69</v>
      </c>
      <c r="C426" s="597" t="s">
        <v>69</v>
      </c>
      <c r="D426" s="966" t="s">
        <v>1311</v>
      </c>
      <c r="E426" s="984">
        <f t="shared" si="29"/>
        <v>1</v>
      </c>
      <c r="F426" s="984">
        <f t="shared" si="30"/>
        <v>0</v>
      </c>
      <c r="G426" s="984">
        <f t="shared" si="31"/>
        <v>0</v>
      </c>
      <c r="H426" s="984">
        <f t="shared" si="32"/>
        <v>1</v>
      </c>
      <c r="I426" s="1041">
        <f>IF(AND('Evaluation des exigences'!E443="Choix de véracité",A426&lt;&gt;"NA"),1,0)</f>
        <v>1</v>
      </c>
      <c r="J426" s="1041">
        <f>IF(AND('Evaluation des exigences'!E443="Non concernée",A426&lt;&gt;"NA"),1,0)</f>
        <v>0</v>
      </c>
      <c r="K426" s="1041">
        <f>IF(AND('Evaluation des exigences'!E443="Choix de véracité",B426&lt;&gt;"NA"),1,0)</f>
        <v>0</v>
      </c>
      <c r="L426" s="1041">
        <f>IF(AND('Evaluation des exigences'!E443="Non concernée",B426&lt;&gt;"NA"),1,0)</f>
        <v>0</v>
      </c>
      <c r="M426" s="1041">
        <f>IF(AND('Evaluation des exigences'!E443="Choix de véracité",C426&lt;&gt;"NA"),1,0)</f>
        <v>0</v>
      </c>
      <c r="N426" s="1041">
        <f>IF(AND('Evaluation des exigences'!E443="Non concernée",C426&lt;&gt;"NA"),1,0)</f>
        <v>0</v>
      </c>
      <c r="O426" s="1041">
        <f>IF(AND('Evaluation des exigences'!E443="Choix de véracité",H426&gt;1),1,0)</f>
        <v>0</v>
      </c>
      <c r="P426" s="1041">
        <f>IF(AND('Evaluation des exigences'!E443="Non concernée",H426&gt;1),1,0)</f>
        <v>0</v>
      </c>
    </row>
    <row r="427" spans="1:16" ht="38.25">
      <c r="A427" s="698" t="s">
        <v>302</v>
      </c>
      <c r="B427" s="597" t="s">
        <v>69</v>
      </c>
      <c r="C427" s="597" t="s">
        <v>69</v>
      </c>
      <c r="D427" s="965" t="s">
        <v>1249</v>
      </c>
      <c r="E427" s="984">
        <f t="shared" si="29"/>
        <v>1</v>
      </c>
      <c r="F427" s="984">
        <f t="shared" si="30"/>
        <v>0</v>
      </c>
      <c r="G427" s="984">
        <f t="shared" si="31"/>
        <v>0</v>
      </c>
      <c r="H427" s="984">
        <f t="shared" si="32"/>
        <v>1</v>
      </c>
      <c r="I427" s="1041">
        <f>IF(AND('Evaluation des exigences'!E444="Choix de véracité",A427&lt;&gt;"NA"),1,0)</f>
        <v>1</v>
      </c>
      <c r="J427" s="1041">
        <f>IF(AND('Evaluation des exigences'!E444="Non concernée",A427&lt;&gt;"NA"),1,0)</f>
        <v>0</v>
      </c>
      <c r="K427" s="1041">
        <f>IF(AND('Evaluation des exigences'!E444="Choix de véracité",B427&lt;&gt;"NA"),1,0)</f>
        <v>0</v>
      </c>
      <c r="L427" s="1041">
        <f>IF(AND('Evaluation des exigences'!E444="Non concernée",B427&lt;&gt;"NA"),1,0)</f>
        <v>0</v>
      </c>
      <c r="M427" s="1041">
        <f>IF(AND('Evaluation des exigences'!E444="Choix de véracité",C427&lt;&gt;"NA"),1,0)</f>
        <v>0</v>
      </c>
      <c r="N427" s="1041">
        <f>IF(AND('Evaluation des exigences'!E444="Non concernée",C427&lt;&gt;"NA"),1,0)</f>
        <v>0</v>
      </c>
      <c r="O427" s="1041">
        <f>IF(AND('Evaluation des exigences'!E444="Choix de véracité",H427&gt;1),1,0)</f>
        <v>0</v>
      </c>
      <c r="P427" s="1041">
        <f>IF(AND('Evaluation des exigences'!E444="Non concernée",H427&gt;1),1,0)</f>
        <v>0</v>
      </c>
    </row>
    <row r="428" spans="1:16" ht="63.75">
      <c r="A428" s="698" t="s">
        <v>303</v>
      </c>
      <c r="B428" s="597" t="s">
        <v>69</v>
      </c>
      <c r="C428" s="597" t="s">
        <v>69</v>
      </c>
      <c r="D428" s="965" t="s">
        <v>304</v>
      </c>
      <c r="E428" s="984">
        <f t="shared" si="29"/>
        <v>1</v>
      </c>
      <c r="F428" s="984">
        <f t="shared" si="30"/>
        <v>0</v>
      </c>
      <c r="G428" s="984">
        <f t="shared" si="31"/>
        <v>0</v>
      </c>
      <c r="H428" s="984">
        <f t="shared" si="32"/>
        <v>1</v>
      </c>
      <c r="I428" s="1041">
        <f>IF(AND('Evaluation des exigences'!E445="Choix de véracité",A428&lt;&gt;"NA"),1,0)</f>
        <v>1</v>
      </c>
      <c r="J428" s="1041">
        <f>IF(AND('Evaluation des exigences'!E445="Non concernée",A428&lt;&gt;"NA"),1,0)</f>
        <v>0</v>
      </c>
      <c r="K428" s="1041">
        <f>IF(AND('Evaluation des exigences'!E445="Choix de véracité",B428&lt;&gt;"NA"),1,0)</f>
        <v>0</v>
      </c>
      <c r="L428" s="1041">
        <f>IF(AND('Evaluation des exigences'!E445="Non concernée",B428&lt;&gt;"NA"),1,0)</f>
        <v>0</v>
      </c>
      <c r="M428" s="1041">
        <f>IF(AND('Evaluation des exigences'!E445="Choix de véracité",C428&lt;&gt;"NA"),1,0)</f>
        <v>0</v>
      </c>
      <c r="N428" s="1041">
        <f>IF(AND('Evaluation des exigences'!E445="Non concernée",C428&lt;&gt;"NA"),1,0)</f>
        <v>0</v>
      </c>
      <c r="O428" s="1041">
        <f>IF(AND('Evaluation des exigences'!E445="Choix de véracité",H428&gt;1),1,0)</f>
        <v>0</v>
      </c>
      <c r="P428" s="1041">
        <f>IF(AND('Evaluation des exigences'!E445="Non concernée",H428&gt;1),1,0)</f>
        <v>0</v>
      </c>
    </row>
    <row r="429" spans="1:16" ht="51">
      <c r="A429" s="698" t="s">
        <v>296</v>
      </c>
      <c r="B429" s="597" t="s">
        <v>69</v>
      </c>
      <c r="C429" s="597" t="s">
        <v>69</v>
      </c>
      <c r="D429" s="965" t="s">
        <v>1275</v>
      </c>
      <c r="E429" s="984">
        <f t="shared" si="29"/>
        <v>1</v>
      </c>
      <c r="F429" s="984">
        <f t="shared" si="30"/>
        <v>0</v>
      </c>
      <c r="G429" s="984">
        <f t="shared" si="31"/>
        <v>0</v>
      </c>
      <c r="H429" s="984">
        <f t="shared" si="32"/>
        <v>1</v>
      </c>
      <c r="I429" s="1041">
        <f>IF(AND('Evaluation des exigences'!E446="Choix de véracité",A429&lt;&gt;"NA"),1,0)</f>
        <v>1</v>
      </c>
      <c r="J429" s="1041">
        <f>IF(AND('Evaluation des exigences'!E446="Non concernée",A429&lt;&gt;"NA"),1,0)</f>
        <v>0</v>
      </c>
      <c r="K429" s="1041">
        <f>IF(AND('Evaluation des exigences'!E446="Choix de véracité",B429&lt;&gt;"NA"),1,0)</f>
        <v>0</v>
      </c>
      <c r="L429" s="1041">
        <f>IF(AND('Evaluation des exigences'!E446="Non concernée",B429&lt;&gt;"NA"),1,0)</f>
        <v>0</v>
      </c>
      <c r="M429" s="1041">
        <f>IF(AND('Evaluation des exigences'!E446="Choix de véracité",C429&lt;&gt;"NA"),1,0)</f>
        <v>0</v>
      </c>
      <c r="N429" s="1041">
        <f>IF(AND('Evaluation des exigences'!E446="Non concernée",C429&lt;&gt;"NA"),1,0)</f>
        <v>0</v>
      </c>
      <c r="O429" s="1041">
        <f>IF(AND('Evaluation des exigences'!E446="Choix de véracité",H429&gt;1),1,0)</f>
        <v>0</v>
      </c>
      <c r="P429" s="1041">
        <f>IF(AND('Evaluation des exigences'!E446="Non concernée",H429&gt;1),1,0)</f>
        <v>0</v>
      </c>
    </row>
    <row r="430" spans="1:16" ht="127.5">
      <c r="A430" s="695" t="s">
        <v>308</v>
      </c>
      <c r="B430" s="586" t="s">
        <v>309</v>
      </c>
      <c r="C430" s="586" t="s">
        <v>69</v>
      </c>
      <c r="D430" s="960" t="s">
        <v>1312</v>
      </c>
      <c r="E430" s="984">
        <f t="shared" si="29"/>
        <v>1</v>
      </c>
      <c r="F430" s="984">
        <f t="shared" si="30"/>
        <v>1</v>
      </c>
      <c r="G430" s="984">
        <f t="shared" si="31"/>
        <v>0</v>
      </c>
      <c r="H430" s="984">
        <f t="shared" si="32"/>
        <v>2</v>
      </c>
      <c r="I430" s="1041">
        <f>IF(AND('Evaluation des exigences'!E447="Choix de véracité",A430&lt;&gt;"NA"),1,0)</f>
        <v>1</v>
      </c>
      <c r="J430" s="1041">
        <f>IF(AND('Evaluation des exigences'!E447="Non concernée",A430&lt;&gt;"NA"),1,0)</f>
        <v>0</v>
      </c>
      <c r="K430" s="1041">
        <f>IF(AND('Evaluation des exigences'!E447="Choix de véracité",B430&lt;&gt;"NA"),1,0)</f>
        <v>1</v>
      </c>
      <c r="L430" s="1041">
        <f>IF(AND('Evaluation des exigences'!E447="Non concernée",B430&lt;&gt;"NA"),1,0)</f>
        <v>0</v>
      </c>
      <c r="M430" s="1041">
        <f>IF(AND('Evaluation des exigences'!E447="Choix de véracité",C430&lt;&gt;"NA"),1,0)</f>
        <v>0</v>
      </c>
      <c r="N430" s="1041">
        <f>IF(AND('Evaluation des exigences'!E447="Non concernée",C430&lt;&gt;"NA"),1,0)</f>
        <v>0</v>
      </c>
      <c r="O430" s="1041">
        <f>IF(AND('Evaluation des exigences'!E447="Choix de véracité",H430&gt;1),1,0)</f>
        <v>1</v>
      </c>
      <c r="P430" s="1041">
        <f>IF(AND('Evaluation des exigences'!E447="Non concernée",H430&gt;1),1,0)</f>
        <v>0</v>
      </c>
    </row>
    <row r="431" spans="1:16" ht="51">
      <c r="A431" s="695" t="s">
        <v>310</v>
      </c>
      <c r="B431" s="586" t="s">
        <v>311</v>
      </c>
      <c r="C431" s="586" t="s">
        <v>69</v>
      </c>
      <c r="D431" s="959" t="s">
        <v>1250</v>
      </c>
      <c r="E431" s="984">
        <f t="shared" si="29"/>
        <v>1</v>
      </c>
      <c r="F431" s="984">
        <f t="shared" si="30"/>
        <v>1</v>
      </c>
      <c r="G431" s="984">
        <f t="shared" si="31"/>
        <v>0</v>
      </c>
      <c r="H431" s="984">
        <f t="shared" si="32"/>
        <v>2</v>
      </c>
      <c r="I431" s="1041">
        <f>IF(AND('Evaluation des exigences'!E448="Choix de véracité",A431&lt;&gt;"NA"),1,0)</f>
        <v>1</v>
      </c>
      <c r="J431" s="1041">
        <f>IF(AND('Evaluation des exigences'!E448="Non concernée",A431&lt;&gt;"NA"),1,0)</f>
        <v>0</v>
      </c>
      <c r="K431" s="1041">
        <f>IF(AND('Evaluation des exigences'!E448="Choix de véracité",B431&lt;&gt;"NA"),1,0)</f>
        <v>1</v>
      </c>
      <c r="L431" s="1041">
        <f>IF(AND('Evaluation des exigences'!E448="Non concernée",B431&lt;&gt;"NA"),1,0)</f>
        <v>0</v>
      </c>
      <c r="M431" s="1041">
        <f>IF(AND('Evaluation des exigences'!E448="Choix de véracité",C431&lt;&gt;"NA"),1,0)</f>
        <v>0</v>
      </c>
      <c r="N431" s="1041">
        <f>IF(AND('Evaluation des exigences'!E448="Non concernée",C431&lt;&gt;"NA"),1,0)</f>
        <v>0</v>
      </c>
      <c r="O431" s="1041">
        <f>IF(AND('Evaluation des exigences'!E448="Choix de véracité",H431&gt;1),1,0)</f>
        <v>1</v>
      </c>
      <c r="P431" s="1041">
        <f>IF(AND('Evaluation des exigences'!E448="Non concernée",H431&gt;1),1,0)</f>
        <v>0</v>
      </c>
    </row>
    <row r="432" spans="1:16" ht="51">
      <c r="A432" s="698" t="s">
        <v>312</v>
      </c>
      <c r="B432" s="597" t="s">
        <v>69</v>
      </c>
      <c r="C432" s="597" t="s">
        <v>69</v>
      </c>
      <c r="D432" s="965" t="s">
        <v>1251</v>
      </c>
      <c r="E432" s="984">
        <f t="shared" si="29"/>
        <v>1</v>
      </c>
      <c r="F432" s="984">
        <f t="shared" si="30"/>
        <v>0</v>
      </c>
      <c r="G432" s="984">
        <f t="shared" si="31"/>
        <v>0</v>
      </c>
      <c r="H432" s="984">
        <f t="shared" si="32"/>
        <v>1</v>
      </c>
      <c r="I432" s="1041">
        <f>IF(AND('Evaluation des exigences'!E449="Choix de véracité",A432&lt;&gt;"NA"),1,0)</f>
        <v>1</v>
      </c>
      <c r="J432" s="1041">
        <f>IF(AND('Evaluation des exigences'!E449="Non concernée",A432&lt;&gt;"NA"),1,0)</f>
        <v>0</v>
      </c>
      <c r="K432" s="1041">
        <f>IF(AND('Evaluation des exigences'!E449="Choix de véracité",B432&lt;&gt;"NA"),1,0)</f>
        <v>0</v>
      </c>
      <c r="L432" s="1041">
        <f>IF(AND('Evaluation des exigences'!E449="Non concernée",B432&lt;&gt;"NA"),1,0)</f>
        <v>0</v>
      </c>
      <c r="M432" s="1041">
        <f>IF(AND('Evaluation des exigences'!E449="Choix de véracité",C432&lt;&gt;"NA"),1,0)</f>
        <v>0</v>
      </c>
      <c r="N432" s="1041">
        <f>IF(AND('Evaluation des exigences'!E449="Non concernée",C432&lt;&gt;"NA"),1,0)</f>
        <v>0</v>
      </c>
      <c r="O432" s="1041">
        <f>IF(AND('Evaluation des exigences'!E449="Choix de véracité",H432&gt;1),1,0)</f>
        <v>0</v>
      </c>
      <c r="P432" s="1041">
        <f>IF(AND('Evaluation des exigences'!E449="Non concernée",H432&gt;1),1,0)</f>
        <v>0</v>
      </c>
    </row>
    <row r="433" spans="1:16" ht="51">
      <c r="A433" s="698" t="s">
        <v>521</v>
      </c>
      <c r="B433" s="597" t="s">
        <v>69</v>
      </c>
      <c r="C433" s="597" t="s">
        <v>69</v>
      </c>
      <c r="D433" s="965" t="s">
        <v>1252</v>
      </c>
      <c r="E433" s="984">
        <f t="shared" si="29"/>
        <v>1</v>
      </c>
      <c r="F433" s="984">
        <f t="shared" si="30"/>
        <v>0</v>
      </c>
      <c r="G433" s="984">
        <f t="shared" si="31"/>
        <v>0</v>
      </c>
      <c r="H433" s="984">
        <f t="shared" si="32"/>
        <v>1</v>
      </c>
      <c r="I433" s="1041">
        <f>IF(AND('Evaluation des exigences'!E450="Choix de véracité",A433&lt;&gt;"NA"),1,0)</f>
        <v>1</v>
      </c>
      <c r="J433" s="1041">
        <f>IF(AND('Evaluation des exigences'!E450="Non concernée",A433&lt;&gt;"NA"),1,0)</f>
        <v>0</v>
      </c>
      <c r="K433" s="1041">
        <f>IF(AND('Evaluation des exigences'!E450="Choix de véracité",B433&lt;&gt;"NA"),1,0)</f>
        <v>0</v>
      </c>
      <c r="L433" s="1041">
        <f>IF(AND('Evaluation des exigences'!E450="Non concernée",B433&lt;&gt;"NA"),1,0)</f>
        <v>0</v>
      </c>
      <c r="M433" s="1041">
        <f>IF(AND('Evaluation des exigences'!E450="Choix de véracité",C433&lt;&gt;"NA"),1,0)</f>
        <v>0</v>
      </c>
      <c r="N433" s="1041">
        <f>IF(AND('Evaluation des exigences'!E450="Non concernée",C433&lt;&gt;"NA"),1,0)</f>
        <v>0</v>
      </c>
      <c r="O433" s="1041">
        <f>IF(AND('Evaluation des exigences'!E450="Choix de véracité",H433&gt;1),1,0)</f>
        <v>0</v>
      </c>
      <c r="P433" s="1041">
        <f>IF(AND('Evaluation des exigences'!E450="Non concernée",H433&gt;1),1,0)</f>
        <v>0</v>
      </c>
    </row>
    <row r="434" spans="1:16" ht="51">
      <c r="A434" s="698" t="s">
        <v>523</v>
      </c>
      <c r="B434" s="597" t="s">
        <v>69</v>
      </c>
      <c r="C434" s="597" t="s">
        <v>69</v>
      </c>
      <c r="D434" s="965" t="s">
        <v>1253</v>
      </c>
      <c r="E434" s="984">
        <f t="shared" si="29"/>
        <v>1</v>
      </c>
      <c r="F434" s="984">
        <f t="shared" si="30"/>
        <v>0</v>
      </c>
      <c r="G434" s="984">
        <f t="shared" si="31"/>
        <v>0</v>
      </c>
      <c r="H434" s="984">
        <f t="shared" si="32"/>
        <v>1</v>
      </c>
      <c r="I434" s="1041">
        <f>IF(AND('Evaluation des exigences'!E451="Choix de véracité",A434&lt;&gt;"NA"),1,0)</f>
        <v>1</v>
      </c>
      <c r="J434" s="1041">
        <f>IF(AND('Evaluation des exigences'!E451="Non concernée",A434&lt;&gt;"NA"),1,0)</f>
        <v>0</v>
      </c>
      <c r="K434" s="1041">
        <f>IF(AND('Evaluation des exigences'!E451="Choix de véracité",B434&lt;&gt;"NA"),1,0)</f>
        <v>0</v>
      </c>
      <c r="L434" s="1041">
        <f>IF(AND('Evaluation des exigences'!E451="Non concernée",B434&lt;&gt;"NA"),1,0)</f>
        <v>0</v>
      </c>
      <c r="M434" s="1041">
        <f>IF(AND('Evaluation des exigences'!E451="Choix de véracité",C434&lt;&gt;"NA"),1,0)</f>
        <v>0</v>
      </c>
      <c r="N434" s="1041">
        <f>IF(AND('Evaluation des exigences'!E451="Non concernée",C434&lt;&gt;"NA"),1,0)</f>
        <v>0</v>
      </c>
      <c r="O434" s="1041">
        <f>IF(AND('Evaluation des exigences'!E451="Choix de véracité",H434&gt;1),1,0)</f>
        <v>0</v>
      </c>
      <c r="P434" s="1041">
        <f>IF(AND('Evaluation des exigences'!E451="Non concernée",H434&gt;1),1,0)</f>
        <v>0</v>
      </c>
    </row>
    <row r="435" spans="1:16" ht="51">
      <c r="A435" s="697" t="s">
        <v>519</v>
      </c>
      <c r="B435" s="596" t="s">
        <v>392</v>
      </c>
      <c r="C435" s="596" t="s">
        <v>69</v>
      </c>
      <c r="D435" s="970" t="s">
        <v>1254</v>
      </c>
      <c r="E435" s="984">
        <f t="shared" si="29"/>
        <v>1</v>
      </c>
      <c r="F435" s="984">
        <f t="shared" si="30"/>
        <v>1</v>
      </c>
      <c r="G435" s="984">
        <f t="shared" si="31"/>
        <v>0</v>
      </c>
      <c r="H435" s="984">
        <f t="shared" si="32"/>
        <v>2</v>
      </c>
      <c r="I435" s="1041">
        <f>IF(AND('Evaluation des exigences'!E452="Choix de véracité",A435&lt;&gt;"NA"),1,0)</f>
        <v>1</v>
      </c>
      <c r="J435" s="1041">
        <f>IF(AND('Evaluation des exigences'!E452="Non concernée",A435&lt;&gt;"NA"),1,0)</f>
        <v>0</v>
      </c>
      <c r="K435" s="1041">
        <f>IF(AND('Evaluation des exigences'!E452="Choix de véracité",B435&lt;&gt;"NA"),1,0)</f>
        <v>1</v>
      </c>
      <c r="L435" s="1041">
        <f>IF(AND('Evaluation des exigences'!E452="Non concernée",B435&lt;&gt;"NA"),1,0)</f>
        <v>0</v>
      </c>
      <c r="M435" s="1041">
        <f>IF(AND('Evaluation des exigences'!E452="Choix de véracité",C435&lt;&gt;"NA"),1,0)</f>
        <v>0</v>
      </c>
      <c r="N435" s="1041">
        <f>IF(AND('Evaluation des exigences'!E452="Non concernée",C435&lt;&gt;"NA"),1,0)</f>
        <v>0</v>
      </c>
      <c r="O435" s="1041">
        <f>IF(AND('Evaluation des exigences'!E452="Choix de véracité",H435&gt;1),1,0)</f>
        <v>1</v>
      </c>
      <c r="P435" s="1041">
        <f>IF(AND('Evaluation des exigences'!E452="Non concernée",H435&gt;1),1,0)</f>
        <v>0</v>
      </c>
    </row>
    <row r="436" spans="1:16" ht="51">
      <c r="A436" s="697" t="s">
        <v>525</v>
      </c>
      <c r="B436" s="596" t="s">
        <v>526</v>
      </c>
      <c r="C436" s="596" t="s">
        <v>69</v>
      </c>
      <c r="D436" s="970" t="s">
        <v>1255</v>
      </c>
      <c r="E436" s="984">
        <f t="shared" si="29"/>
        <v>1</v>
      </c>
      <c r="F436" s="984">
        <f t="shared" si="30"/>
        <v>1</v>
      </c>
      <c r="G436" s="984">
        <f t="shared" si="31"/>
        <v>0</v>
      </c>
      <c r="H436" s="984">
        <f t="shared" si="32"/>
        <v>2</v>
      </c>
      <c r="I436" s="1041">
        <f>IF(AND('Evaluation des exigences'!E453="Choix de véracité",A436&lt;&gt;"NA"),1,0)</f>
        <v>1</v>
      </c>
      <c r="J436" s="1041">
        <f>IF(AND('Evaluation des exigences'!E453="Non concernée",A436&lt;&gt;"NA"),1,0)</f>
        <v>0</v>
      </c>
      <c r="K436" s="1041">
        <f>IF(AND('Evaluation des exigences'!E453="Choix de véracité",B436&lt;&gt;"NA"),1,0)</f>
        <v>1</v>
      </c>
      <c r="L436" s="1041">
        <f>IF(AND('Evaluation des exigences'!E453="Non concernée",B436&lt;&gt;"NA"),1,0)</f>
        <v>0</v>
      </c>
      <c r="M436" s="1041">
        <f>IF(AND('Evaluation des exigences'!E453="Choix de véracité",C436&lt;&gt;"NA"),1,0)</f>
        <v>0</v>
      </c>
      <c r="N436" s="1041">
        <f>IF(AND('Evaluation des exigences'!E453="Non concernée",C436&lt;&gt;"NA"),1,0)</f>
        <v>0</v>
      </c>
      <c r="O436" s="1041">
        <f>IF(AND('Evaluation des exigences'!E453="Choix de véracité",H436&gt;1),1,0)</f>
        <v>1</v>
      </c>
      <c r="P436" s="1041">
        <f>IF(AND('Evaluation des exigences'!E453="Non concernée",H436&gt;1),1,0)</f>
        <v>0</v>
      </c>
    </row>
    <row r="437" spans="1:16" ht="63.75">
      <c r="A437" s="697" t="s">
        <v>527</v>
      </c>
      <c r="B437" s="596" t="s">
        <v>528</v>
      </c>
      <c r="C437" s="596" t="s">
        <v>69</v>
      </c>
      <c r="D437" s="970" t="s">
        <v>1256</v>
      </c>
      <c r="E437" s="984">
        <f t="shared" si="29"/>
        <v>1</v>
      </c>
      <c r="F437" s="984">
        <f t="shared" si="30"/>
        <v>1</v>
      </c>
      <c r="G437" s="984">
        <f t="shared" si="31"/>
        <v>0</v>
      </c>
      <c r="H437" s="984">
        <f t="shared" si="32"/>
        <v>2</v>
      </c>
      <c r="I437" s="1041">
        <f>IF(AND('Evaluation des exigences'!E454="Choix de véracité",A437&lt;&gt;"NA"),1,0)</f>
        <v>1</v>
      </c>
      <c r="J437" s="1041">
        <f>IF(AND('Evaluation des exigences'!E454="Non concernée",A437&lt;&gt;"NA"),1,0)</f>
        <v>0</v>
      </c>
      <c r="K437" s="1041">
        <f>IF(AND('Evaluation des exigences'!E454="Choix de véracité",B437&lt;&gt;"NA"),1,0)</f>
        <v>1</v>
      </c>
      <c r="L437" s="1041">
        <f>IF(AND('Evaluation des exigences'!E454="Non concernée",B437&lt;&gt;"NA"),1,0)</f>
        <v>0</v>
      </c>
      <c r="M437" s="1041">
        <f>IF(AND('Evaluation des exigences'!E454="Choix de véracité",C437&lt;&gt;"NA"),1,0)</f>
        <v>0</v>
      </c>
      <c r="N437" s="1041">
        <f>IF(AND('Evaluation des exigences'!E454="Non concernée",C437&lt;&gt;"NA"),1,0)</f>
        <v>0</v>
      </c>
      <c r="O437" s="1041">
        <f>IF(AND('Evaluation des exigences'!E454="Choix de véracité",H437&gt;1),1,0)</f>
        <v>1</v>
      </c>
      <c r="P437" s="1041">
        <f>IF(AND('Evaluation des exigences'!E454="Non concernée",H437&gt;1),1,0)</f>
        <v>0</v>
      </c>
    </row>
    <row r="438" spans="1:16" ht="89.25">
      <c r="A438" s="697" t="s">
        <v>529</v>
      </c>
      <c r="B438" s="596" t="s">
        <v>530</v>
      </c>
      <c r="C438" s="596" t="s">
        <v>69</v>
      </c>
      <c r="D438" s="970" t="s">
        <v>1257</v>
      </c>
      <c r="E438" s="984">
        <f t="shared" si="29"/>
        <v>1</v>
      </c>
      <c r="F438" s="984">
        <f t="shared" si="30"/>
        <v>1</v>
      </c>
      <c r="G438" s="984">
        <f t="shared" si="31"/>
        <v>0</v>
      </c>
      <c r="H438" s="984">
        <f t="shared" si="32"/>
        <v>2</v>
      </c>
      <c r="I438" s="1041">
        <f>IF(AND('Evaluation des exigences'!E455="Choix de véracité",A438&lt;&gt;"NA"),1,0)</f>
        <v>1</v>
      </c>
      <c r="J438" s="1041">
        <f>IF(AND('Evaluation des exigences'!E455="Non concernée",A438&lt;&gt;"NA"),1,0)</f>
        <v>0</v>
      </c>
      <c r="K438" s="1041">
        <f>IF(AND('Evaluation des exigences'!E455="Choix de véracité",B438&lt;&gt;"NA"),1,0)</f>
        <v>1</v>
      </c>
      <c r="L438" s="1041">
        <f>IF(AND('Evaluation des exigences'!E455="Non concernée",B438&lt;&gt;"NA"),1,0)</f>
        <v>0</v>
      </c>
      <c r="M438" s="1041">
        <f>IF(AND('Evaluation des exigences'!E455="Choix de véracité",C438&lt;&gt;"NA"),1,0)</f>
        <v>0</v>
      </c>
      <c r="N438" s="1041">
        <f>IF(AND('Evaluation des exigences'!E455="Non concernée",C438&lt;&gt;"NA"),1,0)</f>
        <v>0</v>
      </c>
      <c r="O438" s="1041">
        <f>IF(AND('Evaluation des exigences'!E455="Choix de véracité",H438&gt;1),1,0)</f>
        <v>1</v>
      </c>
      <c r="P438" s="1041">
        <f>IF(AND('Evaluation des exigences'!E455="Non concernée",H438&gt;1),1,0)</f>
        <v>0</v>
      </c>
    </row>
    <row r="439" spans="1:16" ht="51">
      <c r="A439" s="697" t="s">
        <v>532</v>
      </c>
      <c r="B439" s="596" t="s">
        <v>533</v>
      </c>
      <c r="C439" s="596" t="s">
        <v>69</v>
      </c>
      <c r="D439" s="970" t="s">
        <v>1258</v>
      </c>
      <c r="E439" s="984">
        <f t="shared" si="29"/>
        <v>1</v>
      </c>
      <c r="F439" s="984">
        <f t="shared" si="30"/>
        <v>1</v>
      </c>
      <c r="G439" s="984">
        <f t="shared" si="31"/>
        <v>0</v>
      </c>
      <c r="H439" s="984">
        <f t="shared" si="32"/>
        <v>2</v>
      </c>
      <c r="I439" s="1041">
        <f>IF(AND('Evaluation des exigences'!E456="Choix de véracité",A439&lt;&gt;"NA"),1,0)</f>
        <v>1</v>
      </c>
      <c r="J439" s="1041">
        <f>IF(AND('Evaluation des exigences'!E456="Non concernée",A439&lt;&gt;"NA"),1,0)</f>
        <v>0</v>
      </c>
      <c r="K439" s="1041">
        <f>IF(AND('Evaluation des exigences'!E456="Choix de véracité",B439&lt;&gt;"NA"),1,0)</f>
        <v>1</v>
      </c>
      <c r="L439" s="1041">
        <f>IF(AND('Evaluation des exigences'!E456="Non concernée",B439&lt;&gt;"NA"),1,0)</f>
        <v>0</v>
      </c>
      <c r="M439" s="1041">
        <f>IF(AND('Evaluation des exigences'!E456="Choix de véracité",C439&lt;&gt;"NA"),1,0)</f>
        <v>0</v>
      </c>
      <c r="N439" s="1041">
        <f>IF(AND('Evaluation des exigences'!E456="Non concernée",C439&lt;&gt;"NA"),1,0)</f>
        <v>0</v>
      </c>
      <c r="O439" s="1041">
        <f>IF(AND('Evaluation des exigences'!E456="Choix de véracité",H439&gt;1),1,0)</f>
        <v>1</v>
      </c>
      <c r="P439" s="1041">
        <f>IF(AND('Evaluation des exigences'!E456="Non concernée",H439&gt;1),1,0)</f>
        <v>0</v>
      </c>
    </row>
    <row r="440" spans="1:16">
      <c r="A440" s="703">
        <v>10</v>
      </c>
      <c r="B440" s="576" t="s">
        <v>424</v>
      </c>
      <c r="C440" s="576" t="s">
        <v>69</v>
      </c>
      <c r="D440" s="954" t="s">
        <v>535</v>
      </c>
      <c r="E440" s="984"/>
      <c r="F440" s="984"/>
      <c r="G440" s="984"/>
      <c r="H440" s="984"/>
      <c r="I440" s="1074"/>
      <c r="J440" s="1074"/>
      <c r="K440" s="1074"/>
      <c r="L440" s="1074"/>
      <c r="M440" s="1074"/>
      <c r="N440" s="1074"/>
      <c r="O440" s="1074"/>
      <c r="P440" s="1074"/>
    </row>
    <row r="441" spans="1:16">
      <c r="A441" s="693" t="s">
        <v>536</v>
      </c>
      <c r="B441" s="573" t="s">
        <v>425</v>
      </c>
      <c r="C441" s="573" t="s">
        <v>69</v>
      </c>
      <c r="D441" s="956" t="s">
        <v>473</v>
      </c>
      <c r="E441" s="984"/>
      <c r="F441" s="984"/>
      <c r="G441" s="984"/>
      <c r="H441" s="984"/>
      <c r="I441" s="1074"/>
      <c r="J441" s="1074"/>
      <c r="K441" s="1074"/>
      <c r="L441" s="1074"/>
      <c r="M441" s="1074"/>
      <c r="N441" s="1074"/>
      <c r="O441" s="1074"/>
      <c r="P441" s="1074"/>
    </row>
    <row r="442" spans="1:16" ht="76.5">
      <c r="A442" s="698" t="s">
        <v>536</v>
      </c>
      <c r="B442" s="597" t="s">
        <v>69</v>
      </c>
      <c r="C442" s="597" t="s">
        <v>69</v>
      </c>
      <c r="D442" s="965" t="s">
        <v>1556</v>
      </c>
      <c r="E442" s="984">
        <f t="shared" si="29"/>
        <v>1</v>
      </c>
      <c r="F442" s="984">
        <f t="shared" si="30"/>
        <v>0</v>
      </c>
      <c r="G442" s="984">
        <f t="shared" si="31"/>
        <v>0</v>
      </c>
      <c r="H442" s="984">
        <f t="shared" si="32"/>
        <v>1</v>
      </c>
      <c r="I442" s="1041">
        <f>IF(AND('Evaluation des exigences'!E459="Choix de véracité",A442&lt;&gt;"NA"),1,0)</f>
        <v>1</v>
      </c>
      <c r="J442" s="1041">
        <f>IF(AND('Evaluation des exigences'!E459="Non concernée",A442&lt;&gt;"NA"),1,0)</f>
        <v>0</v>
      </c>
      <c r="K442" s="1041">
        <f>IF(AND('Evaluation des exigences'!E459="Choix de véracité",B442&lt;&gt;"NA"),1,0)</f>
        <v>0</v>
      </c>
      <c r="L442" s="1041">
        <f>IF(AND('Evaluation des exigences'!E459="Non concernée",B442&lt;&gt;"NA"),1,0)</f>
        <v>0</v>
      </c>
      <c r="M442" s="1041">
        <f>IF(AND('Evaluation des exigences'!E459="Choix de véracité",C442&lt;&gt;"NA"),1,0)</f>
        <v>0</v>
      </c>
      <c r="N442" s="1041">
        <f>IF(AND('Evaluation des exigences'!E459="Non concernée",C442&lt;&gt;"NA"),1,0)</f>
        <v>0</v>
      </c>
      <c r="O442" s="1041">
        <f>IF(AND('Evaluation des exigences'!E459="Choix de véracité",H442&gt;1),1,0)</f>
        <v>0</v>
      </c>
      <c r="P442" s="1041">
        <f>IF(AND('Evaluation des exigences'!E459="Non concernée",H442&gt;1),1,0)</f>
        <v>0</v>
      </c>
    </row>
    <row r="443" spans="1:16" ht="63.75">
      <c r="A443" s="698" t="s">
        <v>537</v>
      </c>
      <c r="B443" s="597" t="s">
        <v>69</v>
      </c>
      <c r="C443" s="597" t="s">
        <v>69</v>
      </c>
      <c r="D443" s="965" t="s">
        <v>1557</v>
      </c>
      <c r="E443" s="984">
        <f t="shared" si="29"/>
        <v>1</v>
      </c>
      <c r="F443" s="984">
        <f t="shared" si="30"/>
        <v>0</v>
      </c>
      <c r="G443" s="984">
        <f t="shared" si="31"/>
        <v>0</v>
      </c>
      <c r="H443" s="984">
        <f t="shared" si="32"/>
        <v>1</v>
      </c>
      <c r="I443" s="1041">
        <f>IF(AND('Evaluation des exigences'!E460="Choix de véracité",A443&lt;&gt;"NA"),1,0)</f>
        <v>1</v>
      </c>
      <c r="J443" s="1041">
        <f>IF(AND('Evaluation des exigences'!E460="Non concernée",A443&lt;&gt;"NA"),1,0)</f>
        <v>0</v>
      </c>
      <c r="K443" s="1041">
        <f>IF(AND('Evaluation des exigences'!E460="Choix de véracité",B443&lt;&gt;"NA"),1,0)</f>
        <v>0</v>
      </c>
      <c r="L443" s="1041">
        <f>IF(AND('Evaluation des exigences'!E460="Non concernée",B443&lt;&gt;"NA"),1,0)</f>
        <v>0</v>
      </c>
      <c r="M443" s="1041">
        <f>IF(AND('Evaluation des exigences'!E460="Choix de véracité",C443&lt;&gt;"NA"),1,0)</f>
        <v>0</v>
      </c>
      <c r="N443" s="1041">
        <f>IF(AND('Evaluation des exigences'!E460="Non concernée",C443&lt;&gt;"NA"),1,0)</f>
        <v>0</v>
      </c>
      <c r="O443" s="1041">
        <f>IF(AND('Evaluation des exigences'!E460="Choix de véracité",H443&gt;1),1,0)</f>
        <v>0</v>
      </c>
      <c r="P443" s="1041">
        <f>IF(AND('Evaluation des exigences'!E460="Non concernée",H443&gt;1),1,0)</f>
        <v>0</v>
      </c>
    </row>
    <row r="444" spans="1:16" ht="102">
      <c r="A444" s="697" t="s">
        <v>538</v>
      </c>
      <c r="B444" s="596" t="s">
        <v>424</v>
      </c>
      <c r="C444" s="596" t="s">
        <v>69</v>
      </c>
      <c r="D444" s="970" t="s">
        <v>1558</v>
      </c>
      <c r="E444" s="984">
        <f t="shared" si="29"/>
        <v>1</v>
      </c>
      <c r="F444" s="984">
        <f t="shared" si="30"/>
        <v>1</v>
      </c>
      <c r="G444" s="984">
        <f t="shared" si="31"/>
        <v>0</v>
      </c>
      <c r="H444" s="984">
        <f t="shared" si="32"/>
        <v>2</v>
      </c>
      <c r="I444" s="1041">
        <f>IF(AND('Evaluation des exigences'!E461="Choix de véracité",A444&lt;&gt;"NA"),1,0)</f>
        <v>1</v>
      </c>
      <c r="J444" s="1041">
        <f>IF(AND('Evaluation des exigences'!E461="Non concernée",A444&lt;&gt;"NA"),1,0)</f>
        <v>0</v>
      </c>
      <c r="K444" s="1041">
        <f>IF(AND('Evaluation des exigences'!E461="Choix de véracité",B444&lt;&gt;"NA"),1,0)</f>
        <v>1</v>
      </c>
      <c r="L444" s="1041">
        <f>IF(AND('Evaluation des exigences'!E461="Non concernée",B444&lt;&gt;"NA"),1,0)</f>
        <v>0</v>
      </c>
      <c r="M444" s="1041">
        <f>IF(AND('Evaluation des exigences'!E461="Choix de véracité",C444&lt;&gt;"NA"),1,0)</f>
        <v>0</v>
      </c>
      <c r="N444" s="1041">
        <f>IF(AND('Evaluation des exigences'!E461="Non concernée",C444&lt;&gt;"NA"),1,0)</f>
        <v>0</v>
      </c>
      <c r="O444" s="1041">
        <f>IF(AND('Evaluation des exigences'!E461="Choix de véracité",H444&gt;1),1,0)</f>
        <v>1</v>
      </c>
      <c r="P444" s="1041">
        <f>IF(AND('Evaluation des exigences'!E461="Non concernée",H444&gt;1),1,0)</f>
        <v>0</v>
      </c>
    </row>
    <row r="445" spans="1:16" ht="76.5">
      <c r="A445" s="697" t="s">
        <v>539</v>
      </c>
      <c r="B445" s="596" t="s">
        <v>424</v>
      </c>
      <c r="C445" s="596" t="s">
        <v>69</v>
      </c>
      <c r="D445" s="970" t="s">
        <v>1559</v>
      </c>
      <c r="E445" s="984">
        <f t="shared" si="29"/>
        <v>1</v>
      </c>
      <c r="F445" s="984">
        <f t="shared" si="30"/>
        <v>1</v>
      </c>
      <c r="G445" s="984">
        <f t="shared" si="31"/>
        <v>0</v>
      </c>
      <c r="H445" s="984">
        <f t="shared" si="32"/>
        <v>2</v>
      </c>
      <c r="I445" s="1041">
        <f>IF(AND('Evaluation des exigences'!E462="Choix de véracité",A445&lt;&gt;"NA"),1,0)</f>
        <v>1</v>
      </c>
      <c r="J445" s="1041">
        <f>IF(AND('Evaluation des exigences'!E462="Non concernée",A445&lt;&gt;"NA"),1,0)</f>
        <v>0</v>
      </c>
      <c r="K445" s="1041">
        <f>IF(AND('Evaluation des exigences'!E462="Choix de véracité",B445&lt;&gt;"NA"),1,0)</f>
        <v>1</v>
      </c>
      <c r="L445" s="1041">
        <f>IF(AND('Evaluation des exigences'!E462="Non concernée",B445&lt;&gt;"NA"),1,0)</f>
        <v>0</v>
      </c>
      <c r="M445" s="1041">
        <f>IF(AND('Evaluation des exigences'!E462="Choix de véracité",C445&lt;&gt;"NA"),1,0)</f>
        <v>0</v>
      </c>
      <c r="N445" s="1041">
        <f>IF(AND('Evaluation des exigences'!E462="Non concernée",C445&lt;&gt;"NA"),1,0)</f>
        <v>0</v>
      </c>
      <c r="O445" s="1041">
        <f>IF(AND('Evaluation des exigences'!E462="Choix de véracité",H445&gt;1),1,0)</f>
        <v>1</v>
      </c>
      <c r="P445" s="1041">
        <f>IF(AND('Evaluation des exigences'!E462="Non concernée",H445&gt;1),1,0)</f>
        <v>0</v>
      </c>
    </row>
    <row r="446" spans="1:16" ht="25.5">
      <c r="A446" s="693" t="s">
        <v>504</v>
      </c>
      <c r="B446" s="573" t="s">
        <v>450</v>
      </c>
      <c r="C446" s="573" t="s">
        <v>69</v>
      </c>
      <c r="D446" s="956" t="s">
        <v>540</v>
      </c>
      <c r="E446" s="984"/>
      <c r="F446" s="984"/>
      <c r="G446" s="984"/>
      <c r="H446" s="984"/>
      <c r="I446" s="1074"/>
      <c r="J446" s="1074"/>
      <c r="K446" s="1074"/>
      <c r="L446" s="1074"/>
      <c r="M446" s="1074"/>
      <c r="N446" s="1074"/>
      <c r="O446" s="1074"/>
      <c r="P446" s="1074"/>
    </row>
    <row r="447" spans="1:16" ht="89.25">
      <c r="A447" s="697" t="s">
        <v>541</v>
      </c>
      <c r="B447" s="596" t="s">
        <v>542</v>
      </c>
      <c r="C447" s="596" t="s">
        <v>69</v>
      </c>
      <c r="D447" s="970" t="s">
        <v>1560</v>
      </c>
      <c r="E447" s="984">
        <f t="shared" si="29"/>
        <v>1</v>
      </c>
      <c r="F447" s="984">
        <f t="shared" si="30"/>
        <v>1</v>
      </c>
      <c r="G447" s="984">
        <f t="shared" si="31"/>
        <v>0</v>
      </c>
      <c r="H447" s="984">
        <f t="shared" si="32"/>
        <v>2</v>
      </c>
      <c r="I447" s="1041">
        <f>IF(AND('Evaluation des exigences'!E464="Choix de véracité",A447&lt;&gt;"NA"),1,0)</f>
        <v>1</v>
      </c>
      <c r="J447" s="1041">
        <f>IF(AND('Evaluation des exigences'!E464="Non concernée",A447&lt;&gt;"NA"),1,0)</f>
        <v>0</v>
      </c>
      <c r="K447" s="1041">
        <f>IF(AND('Evaluation des exigences'!E464="Choix de véracité",B447&lt;&gt;"NA"),1,0)</f>
        <v>1</v>
      </c>
      <c r="L447" s="1041">
        <f>IF(AND('Evaluation des exigences'!E464="Non concernée",B447&lt;&gt;"NA"),1,0)</f>
        <v>0</v>
      </c>
      <c r="M447" s="1041">
        <f>IF(AND('Evaluation des exigences'!E464="Choix de véracité",C447&lt;&gt;"NA"),1,0)</f>
        <v>0</v>
      </c>
      <c r="N447" s="1041">
        <f>IF(AND('Evaluation des exigences'!E464="Non concernée",C447&lt;&gt;"NA"),1,0)</f>
        <v>0</v>
      </c>
      <c r="O447" s="1041">
        <f>IF(AND('Evaluation des exigences'!E464="Choix de véracité",H447&gt;1),1,0)</f>
        <v>1</v>
      </c>
      <c r="P447" s="1041">
        <f>IF(AND('Evaluation des exigences'!E464="Non concernée",H447&gt;1),1,0)</f>
        <v>0</v>
      </c>
    </row>
    <row r="448" spans="1:16" ht="63.75">
      <c r="A448" s="697" t="s">
        <v>543</v>
      </c>
      <c r="B448" s="596" t="s">
        <v>450</v>
      </c>
      <c r="C448" s="596" t="s">
        <v>69</v>
      </c>
      <c r="D448" s="970" t="s">
        <v>1561</v>
      </c>
      <c r="E448" s="984">
        <f t="shared" si="29"/>
        <v>1</v>
      </c>
      <c r="F448" s="984">
        <f t="shared" si="30"/>
        <v>1</v>
      </c>
      <c r="G448" s="984">
        <f t="shared" si="31"/>
        <v>0</v>
      </c>
      <c r="H448" s="984">
        <f t="shared" si="32"/>
        <v>2</v>
      </c>
      <c r="I448" s="1041">
        <f>IF(AND('Evaluation des exigences'!E465="Choix de véracité",A448&lt;&gt;"NA"),1,0)</f>
        <v>1</v>
      </c>
      <c r="J448" s="1041">
        <f>IF(AND('Evaluation des exigences'!E465="Non concernée",A448&lt;&gt;"NA"),1,0)</f>
        <v>0</v>
      </c>
      <c r="K448" s="1041">
        <f>IF(AND('Evaluation des exigences'!E465="Choix de véracité",B448&lt;&gt;"NA"),1,0)</f>
        <v>1</v>
      </c>
      <c r="L448" s="1041">
        <f>IF(AND('Evaluation des exigences'!E465="Non concernée",B448&lt;&gt;"NA"),1,0)</f>
        <v>0</v>
      </c>
      <c r="M448" s="1041">
        <f>IF(AND('Evaluation des exigences'!E465="Choix de véracité",C448&lt;&gt;"NA"),1,0)</f>
        <v>0</v>
      </c>
      <c r="N448" s="1041">
        <f>IF(AND('Evaluation des exigences'!E465="Non concernée",C448&lt;&gt;"NA"),1,0)</f>
        <v>0</v>
      </c>
      <c r="O448" s="1041">
        <f>IF(AND('Evaluation des exigences'!E465="Choix de véracité",H448&gt;1),1,0)</f>
        <v>1</v>
      </c>
      <c r="P448" s="1041">
        <f>IF(AND('Evaluation des exigences'!E465="Non concernée",H448&gt;1),1,0)</f>
        <v>0</v>
      </c>
    </row>
    <row r="449" spans="1:16" ht="127.5">
      <c r="A449" s="697" t="s">
        <v>544</v>
      </c>
      <c r="B449" s="596" t="s">
        <v>545</v>
      </c>
      <c r="C449" s="596" t="s">
        <v>69</v>
      </c>
      <c r="D449" s="971" t="s">
        <v>1562</v>
      </c>
      <c r="E449" s="984">
        <f t="shared" si="29"/>
        <v>1</v>
      </c>
      <c r="F449" s="984">
        <f t="shared" si="30"/>
        <v>1</v>
      </c>
      <c r="G449" s="984">
        <f t="shared" si="31"/>
        <v>0</v>
      </c>
      <c r="H449" s="984">
        <f t="shared" si="32"/>
        <v>2</v>
      </c>
      <c r="I449" s="1041">
        <f>IF(AND('Evaluation des exigences'!E466="Choix de véracité",A449&lt;&gt;"NA"),1,0)</f>
        <v>1</v>
      </c>
      <c r="J449" s="1041">
        <f>IF(AND('Evaluation des exigences'!E466="Non concernée",A449&lt;&gt;"NA"),1,0)</f>
        <v>0</v>
      </c>
      <c r="K449" s="1041">
        <f>IF(AND('Evaluation des exigences'!E466="Choix de véracité",B449&lt;&gt;"NA"),1,0)</f>
        <v>1</v>
      </c>
      <c r="L449" s="1041">
        <f>IF(AND('Evaluation des exigences'!E466="Non concernée",B449&lt;&gt;"NA"),1,0)</f>
        <v>0</v>
      </c>
      <c r="M449" s="1041">
        <f>IF(AND('Evaluation des exigences'!E466="Choix de véracité",C449&lt;&gt;"NA"),1,0)</f>
        <v>0</v>
      </c>
      <c r="N449" s="1041">
        <f>IF(AND('Evaluation des exigences'!E466="Non concernée",C449&lt;&gt;"NA"),1,0)</f>
        <v>0</v>
      </c>
      <c r="O449" s="1041">
        <f>IF(AND('Evaluation des exigences'!E466="Choix de véracité",H449&gt;1),1,0)</f>
        <v>1</v>
      </c>
      <c r="P449" s="1041">
        <f>IF(AND('Evaluation des exigences'!E466="Non concernée",H449&gt;1),1,0)</f>
        <v>0</v>
      </c>
    </row>
    <row r="450" spans="1:16" ht="63.75">
      <c r="A450" s="697" t="s">
        <v>551</v>
      </c>
      <c r="B450" s="596" t="s">
        <v>552</v>
      </c>
      <c r="C450" s="596" t="s">
        <v>69</v>
      </c>
      <c r="D450" s="970" t="s">
        <v>1563</v>
      </c>
      <c r="E450" s="984">
        <f t="shared" si="29"/>
        <v>1</v>
      </c>
      <c r="F450" s="984">
        <f t="shared" si="30"/>
        <v>1</v>
      </c>
      <c r="G450" s="984">
        <f t="shared" si="31"/>
        <v>0</v>
      </c>
      <c r="H450" s="984">
        <f t="shared" si="32"/>
        <v>2</v>
      </c>
      <c r="I450" s="1041">
        <f>IF(AND('Evaluation des exigences'!E467="Choix de véracité",A450&lt;&gt;"NA"),1,0)</f>
        <v>1</v>
      </c>
      <c r="J450" s="1041">
        <f>IF(AND('Evaluation des exigences'!E467="Non concernée",A450&lt;&gt;"NA"),1,0)</f>
        <v>0</v>
      </c>
      <c r="K450" s="1041">
        <f>IF(AND('Evaluation des exigences'!E467="Choix de véracité",B450&lt;&gt;"NA"),1,0)</f>
        <v>1</v>
      </c>
      <c r="L450" s="1041">
        <f>IF(AND('Evaluation des exigences'!E467="Non concernée",B450&lt;&gt;"NA"),1,0)</f>
        <v>0</v>
      </c>
      <c r="M450" s="1041">
        <f>IF(AND('Evaluation des exigences'!E467="Choix de véracité",C450&lt;&gt;"NA"),1,0)</f>
        <v>0</v>
      </c>
      <c r="N450" s="1041">
        <f>IF(AND('Evaluation des exigences'!E467="Non concernée",C450&lt;&gt;"NA"),1,0)</f>
        <v>0</v>
      </c>
      <c r="O450" s="1041">
        <f>IF(AND('Evaluation des exigences'!E467="Choix de véracité",H450&gt;1),1,0)</f>
        <v>1</v>
      </c>
      <c r="P450" s="1041">
        <f>IF(AND('Evaluation des exigences'!E467="Non concernée",H450&gt;1),1,0)</f>
        <v>0</v>
      </c>
    </row>
    <row r="451" spans="1:16" ht="51">
      <c r="A451" s="698" t="s">
        <v>505</v>
      </c>
      <c r="B451" s="597" t="s">
        <v>69</v>
      </c>
      <c r="C451" s="597" t="s">
        <v>69</v>
      </c>
      <c r="D451" s="965" t="s">
        <v>1564</v>
      </c>
      <c r="E451" s="984">
        <f t="shared" si="29"/>
        <v>1</v>
      </c>
      <c r="F451" s="984">
        <f t="shared" si="30"/>
        <v>0</v>
      </c>
      <c r="G451" s="984">
        <f t="shared" si="31"/>
        <v>0</v>
      </c>
      <c r="H451" s="984">
        <f t="shared" si="32"/>
        <v>1</v>
      </c>
      <c r="I451" s="1041">
        <f>IF(AND('Evaluation des exigences'!E468="Choix de véracité",A451&lt;&gt;"NA"),1,0)</f>
        <v>1</v>
      </c>
      <c r="J451" s="1041">
        <f>IF(AND('Evaluation des exigences'!E468="Non concernée",A451&lt;&gt;"NA"),1,0)</f>
        <v>0</v>
      </c>
      <c r="K451" s="1041">
        <f>IF(AND('Evaluation des exigences'!E468="Choix de véracité",B451&lt;&gt;"NA"),1,0)</f>
        <v>0</v>
      </c>
      <c r="L451" s="1041">
        <f>IF(AND('Evaluation des exigences'!E468="Non concernée",B451&lt;&gt;"NA"),1,0)</f>
        <v>0</v>
      </c>
      <c r="M451" s="1041">
        <f>IF(AND('Evaluation des exigences'!E468="Choix de véracité",C451&lt;&gt;"NA"),1,0)</f>
        <v>0</v>
      </c>
      <c r="N451" s="1041">
        <f>IF(AND('Evaluation des exigences'!E468="Non concernée",C451&lt;&gt;"NA"),1,0)</f>
        <v>0</v>
      </c>
      <c r="O451" s="1041">
        <f>IF(AND('Evaluation des exigences'!E468="Choix de véracité",H451&gt;1),1,0)</f>
        <v>0</v>
      </c>
      <c r="P451" s="1041">
        <f>IF(AND('Evaluation des exigences'!E468="Non concernée",H451&gt;1),1,0)</f>
        <v>0</v>
      </c>
    </row>
    <row r="452" spans="1:16" ht="38.25">
      <c r="A452" s="698" t="s">
        <v>506</v>
      </c>
      <c r="B452" s="597" t="s">
        <v>69</v>
      </c>
      <c r="C452" s="597" t="s">
        <v>69</v>
      </c>
      <c r="D452" s="965" t="s">
        <v>1565</v>
      </c>
      <c r="E452" s="984">
        <f t="shared" si="29"/>
        <v>1</v>
      </c>
      <c r="F452" s="984">
        <f t="shared" si="30"/>
        <v>0</v>
      </c>
      <c r="G452" s="984">
        <f t="shared" si="31"/>
        <v>0</v>
      </c>
      <c r="H452" s="984">
        <f t="shared" si="32"/>
        <v>1</v>
      </c>
      <c r="I452" s="1041">
        <f>IF(AND('Evaluation des exigences'!E469="Choix de véracité",A452&lt;&gt;"NA"),1,0)</f>
        <v>1</v>
      </c>
      <c r="J452" s="1041">
        <f>IF(AND('Evaluation des exigences'!E469="Non concernée",A452&lt;&gt;"NA"),1,0)</f>
        <v>0</v>
      </c>
      <c r="K452" s="1041">
        <f>IF(AND('Evaluation des exigences'!E469="Choix de véracité",B452&lt;&gt;"NA"),1,0)</f>
        <v>0</v>
      </c>
      <c r="L452" s="1041">
        <f>IF(AND('Evaluation des exigences'!E469="Non concernée",B452&lt;&gt;"NA"),1,0)</f>
        <v>0</v>
      </c>
      <c r="M452" s="1041">
        <f>IF(AND('Evaluation des exigences'!E469="Choix de véracité",C452&lt;&gt;"NA"),1,0)</f>
        <v>0</v>
      </c>
      <c r="N452" s="1041">
        <f>IF(AND('Evaluation des exigences'!E469="Non concernée",C452&lt;&gt;"NA"),1,0)</f>
        <v>0</v>
      </c>
      <c r="O452" s="1041">
        <f>IF(AND('Evaluation des exigences'!E469="Choix de véracité",H452&gt;1),1,0)</f>
        <v>0</v>
      </c>
      <c r="P452" s="1041">
        <f>IF(AND('Evaluation des exigences'!E469="Non concernée",H452&gt;1),1,0)</f>
        <v>0</v>
      </c>
    </row>
    <row r="453" spans="1:16" ht="51">
      <c r="A453" s="696" t="s">
        <v>69</v>
      </c>
      <c r="B453" s="598" t="s">
        <v>548</v>
      </c>
      <c r="C453" s="587" t="s">
        <v>69</v>
      </c>
      <c r="D453" s="967" t="s">
        <v>1566</v>
      </c>
      <c r="E453" s="984">
        <f t="shared" ref="E453:E515" si="33">IF(A453="NA",0,1)</f>
        <v>0</v>
      </c>
      <c r="F453" s="984">
        <f t="shared" ref="F453:F515" si="34">IF(B453="NA",0,1)</f>
        <v>1</v>
      </c>
      <c r="G453" s="984">
        <f t="shared" ref="G453:G515" si="35">IF(C453="NA",0,1)</f>
        <v>0</v>
      </c>
      <c r="H453" s="984">
        <f t="shared" si="32"/>
        <v>1</v>
      </c>
      <c r="I453" s="1041">
        <f>IF(AND('Evaluation des exigences'!E470="Choix de véracité",A453&lt;&gt;"NA"),1,0)</f>
        <v>0</v>
      </c>
      <c r="J453" s="1041">
        <f>IF(AND('Evaluation des exigences'!E470="Non concernée",A453&lt;&gt;"NA"),1,0)</f>
        <v>0</v>
      </c>
      <c r="K453" s="1041">
        <f>IF(AND('Evaluation des exigences'!E470="Choix de véracité",B453&lt;&gt;"NA"),1,0)</f>
        <v>1</v>
      </c>
      <c r="L453" s="1041">
        <f>IF(AND('Evaluation des exigences'!E470="Non concernée",B453&lt;&gt;"NA"),1,0)</f>
        <v>0</v>
      </c>
      <c r="M453" s="1041">
        <f>IF(AND('Evaluation des exigences'!E470="Choix de véracité",C453&lt;&gt;"NA"),1,0)</f>
        <v>0</v>
      </c>
      <c r="N453" s="1041">
        <f>IF(AND('Evaluation des exigences'!E470="Non concernée",C453&lt;&gt;"NA"),1,0)</f>
        <v>0</v>
      </c>
      <c r="O453" s="1041">
        <f>IF(AND('Evaluation des exigences'!E470="Choix de véracité",H453&gt;1),1,0)</f>
        <v>0</v>
      </c>
      <c r="P453" s="1041">
        <f>IF(AND('Evaluation des exigences'!E470="Non concernée",H453&gt;1),1,0)</f>
        <v>0</v>
      </c>
    </row>
    <row r="454" spans="1:16" ht="76.5">
      <c r="A454" s="696" t="s">
        <v>69</v>
      </c>
      <c r="B454" s="598" t="s">
        <v>549</v>
      </c>
      <c r="C454" s="587" t="s">
        <v>69</v>
      </c>
      <c r="D454" s="967" t="s">
        <v>1567</v>
      </c>
      <c r="E454" s="984">
        <f t="shared" si="33"/>
        <v>0</v>
      </c>
      <c r="F454" s="984">
        <f t="shared" si="34"/>
        <v>1</v>
      </c>
      <c r="G454" s="984">
        <f t="shared" si="35"/>
        <v>0</v>
      </c>
      <c r="H454" s="984">
        <f t="shared" si="32"/>
        <v>1</v>
      </c>
      <c r="I454" s="1041">
        <f>IF(AND('Evaluation des exigences'!E471="Choix de véracité",A454&lt;&gt;"NA"),1,0)</f>
        <v>0</v>
      </c>
      <c r="J454" s="1041">
        <f>IF(AND('Evaluation des exigences'!E471="Non concernée",A454&lt;&gt;"NA"),1,0)</f>
        <v>0</v>
      </c>
      <c r="K454" s="1041">
        <f>IF(AND('Evaluation des exigences'!E471="Choix de véracité",B454&lt;&gt;"NA"),1,0)</f>
        <v>1</v>
      </c>
      <c r="L454" s="1041">
        <f>IF(AND('Evaluation des exigences'!E471="Non concernée",B454&lt;&gt;"NA"),1,0)</f>
        <v>0</v>
      </c>
      <c r="M454" s="1041">
        <f>IF(AND('Evaluation des exigences'!E471="Choix de véracité",C454&lt;&gt;"NA"),1,0)</f>
        <v>0</v>
      </c>
      <c r="N454" s="1041">
        <f>IF(AND('Evaluation des exigences'!E471="Non concernée",C454&lt;&gt;"NA"),1,0)</f>
        <v>0</v>
      </c>
      <c r="O454" s="1041">
        <f>IF(AND('Evaluation des exigences'!E471="Choix de véracité",H454&gt;1),1,0)</f>
        <v>0</v>
      </c>
      <c r="P454" s="1041">
        <f>IF(AND('Evaluation des exigences'!E471="Non concernée",H454&gt;1),1,0)</f>
        <v>0</v>
      </c>
    </row>
    <row r="455" spans="1:16" ht="102">
      <c r="A455" s="696" t="s">
        <v>69</v>
      </c>
      <c r="B455" s="598" t="s">
        <v>550</v>
      </c>
      <c r="C455" s="587" t="s">
        <v>69</v>
      </c>
      <c r="D455" s="976" t="s">
        <v>1568</v>
      </c>
      <c r="E455" s="984">
        <f t="shared" si="33"/>
        <v>0</v>
      </c>
      <c r="F455" s="984">
        <f t="shared" si="34"/>
        <v>1</v>
      </c>
      <c r="G455" s="984">
        <f t="shared" si="35"/>
        <v>0</v>
      </c>
      <c r="H455" s="984">
        <f t="shared" si="32"/>
        <v>1</v>
      </c>
      <c r="I455" s="1041">
        <f>IF(AND('Evaluation des exigences'!E472="Choix de véracité",A455&lt;&gt;"NA"),1,0)</f>
        <v>0</v>
      </c>
      <c r="J455" s="1041">
        <f>IF(AND('Evaluation des exigences'!E472="Non concernée",A455&lt;&gt;"NA"),1,0)</f>
        <v>0</v>
      </c>
      <c r="K455" s="1041">
        <f>IF(AND('Evaluation des exigences'!E472="Choix de véracité",B455&lt;&gt;"NA"),1,0)</f>
        <v>1</v>
      </c>
      <c r="L455" s="1041">
        <f>IF(AND('Evaluation des exigences'!E472="Non concernée",B455&lt;&gt;"NA"),1,0)</f>
        <v>0</v>
      </c>
      <c r="M455" s="1041">
        <f>IF(AND('Evaluation des exigences'!E472="Choix de véracité",C455&lt;&gt;"NA"),1,0)</f>
        <v>0</v>
      </c>
      <c r="N455" s="1041">
        <f>IF(AND('Evaluation des exigences'!E472="Non concernée",C455&lt;&gt;"NA"),1,0)</f>
        <v>0</v>
      </c>
      <c r="O455" s="1041">
        <f>IF(AND('Evaluation des exigences'!E472="Choix de véracité",H455&gt;1),1,0)</f>
        <v>0</v>
      </c>
      <c r="P455" s="1041">
        <f>IF(AND('Evaluation des exigences'!E472="Non concernée",H455&gt;1),1,0)</f>
        <v>0</v>
      </c>
    </row>
    <row r="456" spans="1:16" ht="38.25">
      <c r="A456" s="697" t="s">
        <v>546</v>
      </c>
      <c r="B456" s="596" t="s">
        <v>450</v>
      </c>
      <c r="C456" s="596" t="s">
        <v>69</v>
      </c>
      <c r="D456" s="970" t="s">
        <v>1259</v>
      </c>
      <c r="E456" s="984">
        <f t="shared" si="33"/>
        <v>1</v>
      </c>
      <c r="F456" s="984">
        <f t="shared" si="34"/>
        <v>1</v>
      </c>
      <c r="G456" s="984">
        <f t="shared" si="35"/>
        <v>0</v>
      </c>
      <c r="H456" s="984">
        <f t="shared" si="32"/>
        <v>2</v>
      </c>
      <c r="I456" s="1041">
        <f>IF(AND('Evaluation des exigences'!E473="Choix de véracité",A456&lt;&gt;"NA"),1,0)</f>
        <v>1</v>
      </c>
      <c r="J456" s="1041">
        <f>IF(AND('Evaluation des exigences'!E473="Non concernée",A456&lt;&gt;"NA"),1,0)</f>
        <v>0</v>
      </c>
      <c r="K456" s="1041">
        <f>IF(AND('Evaluation des exigences'!E473="Choix de véracité",B456&lt;&gt;"NA"),1,0)</f>
        <v>1</v>
      </c>
      <c r="L456" s="1041">
        <f>IF(AND('Evaluation des exigences'!E473="Non concernée",B456&lt;&gt;"NA"),1,0)</f>
        <v>0</v>
      </c>
      <c r="M456" s="1041">
        <f>IF(AND('Evaluation des exigences'!E473="Choix de véracité",C456&lt;&gt;"NA"),1,0)</f>
        <v>0</v>
      </c>
      <c r="N456" s="1041">
        <f>IF(AND('Evaluation des exigences'!E473="Non concernée",C456&lt;&gt;"NA"),1,0)</f>
        <v>0</v>
      </c>
      <c r="O456" s="1041">
        <f>IF(AND('Evaluation des exigences'!E473="Choix de véracité",H456&gt;1),1,0)</f>
        <v>1</v>
      </c>
      <c r="P456" s="1041">
        <f>IF(AND('Evaluation des exigences'!E473="Non concernée",H456&gt;1),1,0)</f>
        <v>0</v>
      </c>
    </row>
    <row r="457" spans="1:16" ht="76.5">
      <c r="A457" s="697" t="s">
        <v>507</v>
      </c>
      <c r="B457" s="596" t="s">
        <v>358</v>
      </c>
      <c r="C457" s="596" t="s">
        <v>69</v>
      </c>
      <c r="D457" s="974" t="s">
        <v>1569</v>
      </c>
      <c r="E457" s="984">
        <f t="shared" si="33"/>
        <v>1</v>
      </c>
      <c r="F457" s="984">
        <f t="shared" si="34"/>
        <v>1</v>
      </c>
      <c r="G457" s="984">
        <f t="shared" si="35"/>
        <v>0</v>
      </c>
      <c r="H457" s="984">
        <f t="shared" ref="H457:H520" si="36">SUM(E457:G457)</f>
        <v>2</v>
      </c>
      <c r="I457" s="1041">
        <f>IF(AND('Evaluation des exigences'!E474="Choix de véracité",A457&lt;&gt;"NA"),1,0)</f>
        <v>1</v>
      </c>
      <c r="J457" s="1041">
        <f>IF(AND('Evaluation des exigences'!E474="Non concernée",A457&lt;&gt;"NA"),1,0)</f>
        <v>0</v>
      </c>
      <c r="K457" s="1041">
        <f>IF(AND('Evaluation des exigences'!E474="Choix de véracité",B457&lt;&gt;"NA"),1,0)</f>
        <v>1</v>
      </c>
      <c r="L457" s="1041">
        <f>IF(AND('Evaluation des exigences'!E474="Non concernée",B457&lt;&gt;"NA"),1,0)</f>
        <v>0</v>
      </c>
      <c r="M457" s="1041">
        <f>IF(AND('Evaluation des exigences'!E474="Choix de véracité",C457&lt;&gt;"NA"),1,0)</f>
        <v>0</v>
      </c>
      <c r="N457" s="1041">
        <f>IF(AND('Evaluation des exigences'!E474="Non concernée",C457&lt;&gt;"NA"),1,0)</f>
        <v>0</v>
      </c>
      <c r="O457" s="1041">
        <f>IF(AND('Evaluation des exigences'!E474="Choix de véracité",H457&gt;1),1,0)</f>
        <v>1</v>
      </c>
      <c r="P457" s="1041">
        <f>IF(AND('Evaluation des exigences'!E474="Non concernée",H457&gt;1),1,0)</f>
        <v>0</v>
      </c>
    </row>
    <row r="458" spans="1:16" ht="51">
      <c r="A458" s="697" t="s">
        <v>507</v>
      </c>
      <c r="B458" s="596" t="s">
        <v>358</v>
      </c>
      <c r="C458" s="596" t="s">
        <v>69</v>
      </c>
      <c r="D458" s="970" t="s">
        <v>1260</v>
      </c>
      <c r="E458" s="984">
        <f t="shared" si="33"/>
        <v>1</v>
      </c>
      <c r="F458" s="984">
        <f t="shared" si="34"/>
        <v>1</v>
      </c>
      <c r="G458" s="984">
        <f t="shared" si="35"/>
        <v>0</v>
      </c>
      <c r="H458" s="984">
        <f t="shared" si="36"/>
        <v>2</v>
      </c>
      <c r="I458" s="1041">
        <f>IF(AND('Evaluation des exigences'!E475="Choix de véracité",A458&lt;&gt;"NA"),1,0)</f>
        <v>1</v>
      </c>
      <c r="J458" s="1041">
        <f>IF(AND('Evaluation des exigences'!E475="Non concernée",A458&lt;&gt;"NA"),1,0)</f>
        <v>0</v>
      </c>
      <c r="K458" s="1041">
        <f>IF(AND('Evaluation des exigences'!E475="Choix de véracité",B458&lt;&gt;"NA"),1,0)</f>
        <v>1</v>
      </c>
      <c r="L458" s="1041">
        <f>IF(AND('Evaluation des exigences'!E475="Non concernée",B458&lt;&gt;"NA"),1,0)</f>
        <v>0</v>
      </c>
      <c r="M458" s="1041">
        <f>IF(AND('Evaluation des exigences'!E475="Choix de véracité",C458&lt;&gt;"NA"),1,0)</f>
        <v>0</v>
      </c>
      <c r="N458" s="1041">
        <f>IF(AND('Evaluation des exigences'!E475="Non concernée",C458&lt;&gt;"NA"),1,0)</f>
        <v>0</v>
      </c>
      <c r="O458" s="1041">
        <f>IF(AND('Evaluation des exigences'!E475="Choix de véracité",H458&gt;1),1,0)</f>
        <v>1</v>
      </c>
      <c r="P458" s="1041">
        <f>IF(AND('Evaluation des exigences'!E475="Non concernée",H458&gt;1),1,0)</f>
        <v>0</v>
      </c>
    </row>
    <row r="459" spans="1:16" ht="63.75">
      <c r="A459" s="697" t="s">
        <v>553</v>
      </c>
      <c r="B459" s="596" t="s">
        <v>450</v>
      </c>
      <c r="C459" s="596" t="s">
        <v>69</v>
      </c>
      <c r="D459" s="974" t="s">
        <v>1570</v>
      </c>
      <c r="E459" s="984">
        <f t="shared" si="33"/>
        <v>1</v>
      </c>
      <c r="F459" s="984">
        <f t="shared" si="34"/>
        <v>1</v>
      </c>
      <c r="G459" s="984">
        <f t="shared" si="35"/>
        <v>0</v>
      </c>
      <c r="H459" s="984">
        <f t="shared" si="36"/>
        <v>2</v>
      </c>
      <c r="I459" s="1041">
        <f>IF(AND('Evaluation des exigences'!E476="Choix de véracité",A459&lt;&gt;"NA"),1,0)</f>
        <v>1</v>
      </c>
      <c r="J459" s="1041">
        <f>IF(AND('Evaluation des exigences'!E476="Non concernée",A459&lt;&gt;"NA"),1,0)</f>
        <v>0</v>
      </c>
      <c r="K459" s="1041">
        <f>IF(AND('Evaluation des exigences'!E476="Choix de véracité",B459&lt;&gt;"NA"),1,0)</f>
        <v>1</v>
      </c>
      <c r="L459" s="1041">
        <f>IF(AND('Evaluation des exigences'!E476="Non concernée",B459&lt;&gt;"NA"),1,0)</f>
        <v>0</v>
      </c>
      <c r="M459" s="1041">
        <f>IF(AND('Evaluation des exigences'!E476="Choix de véracité",C459&lt;&gt;"NA"),1,0)</f>
        <v>0</v>
      </c>
      <c r="N459" s="1041">
        <f>IF(AND('Evaluation des exigences'!E476="Non concernée",C459&lt;&gt;"NA"),1,0)</f>
        <v>0</v>
      </c>
      <c r="O459" s="1041">
        <f>IF(AND('Evaluation des exigences'!E476="Choix de véracité",H459&gt;1),1,0)</f>
        <v>1</v>
      </c>
      <c r="P459" s="1041">
        <f>IF(AND('Evaluation des exigences'!E476="Non concernée",H459&gt;1),1,0)</f>
        <v>0</v>
      </c>
    </row>
    <row r="460" spans="1:16">
      <c r="A460" s="702"/>
      <c r="B460" s="604" t="s">
        <v>453</v>
      </c>
      <c r="C460" s="604" t="s">
        <v>69</v>
      </c>
      <c r="D460" s="975" t="s">
        <v>554</v>
      </c>
      <c r="E460" s="984"/>
      <c r="F460" s="984"/>
      <c r="G460" s="984"/>
      <c r="H460" s="984"/>
      <c r="I460" s="1074"/>
      <c r="J460" s="1074"/>
      <c r="K460" s="1074"/>
      <c r="L460" s="1074"/>
      <c r="M460" s="1074"/>
      <c r="N460" s="1074"/>
      <c r="O460" s="1074"/>
      <c r="P460" s="1074"/>
    </row>
    <row r="461" spans="1:16" ht="63.75">
      <c r="A461" s="704" t="s">
        <v>69</v>
      </c>
      <c r="B461" s="598" t="s">
        <v>453</v>
      </c>
      <c r="C461" s="587" t="s">
        <v>69</v>
      </c>
      <c r="D461" s="967" t="s">
        <v>1571</v>
      </c>
      <c r="E461" s="984">
        <f t="shared" si="33"/>
        <v>0</v>
      </c>
      <c r="F461" s="984">
        <f t="shared" si="34"/>
        <v>1</v>
      </c>
      <c r="G461" s="984">
        <f t="shared" si="35"/>
        <v>0</v>
      </c>
      <c r="H461" s="984">
        <f t="shared" si="36"/>
        <v>1</v>
      </c>
      <c r="I461" s="1041">
        <f>IF(AND('Evaluation des exigences'!E478="Choix de véracité",A461&lt;&gt;"NA"),1,0)</f>
        <v>0</v>
      </c>
      <c r="J461" s="1041">
        <f>IF(AND('Evaluation des exigences'!E478="Non concernée",A461&lt;&gt;"NA"),1,0)</f>
        <v>0</v>
      </c>
      <c r="K461" s="1041">
        <f>IF(AND('Evaluation des exigences'!E478="Choix de véracité",B461&lt;&gt;"NA"),1,0)</f>
        <v>1</v>
      </c>
      <c r="L461" s="1041">
        <f>IF(AND('Evaluation des exigences'!E478="Non concernée",B461&lt;&gt;"NA"),1,0)</f>
        <v>0</v>
      </c>
      <c r="M461" s="1041">
        <f>IF(AND('Evaluation des exigences'!E478="Choix de véracité",C461&lt;&gt;"NA"),1,0)</f>
        <v>0</v>
      </c>
      <c r="N461" s="1041">
        <f>IF(AND('Evaluation des exigences'!E478="Non concernée",C461&lt;&gt;"NA"),1,0)</f>
        <v>0</v>
      </c>
      <c r="O461" s="1041">
        <f>IF(AND('Evaluation des exigences'!E478="Choix de véracité",H461&gt;1),1,0)</f>
        <v>0</v>
      </c>
      <c r="P461" s="1041">
        <f>IF(AND('Evaluation des exigences'!E478="Non concernée",H461&gt;1),1,0)</f>
        <v>0</v>
      </c>
    </row>
    <row r="462" spans="1:16" ht="38.25">
      <c r="A462" s="704" t="s">
        <v>69</v>
      </c>
      <c r="B462" s="598" t="s">
        <v>453</v>
      </c>
      <c r="C462" s="587" t="s">
        <v>69</v>
      </c>
      <c r="D462" s="967" t="s">
        <v>1261</v>
      </c>
      <c r="E462" s="984">
        <f t="shared" si="33"/>
        <v>0</v>
      </c>
      <c r="F462" s="984">
        <f t="shared" si="34"/>
        <v>1</v>
      </c>
      <c r="G462" s="984">
        <f t="shared" si="35"/>
        <v>0</v>
      </c>
      <c r="H462" s="984">
        <f t="shared" si="36"/>
        <v>1</v>
      </c>
      <c r="I462" s="1041">
        <f>IF(AND('Evaluation des exigences'!E479="Choix de véracité",A462&lt;&gt;"NA"),1,0)</f>
        <v>0</v>
      </c>
      <c r="J462" s="1041">
        <f>IF(AND('Evaluation des exigences'!E479="Non concernée",A462&lt;&gt;"NA"),1,0)</f>
        <v>0</v>
      </c>
      <c r="K462" s="1041">
        <f>IF(AND('Evaluation des exigences'!E479="Choix de véracité",B462&lt;&gt;"NA"),1,0)</f>
        <v>1</v>
      </c>
      <c r="L462" s="1041">
        <f>IF(AND('Evaluation des exigences'!E479="Non concernée",B462&lt;&gt;"NA"),1,0)</f>
        <v>0</v>
      </c>
      <c r="M462" s="1041">
        <f>IF(AND('Evaluation des exigences'!E479="Choix de véracité",C462&lt;&gt;"NA"),1,0)</f>
        <v>0</v>
      </c>
      <c r="N462" s="1041">
        <f>IF(AND('Evaluation des exigences'!E479="Non concernée",C462&lt;&gt;"NA"),1,0)</f>
        <v>0</v>
      </c>
      <c r="O462" s="1041">
        <f>IF(AND('Evaluation des exigences'!E479="Choix de véracité",H462&gt;1),1,0)</f>
        <v>0</v>
      </c>
      <c r="P462" s="1041">
        <f>IF(AND('Evaluation des exigences'!E479="Non concernée",H462&gt;1),1,0)</f>
        <v>0</v>
      </c>
    </row>
    <row r="463" spans="1:16" ht="63.75">
      <c r="A463" s="704" t="s">
        <v>69</v>
      </c>
      <c r="B463" s="598" t="s">
        <v>453</v>
      </c>
      <c r="C463" s="587" t="s">
        <v>69</v>
      </c>
      <c r="D463" s="967" t="s">
        <v>1572</v>
      </c>
      <c r="E463" s="984">
        <f t="shared" si="33"/>
        <v>0</v>
      </c>
      <c r="F463" s="984">
        <f t="shared" si="34"/>
        <v>1</v>
      </c>
      <c r="G463" s="984">
        <f t="shared" si="35"/>
        <v>0</v>
      </c>
      <c r="H463" s="984">
        <f t="shared" si="36"/>
        <v>1</v>
      </c>
      <c r="I463" s="1041">
        <f>IF(AND('Evaluation des exigences'!E480="Choix de véracité",A463&lt;&gt;"NA"),1,0)</f>
        <v>0</v>
      </c>
      <c r="J463" s="1041">
        <f>IF(AND('Evaluation des exigences'!E480="Non concernée",A463&lt;&gt;"NA"),1,0)</f>
        <v>0</v>
      </c>
      <c r="K463" s="1041">
        <f>IF(AND('Evaluation des exigences'!E480="Choix de véracité",B463&lt;&gt;"NA"),1,0)</f>
        <v>1</v>
      </c>
      <c r="L463" s="1041">
        <f>IF(AND('Evaluation des exigences'!E480="Non concernée",B463&lt;&gt;"NA"),1,0)</f>
        <v>0</v>
      </c>
      <c r="M463" s="1041">
        <f>IF(AND('Evaluation des exigences'!E480="Choix de véracité",C463&lt;&gt;"NA"),1,0)</f>
        <v>0</v>
      </c>
      <c r="N463" s="1041">
        <f>IF(AND('Evaluation des exigences'!E480="Non concernée",C463&lt;&gt;"NA"),1,0)</f>
        <v>0</v>
      </c>
      <c r="O463" s="1041">
        <f>IF(AND('Evaluation des exigences'!E480="Choix de véracité",H463&gt;1),1,0)</f>
        <v>0</v>
      </c>
      <c r="P463" s="1041">
        <f>IF(AND('Evaluation des exigences'!E480="Non concernée",H463&gt;1),1,0)</f>
        <v>0</v>
      </c>
    </row>
    <row r="464" spans="1:16" ht="76.5">
      <c r="A464" s="704" t="s">
        <v>69</v>
      </c>
      <c r="B464" s="598" t="s">
        <v>453</v>
      </c>
      <c r="C464" s="587" t="s">
        <v>69</v>
      </c>
      <c r="D464" s="967" t="s">
        <v>1573</v>
      </c>
      <c r="E464" s="984">
        <f t="shared" si="33"/>
        <v>0</v>
      </c>
      <c r="F464" s="984">
        <f t="shared" si="34"/>
        <v>1</v>
      </c>
      <c r="G464" s="984">
        <f t="shared" si="35"/>
        <v>0</v>
      </c>
      <c r="H464" s="984">
        <f t="shared" si="36"/>
        <v>1</v>
      </c>
      <c r="I464" s="1041">
        <f>IF(AND('Evaluation des exigences'!E481="Choix de véracité",A464&lt;&gt;"NA"),1,0)</f>
        <v>0</v>
      </c>
      <c r="J464" s="1041">
        <f>IF(AND('Evaluation des exigences'!E481="Non concernée",A464&lt;&gt;"NA"),1,0)</f>
        <v>0</v>
      </c>
      <c r="K464" s="1041">
        <f>IF(AND('Evaluation des exigences'!E481="Choix de véracité",B464&lt;&gt;"NA"),1,0)</f>
        <v>1</v>
      </c>
      <c r="L464" s="1041">
        <f>IF(AND('Evaluation des exigences'!E481="Non concernée",B464&lt;&gt;"NA"),1,0)</f>
        <v>0</v>
      </c>
      <c r="M464" s="1041">
        <f>IF(AND('Evaluation des exigences'!E481="Choix de véracité",C464&lt;&gt;"NA"),1,0)</f>
        <v>0</v>
      </c>
      <c r="N464" s="1041">
        <f>IF(AND('Evaluation des exigences'!E481="Non concernée",C464&lt;&gt;"NA"),1,0)</f>
        <v>0</v>
      </c>
      <c r="O464" s="1041">
        <f>IF(AND('Evaluation des exigences'!E481="Choix de véracité",H464&gt;1),1,0)</f>
        <v>0</v>
      </c>
      <c r="P464" s="1041">
        <f>IF(AND('Evaluation des exigences'!E481="Non concernée",H464&gt;1),1,0)</f>
        <v>0</v>
      </c>
    </row>
    <row r="465" spans="1:16" ht="102">
      <c r="A465" s="704" t="s">
        <v>69</v>
      </c>
      <c r="B465" s="598" t="s">
        <v>453</v>
      </c>
      <c r="C465" s="587" t="s">
        <v>69</v>
      </c>
      <c r="D465" s="967" t="s">
        <v>1574</v>
      </c>
      <c r="E465" s="984">
        <f t="shared" si="33"/>
        <v>0</v>
      </c>
      <c r="F465" s="984">
        <f t="shared" si="34"/>
        <v>1</v>
      </c>
      <c r="G465" s="984">
        <f t="shared" si="35"/>
        <v>0</v>
      </c>
      <c r="H465" s="984">
        <f t="shared" si="36"/>
        <v>1</v>
      </c>
      <c r="I465" s="1041">
        <f>IF(AND('Evaluation des exigences'!E482="Choix de véracité",A465&lt;&gt;"NA"),1,0)</f>
        <v>0</v>
      </c>
      <c r="J465" s="1041">
        <f>IF(AND('Evaluation des exigences'!E482="Non concernée",A465&lt;&gt;"NA"),1,0)</f>
        <v>0</v>
      </c>
      <c r="K465" s="1041">
        <f>IF(AND('Evaluation des exigences'!E482="Choix de véracité",B465&lt;&gt;"NA"),1,0)</f>
        <v>1</v>
      </c>
      <c r="L465" s="1041">
        <f>IF(AND('Evaluation des exigences'!E482="Non concernée",B465&lt;&gt;"NA"),1,0)</f>
        <v>0</v>
      </c>
      <c r="M465" s="1041">
        <f>IF(AND('Evaluation des exigences'!E482="Choix de véracité",C465&lt;&gt;"NA"),1,0)</f>
        <v>0</v>
      </c>
      <c r="N465" s="1041">
        <f>IF(AND('Evaluation des exigences'!E482="Non concernée",C465&lt;&gt;"NA"),1,0)</f>
        <v>0</v>
      </c>
      <c r="O465" s="1041">
        <f>IF(AND('Evaluation des exigences'!E482="Choix de véracité",H465&gt;1),1,0)</f>
        <v>0</v>
      </c>
      <c r="P465" s="1041">
        <f>IF(AND('Evaluation des exigences'!E482="Non concernée",H465&gt;1),1,0)</f>
        <v>0</v>
      </c>
    </row>
    <row r="466" spans="1:16" ht="102">
      <c r="A466" s="704" t="s">
        <v>69</v>
      </c>
      <c r="B466" s="598" t="s">
        <v>453</v>
      </c>
      <c r="C466" s="587" t="s">
        <v>69</v>
      </c>
      <c r="D466" s="967" t="s">
        <v>1575</v>
      </c>
      <c r="E466" s="984">
        <f t="shared" si="33"/>
        <v>0</v>
      </c>
      <c r="F466" s="984">
        <f t="shared" si="34"/>
        <v>1</v>
      </c>
      <c r="G466" s="984">
        <f t="shared" si="35"/>
        <v>0</v>
      </c>
      <c r="H466" s="984">
        <f t="shared" si="36"/>
        <v>1</v>
      </c>
      <c r="I466" s="1041">
        <f>IF(AND('Evaluation des exigences'!E483="Choix de véracité",A466&lt;&gt;"NA"),1,0)</f>
        <v>0</v>
      </c>
      <c r="J466" s="1041">
        <f>IF(AND('Evaluation des exigences'!E483="Non concernée",A466&lt;&gt;"NA"),1,0)</f>
        <v>0</v>
      </c>
      <c r="K466" s="1041">
        <f>IF(AND('Evaluation des exigences'!E483="Choix de véracité",B466&lt;&gt;"NA"),1,0)</f>
        <v>1</v>
      </c>
      <c r="L466" s="1041">
        <f>IF(AND('Evaluation des exigences'!E483="Non concernée",B466&lt;&gt;"NA"),1,0)</f>
        <v>0</v>
      </c>
      <c r="M466" s="1041">
        <f>IF(AND('Evaluation des exigences'!E483="Choix de véracité",C466&lt;&gt;"NA"),1,0)</f>
        <v>0</v>
      </c>
      <c r="N466" s="1041">
        <f>IF(AND('Evaluation des exigences'!E483="Non concernée",C466&lt;&gt;"NA"),1,0)</f>
        <v>0</v>
      </c>
      <c r="O466" s="1041">
        <f>IF(AND('Evaluation des exigences'!E483="Choix de véracité",H466&gt;1),1,0)</f>
        <v>0</v>
      </c>
      <c r="P466" s="1041">
        <f>IF(AND('Evaluation des exigences'!E483="Non concernée",H466&gt;1),1,0)</f>
        <v>0</v>
      </c>
    </row>
    <row r="467" spans="1:16" ht="63.75">
      <c r="A467" s="704" t="s">
        <v>69</v>
      </c>
      <c r="B467" s="598" t="s">
        <v>453</v>
      </c>
      <c r="C467" s="587" t="s">
        <v>69</v>
      </c>
      <c r="D467" s="967" t="s">
        <v>1576</v>
      </c>
      <c r="E467" s="984">
        <f t="shared" si="33"/>
        <v>0</v>
      </c>
      <c r="F467" s="984">
        <f t="shared" si="34"/>
        <v>1</v>
      </c>
      <c r="G467" s="984">
        <f t="shared" si="35"/>
        <v>0</v>
      </c>
      <c r="H467" s="984">
        <f t="shared" si="36"/>
        <v>1</v>
      </c>
      <c r="I467" s="1041">
        <f>IF(AND('Evaluation des exigences'!E484="Choix de véracité",A467&lt;&gt;"NA"),1,0)</f>
        <v>0</v>
      </c>
      <c r="J467" s="1041">
        <f>IF(AND('Evaluation des exigences'!E484="Non concernée",A467&lt;&gt;"NA"),1,0)</f>
        <v>0</v>
      </c>
      <c r="K467" s="1041">
        <f>IF(AND('Evaluation des exigences'!E484="Choix de véracité",B467&lt;&gt;"NA"),1,0)</f>
        <v>1</v>
      </c>
      <c r="L467" s="1041">
        <f>IF(AND('Evaluation des exigences'!E484="Non concernée",B467&lt;&gt;"NA"),1,0)</f>
        <v>0</v>
      </c>
      <c r="M467" s="1041">
        <f>IF(AND('Evaluation des exigences'!E484="Choix de véracité",C467&lt;&gt;"NA"),1,0)</f>
        <v>0</v>
      </c>
      <c r="N467" s="1041">
        <f>IF(AND('Evaluation des exigences'!E484="Non concernée",C467&lt;&gt;"NA"),1,0)</f>
        <v>0</v>
      </c>
      <c r="O467" s="1041">
        <f>IF(AND('Evaluation des exigences'!E484="Choix de véracité",H467&gt;1),1,0)</f>
        <v>0</v>
      </c>
      <c r="P467" s="1041">
        <f>IF(AND('Evaluation des exigences'!E484="Non concernée",H467&gt;1),1,0)</f>
        <v>0</v>
      </c>
    </row>
    <row r="468" spans="1:16" ht="51">
      <c r="A468" s="704" t="s">
        <v>69</v>
      </c>
      <c r="B468" s="598" t="s">
        <v>453</v>
      </c>
      <c r="C468" s="587" t="s">
        <v>69</v>
      </c>
      <c r="D468" s="967" t="s">
        <v>1262</v>
      </c>
      <c r="E468" s="984">
        <f t="shared" si="33"/>
        <v>0</v>
      </c>
      <c r="F468" s="984">
        <f t="shared" si="34"/>
        <v>1</v>
      </c>
      <c r="G468" s="984">
        <f t="shared" si="35"/>
        <v>0</v>
      </c>
      <c r="H468" s="984">
        <f t="shared" si="36"/>
        <v>1</v>
      </c>
      <c r="I468" s="1041">
        <f>IF(AND('Evaluation des exigences'!E485="Choix de véracité",A468&lt;&gt;"NA"),1,0)</f>
        <v>0</v>
      </c>
      <c r="J468" s="1041">
        <f>IF(AND('Evaluation des exigences'!E485="Non concernée",A468&lt;&gt;"NA"),1,0)</f>
        <v>0</v>
      </c>
      <c r="K468" s="1041">
        <f>IF(AND('Evaluation des exigences'!E485="Choix de véracité",B468&lt;&gt;"NA"),1,0)</f>
        <v>1</v>
      </c>
      <c r="L468" s="1041">
        <f>IF(AND('Evaluation des exigences'!E485="Non concernée",B468&lt;&gt;"NA"),1,0)</f>
        <v>0</v>
      </c>
      <c r="M468" s="1041">
        <f>IF(AND('Evaluation des exigences'!E485="Choix de véracité",C468&lt;&gt;"NA"),1,0)</f>
        <v>0</v>
      </c>
      <c r="N468" s="1041">
        <f>IF(AND('Evaluation des exigences'!E485="Non concernée",C468&lt;&gt;"NA"),1,0)</f>
        <v>0</v>
      </c>
      <c r="O468" s="1041">
        <f>IF(AND('Evaluation des exigences'!E485="Choix de véracité",H468&gt;1),1,0)</f>
        <v>0</v>
      </c>
      <c r="P468" s="1041">
        <f>IF(AND('Evaluation des exigences'!E485="Non concernée",H468&gt;1),1,0)</f>
        <v>0</v>
      </c>
    </row>
    <row r="469" spans="1:16" ht="25.5">
      <c r="A469" s="693" t="s">
        <v>751</v>
      </c>
      <c r="B469" s="573" t="s">
        <v>424</v>
      </c>
      <c r="C469" s="573" t="s">
        <v>69</v>
      </c>
      <c r="D469" s="956" t="s">
        <v>540</v>
      </c>
      <c r="E469" s="984"/>
      <c r="F469" s="984"/>
      <c r="G469" s="984"/>
      <c r="H469" s="984"/>
      <c r="I469" s="1074"/>
      <c r="J469" s="1074"/>
      <c r="K469" s="1074"/>
      <c r="L469" s="1074"/>
      <c r="M469" s="1074"/>
      <c r="N469" s="1074"/>
      <c r="O469" s="1074"/>
      <c r="P469" s="1074"/>
    </row>
    <row r="470" spans="1:16" ht="76.5">
      <c r="A470" s="697" t="s">
        <v>751</v>
      </c>
      <c r="B470" s="596" t="s">
        <v>424</v>
      </c>
      <c r="C470" s="596" t="s">
        <v>69</v>
      </c>
      <c r="D470" s="970" t="s">
        <v>1609</v>
      </c>
      <c r="E470" s="984">
        <f t="shared" si="33"/>
        <v>1</v>
      </c>
      <c r="F470" s="984">
        <f t="shared" si="34"/>
        <v>1</v>
      </c>
      <c r="G470" s="984">
        <f t="shared" si="35"/>
        <v>0</v>
      </c>
      <c r="H470" s="984">
        <f t="shared" si="36"/>
        <v>2</v>
      </c>
      <c r="I470" s="1041">
        <f>IF(AND('Evaluation des exigences'!E487="Choix de véracité",A470&lt;&gt;"NA"),1,0)</f>
        <v>1</v>
      </c>
      <c r="J470" s="1041">
        <f>IF(AND('Evaluation des exigences'!E487="Non concernée",A470&lt;&gt;"NA"),1,0)</f>
        <v>0</v>
      </c>
      <c r="K470" s="1041">
        <f>IF(AND('Evaluation des exigences'!E487="Choix de véracité",B470&lt;&gt;"NA"),1,0)</f>
        <v>1</v>
      </c>
      <c r="L470" s="1041">
        <f>IF(AND('Evaluation des exigences'!E487="Non concernée",B470&lt;&gt;"NA"),1,0)</f>
        <v>0</v>
      </c>
      <c r="M470" s="1041">
        <f>IF(AND('Evaluation des exigences'!E487="Choix de véracité",C470&lt;&gt;"NA"),1,0)</f>
        <v>0</v>
      </c>
      <c r="N470" s="1041">
        <f>IF(AND('Evaluation des exigences'!E487="Non concernée",C470&lt;&gt;"NA"),1,0)</f>
        <v>0</v>
      </c>
      <c r="O470" s="1041">
        <f>IF(AND('Evaluation des exigences'!E487="Choix de véracité",H470&gt;1),1,0)</f>
        <v>1</v>
      </c>
      <c r="P470" s="1041">
        <f>IF(AND('Evaluation des exigences'!E487="Non concernée",H470&gt;1),1,0)</f>
        <v>0</v>
      </c>
    </row>
    <row r="471" spans="1:16" ht="25.5">
      <c r="A471" s="703" t="s">
        <v>69</v>
      </c>
      <c r="B471" s="576" t="s">
        <v>69</v>
      </c>
      <c r="C471" s="576" t="s">
        <v>1110</v>
      </c>
      <c r="D471" s="954" t="s">
        <v>1111</v>
      </c>
      <c r="E471" s="984"/>
      <c r="F471" s="984"/>
      <c r="G471" s="984"/>
      <c r="H471" s="984"/>
      <c r="I471" s="1074"/>
      <c r="J471" s="1074"/>
      <c r="K471" s="1074"/>
      <c r="L471" s="1074"/>
      <c r="M471" s="1074"/>
      <c r="N471" s="1074"/>
      <c r="O471" s="1074"/>
      <c r="P471" s="1074"/>
    </row>
    <row r="472" spans="1:16">
      <c r="A472" s="693" t="s">
        <v>69</v>
      </c>
      <c r="B472" s="573" t="s">
        <v>69</v>
      </c>
      <c r="C472" s="573" t="s">
        <v>332</v>
      </c>
      <c r="D472" s="956" t="s">
        <v>555</v>
      </c>
      <c r="E472" s="984"/>
      <c r="F472" s="984"/>
      <c r="G472" s="984"/>
      <c r="H472" s="984"/>
      <c r="I472" s="1074"/>
      <c r="J472" s="1074"/>
      <c r="K472" s="1074"/>
      <c r="L472" s="1074"/>
      <c r="M472" s="1074"/>
      <c r="N472" s="1074"/>
      <c r="O472" s="1074"/>
      <c r="P472" s="1074"/>
    </row>
    <row r="473" spans="1:16" ht="76.5">
      <c r="A473" s="705" t="s">
        <v>69</v>
      </c>
      <c r="B473" s="605" t="s">
        <v>69</v>
      </c>
      <c r="C473" s="605" t="s">
        <v>332</v>
      </c>
      <c r="D473" s="977" t="s">
        <v>1313</v>
      </c>
      <c r="E473" s="984">
        <f t="shared" si="33"/>
        <v>0</v>
      </c>
      <c r="F473" s="984">
        <f t="shared" si="34"/>
        <v>0</v>
      </c>
      <c r="G473" s="984">
        <f t="shared" si="35"/>
        <v>1</v>
      </c>
      <c r="H473" s="984">
        <f t="shared" si="36"/>
        <v>1</v>
      </c>
      <c r="I473" s="1041">
        <f>IF(AND('Evaluation des exigences'!E490="Choix de véracité",A473&lt;&gt;"NA"),1,0)</f>
        <v>0</v>
      </c>
      <c r="J473" s="1041">
        <f>IF(AND('Evaluation des exigences'!E490="Non concernée",A473&lt;&gt;"NA"),1,0)</f>
        <v>0</v>
      </c>
      <c r="K473" s="1041">
        <f>IF(AND('Evaluation des exigences'!E490="Choix de véracité",B473&lt;&gt;"NA"),1,0)</f>
        <v>0</v>
      </c>
      <c r="L473" s="1041">
        <f>IF(AND('Evaluation des exigences'!E490="Non concernée",B473&lt;&gt;"NA"),1,0)</f>
        <v>0</v>
      </c>
      <c r="M473" s="1041">
        <f>IF(AND('Evaluation des exigences'!E490="Choix de véracité",C473&lt;&gt;"NA"),1,0)</f>
        <v>1</v>
      </c>
      <c r="N473" s="1041">
        <f>IF(AND('Evaluation des exigences'!E490="Non concernée",C473&lt;&gt;"NA"),1,0)</f>
        <v>0</v>
      </c>
      <c r="O473" s="1041">
        <f>IF(AND('Evaluation des exigences'!E490="Choix de véracité",H473&gt;1),1,0)</f>
        <v>0</v>
      </c>
      <c r="P473" s="1041">
        <f>IF(AND('Evaluation des exigences'!E490="Non concernée",H473&gt;1),1,0)</f>
        <v>0</v>
      </c>
    </row>
    <row r="474" spans="1:16">
      <c r="A474" s="693" t="s">
        <v>69</v>
      </c>
      <c r="B474" s="573" t="s">
        <v>69</v>
      </c>
      <c r="C474" s="573" t="s">
        <v>175</v>
      </c>
      <c r="D474" s="956" t="s">
        <v>557</v>
      </c>
      <c r="E474" s="984"/>
      <c r="F474" s="984"/>
      <c r="G474" s="984"/>
      <c r="H474" s="984"/>
      <c r="I474" s="1074"/>
      <c r="J474" s="1074"/>
      <c r="K474" s="1074"/>
      <c r="L474" s="1074"/>
      <c r="M474" s="1074"/>
      <c r="N474" s="1074"/>
      <c r="O474" s="1074"/>
      <c r="P474" s="1074"/>
    </row>
    <row r="475" spans="1:16" ht="102">
      <c r="A475" s="705" t="s">
        <v>69</v>
      </c>
      <c r="B475" s="605" t="s">
        <v>69</v>
      </c>
      <c r="C475" s="605" t="s">
        <v>175</v>
      </c>
      <c r="D475" s="978" t="s">
        <v>1314</v>
      </c>
      <c r="E475" s="984">
        <f t="shared" si="33"/>
        <v>0</v>
      </c>
      <c r="F475" s="984">
        <f t="shared" si="34"/>
        <v>0</v>
      </c>
      <c r="G475" s="984">
        <f t="shared" si="35"/>
        <v>1</v>
      </c>
      <c r="H475" s="984">
        <f t="shared" si="36"/>
        <v>1</v>
      </c>
      <c r="I475" s="1041">
        <f>IF(AND('Evaluation des exigences'!E492="Choix de véracité",A475&lt;&gt;"NA"),1,0)</f>
        <v>0</v>
      </c>
      <c r="J475" s="1041">
        <f>IF(AND('Evaluation des exigences'!E492="Non concernée",A475&lt;&gt;"NA"),1,0)</f>
        <v>0</v>
      </c>
      <c r="K475" s="1041">
        <f>IF(AND('Evaluation des exigences'!E492="Choix de véracité",B475&lt;&gt;"NA"),1,0)</f>
        <v>0</v>
      </c>
      <c r="L475" s="1041">
        <f>IF(AND('Evaluation des exigences'!E492="Non concernée",B475&lt;&gt;"NA"),1,0)</f>
        <v>0</v>
      </c>
      <c r="M475" s="1041">
        <f>IF(AND('Evaluation des exigences'!E492="Choix de véracité",C475&lt;&gt;"NA"),1,0)</f>
        <v>1</v>
      </c>
      <c r="N475" s="1041">
        <f>IF(AND('Evaluation des exigences'!E492="Non concernée",C475&lt;&gt;"NA"),1,0)</f>
        <v>0</v>
      </c>
      <c r="O475" s="1041">
        <f>IF(AND('Evaluation des exigences'!E492="Choix de véracité",H475&gt;1),1,0)</f>
        <v>0</v>
      </c>
      <c r="P475" s="1041">
        <f>IF(AND('Evaluation des exigences'!E492="Non concernée",H475&gt;1),1,0)</f>
        <v>0</v>
      </c>
    </row>
    <row r="476" spans="1:16">
      <c r="A476" s="693" t="s">
        <v>69</v>
      </c>
      <c r="B476" s="573" t="s">
        <v>69</v>
      </c>
      <c r="C476" s="573" t="s">
        <v>560</v>
      </c>
      <c r="D476" s="956" t="s">
        <v>559</v>
      </c>
      <c r="E476" s="984"/>
      <c r="F476" s="984"/>
      <c r="G476" s="984"/>
      <c r="H476" s="984"/>
      <c r="I476" s="1074"/>
      <c r="J476" s="1074"/>
      <c r="K476" s="1074"/>
      <c r="L476" s="1074"/>
      <c r="M476" s="1074"/>
      <c r="N476" s="1074"/>
      <c r="O476" s="1074"/>
      <c r="P476" s="1074"/>
    </row>
    <row r="477" spans="1:16" ht="102">
      <c r="A477" s="705" t="s">
        <v>69</v>
      </c>
      <c r="B477" s="605" t="s">
        <v>69</v>
      </c>
      <c r="C477" s="605" t="s">
        <v>560</v>
      </c>
      <c r="D477" s="979" t="s">
        <v>1315</v>
      </c>
      <c r="E477" s="984">
        <f t="shared" si="33"/>
        <v>0</v>
      </c>
      <c r="F477" s="984">
        <f t="shared" si="34"/>
        <v>0</v>
      </c>
      <c r="G477" s="984">
        <f t="shared" si="35"/>
        <v>1</v>
      </c>
      <c r="H477" s="984">
        <f t="shared" si="36"/>
        <v>1</v>
      </c>
      <c r="I477" s="1041">
        <f>IF(AND('Evaluation des exigences'!E494="Choix de véracité",A477&lt;&gt;"NA"),1,0)</f>
        <v>0</v>
      </c>
      <c r="J477" s="1041">
        <f>IF(AND('Evaluation des exigences'!E494="Non concernée",A477&lt;&gt;"NA"),1,0)</f>
        <v>0</v>
      </c>
      <c r="K477" s="1041">
        <f>IF(AND('Evaluation des exigences'!E494="Choix de véracité",B477&lt;&gt;"NA"),1,0)</f>
        <v>0</v>
      </c>
      <c r="L477" s="1041">
        <f>IF(AND('Evaluation des exigences'!E494="Non concernée",B477&lt;&gt;"NA"),1,0)</f>
        <v>0</v>
      </c>
      <c r="M477" s="1041">
        <f>IF(AND('Evaluation des exigences'!E494="Choix de véracité",C477&lt;&gt;"NA"),1,0)</f>
        <v>1</v>
      </c>
      <c r="N477" s="1041">
        <f>IF(AND('Evaluation des exigences'!E494="Non concernée",C477&lt;&gt;"NA"),1,0)</f>
        <v>0</v>
      </c>
      <c r="O477" s="1041">
        <f>IF(AND('Evaluation des exigences'!E494="Choix de véracité",H477&gt;1),1,0)</f>
        <v>0</v>
      </c>
      <c r="P477" s="1041">
        <f>IF(AND('Evaluation des exigences'!E494="Non concernée",H477&gt;1),1,0)</f>
        <v>0</v>
      </c>
    </row>
    <row r="478" spans="1:16">
      <c r="A478" s="693" t="s">
        <v>69</v>
      </c>
      <c r="B478" s="573" t="s">
        <v>69</v>
      </c>
      <c r="C478" s="573" t="s">
        <v>562</v>
      </c>
      <c r="D478" s="956" t="s">
        <v>561</v>
      </c>
      <c r="E478" s="984"/>
      <c r="F478" s="984"/>
      <c r="G478" s="984"/>
      <c r="H478" s="984"/>
      <c r="I478" s="1074"/>
      <c r="J478" s="1074"/>
      <c r="K478" s="1074"/>
      <c r="L478" s="1074"/>
      <c r="M478" s="1074"/>
      <c r="N478" s="1074"/>
      <c r="O478" s="1074"/>
      <c r="P478" s="1074"/>
    </row>
    <row r="479" spans="1:16" ht="102">
      <c r="A479" s="705" t="s">
        <v>69</v>
      </c>
      <c r="B479" s="605" t="s">
        <v>69</v>
      </c>
      <c r="C479" s="605" t="s">
        <v>562</v>
      </c>
      <c r="D479" s="978" t="s">
        <v>1316</v>
      </c>
      <c r="E479" s="984">
        <f t="shared" si="33"/>
        <v>0</v>
      </c>
      <c r="F479" s="984">
        <f t="shared" si="34"/>
        <v>0</v>
      </c>
      <c r="G479" s="984">
        <f t="shared" si="35"/>
        <v>1</v>
      </c>
      <c r="H479" s="984">
        <f t="shared" si="36"/>
        <v>1</v>
      </c>
      <c r="I479" s="1041">
        <f>IF(AND('Evaluation des exigences'!E496="Choix de véracité",A479&lt;&gt;"NA"),1,0)</f>
        <v>0</v>
      </c>
      <c r="J479" s="1041">
        <f>IF(AND('Evaluation des exigences'!E496="Non concernée",A479&lt;&gt;"NA"),1,0)</f>
        <v>0</v>
      </c>
      <c r="K479" s="1041">
        <f>IF(AND('Evaluation des exigences'!E496="Choix de véracité",B479&lt;&gt;"NA"),1,0)</f>
        <v>0</v>
      </c>
      <c r="L479" s="1041">
        <f>IF(AND('Evaluation des exigences'!E496="Non concernée",B479&lt;&gt;"NA"),1,0)</f>
        <v>0</v>
      </c>
      <c r="M479" s="1041">
        <f>IF(AND('Evaluation des exigences'!E496="Choix de véracité",C479&lt;&gt;"NA"),1,0)</f>
        <v>1</v>
      </c>
      <c r="N479" s="1041">
        <f>IF(AND('Evaluation des exigences'!E496="Non concernée",C479&lt;&gt;"NA"),1,0)</f>
        <v>0</v>
      </c>
      <c r="O479" s="1041">
        <f>IF(AND('Evaluation des exigences'!E496="Choix de véracité",H479&gt;1),1,0)</f>
        <v>0</v>
      </c>
      <c r="P479" s="1041">
        <f>IF(AND('Evaluation des exigences'!E496="Non concernée",H479&gt;1),1,0)</f>
        <v>0</v>
      </c>
    </row>
    <row r="480" spans="1:16" ht="51">
      <c r="A480" s="705" t="s">
        <v>69</v>
      </c>
      <c r="B480" s="605" t="s">
        <v>69</v>
      </c>
      <c r="C480" s="605" t="s">
        <v>562</v>
      </c>
      <c r="D480" s="978" t="s">
        <v>1317</v>
      </c>
      <c r="E480" s="984">
        <f t="shared" si="33"/>
        <v>0</v>
      </c>
      <c r="F480" s="984">
        <f t="shared" si="34"/>
        <v>0</v>
      </c>
      <c r="G480" s="984">
        <f t="shared" si="35"/>
        <v>1</v>
      </c>
      <c r="H480" s="984">
        <f t="shared" si="36"/>
        <v>1</v>
      </c>
      <c r="I480" s="1041">
        <f>IF(AND('Evaluation des exigences'!E497="Choix de véracité",A480&lt;&gt;"NA"),1,0)</f>
        <v>0</v>
      </c>
      <c r="J480" s="1041">
        <f>IF(AND('Evaluation des exigences'!E497="Non concernée",A480&lt;&gt;"NA"),1,0)</f>
        <v>0</v>
      </c>
      <c r="K480" s="1041">
        <f>IF(AND('Evaluation des exigences'!E497="Choix de véracité",B480&lt;&gt;"NA"),1,0)</f>
        <v>0</v>
      </c>
      <c r="L480" s="1041">
        <f>IF(AND('Evaluation des exigences'!E497="Non concernée",B480&lt;&gt;"NA"),1,0)</f>
        <v>0</v>
      </c>
      <c r="M480" s="1041">
        <f>IF(AND('Evaluation des exigences'!E497="Choix de véracité",C480&lt;&gt;"NA"),1,0)</f>
        <v>1</v>
      </c>
      <c r="N480" s="1041">
        <f>IF(AND('Evaluation des exigences'!E497="Non concernée",C480&lt;&gt;"NA"),1,0)</f>
        <v>0</v>
      </c>
      <c r="O480" s="1041">
        <f>IF(AND('Evaluation des exigences'!E497="Choix de véracité",H480&gt;1),1,0)</f>
        <v>0</v>
      </c>
      <c r="P480" s="1041">
        <f>IF(AND('Evaluation des exigences'!E497="Non concernée",H480&gt;1),1,0)</f>
        <v>0</v>
      </c>
    </row>
    <row r="481" spans="1:16" ht="38.25">
      <c r="A481" s="705" t="s">
        <v>69</v>
      </c>
      <c r="B481" s="605" t="s">
        <v>69</v>
      </c>
      <c r="C481" s="605" t="s">
        <v>562</v>
      </c>
      <c r="D481" s="978" t="s">
        <v>1318</v>
      </c>
      <c r="E481" s="984">
        <f t="shared" si="33"/>
        <v>0</v>
      </c>
      <c r="F481" s="984">
        <f t="shared" si="34"/>
        <v>0</v>
      </c>
      <c r="G481" s="984">
        <f t="shared" si="35"/>
        <v>1</v>
      </c>
      <c r="H481" s="984">
        <f t="shared" si="36"/>
        <v>1</v>
      </c>
      <c r="I481" s="1041">
        <f>IF(AND('Evaluation des exigences'!E498="Choix de véracité",A481&lt;&gt;"NA"),1,0)</f>
        <v>0</v>
      </c>
      <c r="J481" s="1041">
        <f>IF(AND('Evaluation des exigences'!E498="Non concernée",A481&lt;&gt;"NA"),1,0)</f>
        <v>0</v>
      </c>
      <c r="K481" s="1041">
        <f>IF(AND('Evaluation des exigences'!E498="Choix de véracité",B481&lt;&gt;"NA"),1,0)</f>
        <v>0</v>
      </c>
      <c r="L481" s="1041">
        <f>IF(AND('Evaluation des exigences'!E498="Non concernée",B481&lt;&gt;"NA"),1,0)</f>
        <v>0</v>
      </c>
      <c r="M481" s="1041">
        <f>IF(AND('Evaluation des exigences'!E498="Choix de véracité",C481&lt;&gt;"NA"),1,0)</f>
        <v>1</v>
      </c>
      <c r="N481" s="1041">
        <f>IF(AND('Evaluation des exigences'!E498="Non concernée",C481&lt;&gt;"NA"),1,0)</f>
        <v>0</v>
      </c>
      <c r="O481" s="1041">
        <f>IF(AND('Evaluation des exigences'!E498="Choix de véracité",H481&gt;1),1,0)</f>
        <v>0</v>
      </c>
      <c r="P481" s="1041">
        <f>IF(AND('Evaluation des exigences'!E498="Non concernée",H481&gt;1),1,0)</f>
        <v>0</v>
      </c>
    </row>
    <row r="482" spans="1:16" ht="89.25">
      <c r="A482" s="705" t="s">
        <v>69</v>
      </c>
      <c r="B482" s="605" t="s">
        <v>69</v>
      </c>
      <c r="C482" s="605" t="s">
        <v>562</v>
      </c>
      <c r="D482" s="978" t="s">
        <v>1319</v>
      </c>
      <c r="E482" s="984">
        <f t="shared" si="33"/>
        <v>0</v>
      </c>
      <c r="F482" s="984">
        <f t="shared" si="34"/>
        <v>0</v>
      </c>
      <c r="G482" s="984">
        <f t="shared" si="35"/>
        <v>1</v>
      </c>
      <c r="H482" s="984">
        <f t="shared" si="36"/>
        <v>1</v>
      </c>
      <c r="I482" s="1041">
        <f>IF(AND('Evaluation des exigences'!E499="Choix de véracité",A482&lt;&gt;"NA"),1,0)</f>
        <v>0</v>
      </c>
      <c r="J482" s="1041">
        <f>IF(AND('Evaluation des exigences'!E499="Non concernée",A482&lt;&gt;"NA"),1,0)</f>
        <v>0</v>
      </c>
      <c r="K482" s="1041">
        <f>IF(AND('Evaluation des exigences'!E499="Choix de véracité",B482&lt;&gt;"NA"),1,0)</f>
        <v>0</v>
      </c>
      <c r="L482" s="1041">
        <f>IF(AND('Evaluation des exigences'!E499="Non concernée",B482&lt;&gt;"NA"),1,0)</f>
        <v>0</v>
      </c>
      <c r="M482" s="1041">
        <f>IF(AND('Evaluation des exigences'!E499="Choix de véracité",C482&lt;&gt;"NA"),1,0)</f>
        <v>1</v>
      </c>
      <c r="N482" s="1041">
        <f>IF(AND('Evaluation des exigences'!E499="Non concernée",C482&lt;&gt;"NA"),1,0)</f>
        <v>0</v>
      </c>
      <c r="O482" s="1041">
        <f>IF(AND('Evaluation des exigences'!E499="Choix de véracité",H482&gt;1),1,0)</f>
        <v>0</v>
      </c>
      <c r="P482" s="1041">
        <f>IF(AND('Evaluation des exigences'!E499="Non concernée",H482&gt;1),1,0)</f>
        <v>0</v>
      </c>
    </row>
    <row r="483" spans="1:16" ht="102">
      <c r="A483" s="705" t="s">
        <v>69</v>
      </c>
      <c r="B483" s="605" t="s">
        <v>69</v>
      </c>
      <c r="C483" s="605" t="s">
        <v>568</v>
      </c>
      <c r="D483" s="978" t="s">
        <v>1263</v>
      </c>
      <c r="E483" s="984">
        <f t="shared" si="33"/>
        <v>0</v>
      </c>
      <c r="F483" s="984">
        <f t="shared" si="34"/>
        <v>0</v>
      </c>
      <c r="G483" s="984">
        <f t="shared" si="35"/>
        <v>1</v>
      </c>
      <c r="H483" s="984">
        <f t="shared" si="36"/>
        <v>1</v>
      </c>
      <c r="I483" s="1041">
        <f>IF(AND('Evaluation des exigences'!E500="Choix de véracité",A483&lt;&gt;"NA"),1,0)</f>
        <v>0</v>
      </c>
      <c r="J483" s="1041">
        <f>IF(AND('Evaluation des exigences'!E500="Non concernée",A483&lt;&gt;"NA"),1,0)</f>
        <v>0</v>
      </c>
      <c r="K483" s="1041">
        <f>IF(AND('Evaluation des exigences'!E500="Choix de véracité",B483&lt;&gt;"NA"),1,0)</f>
        <v>0</v>
      </c>
      <c r="L483" s="1041">
        <f>IF(AND('Evaluation des exigences'!E500="Non concernée",B483&lt;&gt;"NA"),1,0)</f>
        <v>0</v>
      </c>
      <c r="M483" s="1041">
        <f>IF(AND('Evaluation des exigences'!E500="Choix de véracité",C483&lt;&gt;"NA"),1,0)</f>
        <v>1</v>
      </c>
      <c r="N483" s="1041">
        <f>IF(AND('Evaluation des exigences'!E500="Non concernée",C483&lt;&gt;"NA"),1,0)</f>
        <v>0</v>
      </c>
      <c r="O483" s="1041">
        <f>IF(AND('Evaluation des exigences'!E500="Choix de véracité",H483&gt;1),1,0)</f>
        <v>0</v>
      </c>
      <c r="P483" s="1041">
        <f>IF(AND('Evaluation des exigences'!E500="Non concernée",H483&gt;1),1,0)</f>
        <v>0</v>
      </c>
    </row>
    <row r="484" spans="1:16" ht="51">
      <c r="A484" s="705" t="s">
        <v>69</v>
      </c>
      <c r="B484" s="605" t="s">
        <v>69</v>
      </c>
      <c r="C484" s="605" t="s">
        <v>570</v>
      </c>
      <c r="D484" s="978" t="s">
        <v>1264</v>
      </c>
      <c r="E484" s="984">
        <f t="shared" si="33"/>
        <v>0</v>
      </c>
      <c r="F484" s="984">
        <f t="shared" si="34"/>
        <v>0</v>
      </c>
      <c r="G484" s="984">
        <f t="shared" si="35"/>
        <v>1</v>
      </c>
      <c r="H484" s="984">
        <f t="shared" si="36"/>
        <v>1</v>
      </c>
      <c r="I484" s="1041">
        <f>IF(AND('Evaluation des exigences'!E501="Choix de véracité",A484&lt;&gt;"NA"),1,0)</f>
        <v>0</v>
      </c>
      <c r="J484" s="1041">
        <f>IF(AND('Evaluation des exigences'!E501="Non concernée",A484&lt;&gt;"NA"),1,0)</f>
        <v>0</v>
      </c>
      <c r="K484" s="1041">
        <f>IF(AND('Evaluation des exigences'!E501="Choix de véracité",B484&lt;&gt;"NA"),1,0)</f>
        <v>0</v>
      </c>
      <c r="L484" s="1041">
        <f>IF(AND('Evaluation des exigences'!E501="Non concernée",B484&lt;&gt;"NA"),1,0)</f>
        <v>0</v>
      </c>
      <c r="M484" s="1041">
        <f>IF(AND('Evaluation des exigences'!E501="Choix de véracité",C484&lt;&gt;"NA"),1,0)</f>
        <v>1</v>
      </c>
      <c r="N484" s="1041">
        <f>IF(AND('Evaluation des exigences'!E501="Non concernée",C484&lt;&gt;"NA"),1,0)</f>
        <v>0</v>
      </c>
      <c r="O484" s="1041">
        <f>IF(AND('Evaluation des exigences'!E501="Choix de véracité",H484&gt;1),1,0)</f>
        <v>0</v>
      </c>
      <c r="P484" s="1041">
        <f>IF(AND('Evaluation des exigences'!E501="Non concernée",H484&gt;1),1,0)</f>
        <v>0</v>
      </c>
    </row>
    <row r="485" spans="1:16" ht="51">
      <c r="A485" s="705" t="s">
        <v>69</v>
      </c>
      <c r="B485" s="605" t="s">
        <v>69</v>
      </c>
      <c r="C485" s="605" t="s">
        <v>572</v>
      </c>
      <c r="D485" s="978" t="s">
        <v>1265</v>
      </c>
      <c r="E485" s="984">
        <f t="shared" si="33"/>
        <v>0</v>
      </c>
      <c r="F485" s="984">
        <f t="shared" si="34"/>
        <v>0</v>
      </c>
      <c r="G485" s="984">
        <f t="shared" si="35"/>
        <v>1</v>
      </c>
      <c r="H485" s="984">
        <f t="shared" si="36"/>
        <v>1</v>
      </c>
      <c r="I485" s="1041">
        <f>IF(AND('Evaluation des exigences'!E502="Choix de véracité",A485&lt;&gt;"NA"),1,0)</f>
        <v>0</v>
      </c>
      <c r="J485" s="1041">
        <f>IF(AND('Evaluation des exigences'!E502="Non concernée",A485&lt;&gt;"NA"),1,0)</f>
        <v>0</v>
      </c>
      <c r="K485" s="1041">
        <f>IF(AND('Evaluation des exigences'!E502="Choix de véracité",B485&lt;&gt;"NA"),1,0)</f>
        <v>0</v>
      </c>
      <c r="L485" s="1041">
        <f>IF(AND('Evaluation des exigences'!E502="Non concernée",B485&lt;&gt;"NA"),1,0)</f>
        <v>0</v>
      </c>
      <c r="M485" s="1041">
        <f>IF(AND('Evaluation des exigences'!E502="Choix de véracité",C485&lt;&gt;"NA"),1,0)</f>
        <v>1</v>
      </c>
      <c r="N485" s="1041">
        <f>IF(AND('Evaluation des exigences'!E502="Non concernée",C485&lt;&gt;"NA"),1,0)</f>
        <v>0</v>
      </c>
      <c r="O485" s="1041">
        <f>IF(AND('Evaluation des exigences'!E502="Choix de véracité",H485&gt;1),1,0)</f>
        <v>0</v>
      </c>
      <c r="P485" s="1041">
        <f>IF(AND('Evaluation des exigences'!E502="Non concernée",H485&gt;1),1,0)</f>
        <v>0</v>
      </c>
    </row>
    <row r="486" spans="1:16" ht="153">
      <c r="A486" s="705" t="s">
        <v>69</v>
      </c>
      <c r="B486" s="605" t="s">
        <v>69</v>
      </c>
      <c r="C486" s="605" t="s">
        <v>574</v>
      </c>
      <c r="D486" s="978" t="s">
        <v>1266</v>
      </c>
      <c r="E486" s="984">
        <f t="shared" si="33"/>
        <v>0</v>
      </c>
      <c r="F486" s="984">
        <f t="shared" si="34"/>
        <v>0</v>
      </c>
      <c r="G486" s="984">
        <f t="shared" si="35"/>
        <v>1</v>
      </c>
      <c r="H486" s="984">
        <f t="shared" si="36"/>
        <v>1</v>
      </c>
      <c r="I486" s="1041">
        <f>IF(AND('Evaluation des exigences'!E503="Choix de véracité",A486&lt;&gt;"NA"),1,0)</f>
        <v>0</v>
      </c>
      <c r="J486" s="1041">
        <f>IF(AND('Evaluation des exigences'!E503="Non concernée",A486&lt;&gt;"NA"),1,0)</f>
        <v>0</v>
      </c>
      <c r="K486" s="1041">
        <f>IF(AND('Evaluation des exigences'!E503="Choix de véracité",B486&lt;&gt;"NA"),1,0)</f>
        <v>0</v>
      </c>
      <c r="L486" s="1041">
        <f>IF(AND('Evaluation des exigences'!E503="Non concernée",B486&lt;&gt;"NA"),1,0)</f>
        <v>0</v>
      </c>
      <c r="M486" s="1041">
        <f>IF(AND('Evaluation des exigences'!E503="Choix de véracité",C486&lt;&gt;"NA"),1,0)</f>
        <v>1</v>
      </c>
      <c r="N486" s="1041">
        <f>IF(AND('Evaluation des exigences'!E503="Non concernée",C486&lt;&gt;"NA"),1,0)</f>
        <v>0</v>
      </c>
      <c r="O486" s="1041">
        <f>IF(AND('Evaluation des exigences'!E503="Choix de véracité",H486&gt;1),1,0)</f>
        <v>0</v>
      </c>
      <c r="P486" s="1041">
        <f>IF(AND('Evaluation des exigences'!E503="Non concernée",H486&gt;1),1,0)</f>
        <v>0</v>
      </c>
    </row>
    <row r="487" spans="1:16" ht="25.5">
      <c r="A487" s="705" t="s">
        <v>69</v>
      </c>
      <c r="B487" s="605" t="s">
        <v>69</v>
      </c>
      <c r="C487" s="605" t="s">
        <v>576</v>
      </c>
      <c r="D487" s="978" t="s">
        <v>1267</v>
      </c>
      <c r="E487" s="984">
        <f t="shared" si="33"/>
        <v>0</v>
      </c>
      <c r="F487" s="984">
        <f t="shared" si="34"/>
        <v>0</v>
      </c>
      <c r="G487" s="984">
        <f t="shared" si="35"/>
        <v>1</v>
      </c>
      <c r="H487" s="984">
        <f t="shared" si="36"/>
        <v>1</v>
      </c>
      <c r="I487" s="1041">
        <f>IF(AND('Evaluation des exigences'!E504="Choix de véracité",A487&lt;&gt;"NA"),1,0)</f>
        <v>0</v>
      </c>
      <c r="J487" s="1041">
        <f>IF(AND('Evaluation des exigences'!E504="Non concernée",A487&lt;&gt;"NA"),1,0)</f>
        <v>0</v>
      </c>
      <c r="K487" s="1041">
        <f>IF(AND('Evaluation des exigences'!E504="Choix de véracité",B487&lt;&gt;"NA"),1,0)</f>
        <v>0</v>
      </c>
      <c r="L487" s="1041">
        <f>IF(AND('Evaluation des exigences'!E504="Non concernée",B487&lt;&gt;"NA"),1,0)</f>
        <v>0</v>
      </c>
      <c r="M487" s="1041">
        <f>IF(AND('Evaluation des exigences'!E504="Choix de véracité",C487&lt;&gt;"NA"),1,0)</f>
        <v>1</v>
      </c>
      <c r="N487" s="1041">
        <f>IF(AND('Evaluation des exigences'!E504="Non concernée",C487&lt;&gt;"NA"),1,0)</f>
        <v>0</v>
      </c>
      <c r="O487" s="1041">
        <f>IF(AND('Evaluation des exigences'!E504="Choix de véracité",H487&gt;1),1,0)</f>
        <v>0</v>
      </c>
      <c r="P487" s="1041">
        <f>IF(AND('Evaluation des exigences'!E504="Non concernée",H487&gt;1),1,0)</f>
        <v>0</v>
      </c>
    </row>
    <row r="488" spans="1:16" ht="63.75">
      <c r="A488" s="705" t="s">
        <v>69</v>
      </c>
      <c r="B488" s="605" t="s">
        <v>69</v>
      </c>
      <c r="C488" s="605" t="s">
        <v>578</v>
      </c>
      <c r="D488" s="978" t="s">
        <v>1320</v>
      </c>
      <c r="E488" s="984">
        <f t="shared" si="33"/>
        <v>0</v>
      </c>
      <c r="F488" s="984">
        <f t="shared" si="34"/>
        <v>0</v>
      </c>
      <c r="G488" s="984">
        <f t="shared" si="35"/>
        <v>1</v>
      </c>
      <c r="H488" s="984">
        <f t="shared" si="36"/>
        <v>1</v>
      </c>
      <c r="I488" s="1041">
        <f>IF(AND('Evaluation des exigences'!E505="Choix de véracité",A488&lt;&gt;"NA"),1,0)</f>
        <v>0</v>
      </c>
      <c r="J488" s="1041">
        <f>IF(AND('Evaluation des exigences'!E505="Non concernée",A488&lt;&gt;"NA"),1,0)</f>
        <v>0</v>
      </c>
      <c r="K488" s="1041">
        <f>IF(AND('Evaluation des exigences'!E505="Choix de véracité",B488&lt;&gt;"NA"),1,0)</f>
        <v>0</v>
      </c>
      <c r="L488" s="1041">
        <f>IF(AND('Evaluation des exigences'!E505="Non concernée",B488&lt;&gt;"NA"),1,0)</f>
        <v>0</v>
      </c>
      <c r="M488" s="1041">
        <f>IF(AND('Evaluation des exigences'!E505="Choix de véracité",C488&lt;&gt;"NA"),1,0)</f>
        <v>1</v>
      </c>
      <c r="N488" s="1041">
        <f>IF(AND('Evaluation des exigences'!E505="Non concernée",C488&lt;&gt;"NA"),1,0)</f>
        <v>0</v>
      </c>
      <c r="O488" s="1041">
        <f>IF(AND('Evaluation des exigences'!E505="Choix de véracité",H488&gt;1),1,0)</f>
        <v>0</v>
      </c>
      <c r="P488" s="1041">
        <f>IF(AND('Evaluation des exigences'!E505="Non concernée",H488&gt;1),1,0)</f>
        <v>0</v>
      </c>
    </row>
    <row r="489" spans="1:16">
      <c r="A489" s="693" t="s">
        <v>69</v>
      </c>
      <c r="B489" s="573" t="s">
        <v>69</v>
      </c>
      <c r="C489" s="573" t="s">
        <v>580</v>
      </c>
      <c r="D489" s="980" t="s">
        <v>579</v>
      </c>
      <c r="E489" s="984"/>
      <c r="F489" s="984"/>
      <c r="G489" s="984"/>
      <c r="H489" s="984"/>
      <c r="I489" s="1074"/>
      <c r="J489" s="1074"/>
      <c r="K489" s="1074"/>
      <c r="L489" s="1074"/>
      <c r="M489" s="1074"/>
      <c r="N489" s="1074"/>
      <c r="O489" s="1074"/>
      <c r="P489" s="1074"/>
    </row>
    <row r="490" spans="1:16" ht="153">
      <c r="A490" s="705" t="s">
        <v>69</v>
      </c>
      <c r="B490" s="605" t="s">
        <v>69</v>
      </c>
      <c r="C490" s="605" t="s">
        <v>580</v>
      </c>
      <c r="D490" s="978" t="s">
        <v>1268</v>
      </c>
      <c r="E490" s="984">
        <f t="shared" si="33"/>
        <v>0</v>
      </c>
      <c r="F490" s="984">
        <f t="shared" si="34"/>
        <v>0</v>
      </c>
      <c r="G490" s="984">
        <f t="shared" si="35"/>
        <v>1</v>
      </c>
      <c r="H490" s="984">
        <f t="shared" si="36"/>
        <v>1</v>
      </c>
      <c r="I490" s="1041">
        <f>IF(AND('Evaluation des exigences'!E507="Choix de véracité",A490&lt;&gt;"NA"),1,0)</f>
        <v>0</v>
      </c>
      <c r="J490" s="1041">
        <f>IF(AND('Evaluation des exigences'!E507="Non concernée",A490&lt;&gt;"NA"),1,0)</f>
        <v>0</v>
      </c>
      <c r="K490" s="1041">
        <f>IF(AND('Evaluation des exigences'!E507="Choix de véracité",B490&lt;&gt;"NA"),1,0)</f>
        <v>0</v>
      </c>
      <c r="L490" s="1041">
        <f>IF(AND('Evaluation des exigences'!E507="Non concernée",B490&lt;&gt;"NA"),1,0)</f>
        <v>0</v>
      </c>
      <c r="M490" s="1041">
        <f>IF(AND('Evaluation des exigences'!E507="Choix de véracité",C490&lt;&gt;"NA"),1,0)</f>
        <v>1</v>
      </c>
      <c r="N490" s="1041">
        <f>IF(AND('Evaluation des exigences'!E507="Non concernée",C490&lt;&gt;"NA"),1,0)</f>
        <v>0</v>
      </c>
      <c r="O490" s="1041">
        <f>IF(AND('Evaluation des exigences'!E507="Choix de véracité",H490&gt;1),1,0)</f>
        <v>0</v>
      </c>
      <c r="P490" s="1041">
        <f>IF(AND('Evaluation des exigences'!E507="Non concernée",H490&gt;1),1,0)</f>
        <v>0</v>
      </c>
    </row>
    <row r="491" spans="1:16">
      <c r="A491" s="703" t="s">
        <v>69</v>
      </c>
      <c r="B491" s="576" t="s">
        <v>69</v>
      </c>
      <c r="C491" s="576">
        <v>4</v>
      </c>
      <c r="D491" s="954" t="s">
        <v>582</v>
      </c>
      <c r="E491" s="984"/>
      <c r="F491" s="984"/>
      <c r="G491" s="984"/>
      <c r="H491" s="984"/>
      <c r="I491" s="1074"/>
      <c r="J491" s="1074"/>
      <c r="K491" s="1074"/>
      <c r="L491" s="1074"/>
      <c r="M491" s="1074"/>
      <c r="N491" s="1074"/>
      <c r="O491" s="1074"/>
      <c r="P491" s="1074"/>
    </row>
    <row r="492" spans="1:16">
      <c r="A492" s="693" t="s">
        <v>69</v>
      </c>
      <c r="B492" s="573" t="s">
        <v>69</v>
      </c>
      <c r="C492" s="573" t="s">
        <v>584</v>
      </c>
      <c r="D492" s="956" t="s">
        <v>583</v>
      </c>
      <c r="E492" s="984"/>
      <c r="F492" s="984"/>
      <c r="G492" s="984"/>
      <c r="H492" s="984"/>
      <c r="I492" s="1074"/>
      <c r="J492" s="1074"/>
      <c r="K492" s="1074"/>
      <c r="L492" s="1074"/>
      <c r="M492" s="1074"/>
      <c r="N492" s="1074"/>
      <c r="O492" s="1074"/>
      <c r="P492" s="1074"/>
    </row>
    <row r="493" spans="1:16" ht="204">
      <c r="A493" s="705" t="s">
        <v>69</v>
      </c>
      <c r="B493" s="605" t="s">
        <v>69</v>
      </c>
      <c r="C493" s="605" t="s">
        <v>584</v>
      </c>
      <c r="D493" s="978" t="s">
        <v>1279</v>
      </c>
      <c r="E493" s="984">
        <f t="shared" si="33"/>
        <v>0</v>
      </c>
      <c r="F493" s="984">
        <f t="shared" si="34"/>
        <v>0</v>
      </c>
      <c r="G493" s="984">
        <f t="shared" si="35"/>
        <v>1</v>
      </c>
      <c r="H493" s="984">
        <f t="shared" si="36"/>
        <v>1</v>
      </c>
      <c r="I493" s="1041">
        <f>IF(AND('Evaluation des exigences'!E510="Choix de véracité",A493&lt;&gt;"NA"),1,0)</f>
        <v>0</v>
      </c>
      <c r="J493" s="1041">
        <f>IF(AND('Evaluation des exigences'!E510="Non concernée",A493&lt;&gt;"NA"),1,0)</f>
        <v>0</v>
      </c>
      <c r="K493" s="1041">
        <f>IF(AND('Evaluation des exigences'!E510="Choix de véracité",B493&lt;&gt;"NA"),1,0)</f>
        <v>0</v>
      </c>
      <c r="L493" s="1041">
        <f>IF(AND('Evaluation des exigences'!E510="Non concernée",B493&lt;&gt;"NA"),1,0)</f>
        <v>0</v>
      </c>
      <c r="M493" s="1041">
        <f>IF(AND('Evaluation des exigences'!E510="Choix de véracité",C493&lt;&gt;"NA"),1,0)</f>
        <v>1</v>
      </c>
      <c r="N493" s="1041">
        <f>IF(AND('Evaluation des exigences'!E510="Non concernée",C493&lt;&gt;"NA"),1,0)</f>
        <v>0</v>
      </c>
      <c r="O493" s="1041">
        <f>IF(AND('Evaluation des exigences'!E510="Choix de véracité",H493&gt;1),1,0)</f>
        <v>0</v>
      </c>
      <c r="P493" s="1041">
        <f>IF(AND('Evaluation des exigences'!E510="Non concernée",H493&gt;1),1,0)</f>
        <v>0</v>
      </c>
    </row>
    <row r="494" spans="1:16" ht="38.25">
      <c r="A494" s="693" t="s">
        <v>69</v>
      </c>
      <c r="B494" s="573" t="s">
        <v>69</v>
      </c>
      <c r="C494" s="573" t="s">
        <v>101</v>
      </c>
      <c r="D494" s="956" t="s">
        <v>586</v>
      </c>
      <c r="E494" s="984"/>
      <c r="F494" s="984"/>
      <c r="G494" s="984"/>
      <c r="H494" s="984"/>
      <c r="I494" s="1074"/>
      <c r="J494" s="1074"/>
      <c r="K494" s="1074"/>
      <c r="L494" s="1074"/>
      <c r="M494" s="1074"/>
      <c r="N494" s="1074"/>
      <c r="O494" s="1074"/>
      <c r="P494" s="1074"/>
    </row>
    <row r="495" spans="1:16" ht="63.75">
      <c r="A495" s="705" t="s">
        <v>69</v>
      </c>
      <c r="B495" s="605" t="s">
        <v>69</v>
      </c>
      <c r="C495" s="605" t="s">
        <v>101</v>
      </c>
      <c r="D495" s="977" t="s">
        <v>1269</v>
      </c>
      <c r="E495" s="984">
        <f t="shared" si="33"/>
        <v>0</v>
      </c>
      <c r="F495" s="984">
        <f t="shared" si="34"/>
        <v>0</v>
      </c>
      <c r="G495" s="984">
        <f t="shared" si="35"/>
        <v>1</v>
      </c>
      <c r="H495" s="984">
        <f t="shared" si="36"/>
        <v>1</v>
      </c>
      <c r="I495" s="1041">
        <f>IF(AND('Evaluation des exigences'!E512="Choix de véracité",A495&lt;&gt;"NA"),1,0)</f>
        <v>0</v>
      </c>
      <c r="J495" s="1041">
        <f>IF(AND('Evaluation des exigences'!E512="Non concernée",A495&lt;&gt;"NA"),1,0)</f>
        <v>0</v>
      </c>
      <c r="K495" s="1041">
        <f>IF(AND('Evaluation des exigences'!E512="Choix de véracité",B495&lt;&gt;"NA"),1,0)</f>
        <v>0</v>
      </c>
      <c r="L495" s="1041">
        <f>IF(AND('Evaluation des exigences'!E512="Non concernée",B495&lt;&gt;"NA"),1,0)</f>
        <v>0</v>
      </c>
      <c r="M495" s="1041">
        <f>IF(AND('Evaluation des exigences'!E512="Choix de véracité",C495&lt;&gt;"NA"),1,0)</f>
        <v>1</v>
      </c>
      <c r="N495" s="1041">
        <f>IF(AND('Evaluation des exigences'!E512="Non concernée",C495&lt;&gt;"NA"),1,0)</f>
        <v>0</v>
      </c>
      <c r="O495" s="1041">
        <f>IF(AND('Evaluation des exigences'!E512="Choix de véracité",H495&gt;1),1,0)</f>
        <v>0</v>
      </c>
      <c r="P495" s="1041">
        <f>IF(AND('Evaluation des exigences'!E512="Non concernée",H495&gt;1),1,0)</f>
        <v>0</v>
      </c>
    </row>
    <row r="496" spans="1:16" ht="102">
      <c r="A496" s="705" t="s">
        <v>69</v>
      </c>
      <c r="B496" s="605" t="s">
        <v>69</v>
      </c>
      <c r="C496" s="605" t="s">
        <v>101</v>
      </c>
      <c r="D496" s="978" t="s">
        <v>1276</v>
      </c>
      <c r="E496" s="984">
        <f t="shared" si="33"/>
        <v>0</v>
      </c>
      <c r="F496" s="984">
        <f t="shared" si="34"/>
        <v>0</v>
      </c>
      <c r="G496" s="984">
        <f t="shared" si="35"/>
        <v>1</v>
      </c>
      <c r="H496" s="984">
        <f t="shared" si="36"/>
        <v>1</v>
      </c>
      <c r="I496" s="1041">
        <f>IF(AND('Evaluation des exigences'!E513="Choix de véracité",A496&lt;&gt;"NA"),1,0)</f>
        <v>0</v>
      </c>
      <c r="J496" s="1041">
        <f>IF(AND('Evaluation des exigences'!E513="Non concernée",A496&lt;&gt;"NA"),1,0)</f>
        <v>0</v>
      </c>
      <c r="K496" s="1041">
        <f>IF(AND('Evaluation des exigences'!E513="Choix de véracité",B496&lt;&gt;"NA"),1,0)</f>
        <v>0</v>
      </c>
      <c r="L496" s="1041">
        <f>IF(AND('Evaluation des exigences'!E513="Non concernée",B496&lt;&gt;"NA"),1,0)</f>
        <v>0</v>
      </c>
      <c r="M496" s="1041">
        <f>IF(AND('Evaluation des exigences'!E513="Choix de véracité",C496&lt;&gt;"NA"),1,0)</f>
        <v>1</v>
      </c>
      <c r="N496" s="1041">
        <f>IF(AND('Evaluation des exigences'!E513="Non concernée",C496&lt;&gt;"NA"),1,0)</f>
        <v>0</v>
      </c>
      <c r="O496" s="1041">
        <f>IF(AND('Evaluation des exigences'!E513="Choix de véracité",H496&gt;1),1,0)</f>
        <v>0</v>
      </c>
      <c r="P496" s="1041">
        <f>IF(AND('Evaluation des exigences'!E513="Non concernée",H496&gt;1),1,0)</f>
        <v>0</v>
      </c>
    </row>
    <row r="497" spans="1:16" ht="25.5">
      <c r="A497" s="693" t="s">
        <v>69</v>
      </c>
      <c r="B497" s="573" t="s">
        <v>69</v>
      </c>
      <c r="C497" s="573" t="s">
        <v>114</v>
      </c>
      <c r="D497" s="956" t="s">
        <v>1147</v>
      </c>
      <c r="E497" s="984"/>
      <c r="F497" s="984"/>
      <c r="G497" s="984"/>
      <c r="H497" s="984"/>
      <c r="I497" s="1074"/>
      <c r="J497" s="1074"/>
      <c r="K497" s="1074"/>
      <c r="L497" s="1074"/>
      <c r="M497" s="1074"/>
      <c r="N497" s="1074"/>
      <c r="O497" s="1074"/>
      <c r="P497" s="1074"/>
    </row>
    <row r="498" spans="1:16" ht="114.75">
      <c r="A498" s="705" t="s">
        <v>69</v>
      </c>
      <c r="B498" s="605" t="s">
        <v>69</v>
      </c>
      <c r="C498" s="605" t="s">
        <v>114</v>
      </c>
      <c r="D498" s="978" t="s">
        <v>1277</v>
      </c>
      <c r="E498" s="984">
        <f t="shared" si="33"/>
        <v>0</v>
      </c>
      <c r="F498" s="984">
        <f t="shared" si="34"/>
        <v>0</v>
      </c>
      <c r="G498" s="984">
        <f t="shared" si="35"/>
        <v>1</v>
      </c>
      <c r="H498" s="984">
        <f t="shared" si="36"/>
        <v>1</v>
      </c>
      <c r="I498" s="1041">
        <f>IF(AND('Evaluation des exigences'!E515="Choix de véracité",A498&lt;&gt;"NA"),1,0)</f>
        <v>0</v>
      </c>
      <c r="J498" s="1041">
        <f>IF(AND('Evaluation des exigences'!E515="Non concernée",A498&lt;&gt;"NA"),1,0)</f>
        <v>0</v>
      </c>
      <c r="K498" s="1041">
        <f>IF(AND('Evaluation des exigences'!E515="Choix de véracité",B498&lt;&gt;"NA"),1,0)</f>
        <v>0</v>
      </c>
      <c r="L498" s="1041">
        <f>IF(AND('Evaluation des exigences'!E515="Non concernée",B498&lt;&gt;"NA"),1,0)</f>
        <v>0</v>
      </c>
      <c r="M498" s="1041">
        <f>IF(AND('Evaluation des exigences'!E515="Choix de véracité",C498&lt;&gt;"NA"),1,0)</f>
        <v>1</v>
      </c>
      <c r="N498" s="1041">
        <f>IF(AND('Evaluation des exigences'!E515="Non concernée",C498&lt;&gt;"NA"),1,0)</f>
        <v>0</v>
      </c>
      <c r="O498" s="1041">
        <f>IF(AND('Evaluation des exigences'!E515="Choix de véracité",H498&gt;1),1,0)</f>
        <v>0</v>
      </c>
      <c r="P498" s="1041">
        <f>IF(AND('Evaluation des exigences'!E515="Non concernée",H498&gt;1),1,0)</f>
        <v>0</v>
      </c>
    </row>
    <row r="499" spans="1:16" ht="38.25">
      <c r="A499" s="693" t="s">
        <v>69</v>
      </c>
      <c r="B499" s="573" t="s">
        <v>69</v>
      </c>
      <c r="C499" s="573" t="s">
        <v>70</v>
      </c>
      <c r="D499" s="956" t="s">
        <v>590</v>
      </c>
      <c r="E499" s="984"/>
      <c r="F499" s="984"/>
      <c r="G499" s="984"/>
      <c r="H499" s="984"/>
      <c r="I499" s="1074"/>
      <c r="J499" s="1074"/>
      <c r="K499" s="1074"/>
      <c r="L499" s="1074"/>
      <c r="M499" s="1074"/>
      <c r="N499" s="1074"/>
      <c r="O499" s="1074"/>
      <c r="P499" s="1074"/>
    </row>
    <row r="500" spans="1:16" ht="76.5">
      <c r="A500" s="705" t="s">
        <v>69</v>
      </c>
      <c r="B500" s="605" t="s">
        <v>69</v>
      </c>
      <c r="C500" s="605" t="s">
        <v>70</v>
      </c>
      <c r="D500" s="977" t="s">
        <v>1321</v>
      </c>
      <c r="E500" s="984">
        <f t="shared" si="33"/>
        <v>0</v>
      </c>
      <c r="F500" s="984">
        <f t="shared" si="34"/>
        <v>0</v>
      </c>
      <c r="G500" s="984">
        <f t="shared" si="35"/>
        <v>1</v>
      </c>
      <c r="H500" s="984">
        <f t="shared" si="36"/>
        <v>1</v>
      </c>
      <c r="I500" s="1041">
        <f>IF(AND('Evaluation des exigences'!E517="Choix de véracité",A500&lt;&gt;"NA"),1,0)</f>
        <v>0</v>
      </c>
      <c r="J500" s="1041">
        <f>IF(AND('Evaluation des exigences'!E517="Non concernée",A500&lt;&gt;"NA"),1,0)</f>
        <v>0</v>
      </c>
      <c r="K500" s="1041">
        <f>IF(AND('Evaluation des exigences'!E517="Choix de véracité",B500&lt;&gt;"NA"),1,0)</f>
        <v>0</v>
      </c>
      <c r="L500" s="1041">
        <f>IF(AND('Evaluation des exigences'!E517="Non concernée",B500&lt;&gt;"NA"),1,0)</f>
        <v>0</v>
      </c>
      <c r="M500" s="1041">
        <f>IF(AND('Evaluation des exigences'!E517="Choix de véracité",C500&lt;&gt;"NA"),1,0)</f>
        <v>1</v>
      </c>
      <c r="N500" s="1041">
        <f>IF(AND('Evaluation des exigences'!E517="Non concernée",C500&lt;&gt;"NA"),1,0)</f>
        <v>0</v>
      </c>
      <c r="O500" s="1041">
        <f>IF(AND('Evaluation des exigences'!E517="Choix de véracité",H500&gt;1),1,0)</f>
        <v>0</v>
      </c>
      <c r="P500" s="1041">
        <f>IF(AND('Evaluation des exigences'!E517="Non concernée",H500&gt;1),1,0)</f>
        <v>0</v>
      </c>
    </row>
    <row r="501" spans="1:16" ht="63.75">
      <c r="A501" s="705" t="s">
        <v>69</v>
      </c>
      <c r="B501" s="605" t="s">
        <v>69</v>
      </c>
      <c r="C501" s="605" t="s">
        <v>70</v>
      </c>
      <c r="D501" s="977" t="s">
        <v>1322</v>
      </c>
      <c r="E501" s="984">
        <f t="shared" si="33"/>
        <v>0</v>
      </c>
      <c r="F501" s="984">
        <f t="shared" si="34"/>
        <v>0</v>
      </c>
      <c r="G501" s="984">
        <f t="shared" si="35"/>
        <v>1</v>
      </c>
      <c r="H501" s="984">
        <f t="shared" si="36"/>
        <v>1</v>
      </c>
      <c r="I501" s="1041">
        <f>IF(AND('Evaluation des exigences'!E518="Choix de véracité",A501&lt;&gt;"NA"),1,0)</f>
        <v>0</v>
      </c>
      <c r="J501" s="1041">
        <f>IF(AND('Evaluation des exigences'!E518="Non concernée",A501&lt;&gt;"NA"),1,0)</f>
        <v>0</v>
      </c>
      <c r="K501" s="1041">
        <f>IF(AND('Evaluation des exigences'!E518="Choix de véracité",B501&lt;&gt;"NA"),1,0)</f>
        <v>0</v>
      </c>
      <c r="L501" s="1041">
        <f>IF(AND('Evaluation des exigences'!E518="Non concernée",B501&lt;&gt;"NA"),1,0)</f>
        <v>0</v>
      </c>
      <c r="M501" s="1041">
        <f>IF(AND('Evaluation des exigences'!E518="Choix de véracité",C501&lt;&gt;"NA"),1,0)</f>
        <v>1</v>
      </c>
      <c r="N501" s="1041">
        <f>IF(AND('Evaluation des exigences'!E518="Non concernée",C501&lt;&gt;"NA"),1,0)</f>
        <v>0</v>
      </c>
      <c r="O501" s="1041">
        <f>IF(AND('Evaluation des exigences'!E518="Choix de véracité",H501&gt;1),1,0)</f>
        <v>0</v>
      </c>
      <c r="P501" s="1041">
        <f>IF(AND('Evaluation des exigences'!E518="Non concernée",H501&gt;1),1,0)</f>
        <v>0</v>
      </c>
    </row>
    <row r="502" spans="1:16" ht="165.75">
      <c r="A502" s="705" t="s">
        <v>69</v>
      </c>
      <c r="B502" s="605" t="s">
        <v>69</v>
      </c>
      <c r="C502" s="605" t="s">
        <v>70</v>
      </c>
      <c r="D502" s="978" t="s">
        <v>1323</v>
      </c>
      <c r="E502" s="984">
        <f t="shared" si="33"/>
        <v>0</v>
      </c>
      <c r="F502" s="984">
        <f t="shared" si="34"/>
        <v>0</v>
      </c>
      <c r="G502" s="984">
        <f t="shared" si="35"/>
        <v>1</v>
      </c>
      <c r="H502" s="984">
        <f t="shared" si="36"/>
        <v>1</v>
      </c>
      <c r="I502" s="1041">
        <f>IF(AND('Evaluation des exigences'!E519="Choix de véracité",A502&lt;&gt;"NA"),1,0)</f>
        <v>0</v>
      </c>
      <c r="J502" s="1041">
        <f>IF(AND('Evaluation des exigences'!E519="Non concernée",A502&lt;&gt;"NA"),1,0)</f>
        <v>0</v>
      </c>
      <c r="K502" s="1041">
        <f>IF(AND('Evaluation des exigences'!E519="Choix de véracité",B502&lt;&gt;"NA"),1,0)</f>
        <v>0</v>
      </c>
      <c r="L502" s="1041">
        <f>IF(AND('Evaluation des exigences'!E519="Non concernée",B502&lt;&gt;"NA"),1,0)</f>
        <v>0</v>
      </c>
      <c r="M502" s="1041">
        <f>IF(AND('Evaluation des exigences'!E519="Choix de véracité",C502&lt;&gt;"NA"),1,0)</f>
        <v>1</v>
      </c>
      <c r="N502" s="1041">
        <f>IF(AND('Evaluation des exigences'!E519="Non concernée",C502&lt;&gt;"NA"),1,0)</f>
        <v>0</v>
      </c>
      <c r="O502" s="1041">
        <f>IF(AND('Evaluation des exigences'!E519="Choix de véracité",H502&gt;1),1,0)</f>
        <v>0</v>
      </c>
      <c r="P502" s="1041">
        <f>IF(AND('Evaluation des exigences'!E519="Non concernée",H502&gt;1),1,0)</f>
        <v>0</v>
      </c>
    </row>
    <row r="503" spans="1:16">
      <c r="A503" s="703" t="s">
        <v>69</v>
      </c>
      <c r="B503" s="576" t="s">
        <v>69</v>
      </c>
      <c r="C503" s="576">
        <v>5</v>
      </c>
      <c r="D503" s="954" t="s">
        <v>594</v>
      </c>
      <c r="E503" s="984"/>
      <c r="F503" s="984"/>
      <c r="G503" s="984"/>
      <c r="H503" s="984"/>
      <c r="I503" s="1074"/>
      <c r="J503" s="1074"/>
      <c r="K503" s="1074"/>
      <c r="L503" s="1074"/>
      <c r="M503" s="1074"/>
      <c r="N503" s="1074"/>
      <c r="O503" s="1074"/>
      <c r="P503" s="1074"/>
    </row>
    <row r="504" spans="1:16" ht="63.75">
      <c r="A504" s="705" t="s">
        <v>69</v>
      </c>
      <c r="B504" s="605" t="s">
        <v>69</v>
      </c>
      <c r="C504" s="605" t="s">
        <v>1270</v>
      </c>
      <c r="D504" s="977" t="s">
        <v>1271</v>
      </c>
      <c r="E504" s="984">
        <f t="shared" si="33"/>
        <v>0</v>
      </c>
      <c r="F504" s="984">
        <f t="shared" si="34"/>
        <v>0</v>
      </c>
      <c r="G504" s="984">
        <f t="shared" si="35"/>
        <v>1</v>
      </c>
      <c r="H504" s="984">
        <f t="shared" si="36"/>
        <v>1</v>
      </c>
      <c r="I504" s="1041">
        <f>IF(AND('Evaluation des exigences'!E521="Choix de véracité",A504&lt;&gt;"NA"),1,0)</f>
        <v>0</v>
      </c>
      <c r="J504" s="1041">
        <f>IF(AND('Evaluation des exigences'!E521="Non concernée",A504&lt;&gt;"NA"),1,0)</f>
        <v>0</v>
      </c>
      <c r="K504" s="1041">
        <f>IF(AND('Evaluation des exigences'!E521="Choix de véracité",B504&lt;&gt;"NA"),1,0)</f>
        <v>0</v>
      </c>
      <c r="L504" s="1041">
        <f>IF(AND('Evaluation des exigences'!E521="Non concernée",B504&lt;&gt;"NA"),1,0)</f>
        <v>0</v>
      </c>
      <c r="M504" s="1041">
        <f>IF(AND('Evaluation des exigences'!E521="Choix de véracité",C504&lt;&gt;"NA"),1,0)</f>
        <v>1</v>
      </c>
      <c r="N504" s="1041">
        <f>IF(AND('Evaluation des exigences'!E521="Non concernée",C504&lt;&gt;"NA"),1,0)</f>
        <v>0</v>
      </c>
      <c r="O504" s="1041">
        <f>IF(AND('Evaluation des exigences'!E521="Choix de véracité",H504&gt;1),1,0)</f>
        <v>0</v>
      </c>
      <c r="P504" s="1041">
        <f>IF(AND('Evaluation des exigences'!E521="Non concernée",H504&gt;1),1,0)</f>
        <v>0</v>
      </c>
    </row>
    <row r="505" spans="1:16" ht="51">
      <c r="A505" s="705" t="s">
        <v>69</v>
      </c>
      <c r="B505" s="605" t="s">
        <v>69</v>
      </c>
      <c r="C505" s="605" t="s">
        <v>1272</v>
      </c>
      <c r="D505" s="977" t="s">
        <v>1577</v>
      </c>
      <c r="E505" s="984">
        <f t="shared" si="33"/>
        <v>0</v>
      </c>
      <c r="F505" s="984">
        <f t="shared" si="34"/>
        <v>0</v>
      </c>
      <c r="G505" s="984">
        <f t="shared" si="35"/>
        <v>1</v>
      </c>
      <c r="H505" s="984">
        <f t="shared" si="36"/>
        <v>1</v>
      </c>
      <c r="I505" s="1041">
        <f>IF(AND('Evaluation des exigences'!E522="Choix de véracité",A505&lt;&gt;"NA"),1,0)</f>
        <v>0</v>
      </c>
      <c r="J505" s="1041">
        <f>IF(AND('Evaluation des exigences'!E522="Non concernée",A505&lt;&gt;"NA"),1,0)</f>
        <v>0</v>
      </c>
      <c r="K505" s="1041">
        <f>IF(AND('Evaluation des exigences'!E522="Choix de véracité",B505&lt;&gt;"NA"),1,0)</f>
        <v>0</v>
      </c>
      <c r="L505" s="1041">
        <f>IF(AND('Evaluation des exigences'!E522="Non concernée",B505&lt;&gt;"NA"),1,0)</f>
        <v>0</v>
      </c>
      <c r="M505" s="1041">
        <f>IF(AND('Evaluation des exigences'!E522="Choix de véracité",C505&lt;&gt;"NA"),1,0)</f>
        <v>1</v>
      </c>
      <c r="N505" s="1041">
        <f>IF(AND('Evaluation des exigences'!E522="Non concernée",C505&lt;&gt;"NA"),1,0)</f>
        <v>0</v>
      </c>
      <c r="O505" s="1041">
        <f>IF(AND('Evaluation des exigences'!E522="Choix de véracité",H505&gt;1),1,0)</f>
        <v>0</v>
      </c>
      <c r="P505" s="1041">
        <f>IF(AND('Evaluation des exigences'!E522="Non concernée",H505&gt;1),1,0)</f>
        <v>0</v>
      </c>
    </row>
    <row r="506" spans="1:16">
      <c r="A506" s="703" t="s">
        <v>69</v>
      </c>
      <c r="B506" s="576" t="s">
        <v>69</v>
      </c>
      <c r="C506" s="590">
        <v>6</v>
      </c>
      <c r="D506" s="954" t="s">
        <v>555</v>
      </c>
      <c r="E506" s="984"/>
      <c r="F506" s="984"/>
      <c r="G506" s="984"/>
      <c r="H506" s="984"/>
      <c r="I506" s="1074"/>
      <c r="J506" s="1074"/>
      <c r="K506" s="1074"/>
      <c r="L506" s="1074"/>
      <c r="M506" s="1074"/>
      <c r="N506" s="1074"/>
      <c r="O506" s="1074"/>
      <c r="P506" s="1074"/>
    </row>
    <row r="507" spans="1:16">
      <c r="A507" s="693" t="s">
        <v>69</v>
      </c>
      <c r="B507" s="573" t="s">
        <v>69</v>
      </c>
      <c r="C507" s="573" t="s">
        <v>234</v>
      </c>
      <c r="D507" s="956" t="s">
        <v>595</v>
      </c>
      <c r="E507" s="984"/>
      <c r="F507" s="984"/>
      <c r="G507" s="984"/>
      <c r="H507" s="984"/>
      <c r="I507" s="1074"/>
      <c r="J507" s="1074"/>
      <c r="K507" s="1074"/>
      <c r="L507" s="1074"/>
      <c r="M507" s="1074"/>
      <c r="N507" s="1074"/>
      <c r="O507" s="1074"/>
      <c r="P507" s="1074"/>
    </row>
    <row r="508" spans="1:16" ht="38.25">
      <c r="A508" s="705" t="s">
        <v>69</v>
      </c>
      <c r="B508" s="605" t="s">
        <v>69</v>
      </c>
      <c r="C508" s="605" t="s">
        <v>597</v>
      </c>
      <c r="D508" s="977" t="s">
        <v>1578</v>
      </c>
      <c r="E508" s="984">
        <f t="shared" si="33"/>
        <v>0</v>
      </c>
      <c r="F508" s="984">
        <f t="shared" si="34"/>
        <v>0</v>
      </c>
      <c r="G508" s="984">
        <f t="shared" si="35"/>
        <v>1</v>
      </c>
      <c r="H508" s="984">
        <f t="shared" si="36"/>
        <v>1</v>
      </c>
      <c r="I508" s="1041">
        <f>IF(AND('Evaluation des exigences'!E525="Choix de véracité",A508&lt;&gt;"NA"),1,0)</f>
        <v>0</v>
      </c>
      <c r="J508" s="1041">
        <f>IF(AND('Evaluation des exigences'!E525="Non concernée",A508&lt;&gt;"NA"),1,0)</f>
        <v>0</v>
      </c>
      <c r="K508" s="1041">
        <f>IF(AND('Evaluation des exigences'!E525="Choix de véracité",B508&lt;&gt;"NA"),1,0)</f>
        <v>0</v>
      </c>
      <c r="L508" s="1041">
        <f>IF(AND('Evaluation des exigences'!E525="Non concernée",B508&lt;&gt;"NA"),1,0)</f>
        <v>0</v>
      </c>
      <c r="M508" s="1041">
        <f>IF(AND('Evaluation des exigences'!E525="Choix de véracité",C508&lt;&gt;"NA"),1,0)</f>
        <v>1</v>
      </c>
      <c r="N508" s="1041">
        <f>IF(AND('Evaluation des exigences'!E525="Non concernée",C508&lt;&gt;"NA"),1,0)</f>
        <v>0</v>
      </c>
      <c r="O508" s="1041">
        <f>IF(AND('Evaluation des exigences'!E525="Choix de véracité",H508&gt;1),1,0)</f>
        <v>0</v>
      </c>
      <c r="P508" s="1041">
        <f>IF(AND('Evaluation des exigences'!E525="Non concernée",H508&gt;1),1,0)</f>
        <v>0</v>
      </c>
    </row>
    <row r="509" spans="1:16" ht="25.5">
      <c r="A509" s="693" t="s">
        <v>69</v>
      </c>
      <c r="B509" s="573" t="s">
        <v>69</v>
      </c>
      <c r="C509" s="573" t="s">
        <v>315</v>
      </c>
      <c r="D509" s="956" t="s">
        <v>598</v>
      </c>
      <c r="E509" s="984"/>
      <c r="F509" s="984"/>
      <c r="G509" s="984"/>
      <c r="H509" s="984"/>
      <c r="I509" s="1074"/>
      <c r="J509" s="1074"/>
      <c r="K509" s="1074"/>
      <c r="L509" s="1074"/>
      <c r="M509" s="1074"/>
      <c r="N509" s="1074"/>
      <c r="O509" s="1074"/>
      <c r="P509" s="1074"/>
    </row>
    <row r="510" spans="1:16" ht="51">
      <c r="A510" s="705" t="s">
        <v>69</v>
      </c>
      <c r="B510" s="605" t="s">
        <v>69</v>
      </c>
      <c r="C510" s="605" t="s">
        <v>600</v>
      </c>
      <c r="D510" s="977" t="s">
        <v>1579</v>
      </c>
      <c r="E510" s="984">
        <f t="shared" si="33"/>
        <v>0</v>
      </c>
      <c r="F510" s="984">
        <f t="shared" si="34"/>
        <v>0</v>
      </c>
      <c r="G510" s="984">
        <f t="shared" si="35"/>
        <v>1</v>
      </c>
      <c r="H510" s="984">
        <f t="shared" si="36"/>
        <v>1</v>
      </c>
      <c r="I510" s="1041">
        <f>IF(AND('Evaluation des exigences'!E527="Choix de véracité",A510&lt;&gt;"NA"),1,0)</f>
        <v>0</v>
      </c>
      <c r="J510" s="1041">
        <f>IF(AND('Evaluation des exigences'!E527="Non concernée",A510&lt;&gt;"NA"),1,0)</f>
        <v>0</v>
      </c>
      <c r="K510" s="1041">
        <f>IF(AND('Evaluation des exigences'!E527="Choix de véracité",B510&lt;&gt;"NA"),1,0)</f>
        <v>0</v>
      </c>
      <c r="L510" s="1041">
        <f>IF(AND('Evaluation des exigences'!E527="Non concernée",B510&lt;&gt;"NA"),1,0)</f>
        <v>0</v>
      </c>
      <c r="M510" s="1041">
        <f>IF(AND('Evaluation des exigences'!E527="Choix de véracité",C510&lt;&gt;"NA"),1,0)</f>
        <v>1</v>
      </c>
      <c r="N510" s="1041">
        <f>IF(AND('Evaluation des exigences'!E527="Non concernée",C510&lt;&gt;"NA"),1,0)</f>
        <v>0</v>
      </c>
      <c r="O510" s="1041">
        <f>IF(AND('Evaluation des exigences'!E527="Choix de véracité",H510&gt;1),1,0)</f>
        <v>0</v>
      </c>
      <c r="P510" s="1041">
        <f>IF(AND('Evaluation des exigences'!E527="Non concernée",H510&gt;1),1,0)</f>
        <v>0</v>
      </c>
    </row>
    <row r="511" spans="1:16" ht="63.75">
      <c r="A511" s="705" t="s">
        <v>69</v>
      </c>
      <c r="B511" s="605" t="s">
        <v>69</v>
      </c>
      <c r="C511" s="605" t="s">
        <v>602</v>
      </c>
      <c r="D511" s="977" t="s">
        <v>1580</v>
      </c>
      <c r="E511" s="984">
        <f t="shared" si="33"/>
        <v>0</v>
      </c>
      <c r="F511" s="984">
        <f t="shared" si="34"/>
        <v>0</v>
      </c>
      <c r="G511" s="984">
        <f t="shared" si="35"/>
        <v>1</v>
      </c>
      <c r="H511" s="984">
        <f t="shared" si="36"/>
        <v>1</v>
      </c>
      <c r="I511" s="1041">
        <f>IF(AND('Evaluation des exigences'!E528="Choix de véracité",A511&lt;&gt;"NA"),1,0)</f>
        <v>0</v>
      </c>
      <c r="J511" s="1041">
        <f>IF(AND('Evaluation des exigences'!E528="Non concernée",A511&lt;&gt;"NA"),1,0)</f>
        <v>0</v>
      </c>
      <c r="K511" s="1041">
        <f>IF(AND('Evaluation des exigences'!E528="Choix de véracité",B511&lt;&gt;"NA"),1,0)</f>
        <v>0</v>
      </c>
      <c r="L511" s="1041">
        <f>IF(AND('Evaluation des exigences'!E528="Non concernée",B511&lt;&gt;"NA"),1,0)</f>
        <v>0</v>
      </c>
      <c r="M511" s="1041">
        <f>IF(AND('Evaluation des exigences'!E528="Choix de véracité",C511&lt;&gt;"NA"),1,0)</f>
        <v>1</v>
      </c>
      <c r="N511" s="1041">
        <f>IF(AND('Evaluation des exigences'!E528="Non concernée",C511&lt;&gt;"NA"),1,0)</f>
        <v>0</v>
      </c>
      <c r="O511" s="1041">
        <f>IF(AND('Evaluation des exigences'!E528="Choix de véracité",H511&gt;1),1,0)</f>
        <v>0</v>
      </c>
      <c r="P511" s="1041">
        <f>IF(AND('Evaluation des exigences'!E528="Non concernée",H511&gt;1),1,0)</f>
        <v>0</v>
      </c>
    </row>
    <row r="512" spans="1:16" ht="114.75">
      <c r="A512" s="705" t="s">
        <v>69</v>
      </c>
      <c r="B512" s="605" t="s">
        <v>69</v>
      </c>
      <c r="C512" s="605" t="s">
        <v>604</v>
      </c>
      <c r="D512" s="978" t="s">
        <v>1581</v>
      </c>
      <c r="E512" s="984">
        <f t="shared" si="33"/>
        <v>0</v>
      </c>
      <c r="F512" s="984">
        <f t="shared" si="34"/>
        <v>0</v>
      </c>
      <c r="G512" s="984">
        <f t="shared" si="35"/>
        <v>1</v>
      </c>
      <c r="H512" s="984">
        <f t="shared" si="36"/>
        <v>1</v>
      </c>
      <c r="I512" s="1041">
        <f>IF(AND('Evaluation des exigences'!E529="Choix de véracité",A512&lt;&gt;"NA"),1,0)</f>
        <v>0</v>
      </c>
      <c r="J512" s="1041">
        <f>IF(AND('Evaluation des exigences'!E529="Non concernée",A512&lt;&gt;"NA"),1,0)</f>
        <v>0</v>
      </c>
      <c r="K512" s="1041">
        <f>IF(AND('Evaluation des exigences'!E529="Choix de véracité",B512&lt;&gt;"NA"),1,0)</f>
        <v>0</v>
      </c>
      <c r="L512" s="1041">
        <f>IF(AND('Evaluation des exigences'!E529="Non concernée",B512&lt;&gt;"NA"),1,0)</f>
        <v>0</v>
      </c>
      <c r="M512" s="1041">
        <f>IF(AND('Evaluation des exigences'!E529="Choix de véracité",C512&lt;&gt;"NA"),1,0)</f>
        <v>1</v>
      </c>
      <c r="N512" s="1041">
        <f>IF(AND('Evaluation des exigences'!E529="Non concernée",C512&lt;&gt;"NA"),1,0)</f>
        <v>0</v>
      </c>
      <c r="O512" s="1041">
        <f>IF(AND('Evaluation des exigences'!E529="Choix de véracité",H512&gt;1),1,0)</f>
        <v>0</v>
      </c>
      <c r="P512" s="1041">
        <f>IF(AND('Evaluation des exigences'!E529="Non concernée",H512&gt;1),1,0)</f>
        <v>0</v>
      </c>
    </row>
    <row r="513" spans="1:16" ht="89.25">
      <c r="A513" s="705" t="s">
        <v>69</v>
      </c>
      <c r="B513" s="605" t="s">
        <v>69</v>
      </c>
      <c r="C513" s="605" t="s">
        <v>606</v>
      </c>
      <c r="D513" s="978" t="s">
        <v>1582</v>
      </c>
      <c r="E513" s="984">
        <f t="shared" si="33"/>
        <v>0</v>
      </c>
      <c r="F513" s="984">
        <f t="shared" si="34"/>
        <v>0</v>
      </c>
      <c r="G513" s="984">
        <f t="shared" si="35"/>
        <v>1</v>
      </c>
      <c r="H513" s="984">
        <f t="shared" si="36"/>
        <v>1</v>
      </c>
      <c r="I513" s="1041">
        <f>IF(AND('Evaluation des exigences'!E530="Choix de véracité",A513&lt;&gt;"NA"),1,0)</f>
        <v>0</v>
      </c>
      <c r="J513" s="1041">
        <f>IF(AND('Evaluation des exigences'!E530="Non concernée",A513&lt;&gt;"NA"),1,0)</f>
        <v>0</v>
      </c>
      <c r="K513" s="1041">
        <f>IF(AND('Evaluation des exigences'!E530="Choix de véracité",B513&lt;&gt;"NA"),1,0)</f>
        <v>0</v>
      </c>
      <c r="L513" s="1041">
        <f>IF(AND('Evaluation des exigences'!E530="Non concernée",B513&lt;&gt;"NA"),1,0)</f>
        <v>0</v>
      </c>
      <c r="M513" s="1041">
        <f>IF(AND('Evaluation des exigences'!E530="Choix de véracité",C513&lt;&gt;"NA"),1,0)</f>
        <v>1</v>
      </c>
      <c r="N513" s="1041">
        <f>IF(AND('Evaluation des exigences'!E530="Non concernée",C513&lt;&gt;"NA"),1,0)</f>
        <v>0</v>
      </c>
      <c r="O513" s="1041">
        <f>IF(AND('Evaluation des exigences'!E530="Choix de véracité",H513&gt;1),1,0)</f>
        <v>0</v>
      </c>
      <c r="P513" s="1041">
        <f>IF(AND('Evaluation des exigences'!E530="Non concernée",H513&gt;1),1,0)</f>
        <v>0</v>
      </c>
    </row>
    <row r="514" spans="1:16" ht="76.5">
      <c r="A514" s="705" t="s">
        <v>69</v>
      </c>
      <c r="B514" s="605" t="s">
        <v>69</v>
      </c>
      <c r="C514" s="605" t="s">
        <v>608</v>
      </c>
      <c r="D514" s="977" t="s">
        <v>1583</v>
      </c>
      <c r="E514" s="984">
        <f t="shared" si="33"/>
        <v>0</v>
      </c>
      <c r="F514" s="984">
        <f t="shared" si="34"/>
        <v>0</v>
      </c>
      <c r="G514" s="984">
        <f t="shared" si="35"/>
        <v>1</v>
      </c>
      <c r="H514" s="984">
        <f t="shared" si="36"/>
        <v>1</v>
      </c>
      <c r="I514" s="1041">
        <f>IF(AND('Evaluation des exigences'!E531="Choix de véracité",A514&lt;&gt;"NA"),1,0)</f>
        <v>0</v>
      </c>
      <c r="J514" s="1041">
        <f>IF(AND('Evaluation des exigences'!E531="Non concernée",A514&lt;&gt;"NA"),1,0)</f>
        <v>0</v>
      </c>
      <c r="K514" s="1041">
        <f>IF(AND('Evaluation des exigences'!E531="Choix de véracité",B514&lt;&gt;"NA"),1,0)</f>
        <v>0</v>
      </c>
      <c r="L514" s="1041">
        <f>IF(AND('Evaluation des exigences'!E531="Non concernée",B514&lt;&gt;"NA"),1,0)</f>
        <v>0</v>
      </c>
      <c r="M514" s="1041">
        <f>IF(AND('Evaluation des exigences'!E531="Choix de véracité",C514&lt;&gt;"NA"),1,0)</f>
        <v>1</v>
      </c>
      <c r="N514" s="1041">
        <f>IF(AND('Evaluation des exigences'!E531="Non concernée",C514&lt;&gt;"NA"),1,0)</f>
        <v>0</v>
      </c>
      <c r="O514" s="1041">
        <f>IF(AND('Evaluation des exigences'!E531="Choix de véracité",H514&gt;1),1,0)</f>
        <v>0</v>
      </c>
      <c r="P514" s="1041">
        <f>IF(AND('Evaluation des exigences'!E531="Non concernée",H514&gt;1),1,0)</f>
        <v>0</v>
      </c>
    </row>
    <row r="515" spans="1:16" ht="38.25">
      <c r="A515" s="705" t="s">
        <v>69</v>
      </c>
      <c r="B515" s="605" t="s">
        <v>69</v>
      </c>
      <c r="C515" s="605" t="s">
        <v>610</v>
      </c>
      <c r="D515" s="977" t="s">
        <v>1280</v>
      </c>
      <c r="E515" s="984">
        <f t="shared" si="33"/>
        <v>0</v>
      </c>
      <c r="F515" s="984">
        <f t="shared" si="34"/>
        <v>0</v>
      </c>
      <c r="G515" s="984">
        <f t="shared" si="35"/>
        <v>1</v>
      </c>
      <c r="H515" s="984">
        <f t="shared" si="36"/>
        <v>1</v>
      </c>
      <c r="I515" s="1041">
        <f>IF(AND('Evaluation des exigences'!E532="Choix de véracité",A515&lt;&gt;"NA"),1,0)</f>
        <v>0</v>
      </c>
      <c r="J515" s="1041">
        <f>IF(AND('Evaluation des exigences'!E532="Non concernée",A515&lt;&gt;"NA"),1,0)</f>
        <v>0</v>
      </c>
      <c r="K515" s="1041">
        <f>IF(AND('Evaluation des exigences'!E532="Choix de véracité",B515&lt;&gt;"NA"),1,0)</f>
        <v>0</v>
      </c>
      <c r="L515" s="1041">
        <f>IF(AND('Evaluation des exigences'!E532="Non concernée",B515&lt;&gt;"NA"),1,0)</f>
        <v>0</v>
      </c>
      <c r="M515" s="1041">
        <f>IF(AND('Evaluation des exigences'!E532="Choix de véracité",C515&lt;&gt;"NA"),1,0)</f>
        <v>1</v>
      </c>
      <c r="N515" s="1041">
        <f>IF(AND('Evaluation des exigences'!E532="Non concernée",C515&lt;&gt;"NA"),1,0)</f>
        <v>0</v>
      </c>
      <c r="O515" s="1041">
        <f>IF(AND('Evaluation des exigences'!E532="Choix de véracité",H515&gt;1),1,0)</f>
        <v>0</v>
      </c>
      <c r="P515" s="1041">
        <f>IF(AND('Evaluation des exigences'!E532="Non concernée",H515&gt;1),1,0)</f>
        <v>0</v>
      </c>
    </row>
    <row r="516" spans="1:16" ht="25.5">
      <c r="A516" s="693" t="s">
        <v>69</v>
      </c>
      <c r="B516" s="573" t="s">
        <v>69</v>
      </c>
      <c r="C516" s="573" t="s">
        <v>246</v>
      </c>
      <c r="D516" s="956" t="s">
        <v>611</v>
      </c>
      <c r="E516" s="984"/>
      <c r="F516" s="984"/>
      <c r="G516" s="984"/>
      <c r="H516" s="984"/>
      <c r="I516" s="1074"/>
      <c r="J516" s="1074"/>
      <c r="K516" s="1074"/>
      <c r="L516" s="1074"/>
      <c r="M516" s="1074"/>
      <c r="N516" s="1074"/>
      <c r="O516" s="1074"/>
      <c r="P516" s="1074"/>
    </row>
    <row r="517" spans="1:16" ht="38.25">
      <c r="A517" s="705" t="s">
        <v>69</v>
      </c>
      <c r="B517" s="605" t="s">
        <v>69</v>
      </c>
      <c r="C517" s="605" t="s">
        <v>613</v>
      </c>
      <c r="D517" s="977" t="s">
        <v>1584</v>
      </c>
      <c r="E517" s="984">
        <f t="shared" ref="E517:E547" si="37">IF(A517="NA",0,1)</f>
        <v>0</v>
      </c>
      <c r="F517" s="984">
        <f t="shared" ref="F517:F547" si="38">IF(B517="NA",0,1)</f>
        <v>0</v>
      </c>
      <c r="G517" s="984">
        <f t="shared" ref="G517:G547" si="39">IF(C517="NA",0,1)</f>
        <v>1</v>
      </c>
      <c r="H517" s="984">
        <f t="shared" si="36"/>
        <v>1</v>
      </c>
      <c r="I517" s="1041">
        <f>IF(AND('Evaluation des exigences'!E534="Choix de véracité",A517&lt;&gt;"NA"),1,0)</f>
        <v>0</v>
      </c>
      <c r="J517" s="1041">
        <f>IF(AND('Evaluation des exigences'!E534="Non concernée",A517&lt;&gt;"NA"),1,0)</f>
        <v>0</v>
      </c>
      <c r="K517" s="1041">
        <f>IF(AND('Evaluation des exigences'!E534="Choix de véracité",B517&lt;&gt;"NA"),1,0)</f>
        <v>0</v>
      </c>
      <c r="L517" s="1041">
        <f>IF(AND('Evaluation des exigences'!E534="Non concernée",B517&lt;&gt;"NA"),1,0)</f>
        <v>0</v>
      </c>
      <c r="M517" s="1041">
        <f>IF(AND('Evaluation des exigences'!E534="Choix de véracité",C517&lt;&gt;"NA"),1,0)</f>
        <v>1</v>
      </c>
      <c r="N517" s="1041">
        <f>IF(AND('Evaluation des exigences'!E534="Non concernée",C517&lt;&gt;"NA"),1,0)</f>
        <v>0</v>
      </c>
      <c r="O517" s="1041">
        <f>IF(AND('Evaluation des exigences'!E534="Choix de véracité",H517&gt;1),1,0)</f>
        <v>0</v>
      </c>
      <c r="P517" s="1041">
        <f>IF(AND('Evaluation des exigences'!E534="Non concernée",H517&gt;1),1,0)</f>
        <v>0</v>
      </c>
    </row>
    <row r="518" spans="1:16" ht="63.75">
      <c r="A518" s="705" t="s">
        <v>69</v>
      </c>
      <c r="B518" s="605" t="s">
        <v>69</v>
      </c>
      <c r="C518" s="605" t="s">
        <v>615</v>
      </c>
      <c r="D518" s="977" t="s">
        <v>1585</v>
      </c>
      <c r="E518" s="984">
        <f t="shared" si="37"/>
        <v>0</v>
      </c>
      <c r="F518" s="984">
        <f t="shared" si="38"/>
        <v>0</v>
      </c>
      <c r="G518" s="984">
        <f t="shared" si="39"/>
        <v>1</v>
      </c>
      <c r="H518" s="984">
        <f t="shared" si="36"/>
        <v>1</v>
      </c>
      <c r="I518" s="1041">
        <f>IF(AND('Evaluation des exigences'!E535="Choix de véracité",A518&lt;&gt;"NA"),1,0)</f>
        <v>0</v>
      </c>
      <c r="J518" s="1041">
        <f>IF(AND('Evaluation des exigences'!E535="Non concernée",A518&lt;&gt;"NA"),1,0)</f>
        <v>0</v>
      </c>
      <c r="K518" s="1041">
        <f>IF(AND('Evaluation des exigences'!E535="Choix de véracité",B518&lt;&gt;"NA"),1,0)</f>
        <v>0</v>
      </c>
      <c r="L518" s="1041">
        <f>IF(AND('Evaluation des exigences'!E535="Non concernée",B518&lt;&gt;"NA"),1,0)</f>
        <v>0</v>
      </c>
      <c r="M518" s="1041">
        <f>IF(AND('Evaluation des exigences'!E535="Choix de véracité",C518&lt;&gt;"NA"),1,0)</f>
        <v>1</v>
      </c>
      <c r="N518" s="1041">
        <f>IF(AND('Evaluation des exigences'!E535="Non concernée",C518&lt;&gt;"NA"),1,0)</f>
        <v>0</v>
      </c>
      <c r="O518" s="1041">
        <f>IF(AND('Evaluation des exigences'!E535="Choix de véracité",H518&gt;1),1,0)</f>
        <v>0</v>
      </c>
      <c r="P518" s="1041">
        <f>IF(AND('Evaluation des exigences'!E535="Non concernée",H518&gt;1),1,0)</f>
        <v>0</v>
      </c>
    </row>
    <row r="519" spans="1:16">
      <c r="A519" s="693" t="s">
        <v>69</v>
      </c>
      <c r="B519" s="573" t="s">
        <v>69</v>
      </c>
      <c r="C519" s="573" t="s">
        <v>326</v>
      </c>
      <c r="D519" s="956" t="s">
        <v>616</v>
      </c>
      <c r="E519" s="984"/>
      <c r="F519" s="984"/>
      <c r="G519" s="984"/>
      <c r="H519" s="984"/>
      <c r="I519" s="1074"/>
      <c r="J519" s="1074"/>
      <c r="K519" s="1074"/>
      <c r="L519" s="1074"/>
      <c r="M519" s="1074"/>
      <c r="N519" s="1074"/>
      <c r="O519" s="1074"/>
      <c r="P519" s="1074"/>
    </row>
    <row r="520" spans="1:16" ht="38.25">
      <c r="A520" s="705" t="s">
        <v>69</v>
      </c>
      <c r="B520" s="605" t="s">
        <v>69</v>
      </c>
      <c r="C520" s="605" t="s">
        <v>327</v>
      </c>
      <c r="D520" s="977" t="s">
        <v>1586</v>
      </c>
      <c r="E520" s="984">
        <f t="shared" si="37"/>
        <v>0</v>
      </c>
      <c r="F520" s="984">
        <f t="shared" si="38"/>
        <v>0</v>
      </c>
      <c r="G520" s="984">
        <f t="shared" si="39"/>
        <v>1</v>
      </c>
      <c r="H520" s="984">
        <f t="shared" si="36"/>
        <v>1</v>
      </c>
      <c r="I520" s="1041">
        <f>IF(AND('Evaluation des exigences'!E537="Choix de véracité",A520&lt;&gt;"NA"),1,0)</f>
        <v>0</v>
      </c>
      <c r="J520" s="1041">
        <f>IF(AND('Evaluation des exigences'!E537="Non concernée",A520&lt;&gt;"NA"),1,0)</f>
        <v>0</v>
      </c>
      <c r="K520" s="1041">
        <f>IF(AND('Evaluation des exigences'!E537="Choix de véracité",B520&lt;&gt;"NA"),1,0)</f>
        <v>0</v>
      </c>
      <c r="L520" s="1041">
        <f>IF(AND('Evaluation des exigences'!E537="Non concernée",B520&lt;&gt;"NA"),1,0)</f>
        <v>0</v>
      </c>
      <c r="M520" s="1041">
        <f>IF(AND('Evaluation des exigences'!E537="Choix de véracité",C520&lt;&gt;"NA"),1,0)</f>
        <v>1</v>
      </c>
      <c r="N520" s="1041">
        <f>IF(AND('Evaluation des exigences'!E537="Non concernée",C520&lt;&gt;"NA"),1,0)</f>
        <v>0</v>
      </c>
      <c r="O520" s="1041">
        <f>IF(AND('Evaluation des exigences'!E537="Choix de véracité",H520&gt;1),1,0)</f>
        <v>0</v>
      </c>
      <c r="P520" s="1041">
        <f>IF(AND('Evaluation des exigences'!E537="Non concernée",H520&gt;1),1,0)</f>
        <v>0</v>
      </c>
    </row>
    <row r="521" spans="1:16" ht="63.75">
      <c r="A521" s="705" t="s">
        <v>69</v>
      </c>
      <c r="B521" s="605" t="s">
        <v>69</v>
      </c>
      <c r="C521" s="605" t="s">
        <v>328</v>
      </c>
      <c r="D521" s="977" t="s">
        <v>1587</v>
      </c>
      <c r="E521" s="984">
        <f t="shared" si="37"/>
        <v>0</v>
      </c>
      <c r="F521" s="984">
        <f t="shared" si="38"/>
        <v>0</v>
      </c>
      <c r="G521" s="984">
        <f t="shared" si="39"/>
        <v>1</v>
      </c>
      <c r="H521" s="984">
        <f t="shared" ref="H521:H547" si="40">SUM(E521:G521)</f>
        <v>1</v>
      </c>
      <c r="I521" s="1041">
        <f>IF(AND('Evaluation des exigences'!E538="Choix de véracité",A521&lt;&gt;"NA"),1,0)</f>
        <v>0</v>
      </c>
      <c r="J521" s="1041">
        <f>IF(AND('Evaluation des exigences'!E538="Non concernée",A521&lt;&gt;"NA"),1,0)</f>
        <v>0</v>
      </c>
      <c r="K521" s="1041">
        <f>IF(AND('Evaluation des exigences'!E538="Choix de véracité",B521&lt;&gt;"NA"),1,0)</f>
        <v>0</v>
      </c>
      <c r="L521" s="1041">
        <f>IF(AND('Evaluation des exigences'!E538="Non concernée",B521&lt;&gt;"NA"),1,0)</f>
        <v>0</v>
      </c>
      <c r="M521" s="1041">
        <f>IF(AND('Evaluation des exigences'!E538="Choix de véracité",C521&lt;&gt;"NA"),1,0)</f>
        <v>1</v>
      </c>
      <c r="N521" s="1041">
        <f>IF(AND('Evaluation des exigences'!E538="Non concernée",C521&lt;&gt;"NA"),1,0)</f>
        <v>0</v>
      </c>
      <c r="O521" s="1041">
        <f>IF(AND('Evaluation des exigences'!E538="Choix de véracité",H521&gt;1),1,0)</f>
        <v>0</v>
      </c>
      <c r="P521" s="1041">
        <f>IF(AND('Evaluation des exigences'!E538="Non concernée",H521&gt;1),1,0)</f>
        <v>0</v>
      </c>
    </row>
    <row r="522" spans="1:16" ht="51">
      <c r="A522" s="705" t="s">
        <v>69</v>
      </c>
      <c r="B522" s="605" t="s">
        <v>69</v>
      </c>
      <c r="C522" s="605" t="s">
        <v>620</v>
      </c>
      <c r="D522" s="977" t="s">
        <v>1588</v>
      </c>
      <c r="E522" s="984">
        <f t="shared" si="37"/>
        <v>0</v>
      </c>
      <c r="F522" s="984">
        <f t="shared" si="38"/>
        <v>0</v>
      </c>
      <c r="G522" s="984">
        <f t="shared" si="39"/>
        <v>1</v>
      </c>
      <c r="H522" s="984">
        <f t="shared" si="40"/>
        <v>1</v>
      </c>
      <c r="I522" s="1041">
        <f>IF(AND('Evaluation des exigences'!E539="Choix de véracité",A522&lt;&gt;"NA"),1,0)</f>
        <v>0</v>
      </c>
      <c r="J522" s="1041">
        <f>IF(AND('Evaluation des exigences'!E539="Non concernée",A522&lt;&gt;"NA"),1,0)</f>
        <v>0</v>
      </c>
      <c r="K522" s="1041">
        <f>IF(AND('Evaluation des exigences'!E539="Choix de véracité",B522&lt;&gt;"NA"),1,0)</f>
        <v>0</v>
      </c>
      <c r="L522" s="1041">
        <f>IF(AND('Evaluation des exigences'!E539="Non concernée",B522&lt;&gt;"NA"),1,0)</f>
        <v>0</v>
      </c>
      <c r="M522" s="1041">
        <f>IF(AND('Evaluation des exigences'!E539="Choix de véracité",C522&lt;&gt;"NA"),1,0)</f>
        <v>1</v>
      </c>
      <c r="N522" s="1041">
        <f>IF(AND('Evaluation des exigences'!E539="Non concernée",C522&lt;&gt;"NA"),1,0)</f>
        <v>0</v>
      </c>
      <c r="O522" s="1041">
        <f>IF(AND('Evaluation des exigences'!E539="Choix de véracité",H522&gt;1),1,0)</f>
        <v>0</v>
      </c>
      <c r="P522" s="1041">
        <f>IF(AND('Evaluation des exigences'!E539="Non concernée",H522&gt;1),1,0)</f>
        <v>0</v>
      </c>
    </row>
    <row r="523" spans="1:16" ht="51">
      <c r="A523" s="705" t="s">
        <v>69</v>
      </c>
      <c r="B523" s="605" t="s">
        <v>69</v>
      </c>
      <c r="C523" s="605" t="s">
        <v>622</v>
      </c>
      <c r="D523" s="977" t="s">
        <v>1273</v>
      </c>
      <c r="E523" s="984">
        <f t="shared" si="37"/>
        <v>0</v>
      </c>
      <c r="F523" s="984">
        <f t="shared" si="38"/>
        <v>0</v>
      </c>
      <c r="G523" s="984">
        <f t="shared" si="39"/>
        <v>1</v>
      </c>
      <c r="H523" s="984">
        <f t="shared" si="40"/>
        <v>1</v>
      </c>
      <c r="I523" s="1041">
        <f>IF(AND('Evaluation des exigences'!E540="Choix de véracité",A523&lt;&gt;"NA"),1,0)</f>
        <v>0</v>
      </c>
      <c r="J523" s="1041">
        <f>IF(AND('Evaluation des exigences'!E540="Non concernée",A523&lt;&gt;"NA"),1,0)</f>
        <v>0</v>
      </c>
      <c r="K523" s="1041">
        <f>IF(AND('Evaluation des exigences'!E540="Choix de véracité",B523&lt;&gt;"NA"),1,0)</f>
        <v>0</v>
      </c>
      <c r="L523" s="1041">
        <f>IF(AND('Evaluation des exigences'!E540="Non concernée",B523&lt;&gt;"NA"),1,0)</f>
        <v>0</v>
      </c>
      <c r="M523" s="1041">
        <f>IF(AND('Evaluation des exigences'!E540="Choix de véracité",C523&lt;&gt;"NA"),1,0)</f>
        <v>1</v>
      </c>
      <c r="N523" s="1041">
        <f>IF(AND('Evaluation des exigences'!E540="Non concernée",C523&lt;&gt;"NA"),1,0)</f>
        <v>0</v>
      </c>
      <c r="O523" s="1041">
        <f>IF(AND('Evaluation des exigences'!E540="Choix de véracité",H523&gt;1),1,0)</f>
        <v>0</v>
      </c>
      <c r="P523" s="1041">
        <f>IF(AND('Evaluation des exigences'!E540="Non concernée",H523&gt;1),1,0)</f>
        <v>0</v>
      </c>
    </row>
    <row r="524" spans="1:16" ht="25.5">
      <c r="A524" s="693" t="s">
        <v>69</v>
      </c>
      <c r="B524" s="573" t="s">
        <v>69</v>
      </c>
      <c r="C524" s="573" t="s">
        <v>624</v>
      </c>
      <c r="D524" s="956" t="s">
        <v>623</v>
      </c>
      <c r="E524" s="984"/>
      <c r="F524" s="984"/>
      <c r="G524" s="984"/>
      <c r="H524" s="984"/>
      <c r="I524" s="1074"/>
      <c r="J524" s="1074"/>
      <c r="K524" s="1074"/>
      <c r="L524" s="1074"/>
      <c r="M524" s="1074"/>
      <c r="N524" s="1074"/>
      <c r="O524" s="1074"/>
      <c r="P524" s="1074"/>
    </row>
    <row r="525" spans="1:16" ht="38.25">
      <c r="A525" s="705" t="s">
        <v>69</v>
      </c>
      <c r="B525" s="605" t="s">
        <v>69</v>
      </c>
      <c r="C525" s="605" t="s">
        <v>320</v>
      </c>
      <c r="D525" s="977" t="s">
        <v>1589</v>
      </c>
      <c r="E525" s="984">
        <f t="shared" si="37"/>
        <v>0</v>
      </c>
      <c r="F525" s="984">
        <f t="shared" si="38"/>
        <v>0</v>
      </c>
      <c r="G525" s="984">
        <f t="shared" si="39"/>
        <v>1</v>
      </c>
      <c r="H525" s="984">
        <f t="shared" si="40"/>
        <v>1</v>
      </c>
      <c r="I525" s="1041">
        <f>IF(AND('Evaluation des exigences'!E542="Choix de véracité",A525&lt;&gt;"NA"),1,0)</f>
        <v>0</v>
      </c>
      <c r="J525" s="1041">
        <f>IF(AND('Evaluation des exigences'!E542="Non concernée",A525&lt;&gt;"NA"),1,0)</f>
        <v>0</v>
      </c>
      <c r="K525" s="1041">
        <f>IF(AND('Evaluation des exigences'!E542="Choix de véracité",B525&lt;&gt;"NA"),1,0)</f>
        <v>0</v>
      </c>
      <c r="L525" s="1041">
        <f>IF(AND('Evaluation des exigences'!E542="Non concernée",B525&lt;&gt;"NA"),1,0)</f>
        <v>0</v>
      </c>
      <c r="M525" s="1041">
        <f>IF(AND('Evaluation des exigences'!E542="Choix de véracité",C525&lt;&gt;"NA"),1,0)</f>
        <v>1</v>
      </c>
      <c r="N525" s="1041">
        <f>IF(AND('Evaluation des exigences'!E542="Non concernée",C525&lt;&gt;"NA"),1,0)</f>
        <v>0</v>
      </c>
      <c r="O525" s="1041">
        <f>IF(AND('Evaluation des exigences'!E542="Choix de véracité",H525&gt;1),1,0)</f>
        <v>0</v>
      </c>
      <c r="P525" s="1041">
        <f>IF(AND('Evaluation des exigences'!E542="Non concernée",H525&gt;1),1,0)</f>
        <v>0</v>
      </c>
    </row>
    <row r="526" spans="1:16" ht="76.5">
      <c r="A526" s="705" t="s">
        <v>69</v>
      </c>
      <c r="B526" s="605" t="s">
        <v>69</v>
      </c>
      <c r="C526" s="605" t="s">
        <v>322</v>
      </c>
      <c r="D526" s="977" t="s">
        <v>1590</v>
      </c>
      <c r="E526" s="984">
        <f t="shared" si="37"/>
        <v>0</v>
      </c>
      <c r="F526" s="984">
        <f t="shared" si="38"/>
        <v>0</v>
      </c>
      <c r="G526" s="984">
        <f t="shared" si="39"/>
        <v>1</v>
      </c>
      <c r="H526" s="984">
        <f t="shared" si="40"/>
        <v>1</v>
      </c>
      <c r="I526" s="1041">
        <f>IF(AND('Evaluation des exigences'!E543="Choix de véracité",A526&lt;&gt;"NA"),1,0)</f>
        <v>0</v>
      </c>
      <c r="J526" s="1041">
        <f>IF(AND('Evaluation des exigences'!E543="Non concernée",A526&lt;&gt;"NA"),1,0)</f>
        <v>0</v>
      </c>
      <c r="K526" s="1041">
        <f>IF(AND('Evaluation des exigences'!E543="Choix de véracité",B526&lt;&gt;"NA"),1,0)</f>
        <v>0</v>
      </c>
      <c r="L526" s="1041">
        <f>IF(AND('Evaluation des exigences'!E543="Non concernée",B526&lt;&gt;"NA"),1,0)</f>
        <v>0</v>
      </c>
      <c r="M526" s="1041">
        <f>IF(AND('Evaluation des exigences'!E543="Choix de véracité",C526&lt;&gt;"NA"),1,0)</f>
        <v>1</v>
      </c>
      <c r="N526" s="1041">
        <f>IF(AND('Evaluation des exigences'!E543="Non concernée",C526&lt;&gt;"NA"),1,0)</f>
        <v>0</v>
      </c>
      <c r="O526" s="1041">
        <f>IF(AND('Evaluation des exigences'!E543="Choix de véracité",H526&gt;1),1,0)</f>
        <v>0</v>
      </c>
      <c r="P526" s="1041">
        <f>IF(AND('Evaluation des exigences'!E543="Non concernée",H526&gt;1),1,0)</f>
        <v>0</v>
      </c>
    </row>
    <row r="527" spans="1:16" ht="89.25">
      <c r="A527" s="705" t="s">
        <v>69</v>
      </c>
      <c r="B527" s="605" t="s">
        <v>69</v>
      </c>
      <c r="C527" s="605" t="s">
        <v>628</v>
      </c>
      <c r="D527" s="977" t="s">
        <v>1591</v>
      </c>
      <c r="E527" s="984">
        <f t="shared" si="37"/>
        <v>0</v>
      </c>
      <c r="F527" s="984">
        <f t="shared" si="38"/>
        <v>0</v>
      </c>
      <c r="G527" s="984">
        <f t="shared" si="39"/>
        <v>1</v>
      </c>
      <c r="H527" s="984">
        <f t="shared" si="40"/>
        <v>1</v>
      </c>
      <c r="I527" s="1041">
        <f>IF(AND('Evaluation des exigences'!E544="Choix de véracité",A527&lt;&gt;"NA"),1,0)</f>
        <v>0</v>
      </c>
      <c r="J527" s="1041">
        <f>IF(AND('Evaluation des exigences'!E544="Non concernée",A527&lt;&gt;"NA"),1,0)</f>
        <v>0</v>
      </c>
      <c r="K527" s="1041">
        <f>IF(AND('Evaluation des exigences'!E544="Choix de véracité",B527&lt;&gt;"NA"),1,0)</f>
        <v>0</v>
      </c>
      <c r="L527" s="1041">
        <f>IF(AND('Evaluation des exigences'!E544="Non concernée",B527&lt;&gt;"NA"),1,0)</f>
        <v>0</v>
      </c>
      <c r="M527" s="1041">
        <f>IF(AND('Evaluation des exigences'!E544="Choix de véracité",C527&lt;&gt;"NA"),1,0)</f>
        <v>1</v>
      </c>
      <c r="N527" s="1041">
        <f>IF(AND('Evaluation des exigences'!E544="Non concernée",C527&lt;&gt;"NA"),1,0)</f>
        <v>0</v>
      </c>
      <c r="O527" s="1041">
        <f>IF(AND('Evaluation des exigences'!E544="Choix de véracité",H527&gt;1),1,0)</f>
        <v>0</v>
      </c>
      <c r="P527" s="1041">
        <f>IF(AND('Evaluation des exigences'!E544="Non concernée",H527&gt;1),1,0)</f>
        <v>0</v>
      </c>
    </row>
    <row r="528" spans="1:16" ht="89.25">
      <c r="A528" s="705" t="s">
        <v>69</v>
      </c>
      <c r="B528" s="605" t="s">
        <v>69</v>
      </c>
      <c r="C528" s="605" t="s">
        <v>630</v>
      </c>
      <c r="D528" s="977" t="s">
        <v>1592</v>
      </c>
      <c r="E528" s="984">
        <f t="shared" si="37"/>
        <v>0</v>
      </c>
      <c r="F528" s="984">
        <f t="shared" si="38"/>
        <v>0</v>
      </c>
      <c r="G528" s="984">
        <f t="shared" si="39"/>
        <v>1</v>
      </c>
      <c r="H528" s="984">
        <f t="shared" si="40"/>
        <v>1</v>
      </c>
      <c r="I528" s="1041">
        <f>IF(AND('Evaluation des exigences'!E545="Choix de véracité",A528&lt;&gt;"NA"),1,0)</f>
        <v>0</v>
      </c>
      <c r="J528" s="1041">
        <f>IF(AND('Evaluation des exigences'!E545="Non concernée",A528&lt;&gt;"NA"),1,0)</f>
        <v>0</v>
      </c>
      <c r="K528" s="1041">
        <f>IF(AND('Evaluation des exigences'!E545="Choix de véracité",B528&lt;&gt;"NA"),1,0)</f>
        <v>0</v>
      </c>
      <c r="L528" s="1041">
        <f>IF(AND('Evaluation des exigences'!E545="Non concernée",B528&lt;&gt;"NA"),1,0)</f>
        <v>0</v>
      </c>
      <c r="M528" s="1041">
        <f>IF(AND('Evaluation des exigences'!E545="Choix de véracité",C528&lt;&gt;"NA"),1,0)</f>
        <v>1</v>
      </c>
      <c r="N528" s="1041">
        <f>IF(AND('Evaluation des exigences'!E545="Non concernée",C528&lt;&gt;"NA"),1,0)</f>
        <v>0</v>
      </c>
      <c r="O528" s="1041">
        <f>IF(AND('Evaluation des exigences'!E545="Choix de véracité",H528&gt;1),1,0)</f>
        <v>0</v>
      </c>
      <c r="P528" s="1041">
        <f>IF(AND('Evaluation des exigences'!E545="Non concernée",H528&gt;1),1,0)</f>
        <v>0</v>
      </c>
    </row>
    <row r="529" spans="1:16" ht="51">
      <c r="A529" s="705" t="s">
        <v>69</v>
      </c>
      <c r="B529" s="605" t="s">
        <v>69</v>
      </c>
      <c r="C529" s="605" t="s">
        <v>632</v>
      </c>
      <c r="D529" s="977" t="s">
        <v>1593</v>
      </c>
      <c r="E529" s="984">
        <f t="shared" si="37"/>
        <v>0</v>
      </c>
      <c r="F529" s="984">
        <f t="shared" si="38"/>
        <v>0</v>
      </c>
      <c r="G529" s="984">
        <f t="shared" si="39"/>
        <v>1</v>
      </c>
      <c r="H529" s="984">
        <f t="shared" si="40"/>
        <v>1</v>
      </c>
      <c r="I529" s="1041">
        <f>IF(AND('Evaluation des exigences'!E546="Choix de véracité",A529&lt;&gt;"NA"),1,0)</f>
        <v>0</v>
      </c>
      <c r="J529" s="1041">
        <f>IF(AND('Evaluation des exigences'!E546="Non concernée",A529&lt;&gt;"NA"),1,0)</f>
        <v>0</v>
      </c>
      <c r="K529" s="1041">
        <f>IF(AND('Evaluation des exigences'!E546="Choix de véracité",B529&lt;&gt;"NA"),1,0)</f>
        <v>0</v>
      </c>
      <c r="L529" s="1041">
        <f>IF(AND('Evaluation des exigences'!E546="Non concernée",B529&lt;&gt;"NA"),1,0)</f>
        <v>0</v>
      </c>
      <c r="M529" s="1041">
        <f>IF(AND('Evaluation des exigences'!E546="Choix de véracité",C529&lt;&gt;"NA"),1,0)</f>
        <v>1</v>
      </c>
      <c r="N529" s="1041">
        <f>IF(AND('Evaluation des exigences'!E546="Non concernée",C529&lt;&gt;"NA"),1,0)</f>
        <v>0</v>
      </c>
      <c r="O529" s="1041">
        <f>IF(AND('Evaluation des exigences'!E546="Choix de véracité",H529&gt;1),1,0)</f>
        <v>0</v>
      </c>
      <c r="P529" s="1041">
        <f>IF(AND('Evaluation des exigences'!E546="Non concernée",H529&gt;1),1,0)</f>
        <v>0</v>
      </c>
    </row>
    <row r="530" spans="1:16" ht="25.5">
      <c r="A530" s="693" t="s">
        <v>69</v>
      </c>
      <c r="B530" s="573" t="s">
        <v>69</v>
      </c>
      <c r="C530" s="573" t="s">
        <v>634</v>
      </c>
      <c r="D530" s="956" t="s">
        <v>633</v>
      </c>
      <c r="E530" s="984"/>
      <c r="F530" s="984"/>
      <c r="G530" s="984"/>
      <c r="H530" s="984"/>
      <c r="I530" s="1074"/>
      <c r="J530" s="1074"/>
      <c r="K530" s="1074"/>
      <c r="L530" s="1074"/>
      <c r="M530" s="1074"/>
      <c r="N530" s="1074"/>
      <c r="O530" s="1074"/>
      <c r="P530" s="1074"/>
    </row>
    <row r="531" spans="1:16" ht="76.5">
      <c r="A531" s="705" t="s">
        <v>69</v>
      </c>
      <c r="B531" s="605" t="s">
        <v>69</v>
      </c>
      <c r="C531" s="605" t="s">
        <v>636</v>
      </c>
      <c r="D531" s="977" t="s">
        <v>1594</v>
      </c>
      <c r="E531" s="984">
        <f t="shared" si="37"/>
        <v>0</v>
      </c>
      <c r="F531" s="984">
        <f t="shared" si="38"/>
        <v>0</v>
      </c>
      <c r="G531" s="984">
        <f t="shared" si="39"/>
        <v>1</v>
      </c>
      <c r="H531" s="984">
        <f t="shared" si="40"/>
        <v>1</v>
      </c>
      <c r="I531" s="1041">
        <f>IF(AND('Evaluation des exigences'!E548="Choix de véracité",A531&lt;&gt;"NA"),1,0)</f>
        <v>0</v>
      </c>
      <c r="J531" s="1041">
        <f>IF(AND('Evaluation des exigences'!E548="Non concernée",A531&lt;&gt;"NA"),1,0)</f>
        <v>0</v>
      </c>
      <c r="K531" s="1041">
        <f>IF(AND('Evaluation des exigences'!E548="Choix de véracité",B531&lt;&gt;"NA"),1,0)</f>
        <v>0</v>
      </c>
      <c r="L531" s="1041">
        <f>IF(AND('Evaluation des exigences'!E548="Non concernée",B531&lt;&gt;"NA"),1,0)</f>
        <v>0</v>
      </c>
      <c r="M531" s="1041">
        <f>IF(AND('Evaluation des exigences'!E548="Choix de véracité",C531&lt;&gt;"NA"),1,0)</f>
        <v>1</v>
      </c>
      <c r="N531" s="1041">
        <f>IF(AND('Evaluation des exigences'!E548="Non concernée",C531&lt;&gt;"NA"),1,0)</f>
        <v>0</v>
      </c>
      <c r="O531" s="1041">
        <f>IF(AND('Evaluation des exigences'!E548="Choix de véracité",H531&gt;1),1,0)</f>
        <v>0</v>
      </c>
      <c r="P531" s="1041">
        <f>IF(AND('Evaluation des exigences'!E548="Non concernée",H531&gt;1),1,0)</f>
        <v>0</v>
      </c>
    </row>
    <row r="532" spans="1:16" ht="63.75">
      <c r="A532" s="705" t="s">
        <v>69</v>
      </c>
      <c r="B532" s="605" t="s">
        <v>69</v>
      </c>
      <c r="C532" s="605" t="s">
        <v>638</v>
      </c>
      <c r="D532" s="977" t="s">
        <v>1595</v>
      </c>
      <c r="E532" s="984">
        <f t="shared" si="37"/>
        <v>0</v>
      </c>
      <c r="F532" s="984">
        <f t="shared" si="38"/>
        <v>0</v>
      </c>
      <c r="G532" s="984">
        <f t="shared" si="39"/>
        <v>1</v>
      </c>
      <c r="H532" s="984">
        <f t="shared" si="40"/>
        <v>1</v>
      </c>
      <c r="I532" s="1041">
        <f>IF(AND('Evaluation des exigences'!E549="Choix de véracité",A532&lt;&gt;"NA"),1,0)</f>
        <v>0</v>
      </c>
      <c r="J532" s="1041">
        <f>IF(AND('Evaluation des exigences'!E549="Non concernée",A532&lt;&gt;"NA"),1,0)</f>
        <v>0</v>
      </c>
      <c r="K532" s="1041">
        <f>IF(AND('Evaluation des exigences'!E549="Choix de véracité",B532&lt;&gt;"NA"),1,0)</f>
        <v>0</v>
      </c>
      <c r="L532" s="1041">
        <f>IF(AND('Evaluation des exigences'!E549="Non concernée",B532&lt;&gt;"NA"),1,0)</f>
        <v>0</v>
      </c>
      <c r="M532" s="1041">
        <f>IF(AND('Evaluation des exigences'!E549="Choix de véracité",C532&lt;&gt;"NA"),1,0)</f>
        <v>1</v>
      </c>
      <c r="N532" s="1041">
        <f>IF(AND('Evaluation des exigences'!E549="Non concernée",C532&lt;&gt;"NA"),1,0)</f>
        <v>0</v>
      </c>
      <c r="O532" s="1041">
        <f>IF(AND('Evaluation des exigences'!E549="Choix de véracité",H532&gt;1),1,0)</f>
        <v>0</v>
      </c>
      <c r="P532" s="1041">
        <f>IF(AND('Evaluation des exigences'!E549="Non concernée",H532&gt;1),1,0)</f>
        <v>0</v>
      </c>
    </row>
    <row r="533" spans="1:16">
      <c r="A533" s="693" t="s">
        <v>69</v>
      </c>
      <c r="B533" s="573" t="s">
        <v>69</v>
      </c>
      <c r="C533" s="573" t="s">
        <v>640</v>
      </c>
      <c r="D533" s="956" t="s">
        <v>639</v>
      </c>
      <c r="E533" s="984"/>
      <c r="F533" s="984"/>
      <c r="G533" s="984"/>
      <c r="H533" s="984"/>
      <c r="I533" s="1074"/>
      <c r="J533" s="1074"/>
      <c r="K533" s="1074"/>
      <c r="L533" s="1074"/>
      <c r="M533" s="1074"/>
      <c r="N533" s="1074"/>
      <c r="O533" s="1074"/>
      <c r="P533" s="1074"/>
    </row>
    <row r="534" spans="1:16" ht="51">
      <c r="A534" s="705" t="s">
        <v>69</v>
      </c>
      <c r="B534" s="605" t="s">
        <v>69</v>
      </c>
      <c r="C534" s="605" t="s">
        <v>642</v>
      </c>
      <c r="D534" s="977" t="s">
        <v>1596</v>
      </c>
      <c r="E534" s="984">
        <f t="shared" si="37"/>
        <v>0</v>
      </c>
      <c r="F534" s="984">
        <f t="shared" si="38"/>
        <v>0</v>
      </c>
      <c r="G534" s="984">
        <f t="shared" si="39"/>
        <v>1</v>
      </c>
      <c r="H534" s="984">
        <f t="shared" si="40"/>
        <v>1</v>
      </c>
      <c r="I534" s="1041">
        <f>IF(AND('Evaluation des exigences'!E551="Choix de véracité",A534&lt;&gt;"NA"),1,0)</f>
        <v>0</v>
      </c>
      <c r="J534" s="1041">
        <f>IF(AND('Evaluation des exigences'!E551="Non concernée",A534&lt;&gt;"NA"),1,0)</f>
        <v>0</v>
      </c>
      <c r="K534" s="1041">
        <f>IF(AND('Evaluation des exigences'!E551="Choix de véracité",B534&lt;&gt;"NA"),1,0)</f>
        <v>0</v>
      </c>
      <c r="L534" s="1041">
        <f>IF(AND('Evaluation des exigences'!E551="Non concernée",B534&lt;&gt;"NA"),1,0)</f>
        <v>0</v>
      </c>
      <c r="M534" s="1041">
        <f>IF(AND('Evaluation des exigences'!E551="Choix de véracité",C534&lt;&gt;"NA"),1,0)</f>
        <v>1</v>
      </c>
      <c r="N534" s="1041">
        <f>IF(AND('Evaluation des exigences'!E551="Non concernée",C534&lt;&gt;"NA"),1,0)</f>
        <v>0</v>
      </c>
      <c r="O534" s="1041">
        <f>IF(AND('Evaluation des exigences'!E551="Choix de véracité",H534&gt;1),1,0)</f>
        <v>0</v>
      </c>
      <c r="P534" s="1041">
        <f>IF(AND('Evaluation des exigences'!E551="Non concernée",H534&gt;1),1,0)</f>
        <v>0</v>
      </c>
    </row>
    <row r="535" spans="1:16" ht="51">
      <c r="A535" s="705" t="s">
        <v>69</v>
      </c>
      <c r="B535" s="605" t="s">
        <v>69</v>
      </c>
      <c r="C535" s="605" t="s">
        <v>644</v>
      </c>
      <c r="D535" s="977" t="s">
        <v>1597</v>
      </c>
      <c r="E535" s="984">
        <f t="shared" si="37"/>
        <v>0</v>
      </c>
      <c r="F535" s="984">
        <f t="shared" si="38"/>
        <v>0</v>
      </c>
      <c r="G535" s="984">
        <f t="shared" si="39"/>
        <v>1</v>
      </c>
      <c r="H535" s="984">
        <f t="shared" si="40"/>
        <v>1</v>
      </c>
      <c r="I535" s="1041">
        <f>IF(AND('Evaluation des exigences'!E552="Choix de véracité",A535&lt;&gt;"NA"),1,0)</f>
        <v>0</v>
      </c>
      <c r="J535" s="1041">
        <f>IF(AND('Evaluation des exigences'!E552="Non concernée",A535&lt;&gt;"NA"),1,0)</f>
        <v>0</v>
      </c>
      <c r="K535" s="1041">
        <f>IF(AND('Evaluation des exigences'!E552="Choix de véracité",B535&lt;&gt;"NA"),1,0)</f>
        <v>0</v>
      </c>
      <c r="L535" s="1041">
        <f>IF(AND('Evaluation des exigences'!E552="Non concernée",B535&lt;&gt;"NA"),1,0)</f>
        <v>0</v>
      </c>
      <c r="M535" s="1041">
        <f>IF(AND('Evaluation des exigences'!E552="Choix de véracité",C535&lt;&gt;"NA"),1,0)</f>
        <v>1</v>
      </c>
      <c r="N535" s="1041">
        <f>IF(AND('Evaluation des exigences'!E552="Non concernée",C535&lt;&gt;"NA"),1,0)</f>
        <v>0</v>
      </c>
      <c r="O535" s="1041">
        <f>IF(AND('Evaluation des exigences'!E552="Choix de véracité",H535&gt;1),1,0)</f>
        <v>0</v>
      </c>
      <c r="P535" s="1041">
        <f>IF(AND('Evaluation des exigences'!E552="Non concernée",H535&gt;1),1,0)</f>
        <v>0</v>
      </c>
    </row>
    <row r="536" spans="1:16" ht="25.5">
      <c r="A536" s="703" t="s">
        <v>69</v>
      </c>
      <c r="B536" s="576" t="s">
        <v>69</v>
      </c>
      <c r="C536" s="590">
        <v>7</v>
      </c>
      <c r="D536" s="954" t="s">
        <v>645</v>
      </c>
      <c r="E536" s="984"/>
      <c r="F536" s="984"/>
      <c r="G536" s="984"/>
      <c r="H536" s="984"/>
      <c r="I536" s="1074"/>
      <c r="J536" s="1074"/>
      <c r="K536" s="1074"/>
      <c r="L536" s="1074"/>
      <c r="M536" s="1074"/>
      <c r="N536" s="1074"/>
      <c r="O536" s="1074"/>
      <c r="P536" s="1074"/>
    </row>
    <row r="537" spans="1:16" ht="63.75">
      <c r="A537" s="705" t="s">
        <v>69</v>
      </c>
      <c r="B537" s="605" t="s">
        <v>69</v>
      </c>
      <c r="C537" s="606">
        <v>7</v>
      </c>
      <c r="D537" s="977" t="s">
        <v>1598</v>
      </c>
      <c r="E537" s="984">
        <f t="shared" si="37"/>
        <v>0</v>
      </c>
      <c r="F537" s="984">
        <f t="shared" si="38"/>
        <v>0</v>
      </c>
      <c r="G537" s="984">
        <f t="shared" si="39"/>
        <v>1</v>
      </c>
      <c r="H537" s="984">
        <f t="shared" si="40"/>
        <v>1</v>
      </c>
      <c r="I537" s="1041">
        <f>IF(AND('Evaluation des exigences'!E554="Choix de véracité",A537&lt;&gt;"NA"),1,0)</f>
        <v>0</v>
      </c>
      <c r="J537" s="1041">
        <f>IF(AND('Evaluation des exigences'!E554="Non concernée",A537&lt;&gt;"NA"),1,0)</f>
        <v>0</v>
      </c>
      <c r="K537" s="1041">
        <f>IF(AND('Evaluation des exigences'!E554="Choix de véracité",B537&lt;&gt;"NA"),1,0)</f>
        <v>0</v>
      </c>
      <c r="L537" s="1041">
        <f>IF(AND('Evaluation des exigences'!E554="Non concernée",B537&lt;&gt;"NA"),1,0)</f>
        <v>0</v>
      </c>
      <c r="M537" s="1041">
        <f>IF(AND('Evaluation des exigences'!E554="Choix de véracité",C537&lt;&gt;"NA"),1,0)</f>
        <v>1</v>
      </c>
      <c r="N537" s="1041">
        <f>IF(AND('Evaluation des exigences'!E554="Non concernée",C537&lt;&gt;"NA"),1,0)</f>
        <v>0</v>
      </c>
      <c r="O537" s="1041">
        <f>IF(AND('Evaluation des exigences'!E554="Choix de véracité",H537&gt;1),1,0)</f>
        <v>0</v>
      </c>
      <c r="P537" s="1041">
        <f>IF(AND('Evaluation des exigences'!E554="Non concernée",H537&gt;1),1,0)</f>
        <v>0</v>
      </c>
    </row>
    <row r="538" spans="1:16" ht="63.75">
      <c r="A538" s="705" t="s">
        <v>69</v>
      </c>
      <c r="B538" s="605" t="s">
        <v>69</v>
      </c>
      <c r="C538" s="606">
        <v>7</v>
      </c>
      <c r="D538" s="977" t="s">
        <v>1599</v>
      </c>
      <c r="E538" s="984">
        <f t="shared" si="37"/>
        <v>0</v>
      </c>
      <c r="F538" s="984">
        <f t="shared" si="38"/>
        <v>0</v>
      </c>
      <c r="G538" s="984">
        <f t="shared" si="39"/>
        <v>1</v>
      </c>
      <c r="H538" s="984">
        <f t="shared" si="40"/>
        <v>1</v>
      </c>
      <c r="I538" s="1041">
        <f>IF(AND('Evaluation des exigences'!E555="Choix de véracité",A538&lt;&gt;"NA"),1,0)</f>
        <v>0</v>
      </c>
      <c r="J538" s="1041">
        <f>IF(AND('Evaluation des exigences'!E555="Non concernée",A538&lt;&gt;"NA"),1,0)</f>
        <v>0</v>
      </c>
      <c r="K538" s="1041">
        <f>IF(AND('Evaluation des exigences'!E555="Choix de véracité",B538&lt;&gt;"NA"),1,0)</f>
        <v>0</v>
      </c>
      <c r="L538" s="1041">
        <f>IF(AND('Evaluation des exigences'!E555="Non concernée",B538&lt;&gt;"NA"),1,0)</f>
        <v>0</v>
      </c>
      <c r="M538" s="1041">
        <f>IF(AND('Evaluation des exigences'!E555="Choix de véracité",C538&lt;&gt;"NA"),1,0)</f>
        <v>1</v>
      </c>
      <c r="N538" s="1041">
        <f>IF(AND('Evaluation des exigences'!E555="Non concernée",C538&lt;&gt;"NA"),1,0)</f>
        <v>0</v>
      </c>
      <c r="O538" s="1041">
        <f>IF(AND('Evaluation des exigences'!E555="Choix de véracité",H538&gt;1),1,0)</f>
        <v>0</v>
      </c>
      <c r="P538" s="1041">
        <f>IF(AND('Evaluation des exigences'!E555="Non concernée",H538&gt;1),1,0)</f>
        <v>0</v>
      </c>
    </row>
    <row r="539" spans="1:16" ht="51">
      <c r="A539" s="705" t="s">
        <v>69</v>
      </c>
      <c r="B539" s="605" t="s">
        <v>69</v>
      </c>
      <c r="C539" s="606">
        <v>7</v>
      </c>
      <c r="D539" s="977" t="s">
        <v>1600</v>
      </c>
      <c r="E539" s="984">
        <f t="shared" si="37"/>
        <v>0</v>
      </c>
      <c r="F539" s="984">
        <f t="shared" si="38"/>
        <v>0</v>
      </c>
      <c r="G539" s="984">
        <f t="shared" si="39"/>
        <v>1</v>
      </c>
      <c r="H539" s="984">
        <f t="shared" si="40"/>
        <v>1</v>
      </c>
      <c r="I539" s="1041">
        <f>IF(AND('Evaluation des exigences'!E556="Choix de véracité",A539&lt;&gt;"NA"),1,0)</f>
        <v>0</v>
      </c>
      <c r="J539" s="1041">
        <f>IF(AND('Evaluation des exigences'!E556="Non concernée",A539&lt;&gt;"NA"),1,0)</f>
        <v>0</v>
      </c>
      <c r="K539" s="1041">
        <f>IF(AND('Evaluation des exigences'!E556="Choix de véracité",B539&lt;&gt;"NA"),1,0)</f>
        <v>0</v>
      </c>
      <c r="L539" s="1041">
        <f>IF(AND('Evaluation des exigences'!E556="Non concernée",B539&lt;&gt;"NA"),1,0)</f>
        <v>0</v>
      </c>
      <c r="M539" s="1041">
        <f>IF(AND('Evaluation des exigences'!E556="Choix de véracité",C539&lt;&gt;"NA"),1,0)</f>
        <v>1</v>
      </c>
      <c r="N539" s="1041">
        <f>IF(AND('Evaluation des exigences'!E556="Non concernée",C539&lt;&gt;"NA"),1,0)</f>
        <v>0</v>
      </c>
      <c r="O539" s="1041">
        <f>IF(AND('Evaluation des exigences'!E556="Choix de véracité",H539&gt;1),1,0)</f>
        <v>0</v>
      </c>
      <c r="P539" s="1041">
        <f>IF(AND('Evaluation des exigences'!E556="Non concernée",H539&gt;1),1,0)</f>
        <v>0</v>
      </c>
    </row>
    <row r="540" spans="1:16">
      <c r="A540" s="703" t="s">
        <v>69</v>
      </c>
      <c r="B540" s="576" t="s">
        <v>69</v>
      </c>
      <c r="C540" s="590">
        <v>8</v>
      </c>
      <c r="D540" s="954" t="s">
        <v>649</v>
      </c>
      <c r="E540" s="984"/>
      <c r="F540" s="984"/>
      <c r="G540" s="984"/>
      <c r="H540" s="984"/>
      <c r="I540" s="1074"/>
      <c r="J540" s="1074"/>
      <c r="K540" s="1074"/>
      <c r="L540" s="1074"/>
      <c r="M540" s="1074"/>
      <c r="N540" s="1074"/>
      <c r="O540" s="1074"/>
      <c r="P540" s="1074"/>
    </row>
    <row r="541" spans="1:16" ht="38.25">
      <c r="A541" s="705" t="s">
        <v>69</v>
      </c>
      <c r="B541" s="605" t="s">
        <v>69</v>
      </c>
      <c r="C541" s="605" t="s">
        <v>330</v>
      </c>
      <c r="D541" s="977" t="s">
        <v>1601</v>
      </c>
      <c r="E541" s="984">
        <f t="shared" si="37"/>
        <v>0</v>
      </c>
      <c r="F541" s="984">
        <f t="shared" si="38"/>
        <v>0</v>
      </c>
      <c r="G541" s="984">
        <f t="shared" si="39"/>
        <v>1</v>
      </c>
      <c r="H541" s="984">
        <f t="shared" si="40"/>
        <v>1</v>
      </c>
      <c r="I541" s="1041">
        <f>IF(AND('Evaluation des exigences'!E558="Choix de véracité",A541&lt;&gt;"NA"),1,0)</f>
        <v>0</v>
      </c>
      <c r="J541" s="1041">
        <f>IF(AND('Evaluation des exigences'!E558="Non concernée",A541&lt;&gt;"NA"),1,0)</f>
        <v>0</v>
      </c>
      <c r="K541" s="1041">
        <f>IF(AND('Evaluation des exigences'!E558="Choix de véracité",B541&lt;&gt;"NA"),1,0)</f>
        <v>0</v>
      </c>
      <c r="L541" s="1041">
        <f>IF(AND('Evaluation des exigences'!E558="Non concernée",B541&lt;&gt;"NA"),1,0)</f>
        <v>0</v>
      </c>
      <c r="M541" s="1041">
        <f>IF(AND('Evaluation des exigences'!E558="Choix de véracité",C541&lt;&gt;"NA"),1,0)</f>
        <v>1</v>
      </c>
      <c r="N541" s="1041">
        <f>IF(AND('Evaluation des exigences'!E558="Non concernée",C541&lt;&gt;"NA"),1,0)</f>
        <v>0</v>
      </c>
      <c r="O541" s="1041">
        <f>IF(AND('Evaluation des exigences'!E558="Choix de véracité",H541&gt;1),1,0)</f>
        <v>0</v>
      </c>
      <c r="P541" s="1041">
        <f>IF(AND('Evaluation des exigences'!E558="Non concernée",H541&gt;1),1,0)</f>
        <v>0</v>
      </c>
    </row>
    <row r="542" spans="1:16" ht="51">
      <c r="A542" s="705" t="s">
        <v>69</v>
      </c>
      <c r="B542" s="605" t="s">
        <v>69</v>
      </c>
      <c r="C542" s="605" t="s">
        <v>335</v>
      </c>
      <c r="D542" s="977" t="s">
        <v>1602</v>
      </c>
      <c r="E542" s="984">
        <f t="shared" si="37"/>
        <v>0</v>
      </c>
      <c r="F542" s="984">
        <f t="shared" si="38"/>
        <v>0</v>
      </c>
      <c r="G542" s="984">
        <f t="shared" si="39"/>
        <v>1</v>
      </c>
      <c r="H542" s="984">
        <f t="shared" si="40"/>
        <v>1</v>
      </c>
      <c r="I542" s="1041">
        <f>IF(AND('Evaluation des exigences'!E559="Choix de véracité",A542&lt;&gt;"NA"),1,0)</f>
        <v>0</v>
      </c>
      <c r="J542" s="1041">
        <f>IF(AND('Evaluation des exigences'!E559="Non concernée",A542&lt;&gt;"NA"),1,0)</f>
        <v>0</v>
      </c>
      <c r="K542" s="1041">
        <f>IF(AND('Evaluation des exigences'!E559="Choix de véracité",B542&lt;&gt;"NA"),1,0)</f>
        <v>0</v>
      </c>
      <c r="L542" s="1041">
        <f>IF(AND('Evaluation des exigences'!E559="Non concernée",B542&lt;&gt;"NA"),1,0)</f>
        <v>0</v>
      </c>
      <c r="M542" s="1041">
        <f>IF(AND('Evaluation des exigences'!E559="Choix de véracité",C542&lt;&gt;"NA"),1,0)</f>
        <v>1</v>
      </c>
      <c r="N542" s="1041">
        <f>IF(AND('Evaluation des exigences'!E559="Non concernée",C542&lt;&gt;"NA"),1,0)</f>
        <v>0</v>
      </c>
      <c r="O542" s="1041">
        <f>IF(AND('Evaluation des exigences'!E559="Choix de véracité",H542&gt;1),1,0)</f>
        <v>0</v>
      </c>
      <c r="P542" s="1041">
        <f>IF(AND('Evaluation des exigences'!E559="Non concernée",H542&gt;1),1,0)</f>
        <v>0</v>
      </c>
    </row>
    <row r="543" spans="1:16" ht="63.75">
      <c r="A543" s="705" t="s">
        <v>69</v>
      </c>
      <c r="B543" s="605" t="s">
        <v>69</v>
      </c>
      <c r="C543" s="605" t="s">
        <v>357</v>
      </c>
      <c r="D543" s="977" t="s">
        <v>1603</v>
      </c>
      <c r="E543" s="984">
        <f t="shared" si="37"/>
        <v>0</v>
      </c>
      <c r="F543" s="984">
        <f t="shared" si="38"/>
        <v>0</v>
      </c>
      <c r="G543" s="984">
        <f t="shared" si="39"/>
        <v>1</v>
      </c>
      <c r="H543" s="984">
        <f t="shared" si="40"/>
        <v>1</v>
      </c>
      <c r="I543" s="1041">
        <f>IF(AND('Evaluation des exigences'!E560="Choix de véracité",A543&lt;&gt;"NA"),1,0)</f>
        <v>0</v>
      </c>
      <c r="J543" s="1041">
        <f>IF(AND('Evaluation des exigences'!E560="Non concernée",A543&lt;&gt;"NA"),1,0)</f>
        <v>0</v>
      </c>
      <c r="K543" s="1041">
        <f>IF(AND('Evaluation des exigences'!E560="Choix de véracité",B543&lt;&gt;"NA"),1,0)</f>
        <v>0</v>
      </c>
      <c r="L543" s="1041">
        <f>IF(AND('Evaluation des exigences'!E560="Non concernée",B543&lt;&gt;"NA"),1,0)</f>
        <v>0</v>
      </c>
      <c r="M543" s="1041">
        <f>IF(AND('Evaluation des exigences'!E560="Choix de véracité",C543&lt;&gt;"NA"),1,0)</f>
        <v>1</v>
      </c>
      <c r="N543" s="1041">
        <f>IF(AND('Evaluation des exigences'!E560="Non concernée",C543&lt;&gt;"NA"),1,0)</f>
        <v>0</v>
      </c>
      <c r="O543" s="1041">
        <f>IF(AND('Evaluation des exigences'!E560="Choix de véracité",H543&gt;1),1,0)</f>
        <v>0</v>
      </c>
      <c r="P543" s="1041">
        <f>IF(AND('Evaluation des exigences'!E560="Non concernée",H543&gt;1),1,0)</f>
        <v>0</v>
      </c>
    </row>
    <row r="544" spans="1:16" ht="76.5">
      <c r="A544" s="705" t="s">
        <v>69</v>
      </c>
      <c r="B544" s="605" t="s">
        <v>69</v>
      </c>
      <c r="C544" s="605" t="s">
        <v>392</v>
      </c>
      <c r="D544" s="977" t="s">
        <v>1604</v>
      </c>
      <c r="E544" s="984">
        <f t="shared" si="37"/>
        <v>0</v>
      </c>
      <c r="F544" s="984">
        <f t="shared" si="38"/>
        <v>0</v>
      </c>
      <c r="G544" s="984">
        <f t="shared" si="39"/>
        <v>1</v>
      </c>
      <c r="H544" s="984">
        <f t="shared" si="40"/>
        <v>1</v>
      </c>
      <c r="I544" s="1041">
        <f>IF(AND('Evaluation des exigences'!E561="Choix de véracité",A544&lt;&gt;"NA"),1,0)</f>
        <v>0</v>
      </c>
      <c r="J544" s="1041">
        <f>IF(AND('Evaluation des exigences'!E561="Non concernée",A544&lt;&gt;"NA"),1,0)</f>
        <v>0</v>
      </c>
      <c r="K544" s="1041">
        <f>IF(AND('Evaluation des exigences'!E561="Choix de véracité",B544&lt;&gt;"NA"),1,0)</f>
        <v>0</v>
      </c>
      <c r="L544" s="1041">
        <f>IF(AND('Evaluation des exigences'!E561="Non concernée",B544&lt;&gt;"NA"),1,0)</f>
        <v>0</v>
      </c>
      <c r="M544" s="1041">
        <f>IF(AND('Evaluation des exigences'!E561="Choix de véracité",C544&lt;&gt;"NA"),1,0)</f>
        <v>1</v>
      </c>
      <c r="N544" s="1041">
        <f>IF(AND('Evaluation des exigences'!E561="Non concernée",C544&lt;&gt;"NA"),1,0)</f>
        <v>0</v>
      </c>
      <c r="O544" s="1041">
        <f>IF(AND('Evaluation des exigences'!E561="Choix de véracité",H544&gt;1),1,0)</f>
        <v>0</v>
      </c>
      <c r="P544" s="1041">
        <f>IF(AND('Evaluation des exigences'!E561="Non concernée",H544&gt;1),1,0)</f>
        <v>0</v>
      </c>
    </row>
    <row r="545" spans="1:16" ht="25.5">
      <c r="A545" s="703" t="s">
        <v>69</v>
      </c>
      <c r="B545" s="576" t="s">
        <v>69</v>
      </c>
      <c r="C545" s="590">
        <v>9</v>
      </c>
      <c r="D545" s="954" t="s">
        <v>654</v>
      </c>
      <c r="E545" s="984"/>
      <c r="F545" s="984"/>
      <c r="G545" s="984"/>
      <c r="H545" s="984"/>
      <c r="I545" s="1074"/>
      <c r="J545" s="1074"/>
      <c r="K545" s="1074"/>
      <c r="L545" s="1074"/>
      <c r="M545" s="1074"/>
      <c r="N545" s="1074"/>
      <c r="O545" s="1074"/>
      <c r="P545" s="1074"/>
    </row>
    <row r="546" spans="1:16" ht="38.25">
      <c r="A546" s="705" t="s">
        <v>69</v>
      </c>
      <c r="B546" s="605" t="s">
        <v>69</v>
      </c>
      <c r="C546" s="605" t="s">
        <v>490</v>
      </c>
      <c r="D546" s="977" t="s">
        <v>1605</v>
      </c>
      <c r="E546" s="984">
        <f t="shared" si="37"/>
        <v>0</v>
      </c>
      <c r="F546" s="984">
        <f t="shared" si="38"/>
        <v>0</v>
      </c>
      <c r="G546" s="984">
        <f t="shared" si="39"/>
        <v>1</v>
      </c>
      <c r="H546" s="984">
        <f t="shared" si="40"/>
        <v>1</v>
      </c>
      <c r="I546" s="1041">
        <f>IF(AND('Evaluation des exigences'!E563="Choix de véracité",A546&lt;&gt;"NA"),1,0)</f>
        <v>0</v>
      </c>
      <c r="J546" s="1041">
        <f>IF(AND('Evaluation des exigences'!E563="Non concernée",A546&lt;&gt;"NA"),1,0)</f>
        <v>0</v>
      </c>
      <c r="K546" s="1041">
        <f>IF(AND('Evaluation des exigences'!E563="Choix de véracité",B546&lt;&gt;"NA"),1,0)</f>
        <v>0</v>
      </c>
      <c r="L546" s="1041">
        <f>IF(AND('Evaluation des exigences'!E563="Non concernée",B546&lt;&gt;"NA"),1,0)</f>
        <v>0</v>
      </c>
      <c r="M546" s="1041">
        <f>IF(AND('Evaluation des exigences'!E563="Choix de véracité",C546&lt;&gt;"NA"),1,0)</f>
        <v>1</v>
      </c>
      <c r="N546" s="1041">
        <f>IF(AND('Evaluation des exigences'!E563="Non concernée",C546&lt;&gt;"NA"),1,0)</f>
        <v>0</v>
      </c>
      <c r="O546" s="1041">
        <f>IF(AND('Evaluation des exigences'!E563="Choix de véracité",H546&gt;1),1,0)</f>
        <v>0</v>
      </c>
      <c r="P546" s="1041">
        <f>IF(AND('Evaluation des exigences'!E563="Non concernée",H546&gt;1),1,0)</f>
        <v>0</v>
      </c>
    </row>
    <row r="547" spans="1:16" ht="90" thickBot="1">
      <c r="A547" s="706" t="s">
        <v>69</v>
      </c>
      <c r="B547" s="707" t="s">
        <v>69</v>
      </c>
      <c r="C547" s="707" t="s">
        <v>266</v>
      </c>
      <c r="D547" s="981" t="s">
        <v>1606</v>
      </c>
      <c r="E547" s="984">
        <f t="shared" si="37"/>
        <v>0</v>
      </c>
      <c r="F547" s="984">
        <f t="shared" si="38"/>
        <v>0</v>
      </c>
      <c r="G547" s="984">
        <f t="shared" si="39"/>
        <v>1</v>
      </c>
      <c r="H547" s="984">
        <f t="shared" si="40"/>
        <v>1</v>
      </c>
      <c r="I547" s="1041">
        <f>IF(AND('Evaluation des exigences'!E564="Choix de véracité",A547&lt;&gt;"NA"),1,0)</f>
        <v>0</v>
      </c>
      <c r="J547" s="1041">
        <f>IF(AND('Evaluation des exigences'!E564="Non concernée",A547&lt;&gt;"NA"),1,0)</f>
        <v>0</v>
      </c>
      <c r="K547" s="1041">
        <f>IF(AND('Evaluation des exigences'!E564="Choix de véracité",B547&lt;&gt;"NA"),1,0)</f>
        <v>0</v>
      </c>
      <c r="L547" s="1041">
        <f>IF(AND('Evaluation des exigences'!E564="Non concernée",B547&lt;&gt;"NA"),1,0)</f>
        <v>0</v>
      </c>
      <c r="M547" s="1041">
        <f>IF(AND('Evaluation des exigences'!E564="Choix de véracité",C547&lt;&gt;"NA"),1,0)</f>
        <v>1</v>
      </c>
      <c r="N547" s="1041">
        <f>IF(AND('Evaluation des exigences'!E564="Non concernée",C547&lt;&gt;"NA"),1,0)</f>
        <v>0</v>
      </c>
      <c r="O547" s="1041">
        <f>IF(AND('Evaluation des exigences'!E564="Choix de véracité",H547&gt;1),1,0)</f>
        <v>0</v>
      </c>
      <c r="P547" s="1041">
        <f>IF(AND('Evaluation des exigences'!E564="Non concernée",H547&gt;1),1,0)</f>
        <v>0</v>
      </c>
    </row>
    <row r="548" spans="1:16" ht="15.75" thickBot="1">
      <c r="I548" s="1042">
        <f>SUM(I2:I547)</f>
        <v>348</v>
      </c>
      <c r="J548" s="1043">
        <f t="shared" ref="J548:N548" si="41">SUM(J2:J547)</f>
        <v>0</v>
      </c>
      <c r="K548" s="1042">
        <f t="shared" si="41"/>
        <v>329</v>
      </c>
      <c r="L548" s="1043">
        <f t="shared" si="41"/>
        <v>0</v>
      </c>
      <c r="M548" s="1042">
        <f t="shared" si="41"/>
        <v>68</v>
      </c>
      <c r="N548" s="1043">
        <f t="shared" si="41"/>
        <v>0</v>
      </c>
      <c r="O548" s="1042">
        <f t="shared" ref="O548" si="42">SUM(O2:O547)</f>
        <v>263</v>
      </c>
      <c r="P548" s="1043">
        <f t="shared" ref="P548" si="43">SUM(P2:P547)</f>
        <v>0</v>
      </c>
    </row>
    <row r="549" spans="1:16">
      <c r="I549" s="1044" t="s">
        <v>1771</v>
      </c>
      <c r="J549" s="1044" t="s">
        <v>1772</v>
      </c>
    </row>
    <row r="550" spans="1:16">
      <c r="A550" s="1724" t="s">
        <v>1671</v>
      </c>
      <c r="B550" s="1725"/>
      <c r="C550" s="1725"/>
      <c r="D550" s="1725"/>
      <c r="E550" s="1725"/>
      <c r="F550" s="1725"/>
      <c r="G550" s="1725"/>
      <c r="H550" s="1725"/>
      <c r="I550" s="1725"/>
      <c r="J550" s="1725"/>
      <c r="K550" s="1725"/>
      <c r="L550" s="1725"/>
      <c r="M550" s="1725"/>
      <c r="N550" s="1725"/>
      <c r="O550"/>
      <c r="P550"/>
    </row>
    <row r="551" spans="1:16">
      <c r="A551" s="1726" t="s">
        <v>662</v>
      </c>
      <c r="B551" s="1726"/>
      <c r="D551" s="1734" t="s">
        <v>672</v>
      </c>
      <c r="E551" s="1734"/>
      <c r="F551" s="1734"/>
    </row>
    <row r="552" spans="1:16">
      <c r="A552" s="261"/>
      <c r="B552" s="261"/>
      <c r="D552" s="276" t="s">
        <v>1764</v>
      </c>
      <c r="E552" s="273"/>
      <c r="F552" s="275">
        <f>J548</f>
        <v>0</v>
      </c>
      <c r="H552" t="str">
        <f>CONCATENATE("Il vous reste encore ",I548," exigences non évaluées")</f>
        <v>Il vous reste encore 348 exigences non évaluées</v>
      </c>
    </row>
    <row r="553" spans="1:16">
      <c r="A553" s="620" t="s">
        <v>42</v>
      </c>
      <c r="B553" s="504">
        <f>COUNTIFS('Résultats ISO 9001'!F$123:F$126,A553)+COUNTIFS('Résultats ISO 9001'!F$128:F$130,A553)+COUNTIFS('Résultats ISO 9001'!F$132:F$134,A553)+COUNTIFS('Résultats ISO 9001'!F$136:F$140,A553)+COUNTIFS('Résultats ISO 9001'!F$142:F$148,A553)+COUNTIFS('Résultats ISO 9001'!F$150:F$152,A553)+COUNTIFS('Résultats ISO 9001'!F$154:F$156,A553)</f>
        <v>0</v>
      </c>
      <c r="D553" s="276" t="str">
        <f>'Page d''accueil'!A30</f>
        <v>FAUX unanime</v>
      </c>
      <c r="E553" s="929">
        <v>0</v>
      </c>
      <c r="F553" s="275">
        <f>COUNTIFS('Evaluation des exigences'!$H$19:$H$564,"=0%",$E$2:$E$547,"=1")</f>
        <v>0</v>
      </c>
      <c r="H553" t="str">
        <f>"Toutes les exigences de la normes ISO 9001 sont évaluées"</f>
        <v>Toutes les exigences de la normes ISO 9001 sont évaluées</v>
      </c>
    </row>
    <row r="554" spans="1:16">
      <c r="A554" s="620" t="s">
        <v>1184</v>
      </c>
      <c r="B554" s="504">
        <f>COUNTIFS('Résultats ISO 9001'!F$123:F$126,A554)+COUNTIFS('Résultats ISO 9001'!F$128:F$130,A554)+COUNTIFS('Résultats ISO 9001'!F$132:F$134,A554)+COUNTIFS('Résultats ISO 9001'!F$136:F$140,A554)+COUNTIFS('Résultats ISO 9001'!F$142:F$148,A554)+COUNTIFS('Résultats ISO 9001'!F$150:F$152,A554)+COUNTIFS('Résultats ISO 9001'!F$154:F$156,A554)</f>
        <v>0</v>
      </c>
      <c r="D554" s="276" t="b">
        <f>'Page d''accueil'!A31</f>
        <v>0</v>
      </c>
      <c r="E554" s="929">
        <v>0.2</v>
      </c>
      <c r="F554" s="275">
        <f>COUNTIFS('Evaluation des exigences'!$H$19:$H$564,"=20%",$E$2:$E$547,"=1")</f>
        <v>0</v>
      </c>
    </row>
    <row r="555" spans="1:16">
      <c r="A555" s="424" t="s">
        <v>44</v>
      </c>
      <c r="B555" s="504">
        <f>COUNTIFS('Résultats ISO 9001'!F$123:F$126,A555)+COUNTIFS('Résultats ISO 9001'!F$128:F$130,A555)+COUNTIFS('Résultats ISO 9001'!F$132:F$134,A555)+COUNTIFS('Résultats ISO 9001'!F$136:F$140,A555)+COUNTIFS('Résultats ISO 9001'!F$142:F$148,A555)+COUNTIFS('Résultats ISO 9001'!F$150:F$152,A555)+COUNTIFS('Résultats ISO 9001'!F$154:F$156,A555)</f>
        <v>0</v>
      </c>
      <c r="D555" s="276" t="str">
        <f>'Page d''accueil'!A32</f>
        <v>Plutôt FAUX</v>
      </c>
      <c r="E555" s="929">
        <v>0.4</v>
      </c>
      <c r="F555" s="275">
        <f>COUNTIFS('Evaluation des exigences'!$H$19:$H$564,"=40%",$E$2:$E$547,"=1")</f>
        <v>0</v>
      </c>
    </row>
    <row r="556" spans="1:16">
      <c r="A556" s="424" t="s">
        <v>45</v>
      </c>
      <c r="B556" s="504">
        <f>COUNTIFS('Résultats ISO 9001'!F$123:F$126,A556)+COUNTIFS('Résultats ISO 9001'!F$128:F$130,A556)+COUNTIFS('Résultats ISO 9001'!F$132:F$134,A556)+COUNTIFS('Résultats ISO 9001'!F$136:F$140,A556)+COUNTIFS('Résultats ISO 9001'!F$142:F$148,A556)+COUNTIFS('Résultats ISO 9001'!F$150:F$152,A556)+COUNTIFS('Résultats ISO 9001'!F$154:F$156,A556)</f>
        <v>0</v>
      </c>
      <c r="D556" s="276" t="str">
        <f>'Page d''accueil'!A33</f>
        <v>Plutôt VRAI</v>
      </c>
      <c r="E556" s="929">
        <v>0.6</v>
      </c>
      <c r="F556" s="275">
        <f>COUNTIFS('Evaluation des exigences'!$H$19:$H$564,"=60%",$E$2:$E$547,"=1")</f>
        <v>0</v>
      </c>
    </row>
    <row r="557" spans="1:16">
      <c r="A557" s="274" t="s">
        <v>671</v>
      </c>
      <c r="B557" s="426">
        <f>SUM(B553:B556)</f>
        <v>0</v>
      </c>
      <c r="D557" s="424" t="b">
        <v>1</v>
      </c>
      <c r="E557" s="929">
        <v>0.8</v>
      </c>
      <c r="F557" s="275">
        <f>COUNTIFS('Evaluation des exigences'!$H$19:$H$564,"=80%",$E$2:$E$547,"=1")</f>
        <v>0</v>
      </c>
    </row>
    <row r="558" spans="1:16">
      <c r="D558" s="424" t="s">
        <v>38</v>
      </c>
      <c r="E558" s="929">
        <v>1</v>
      </c>
      <c r="F558" s="275">
        <f>COUNTIFS('Evaluation des exigences'!$H$19:$H$564,"=100%",$E$2:$E$547,"=1")</f>
        <v>0</v>
      </c>
    </row>
    <row r="559" spans="1:16">
      <c r="D559" s="1731" t="s">
        <v>673</v>
      </c>
      <c r="E559" s="1731"/>
      <c r="F559" s="426">
        <f>SUM(F552:F558)</f>
        <v>0</v>
      </c>
    </row>
    <row r="561" spans="1:11">
      <c r="A561" s="1726" t="s">
        <v>718</v>
      </c>
      <c r="B561" s="1726"/>
      <c r="C561" s="1726"/>
      <c r="D561" s="1726"/>
      <c r="E561" s="1726"/>
      <c r="F561" s="1726"/>
      <c r="G561" s="1726"/>
      <c r="H561" s="425"/>
      <c r="I561" s="270" t="s">
        <v>664</v>
      </c>
      <c r="J561" s="425"/>
      <c r="K561" s="256"/>
    </row>
    <row r="562" spans="1:11">
      <c r="A562" s="253" t="s">
        <v>666</v>
      </c>
      <c r="B562" s="424" t="s">
        <v>667</v>
      </c>
      <c r="C562" s="253" t="s">
        <v>668</v>
      </c>
      <c r="D562" s="253" t="s">
        <v>669</v>
      </c>
      <c r="E562" s="253" t="s">
        <v>670</v>
      </c>
      <c r="F562" s="253" t="s">
        <v>723</v>
      </c>
      <c r="G562" s="253" t="s">
        <v>719</v>
      </c>
      <c r="H562" s="273" t="s">
        <v>42</v>
      </c>
      <c r="I562" s="425" t="s">
        <v>44</v>
      </c>
      <c r="J562" s="425" t="s">
        <v>45</v>
      </c>
      <c r="K562" s="425" t="s">
        <v>1162</v>
      </c>
    </row>
    <row r="563" spans="1:11">
      <c r="A563" s="253">
        <v>1</v>
      </c>
      <c r="B563" s="253">
        <v>0</v>
      </c>
      <c r="C563" s="253">
        <v>0</v>
      </c>
      <c r="D563" s="253">
        <v>0</v>
      </c>
      <c r="E563" s="253">
        <v>0</v>
      </c>
      <c r="F563" s="253">
        <v>0</v>
      </c>
      <c r="G563" s="253">
        <v>1</v>
      </c>
      <c r="H563" s="273">
        <v>0.3</v>
      </c>
      <c r="I563" s="273">
        <v>0.6</v>
      </c>
      <c r="J563" s="273">
        <v>0.8</v>
      </c>
      <c r="K563" s="273" t="str">
        <f>'Résultats ISO 9001'!G122</f>
        <v/>
      </c>
    </row>
    <row r="564" spans="1:11">
      <c r="A564" s="253">
        <v>1</v>
      </c>
      <c r="B564" s="253">
        <v>1</v>
      </c>
      <c r="C564" s="253">
        <v>0</v>
      </c>
      <c r="D564" s="253">
        <v>0</v>
      </c>
      <c r="E564" s="253">
        <v>0</v>
      </c>
      <c r="F564" s="253">
        <v>0</v>
      </c>
      <c r="G564" s="253">
        <v>0</v>
      </c>
      <c r="H564" s="273">
        <v>0.3</v>
      </c>
      <c r="I564" s="273">
        <v>0.6</v>
      </c>
      <c r="J564" s="273">
        <v>0.8</v>
      </c>
      <c r="K564" s="273" t="str">
        <f>'Résultats ISO 9001'!G127</f>
        <v/>
      </c>
    </row>
    <row r="565" spans="1:11">
      <c r="A565" s="253">
        <v>0</v>
      </c>
      <c r="B565" s="253">
        <v>1</v>
      </c>
      <c r="C565" s="253">
        <v>1</v>
      </c>
      <c r="D565" s="253">
        <v>0</v>
      </c>
      <c r="E565" s="253">
        <v>0</v>
      </c>
      <c r="F565" s="253">
        <v>0</v>
      </c>
      <c r="G565" s="253">
        <v>0</v>
      </c>
      <c r="H565" s="273">
        <v>0.3</v>
      </c>
      <c r="I565" s="273">
        <v>0.6</v>
      </c>
      <c r="J565" s="273">
        <v>0.8</v>
      </c>
      <c r="K565" s="273" t="str">
        <f>'Résultats ISO 9001'!G131</f>
        <v/>
      </c>
    </row>
    <row r="566" spans="1:11">
      <c r="A566" s="253">
        <v>0</v>
      </c>
      <c r="B566" s="253">
        <v>0</v>
      </c>
      <c r="C566" s="253">
        <v>1</v>
      </c>
      <c r="D566" s="253">
        <v>1</v>
      </c>
      <c r="E566" s="253">
        <v>0</v>
      </c>
      <c r="F566" s="253">
        <v>0</v>
      </c>
      <c r="G566" s="253">
        <v>0</v>
      </c>
      <c r="H566" s="273">
        <v>0.3</v>
      </c>
      <c r="I566" s="273">
        <v>0.6</v>
      </c>
      <c r="J566" s="273">
        <v>0.8</v>
      </c>
      <c r="K566" s="273" t="str">
        <f>'Résultats ISO 9001'!G135</f>
        <v/>
      </c>
    </row>
    <row r="567" spans="1:11">
      <c r="A567" s="253">
        <v>0</v>
      </c>
      <c r="B567" s="253">
        <v>0</v>
      </c>
      <c r="C567" s="253">
        <v>0</v>
      </c>
      <c r="D567" s="253">
        <v>1</v>
      </c>
      <c r="E567" s="253">
        <v>1</v>
      </c>
      <c r="F567" s="253">
        <v>0</v>
      </c>
      <c r="G567" s="253">
        <v>1</v>
      </c>
      <c r="H567" s="273">
        <v>0.3</v>
      </c>
      <c r="I567" s="273">
        <v>0.6</v>
      </c>
      <c r="J567" s="273">
        <v>0.8</v>
      </c>
      <c r="K567" s="273" t="str">
        <f>'Résultats ISO 9001'!G141</f>
        <v/>
      </c>
    </row>
    <row r="568" spans="1:11">
      <c r="A568" s="253">
        <v>0</v>
      </c>
      <c r="B568" s="253">
        <v>0</v>
      </c>
      <c r="C568" s="253">
        <v>0</v>
      </c>
      <c r="D568" s="253">
        <v>0</v>
      </c>
      <c r="E568" s="253">
        <v>1</v>
      </c>
      <c r="F568" s="253">
        <v>1</v>
      </c>
      <c r="G568" s="253">
        <v>0</v>
      </c>
      <c r="H568" s="273">
        <v>0.3</v>
      </c>
      <c r="I568" s="273">
        <v>0.6</v>
      </c>
      <c r="J568" s="273">
        <v>0.8</v>
      </c>
      <c r="K568" s="273" t="str">
        <f>'Résultats ISO 9001'!G149</f>
        <v/>
      </c>
    </row>
    <row r="569" spans="1:11">
      <c r="A569" s="253">
        <v>0</v>
      </c>
      <c r="B569" s="253">
        <v>0</v>
      </c>
      <c r="C569" s="253">
        <v>0</v>
      </c>
      <c r="D569" s="253">
        <v>0</v>
      </c>
      <c r="E569" s="253">
        <v>0</v>
      </c>
      <c r="F569" s="253">
        <v>1</v>
      </c>
      <c r="G569" s="253">
        <v>1</v>
      </c>
      <c r="H569" s="273">
        <v>0.3</v>
      </c>
      <c r="I569" s="273">
        <v>0.6</v>
      </c>
      <c r="J569" s="273">
        <v>0.8</v>
      </c>
      <c r="K569" s="273" t="str">
        <f>'Résultats ISO 9001'!G153</f>
        <v/>
      </c>
    </row>
    <row r="571" spans="1:11">
      <c r="A571" s="445" t="s">
        <v>683</v>
      </c>
      <c r="B571" s="256"/>
      <c r="C571" s="444"/>
      <c r="D571" s="444"/>
      <c r="E571" s="444"/>
      <c r="F571" s="254"/>
      <c r="G571" s="284"/>
      <c r="H571" s="425"/>
      <c r="I571" s="270" t="s">
        <v>664</v>
      </c>
      <c r="J571" s="425"/>
      <c r="K571" s="446" t="s">
        <v>1162</v>
      </c>
    </row>
    <row r="572" spans="1:11">
      <c r="A572" s="448" t="s">
        <v>666</v>
      </c>
      <c r="B572" s="448" t="s">
        <v>667</v>
      </c>
      <c r="C572" s="448" t="s">
        <v>668</v>
      </c>
      <c r="D572" s="448" t="s">
        <v>669</v>
      </c>
      <c r="E572" s="448" t="s">
        <v>670</v>
      </c>
      <c r="F572" s="448" t="s">
        <v>723</v>
      </c>
      <c r="G572" s="448" t="s">
        <v>719</v>
      </c>
      <c r="H572" s="273" t="s">
        <v>42</v>
      </c>
      <c r="I572" s="425" t="s">
        <v>44</v>
      </c>
      <c r="J572" s="425" t="s">
        <v>45</v>
      </c>
      <c r="K572" s="449" t="str">
        <f>'Résultats ISO 9001'!G122</f>
        <v/>
      </c>
    </row>
    <row r="573" spans="1:11">
      <c r="A573" s="455">
        <v>1</v>
      </c>
      <c r="B573" s="455">
        <v>0</v>
      </c>
      <c r="C573" s="455">
        <v>0</v>
      </c>
      <c r="D573" s="455">
        <v>0</v>
      </c>
      <c r="E573" s="455">
        <v>0</v>
      </c>
      <c r="F573" s="456">
        <v>0</v>
      </c>
      <c r="G573" s="457">
        <v>1</v>
      </c>
      <c r="H573" s="273">
        <v>0.3</v>
      </c>
      <c r="I573" s="273">
        <v>0.6</v>
      </c>
      <c r="J573" s="273">
        <v>0.8</v>
      </c>
      <c r="K573" s="449" t="str">
        <f>'Résultats ISO 9001'!G123</f>
        <v/>
      </c>
    </row>
    <row r="574" spans="1:11">
      <c r="A574" s="455">
        <v>1</v>
      </c>
      <c r="B574" s="455">
        <v>0</v>
      </c>
      <c r="C574" s="455">
        <v>0</v>
      </c>
      <c r="D574" s="455">
        <v>0</v>
      </c>
      <c r="E574" s="455">
        <v>0</v>
      </c>
      <c r="F574" s="456">
        <v>0</v>
      </c>
      <c r="G574" s="457">
        <v>0</v>
      </c>
      <c r="H574" s="273">
        <v>0.3</v>
      </c>
      <c r="I574" s="273">
        <v>0.6</v>
      </c>
      <c r="J574" s="273">
        <v>0.8</v>
      </c>
      <c r="K574" s="449" t="str">
        <f>'Résultats ISO 9001'!G124</f>
        <v/>
      </c>
    </row>
    <row r="575" spans="1:11">
      <c r="A575" s="455">
        <v>1</v>
      </c>
      <c r="B575" s="455">
        <v>0</v>
      </c>
      <c r="C575" s="455">
        <v>0</v>
      </c>
      <c r="D575" s="455">
        <v>0</v>
      </c>
      <c r="E575" s="455">
        <v>0</v>
      </c>
      <c r="F575" s="456">
        <v>0</v>
      </c>
      <c r="G575" s="457">
        <v>0</v>
      </c>
      <c r="H575" s="273">
        <v>0.3</v>
      </c>
      <c r="I575" s="273">
        <v>0.6</v>
      </c>
      <c r="J575" s="273">
        <v>0.8</v>
      </c>
      <c r="K575" s="449" t="str">
        <f>'Résultats ISO 9001'!G125</f>
        <v/>
      </c>
    </row>
    <row r="576" spans="1:11">
      <c r="A576" s="455">
        <v>1</v>
      </c>
      <c r="B576" s="455">
        <v>0</v>
      </c>
      <c r="C576" s="455">
        <v>0</v>
      </c>
      <c r="D576" s="455">
        <v>0</v>
      </c>
      <c r="E576" s="455">
        <v>0</v>
      </c>
      <c r="F576" s="456">
        <v>0</v>
      </c>
      <c r="G576" s="457">
        <v>0</v>
      </c>
      <c r="H576" s="273">
        <v>0.3</v>
      </c>
      <c r="I576" s="273">
        <v>0.6</v>
      </c>
      <c r="J576" s="273">
        <v>0.8</v>
      </c>
      <c r="K576" s="449" t="str">
        <f>'Résultats ISO 9001'!G126</f>
        <v/>
      </c>
    </row>
    <row r="577" spans="1:11">
      <c r="A577" s="455">
        <v>1</v>
      </c>
      <c r="B577" s="455">
        <v>1</v>
      </c>
      <c r="C577" s="455">
        <v>0</v>
      </c>
      <c r="D577" s="455">
        <v>0</v>
      </c>
      <c r="E577" s="455">
        <v>0</v>
      </c>
      <c r="F577" s="456">
        <v>0</v>
      </c>
      <c r="G577" s="457">
        <v>0</v>
      </c>
      <c r="H577" s="273">
        <v>0.3</v>
      </c>
      <c r="I577" s="273">
        <v>0.6</v>
      </c>
      <c r="J577" s="273">
        <v>0.8</v>
      </c>
      <c r="K577" s="449" t="e">
        <f>'Résultats ISO 9001'!G128</f>
        <v>#DIV/0!</v>
      </c>
    </row>
    <row r="578" spans="1:11">
      <c r="A578" s="455">
        <v>0</v>
      </c>
      <c r="B578" s="455">
        <v>1</v>
      </c>
      <c r="C578" s="455">
        <v>0</v>
      </c>
      <c r="D578" s="455">
        <v>0</v>
      </c>
      <c r="E578" s="455">
        <v>0</v>
      </c>
      <c r="F578" s="456">
        <v>0</v>
      </c>
      <c r="G578" s="457">
        <v>0</v>
      </c>
      <c r="H578" s="273">
        <v>0.3</v>
      </c>
      <c r="I578" s="273">
        <v>0.6</v>
      </c>
      <c r="J578" s="273">
        <v>0.8</v>
      </c>
      <c r="K578" s="449" t="str">
        <f>'Résultats ISO 9001'!G129</f>
        <v/>
      </c>
    </row>
    <row r="579" spans="1:11">
      <c r="A579" s="455">
        <v>0</v>
      </c>
      <c r="B579" s="455">
        <v>1</v>
      </c>
      <c r="C579" s="455">
        <v>0</v>
      </c>
      <c r="D579" s="455">
        <v>0</v>
      </c>
      <c r="E579" s="455">
        <v>0</v>
      </c>
      <c r="F579" s="456">
        <v>0</v>
      </c>
      <c r="G579" s="457">
        <v>0</v>
      </c>
      <c r="H579" s="273">
        <v>0.3</v>
      </c>
      <c r="I579" s="273">
        <v>0.6</v>
      </c>
      <c r="J579" s="273">
        <v>0.8</v>
      </c>
      <c r="K579" s="449" t="str">
        <f>'Résultats ISO 9001'!G130</f>
        <v/>
      </c>
    </row>
    <row r="580" spans="1:11">
      <c r="A580" s="455">
        <v>0</v>
      </c>
      <c r="B580" s="455">
        <v>1</v>
      </c>
      <c r="C580" s="455">
        <v>1</v>
      </c>
      <c r="D580" s="455">
        <v>0</v>
      </c>
      <c r="E580" s="455">
        <v>0</v>
      </c>
      <c r="F580" s="456">
        <v>0</v>
      </c>
      <c r="G580" s="457">
        <v>0</v>
      </c>
      <c r="H580" s="273">
        <v>0.3</v>
      </c>
      <c r="I580" s="273">
        <v>0.6</v>
      </c>
      <c r="J580" s="273">
        <v>0.8</v>
      </c>
      <c r="K580" s="449" t="str">
        <f>'Résultats ISO 9001'!G132</f>
        <v/>
      </c>
    </row>
    <row r="581" spans="1:11">
      <c r="A581" s="455">
        <v>0</v>
      </c>
      <c r="B581" s="455">
        <v>0</v>
      </c>
      <c r="C581" s="455">
        <v>1</v>
      </c>
      <c r="D581" s="455">
        <v>0</v>
      </c>
      <c r="E581" s="455">
        <v>0</v>
      </c>
      <c r="F581" s="456">
        <v>0</v>
      </c>
      <c r="G581" s="457">
        <v>0</v>
      </c>
      <c r="H581" s="273">
        <v>0.3</v>
      </c>
      <c r="I581" s="273">
        <v>0.6</v>
      </c>
      <c r="J581" s="273">
        <v>0.8</v>
      </c>
      <c r="K581" s="449" t="str">
        <f>'Résultats ISO 9001'!G133</f>
        <v/>
      </c>
    </row>
    <row r="582" spans="1:11">
      <c r="A582" s="455">
        <v>0</v>
      </c>
      <c r="B582" s="455">
        <v>0</v>
      </c>
      <c r="C582" s="455">
        <v>1</v>
      </c>
      <c r="D582" s="455">
        <v>0</v>
      </c>
      <c r="E582" s="455">
        <v>0</v>
      </c>
      <c r="F582" s="456">
        <v>0</v>
      </c>
      <c r="G582" s="457">
        <v>0</v>
      </c>
      <c r="H582" s="273">
        <v>0.3</v>
      </c>
      <c r="I582" s="273">
        <v>0.6</v>
      </c>
      <c r="J582" s="273">
        <v>0.8</v>
      </c>
      <c r="K582" s="449" t="str">
        <f>'Résultats ISO 9001'!G134</f>
        <v/>
      </c>
    </row>
    <row r="583" spans="1:11">
      <c r="A583" s="455">
        <v>0</v>
      </c>
      <c r="B583" s="455">
        <v>0</v>
      </c>
      <c r="C583" s="455">
        <v>1</v>
      </c>
      <c r="D583" s="455">
        <v>1</v>
      </c>
      <c r="E583" s="455">
        <v>0</v>
      </c>
      <c r="F583" s="456">
        <v>0</v>
      </c>
      <c r="G583" s="457">
        <v>0</v>
      </c>
      <c r="H583" s="273">
        <v>0.3</v>
      </c>
      <c r="I583" s="273">
        <v>0.6</v>
      </c>
      <c r="J583" s="273">
        <v>0.8</v>
      </c>
      <c r="K583" s="449" t="str">
        <f>'Résultats ISO 9001'!G136</f>
        <v/>
      </c>
    </row>
    <row r="584" spans="1:11">
      <c r="A584" s="455">
        <v>0</v>
      </c>
      <c r="B584" s="455">
        <v>0</v>
      </c>
      <c r="C584" s="455">
        <v>0</v>
      </c>
      <c r="D584" s="455">
        <v>1</v>
      </c>
      <c r="E584" s="455">
        <v>0</v>
      </c>
      <c r="F584" s="456">
        <v>0</v>
      </c>
      <c r="G584" s="457">
        <v>0</v>
      </c>
      <c r="H584" s="273">
        <v>0.3</v>
      </c>
      <c r="I584" s="273">
        <v>0.6</v>
      </c>
      <c r="J584" s="273">
        <v>0.8</v>
      </c>
      <c r="K584" s="449" t="str">
        <f>'Résultats ISO 9001'!G137</f>
        <v/>
      </c>
    </row>
    <row r="585" spans="1:11">
      <c r="A585" s="455">
        <v>0</v>
      </c>
      <c r="B585" s="455">
        <v>0</v>
      </c>
      <c r="C585" s="455">
        <v>0</v>
      </c>
      <c r="D585" s="455">
        <v>1</v>
      </c>
      <c r="E585" s="455">
        <v>0</v>
      </c>
      <c r="F585" s="456">
        <v>0</v>
      </c>
      <c r="G585" s="457">
        <v>0</v>
      </c>
      <c r="H585" s="273">
        <v>0.3</v>
      </c>
      <c r="I585" s="273">
        <v>0.6</v>
      </c>
      <c r="J585" s="273">
        <v>0.8</v>
      </c>
      <c r="K585" s="449" t="str">
        <f>'Résultats ISO 9001'!G138</f>
        <v/>
      </c>
    </row>
    <row r="586" spans="1:11">
      <c r="A586" s="455">
        <v>0</v>
      </c>
      <c r="B586" s="455">
        <v>0</v>
      </c>
      <c r="C586" s="455">
        <v>0</v>
      </c>
      <c r="D586" s="455">
        <v>1</v>
      </c>
      <c r="E586" s="455">
        <v>0</v>
      </c>
      <c r="F586" s="456">
        <v>0</v>
      </c>
      <c r="G586" s="457">
        <v>0</v>
      </c>
      <c r="H586" s="273">
        <v>0.3</v>
      </c>
      <c r="I586" s="273">
        <v>0.6</v>
      </c>
      <c r="J586" s="273">
        <v>0.8</v>
      </c>
      <c r="K586" s="449" t="str">
        <f>'Résultats ISO 9001'!G139</f>
        <v/>
      </c>
    </row>
    <row r="587" spans="1:11">
      <c r="A587" s="455">
        <v>0</v>
      </c>
      <c r="B587" s="455">
        <v>0</v>
      </c>
      <c r="C587" s="455">
        <v>0</v>
      </c>
      <c r="D587" s="455">
        <v>1</v>
      </c>
      <c r="E587" s="455">
        <v>0</v>
      </c>
      <c r="F587" s="456">
        <v>0</v>
      </c>
      <c r="G587" s="457">
        <v>0</v>
      </c>
      <c r="H587" s="273">
        <v>0.3</v>
      </c>
      <c r="I587" s="273">
        <v>0.6</v>
      </c>
      <c r="J587" s="273">
        <v>0.8</v>
      </c>
      <c r="K587" s="449" t="str">
        <f>'Résultats ISO 9001'!G140</f>
        <v/>
      </c>
    </row>
    <row r="588" spans="1:11">
      <c r="A588" s="455">
        <v>0</v>
      </c>
      <c r="B588" s="455">
        <v>0</v>
      </c>
      <c r="C588" s="455">
        <v>0</v>
      </c>
      <c r="D588" s="455">
        <v>1</v>
      </c>
      <c r="E588" s="455">
        <v>1</v>
      </c>
      <c r="F588" s="456">
        <v>0</v>
      </c>
      <c r="G588" s="457">
        <v>0</v>
      </c>
      <c r="H588" s="273">
        <v>0.3</v>
      </c>
      <c r="I588" s="273">
        <v>0.6</v>
      </c>
      <c r="J588" s="273">
        <v>0.8</v>
      </c>
      <c r="K588" s="449" t="str">
        <f>'Résultats ISO 9001'!G142</f>
        <v/>
      </c>
    </row>
    <row r="589" spans="1:11">
      <c r="A589" s="455">
        <v>0</v>
      </c>
      <c r="B589" s="455">
        <v>0</v>
      </c>
      <c r="C589" s="455">
        <v>0</v>
      </c>
      <c r="D589" s="455">
        <v>0</v>
      </c>
      <c r="E589" s="455">
        <v>1</v>
      </c>
      <c r="F589" s="456">
        <v>0</v>
      </c>
      <c r="G589" s="457">
        <v>0</v>
      </c>
      <c r="H589" s="273">
        <v>0.3</v>
      </c>
      <c r="I589" s="273">
        <v>0.6</v>
      </c>
      <c r="J589" s="273">
        <v>0.8</v>
      </c>
      <c r="K589" s="449" t="str">
        <f>'Résultats ISO 9001'!G143</f>
        <v/>
      </c>
    </row>
    <row r="590" spans="1:11">
      <c r="A590" s="458">
        <v>0</v>
      </c>
      <c r="B590" s="458">
        <v>0</v>
      </c>
      <c r="C590" s="458">
        <v>0</v>
      </c>
      <c r="D590" s="458">
        <v>0</v>
      </c>
      <c r="E590" s="458">
        <v>1</v>
      </c>
      <c r="F590" s="456">
        <v>0</v>
      </c>
      <c r="G590" s="457">
        <v>0</v>
      </c>
      <c r="H590" s="273">
        <v>0.3</v>
      </c>
      <c r="I590" s="273">
        <v>0.6</v>
      </c>
      <c r="J590" s="273">
        <v>0.8</v>
      </c>
      <c r="K590" s="449" t="str">
        <f>'Résultats ISO 9001'!G144</f>
        <v/>
      </c>
    </row>
    <row r="591" spans="1:11">
      <c r="A591" s="458">
        <v>0</v>
      </c>
      <c r="B591" s="458">
        <v>0</v>
      </c>
      <c r="C591" s="458">
        <v>0</v>
      </c>
      <c r="D591" s="458">
        <v>0</v>
      </c>
      <c r="E591" s="458">
        <v>1</v>
      </c>
      <c r="F591" s="456">
        <v>0</v>
      </c>
      <c r="G591" s="457">
        <v>0</v>
      </c>
      <c r="H591" s="273">
        <v>0.3</v>
      </c>
      <c r="I591" s="273">
        <v>0.6</v>
      </c>
      <c r="J591" s="273">
        <v>0.8</v>
      </c>
      <c r="K591" s="449" t="str">
        <f>'Résultats ISO 9001'!G145</f>
        <v/>
      </c>
    </row>
    <row r="592" spans="1:11">
      <c r="A592" s="458">
        <v>0</v>
      </c>
      <c r="B592" s="458">
        <v>0</v>
      </c>
      <c r="C592" s="458">
        <v>0</v>
      </c>
      <c r="D592" s="458">
        <v>0</v>
      </c>
      <c r="E592" s="458">
        <v>1</v>
      </c>
      <c r="F592" s="456">
        <v>0</v>
      </c>
      <c r="G592" s="457">
        <v>0</v>
      </c>
      <c r="H592" s="273">
        <v>0.3</v>
      </c>
      <c r="I592" s="273">
        <v>0.6</v>
      </c>
      <c r="J592" s="273">
        <v>0.8</v>
      </c>
      <c r="K592" s="449" t="str">
        <f>'Résultats ISO 9001'!G146</f>
        <v/>
      </c>
    </row>
    <row r="593" spans="1:16">
      <c r="A593" s="458">
        <v>0</v>
      </c>
      <c r="B593" s="458">
        <v>0</v>
      </c>
      <c r="C593" s="458">
        <v>0</v>
      </c>
      <c r="D593" s="458">
        <v>0</v>
      </c>
      <c r="E593" s="458">
        <v>1</v>
      </c>
      <c r="F593" s="456">
        <v>0</v>
      </c>
      <c r="G593" s="457">
        <v>0</v>
      </c>
      <c r="H593" s="273">
        <v>0.3</v>
      </c>
      <c r="I593" s="273">
        <v>0.6</v>
      </c>
      <c r="J593" s="273">
        <v>0.8</v>
      </c>
      <c r="K593" s="449" t="str">
        <f>'Résultats ISO 9001'!G147</f>
        <v/>
      </c>
    </row>
    <row r="594" spans="1:16">
      <c r="A594" s="458">
        <v>0</v>
      </c>
      <c r="B594" s="458">
        <v>0</v>
      </c>
      <c r="C594" s="458">
        <v>0</v>
      </c>
      <c r="D594" s="458">
        <v>0</v>
      </c>
      <c r="E594" s="458">
        <v>1</v>
      </c>
      <c r="F594" s="456">
        <v>0</v>
      </c>
      <c r="G594" s="457">
        <v>0</v>
      </c>
      <c r="H594" s="273">
        <v>0.3</v>
      </c>
      <c r="I594" s="273">
        <v>0.6</v>
      </c>
      <c r="J594" s="273">
        <v>0.8</v>
      </c>
      <c r="K594" s="449" t="str">
        <f>'Résultats ISO 9001'!G148</f>
        <v/>
      </c>
    </row>
    <row r="595" spans="1:16">
      <c r="A595" s="458">
        <v>0</v>
      </c>
      <c r="B595" s="458">
        <v>0</v>
      </c>
      <c r="C595" s="458">
        <v>0</v>
      </c>
      <c r="D595" s="458">
        <v>0</v>
      </c>
      <c r="E595" s="458">
        <v>1</v>
      </c>
      <c r="F595" s="456">
        <v>1</v>
      </c>
      <c r="G595" s="457">
        <v>0</v>
      </c>
      <c r="H595" s="273">
        <v>0.3</v>
      </c>
      <c r="I595" s="273">
        <v>0.6</v>
      </c>
      <c r="J595" s="273">
        <v>0.8</v>
      </c>
      <c r="K595" s="449" t="str">
        <f>'Résultats ISO 9001'!G150</f>
        <v/>
      </c>
    </row>
    <row r="596" spans="1:16">
      <c r="A596" s="458">
        <v>0</v>
      </c>
      <c r="B596" s="458">
        <v>0</v>
      </c>
      <c r="C596" s="458">
        <v>0</v>
      </c>
      <c r="D596" s="458">
        <v>0</v>
      </c>
      <c r="E596" s="458">
        <v>0</v>
      </c>
      <c r="F596" s="456">
        <v>1</v>
      </c>
      <c r="G596" s="457">
        <v>0</v>
      </c>
      <c r="H596" s="273">
        <v>0.3</v>
      </c>
      <c r="I596" s="273">
        <v>0.6</v>
      </c>
      <c r="J596" s="273">
        <v>0.8</v>
      </c>
      <c r="K596" s="449" t="str">
        <f>'Résultats ISO 9001'!G151</f>
        <v/>
      </c>
    </row>
    <row r="597" spans="1:16">
      <c r="A597" s="458">
        <v>0</v>
      </c>
      <c r="B597" s="458">
        <v>0</v>
      </c>
      <c r="C597" s="458">
        <v>0</v>
      </c>
      <c r="D597" s="458">
        <v>0</v>
      </c>
      <c r="E597" s="458">
        <v>0</v>
      </c>
      <c r="F597" s="456">
        <v>1</v>
      </c>
      <c r="G597" s="457">
        <v>0</v>
      </c>
      <c r="H597" s="273">
        <v>0.3</v>
      </c>
      <c r="I597" s="273">
        <v>0.6</v>
      </c>
      <c r="J597" s="273">
        <v>0.8</v>
      </c>
      <c r="K597" s="449" t="str">
        <f>'Résultats ISO 9001'!G152</f>
        <v/>
      </c>
    </row>
    <row r="598" spans="1:16">
      <c r="A598" s="458">
        <v>0</v>
      </c>
      <c r="B598" s="458">
        <v>0</v>
      </c>
      <c r="C598" s="458">
        <v>0</v>
      </c>
      <c r="D598" s="458">
        <v>0</v>
      </c>
      <c r="E598" s="458">
        <v>0</v>
      </c>
      <c r="F598" s="456">
        <v>1</v>
      </c>
      <c r="G598" s="457">
        <v>1</v>
      </c>
      <c r="H598" s="273">
        <v>0.3</v>
      </c>
      <c r="I598" s="273">
        <v>0.6</v>
      </c>
      <c r="J598" s="273">
        <v>0.8</v>
      </c>
      <c r="K598" s="449" t="str">
        <f>'Résultats ISO 9001'!G154</f>
        <v/>
      </c>
    </row>
    <row r="599" spans="1:16">
      <c r="A599" s="458">
        <v>0</v>
      </c>
      <c r="B599" s="458">
        <v>0</v>
      </c>
      <c r="C599" s="458">
        <v>0</v>
      </c>
      <c r="D599" s="458">
        <v>0</v>
      </c>
      <c r="E599" s="458">
        <v>0</v>
      </c>
      <c r="F599" s="456">
        <v>0</v>
      </c>
      <c r="G599" s="457">
        <v>1</v>
      </c>
      <c r="H599" s="273">
        <v>0.3</v>
      </c>
      <c r="I599" s="273">
        <v>0.6</v>
      </c>
      <c r="J599" s="273">
        <v>0.8</v>
      </c>
      <c r="K599" s="449" t="str">
        <f>'Résultats ISO 9001'!G155</f>
        <v/>
      </c>
    </row>
    <row r="600" spans="1:16">
      <c r="A600" s="458">
        <v>0</v>
      </c>
      <c r="B600" s="458">
        <v>0</v>
      </c>
      <c r="C600" s="458">
        <v>0</v>
      </c>
      <c r="D600" s="458">
        <v>0</v>
      </c>
      <c r="E600" s="458">
        <v>0</v>
      </c>
      <c r="F600" s="456">
        <v>0</v>
      </c>
      <c r="G600" s="457">
        <v>1</v>
      </c>
      <c r="H600" s="273">
        <v>0.3</v>
      </c>
      <c r="I600" s="273">
        <v>0.6</v>
      </c>
      <c r="J600" s="273">
        <v>0.8</v>
      </c>
      <c r="K600" s="449" t="str">
        <f>'Résultats ISO 9001'!G156</f>
        <v>NA</v>
      </c>
    </row>
    <row r="602" spans="1:16">
      <c r="A602" s="1735" t="s">
        <v>1672</v>
      </c>
      <c r="B602" s="1736"/>
      <c r="C602" s="1736"/>
      <c r="D602" s="1736"/>
      <c r="E602" s="1736"/>
      <c r="F602" s="1736"/>
      <c r="G602" s="1736"/>
      <c r="H602" s="1736"/>
      <c r="I602" s="1736"/>
      <c r="J602" s="1736"/>
      <c r="K602" s="1736"/>
      <c r="L602" s="1736"/>
      <c r="M602" s="1736"/>
      <c r="N602" s="1736"/>
      <c r="O602"/>
      <c r="P602"/>
    </row>
    <row r="603" spans="1:16">
      <c r="A603" s="269" t="s">
        <v>662</v>
      </c>
      <c r="B603" s="269"/>
      <c r="C603" s="424"/>
      <c r="D603" s="261" t="s">
        <v>672</v>
      </c>
      <c r="E603" s="261"/>
      <c r="F603" s="261"/>
    </row>
    <row r="604" spans="1:16">
      <c r="A604" s="620" t="s">
        <v>42</v>
      </c>
      <c r="B604" s="272">
        <f>COUNTIFS('Résultats ISO 13485'!$E$105:$E$106,A604)+COUNTIFS('Résultats ISO 13485'!$E$108:$E$113,A604)+COUNTIFS('Résultats ISO 13485'!$E$115:$E$118,A604)+COUNTIFS('Résultats ISO 13485'!$E$120:$E$125,A604)+COUNTIFS('Résultats ISO 13485'!$E$127:$E$131,A604)</f>
        <v>0</v>
      </c>
      <c r="C604" s="272"/>
      <c r="D604" s="276" t="s">
        <v>1764</v>
      </c>
      <c r="E604" s="273"/>
      <c r="F604" s="275">
        <f>L548</f>
        <v>0</v>
      </c>
      <c r="H604" t="str">
        <f>CONCATENATE("Il vous reste encore ",K548," exigences non évaluées")</f>
        <v>Il vous reste encore 329 exigences non évaluées</v>
      </c>
    </row>
    <row r="605" spans="1:16">
      <c r="A605" s="620" t="s">
        <v>1184</v>
      </c>
      <c r="B605" s="272">
        <f>COUNTIFS('Résultats ISO 13485'!$E$105:$E$106,A605)+COUNTIFS('Résultats ISO 13485'!$E$108:$E$113,A605)+COUNTIFS('Résultats ISO 13485'!$E$115:$E$118,A605)+COUNTIFS('Résultats ISO 13485'!$E$120:$E$125,A605)+COUNTIFS('Résultats ISO 13485'!$E$127:$E$131,A605)</f>
        <v>0</v>
      </c>
      <c r="C605" s="272"/>
      <c r="D605" s="276" t="str">
        <f>'Page d''accueil'!A30</f>
        <v>FAUX unanime</v>
      </c>
      <c r="E605" s="273">
        <v>0</v>
      </c>
      <c r="F605" s="275">
        <f>COUNTIFS('Evaluation des exigences'!$H$19:$H$564,"=0%",$F$2:$F$547,"=1")</f>
        <v>0</v>
      </c>
      <c r="H605" t="str">
        <f>"Toutes les exigences de la normes ISO 13485 sont évaluées"</f>
        <v>Toutes les exigences de la normes ISO 13485 sont évaluées</v>
      </c>
    </row>
    <row r="606" spans="1:16">
      <c r="A606" s="424" t="s">
        <v>44</v>
      </c>
      <c r="B606" s="272">
        <f>COUNTIFS('Résultats ISO 13485'!$E$105:$E$106,A606)+COUNTIFS('Résultats ISO 13485'!$E$108:$E$113,A606)+COUNTIFS('Résultats ISO 13485'!$E$115:$E$118,A606)+COUNTIFS('Résultats ISO 13485'!$E$120:$E$125,A606)+COUNTIFS('Résultats ISO 13485'!$E$127:$E$131,A606)</f>
        <v>0</v>
      </c>
      <c r="C606" s="272"/>
      <c r="D606" s="424" t="b">
        <f>'Page d''accueil'!A31</f>
        <v>0</v>
      </c>
      <c r="E606" s="273">
        <v>0.2</v>
      </c>
      <c r="F606" s="275">
        <f>COUNTIFS('Evaluation des exigences'!$H$19:$H$564,"=20%",$F$2:$F$547,"=1")</f>
        <v>0</v>
      </c>
    </row>
    <row r="607" spans="1:16">
      <c r="A607" s="424" t="s">
        <v>45</v>
      </c>
      <c r="B607" s="272">
        <f>COUNTIFS('Résultats ISO 13485'!$E$105:$E$106,A607)+COUNTIFS('Résultats ISO 13485'!$E$108:$E$113,A607)+COUNTIFS('Résultats ISO 13485'!$E$115:$E$118,A607)+COUNTIFS('Résultats ISO 13485'!$E$120:$E$125,A607)+COUNTIFS('Résultats ISO 13485'!$E$127:$E$131,A607)</f>
        <v>0</v>
      </c>
      <c r="C607" s="272"/>
      <c r="D607" s="276" t="str">
        <f>'Page d''accueil'!A32</f>
        <v>Plutôt FAUX</v>
      </c>
      <c r="E607" s="273">
        <v>0.4</v>
      </c>
      <c r="F607" s="275">
        <f>COUNTIFS('Evaluation des exigences'!$H$19:$H$564,"=40%",$F$2:$F$547,"=1")</f>
        <v>0</v>
      </c>
    </row>
    <row r="608" spans="1:16">
      <c r="A608" s="274" t="s">
        <v>671</v>
      </c>
      <c r="B608" s="251">
        <f>SUM(B604:B607)</f>
        <v>0</v>
      </c>
      <c r="C608" s="251"/>
      <c r="D608" s="276" t="str">
        <f>'Page d''accueil'!A33</f>
        <v>Plutôt VRAI</v>
      </c>
      <c r="E608" s="273">
        <v>0.6</v>
      </c>
      <c r="F608" s="275">
        <f>COUNTIFS('Evaluation des exigences'!$H$19:$H$564,"=60%",$F$2:$F$547,"=1")</f>
        <v>0</v>
      </c>
    </row>
    <row r="609" spans="1:9">
      <c r="A609" s="261"/>
      <c r="B609" s="261"/>
      <c r="C609" s="261"/>
      <c r="D609" s="424" t="b">
        <f>'Page d''accueil'!A34</f>
        <v>1</v>
      </c>
      <c r="E609" s="273">
        <v>0.8</v>
      </c>
      <c r="F609" s="275">
        <f>COUNTIFS('Evaluation des exigences'!$H$19:$H$564,"=80%",$F$2:$F$547,"=1")</f>
        <v>0</v>
      </c>
    </row>
    <row r="610" spans="1:9">
      <c r="D610" s="276" t="str">
        <f>'Page d''accueil'!A35</f>
        <v>VRAI Prouvé</v>
      </c>
      <c r="E610" s="273">
        <v>1</v>
      </c>
      <c r="F610" s="275">
        <f>COUNTIFS('Evaluation des exigences'!$H$19:$H$564,"=100%",$F$2:$F$547,"=1")</f>
        <v>0</v>
      </c>
    </row>
    <row r="611" spans="1:9">
      <c r="D611" s="1731" t="s">
        <v>673</v>
      </c>
      <c r="E611" s="1731"/>
      <c r="F611" s="251">
        <f>SUM(F604:F610)</f>
        <v>0</v>
      </c>
    </row>
    <row r="613" spans="1:9">
      <c r="A613" s="269" t="s">
        <v>663</v>
      </c>
      <c r="B613" s="252"/>
      <c r="C613" s="252"/>
      <c r="D613" s="252"/>
      <c r="E613" s="252"/>
      <c r="F613" s="425"/>
      <c r="G613" s="270" t="s">
        <v>664</v>
      </c>
      <c r="H613" s="425"/>
    </row>
    <row r="614" spans="1:9" ht="22.5">
      <c r="A614" s="253" t="s">
        <v>666</v>
      </c>
      <c r="B614" s="424" t="s">
        <v>667</v>
      </c>
      <c r="C614" s="253" t="s">
        <v>668</v>
      </c>
      <c r="D614" s="253" t="s">
        <v>669</v>
      </c>
      <c r="E614" s="253" t="s">
        <v>670</v>
      </c>
      <c r="F614" s="273" t="s">
        <v>42</v>
      </c>
      <c r="G614" s="425" t="s">
        <v>44</v>
      </c>
      <c r="H614" s="425" t="s">
        <v>45</v>
      </c>
    </row>
    <row r="615" spans="1:9">
      <c r="A615" s="253">
        <v>1</v>
      </c>
      <c r="B615" s="253">
        <v>0</v>
      </c>
      <c r="C615" s="253">
        <v>0</v>
      </c>
      <c r="D615" s="253">
        <v>0</v>
      </c>
      <c r="E615" s="253">
        <v>1</v>
      </c>
      <c r="F615" s="273">
        <v>0.3</v>
      </c>
      <c r="G615" s="273">
        <v>0.6</v>
      </c>
      <c r="H615" s="273">
        <v>0.8</v>
      </c>
    </row>
    <row r="616" spans="1:9">
      <c r="A616" s="253">
        <v>1</v>
      </c>
      <c r="B616" s="253">
        <v>1</v>
      </c>
      <c r="C616" s="253">
        <v>0</v>
      </c>
      <c r="D616" s="253">
        <v>0</v>
      </c>
      <c r="E616" s="253">
        <v>0</v>
      </c>
      <c r="F616" s="273">
        <v>0.3</v>
      </c>
      <c r="G616" s="273">
        <v>0.6</v>
      </c>
      <c r="H616" s="273">
        <v>0.8</v>
      </c>
    </row>
    <row r="617" spans="1:9">
      <c r="A617" s="253">
        <v>0</v>
      </c>
      <c r="B617" s="253">
        <v>1</v>
      </c>
      <c r="C617" s="253">
        <v>1</v>
      </c>
      <c r="D617" s="253">
        <v>0</v>
      </c>
      <c r="E617" s="253">
        <v>0</v>
      </c>
      <c r="F617" s="273">
        <v>0.3</v>
      </c>
      <c r="G617" s="273">
        <v>0.6</v>
      </c>
      <c r="H617" s="273">
        <v>0.8</v>
      </c>
    </row>
    <row r="618" spans="1:9">
      <c r="A618" s="253">
        <v>0</v>
      </c>
      <c r="B618" s="253">
        <v>0</v>
      </c>
      <c r="C618" s="253">
        <v>1</v>
      </c>
      <c r="D618" s="253">
        <v>1</v>
      </c>
      <c r="E618" s="253">
        <v>0</v>
      </c>
      <c r="F618" s="273">
        <v>0.3</v>
      </c>
      <c r="G618" s="273">
        <v>0.6</v>
      </c>
      <c r="H618" s="273">
        <v>0.8</v>
      </c>
    </row>
    <row r="619" spans="1:9">
      <c r="A619" s="253">
        <v>0</v>
      </c>
      <c r="B619" s="253">
        <v>0</v>
      </c>
      <c r="C619" s="253">
        <v>0</v>
      </c>
      <c r="D619" s="253">
        <v>1</v>
      </c>
      <c r="E619" s="253">
        <v>1</v>
      </c>
      <c r="F619" s="273">
        <v>0.3</v>
      </c>
      <c r="G619" s="273">
        <v>0.6</v>
      </c>
      <c r="H619" s="273">
        <v>0.8</v>
      </c>
    </row>
    <row r="621" spans="1:9">
      <c r="A621" s="321" t="s">
        <v>683</v>
      </c>
      <c r="B621" s="321"/>
      <c r="C621" s="321"/>
      <c r="D621" s="321"/>
      <c r="E621" s="321"/>
      <c r="F621" s="425"/>
      <c r="G621" s="270" t="s">
        <v>664</v>
      </c>
      <c r="H621" s="425"/>
      <c r="I621" s="253"/>
    </row>
    <row r="622" spans="1:9" ht="22.5">
      <c r="A622" s="253" t="s">
        <v>666</v>
      </c>
      <c r="B622" s="253" t="s">
        <v>667</v>
      </c>
      <c r="C622" s="253" t="s">
        <v>668</v>
      </c>
      <c r="D622" s="253" t="s">
        <v>669</v>
      </c>
      <c r="E622" s="253" t="s">
        <v>670</v>
      </c>
      <c r="F622" s="273" t="s">
        <v>42</v>
      </c>
      <c r="G622" s="425" t="s">
        <v>44</v>
      </c>
      <c r="H622" s="425" t="s">
        <v>45</v>
      </c>
      <c r="I622" s="253" t="s">
        <v>1162</v>
      </c>
    </row>
    <row r="623" spans="1:9">
      <c r="A623" s="424">
        <v>1</v>
      </c>
      <c r="B623" s="424">
        <v>0</v>
      </c>
      <c r="C623" s="424">
        <v>0</v>
      </c>
      <c r="D623" s="424">
        <v>0</v>
      </c>
      <c r="E623" s="424">
        <v>1</v>
      </c>
      <c r="F623" s="273">
        <v>0.3</v>
      </c>
      <c r="G623" s="273">
        <v>0.6</v>
      </c>
      <c r="H623" s="273">
        <v>0.8</v>
      </c>
      <c r="I623" s="273" t="str">
        <f>'Résultats ISO 13485'!F105</f>
        <v/>
      </c>
    </row>
    <row r="624" spans="1:9">
      <c r="A624" s="424">
        <v>1</v>
      </c>
      <c r="B624" s="424">
        <v>0</v>
      </c>
      <c r="C624" s="424">
        <v>0</v>
      </c>
      <c r="D624" s="424">
        <v>0</v>
      </c>
      <c r="E624" s="424">
        <v>0</v>
      </c>
      <c r="F624" s="273">
        <v>0.3</v>
      </c>
      <c r="G624" s="273">
        <v>0.6</v>
      </c>
      <c r="H624" s="273">
        <v>0.8</v>
      </c>
      <c r="I624" s="273" t="str">
        <f>'Résultats ISO 13485'!F106</f>
        <v/>
      </c>
    </row>
    <row r="625" spans="1:9">
      <c r="A625" s="424">
        <v>1</v>
      </c>
      <c r="B625" s="424">
        <v>1</v>
      </c>
      <c r="C625" s="424">
        <v>0</v>
      </c>
      <c r="D625" s="424">
        <v>0</v>
      </c>
      <c r="E625" s="424">
        <v>0</v>
      </c>
      <c r="F625" s="273">
        <v>0.3</v>
      </c>
      <c r="G625" s="273">
        <v>0.6</v>
      </c>
      <c r="H625" s="273">
        <v>0.8</v>
      </c>
      <c r="I625" s="273" t="str">
        <f>'Résultats ISO 13485'!F108</f>
        <v/>
      </c>
    </row>
    <row r="626" spans="1:9">
      <c r="A626" s="424">
        <v>0</v>
      </c>
      <c r="B626" s="424">
        <v>1</v>
      </c>
      <c r="C626" s="424">
        <v>0</v>
      </c>
      <c r="D626" s="424">
        <v>0</v>
      </c>
      <c r="E626" s="424">
        <v>0</v>
      </c>
      <c r="F626" s="273">
        <v>0.3</v>
      </c>
      <c r="G626" s="273">
        <v>0.6</v>
      </c>
      <c r="H626" s="273">
        <v>0.8</v>
      </c>
      <c r="I626" s="273" t="str">
        <f>'Résultats ISO 13485'!F109</f>
        <v/>
      </c>
    </row>
    <row r="627" spans="1:9">
      <c r="A627" s="424">
        <v>0</v>
      </c>
      <c r="B627" s="424">
        <v>1</v>
      </c>
      <c r="C627" s="424">
        <v>0</v>
      </c>
      <c r="D627" s="424">
        <v>0</v>
      </c>
      <c r="E627" s="424">
        <v>0</v>
      </c>
      <c r="F627" s="273">
        <v>0.3</v>
      </c>
      <c r="G627" s="273">
        <v>0.6</v>
      </c>
      <c r="H627" s="273">
        <v>0.8</v>
      </c>
      <c r="I627" s="273" t="str">
        <f>'Résultats ISO 13485'!F110</f>
        <v/>
      </c>
    </row>
    <row r="628" spans="1:9">
      <c r="A628" s="424">
        <v>0</v>
      </c>
      <c r="B628" s="424">
        <v>1</v>
      </c>
      <c r="C628" s="424">
        <v>0</v>
      </c>
      <c r="D628" s="424">
        <v>0</v>
      </c>
      <c r="E628" s="424">
        <v>0</v>
      </c>
      <c r="F628" s="273">
        <v>0.3</v>
      </c>
      <c r="G628" s="273">
        <v>0.6</v>
      </c>
      <c r="H628" s="273">
        <v>0.8</v>
      </c>
      <c r="I628" s="273" t="str">
        <f>'Résultats ISO 13485'!F111</f>
        <v/>
      </c>
    </row>
    <row r="629" spans="1:9">
      <c r="A629" s="424">
        <v>0</v>
      </c>
      <c r="B629" s="424">
        <v>1</v>
      </c>
      <c r="C629" s="424">
        <v>0</v>
      </c>
      <c r="D629" s="424">
        <v>0</v>
      </c>
      <c r="E629" s="424">
        <v>0</v>
      </c>
      <c r="F629" s="273">
        <v>0.3</v>
      </c>
      <c r="G629" s="273">
        <v>0.6</v>
      </c>
      <c r="H629" s="273">
        <v>0.8</v>
      </c>
      <c r="I629" s="273" t="str">
        <f>'Résultats ISO 13485'!F112</f>
        <v/>
      </c>
    </row>
    <row r="630" spans="1:9">
      <c r="A630" s="424">
        <v>0</v>
      </c>
      <c r="B630" s="424">
        <v>1</v>
      </c>
      <c r="C630" s="424">
        <v>0</v>
      </c>
      <c r="D630" s="424">
        <v>0</v>
      </c>
      <c r="E630" s="424">
        <v>0</v>
      </c>
      <c r="F630" s="273">
        <v>0.3</v>
      </c>
      <c r="G630" s="273">
        <v>0.6</v>
      </c>
      <c r="H630" s="273">
        <v>0.8</v>
      </c>
      <c r="I630" s="273" t="str">
        <f>'Résultats ISO 13485'!F113</f>
        <v/>
      </c>
    </row>
    <row r="631" spans="1:9">
      <c r="A631" s="424">
        <v>0</v>
      </c>
      <c r="B631" s="424">
        <v>1</v>
      </c>
      <c r="C631" s="424">
        <v>1</v>
      </c>
      <c r="D631" s="424">
        <v>0</v>
      </c>
      <c r="E631" s="424">
        <v>0</v>
      </c>
      <c r="F631" s="273">
        <v>0.3</v>
      </c>
      <c r="G631" s="273">
        <v>0.6</v>
      </c>
      <c r="H631" s="273">
        <v>0.8</v>
      </c>
      <c r="I631" s="273" t="str">
        <f>'Résultats ISO 13485'!F115</f>
        <v/>
      </c>
    </row>
    <row r="632" spans="1:9">
      <c r="A632" s="424">
        <v>0</v>
      </c>
      <c r="B632" s="424">
        <v>0</v>
      </c>
      <c r="C632" s="424">
        <v>1</v>
      </c>
      <c r="D632" s="424">
        <v>0</v>
      </c>
      <c r="E632" s="424">
        <v>0</v>
      </c>
      <c r="F632" s="273">
        <v>0.3</v>
      </c>
      <c r="G632" s="273">
        <v>0.6</v>
      </c>
      <c r="H632" s="273">
        <v>0.8</v>
      </c>
      <c r="I632" s="273" t="str">
        <f>'Résultats ISO 13485'!F116</f>
        <v/>
      </c>
    </row>
    <row r="633" spans="1:9">
      <c r="A633" s="424">
        <v>0</v>
      </c>
      <c r="B633" s="424">
        <v>0</v>
      </c>
      <c r="C633" s="424">
        <v>1</v>
      </c>
      <c r="D633" s="424">
        <v>0</v>
      </c>
      <c r="E633" s="424">
        <v>0</v>
      </c>
      <c r="F633" s="273">
        <v>0.3</v>
      </c>
      <c r="G633" s="273">
        <v>0.6</v>
      </c>
      <c r="H633" s="273">
        <v>0.8</v>
      </c>
      <c r="I633" s="273" t="str">
        <f>'Résultats ISO 13485'!F117</f>
        <v xml:space="preserve"> </v>
      </c>
    </row>
    <row r="634" spans="1:9">
      <c r="A634" s="424">
        <v>0</v>
      </c>
      <c r="B634" s="424">
        <v>0</v>
      </c>
      <c r="C634" s="424">
        <v>1</v>
      </c>
      <c r="D634" s="424">
        <v>0</v>
      </c>
      <c r="E634" s="424">
        <v>0</v>
      </c>
      <c r="F634" s="273">
        <v>0.3</v>
      </c>
      <c r="G634" s="273">
        <v>0.6</v>
      </c>
      <c r="H634" s="273">
        <v>0.8</v>
      </c>
      <c r="I634" s="273" t="e">
        <f>'Résultats ISO 13485'!F118</f>
        <v>#DIV/0!</v>
      </c>
    </row>
    <row r="635" spans="1:9">
      <c r="A635" s="424">
        <v>0</v>
      </c>
      <c r="B635" s="424">
        <v>0</v>
      </c>
      <c r="C635" s="424">
        <v>1</v>
      </c>
      <c r="D635" s="424">
        <v>1</v>
      </c>
      <c r="E635" s="424">
        <v>0</v>
      </c>
      <c r="F635" s="273">
        <v>0.3</v>
      </c>
      <c r="G635" s="273">
        <v>0.6</v>
      </c>
      <c r="H635" s="273">
        <v>0.8</v>
      </c>
      <c r="I635" s="273" t="str">
        <f>'Résultats ISO 13485'!F120</f>
        <v/>
      </c>
    </row>
    <row r="636" spans="1:9">
      <c r="A636" s="424">
        <v>0</v>
      </c>
      <c r="B636" s="424">
        <v>0</v>
      </c>
      <c r="C636" s="424">
        <v>0</v>
      </c>
      <c r="D636" s="424">
        <v>1</v>
      </c>
      <c r="E636" s="424">
        <v>0</v>
      </c>
      <c r="F636" s="273">
        <v>0.3</v>
      </c>
      <c r="G636" s="273">
        <v>0.6</v>
      </c>
      <c r="H636" s="273">
        <v>0.8</v>
      </c>
      <c r="I636" s="273" t="str">
        <f>'Résultats ISO 13485'!F121</f>
        <v/>
      </c>
    </row>
    <row r="637" spans="1:9">
      <c r="A637" s="424">
        <v>0</v>
      </c>
      <c r="B637" s="424">
        <v>0</v>
      </c>
      <c r="C637" s="424">
        <v>0</v>
      </c>
      <c r="D637" s="424">
        <v>1</v>
      </c>
      <c r="E637" s="424">
        <v>0</v>
      </c>
      <c r="F637" s="273">
        <v>0.3</v>
      </c>
      <c r="G637" s="273">
        <v>0.6</v>
      </c>
      <c r="H637" s="273">
        <v>0.8</v>
      </c>
      <c r="I637" s="273" t="str">
        <f>'Résultats ISO 13485'!F122</f>
        <v/>
      </c>
    </row>
    <row r="638" spans="1:9">
      <c r="A638" s="424">
        <v>0</v>
      </c>
      <c r="B638" s="424">
        <v>0</v>
      </c>
      <c r="C638" s="424">
        <v>0</v>
      </c>
      <c r="D638" s="424">
        <v>1</v>
      </c>
      <c r="E638" s="424">
        <v>0</v>
      </c>
      <c r="F638" s="273">
        <v>0.3</v>
      </c>
      <c r="G638" s="273">
        <v>0.6</v>
      </c>
      <c r="H638" s="273">
        <v>0.8</v>
      </c>
      <c r="I638" s="273" t="str">
        <f>'Résultats ISO 13485'!F123</f>
        <v/>
      </c>
    </row>
    <row r="639" spans="1:9">
      <c r="A639" s="424">
        <v>0</v>
      </c>
      <c r="B639" s="424">
        <v>0</v>
      </c>
      <c r="C639" s="424">
        <v>0</v>
      </c>
      <c r="D639" s="424">
        <v>1</v>
      </c>
      <c r="E639" s="424">
        <v>0</v>
      </c>
      <c r="F639" s="273">
        <v>0.3</v>
      </c>
      <c r="G639" s="273">
        <v>0.6</v>
      </c>
      <c r="H639" s="273">
        <v>0.8</v>
      </c>
      <c r="I639" s="273" t="str">
        <f>'Résultats ISO 13485'!F124</f>
        <v/>
      </c>
    </row>
    <row r="640" spans="1:9">
      <c r="A640" s="424">
        <v>0</v>
      </c>
      <c r="B640" s="424">
        <v>0</v>
      </c>
      <c r="C640" s="424">
        <v>0</v>
      </c>
      <c r="D640" s="424">
        <v>1</v>
      </c>
      <c r="E640" s="424">
        <v>0</v>
      </c>
      <c r="F640" s="273">
        <v>0.3</v>
      </c>
      <c r="G640" s="273">
        <v>0.6</v>
      </c>
      <c r="H640" s="273">
        <v>0.8</v>
      </c>
      <c r="I640" s="273" t="e">
        <f>'Résultats ISO 13485'!F125</f>
        <v>#DIV/0!</v>
      </c>
    </row>
    <row r="641" spans="1:16">
      <c r="A641" s="424">
        <v>0</v>
      </c>
      <c r="B641" s="424">
        <v>0</v>
      </c>
      <c r="C641" s="424">
        <v>0</v>
      </c>
      <c r="D641" s="424">
        <v>1</v>
      </c>
      <c r="E641" s="424">
        <v>1</v>
      </c>
      <c r="F641" s="273">
        <v>0.3</v>
      </c>
      <c r="G641" s="273">
        <v>0.6</v>
      </c>
      <c r="H641" s="273">
        <v>0.8</v>
      </c>
      <c r="I641" s="273" t="str">
        <f>'Résultats ISO 13485'!F127</f>
        <v/>
      </c>
    </row>
    <row r="642" spans="1:16">
      <c r="A642" s="424">
        <v>0</v>
      </c>
      <c r="B642" s="424">
        <v>0</v>
      </c>
      <c r="C642" s="424">
        <v>0</v>
      </c>
      <c r="D642" s="424">
        <v>0</v>
      </c>
      <c r="E642" s="424">
        <v>1</v>
      </c>
      <c r="F642" s="273">
        <v>0.3</v>
      </c>
      <c r="G642" s="273">
        <v>0.6</v>
      </c>
      <c r="H642" s="273">
        <v>0.8</v>
      </c>
      <c r="I642" s="273" t="str">
        <f>'Résultats ISO 13485'!F128</f>
        <v/>
      </c>
    </row>
    <row r="643" spans="1:16">
      <c r="A643" s="424">
        <v>0</v>
      </c>
      <c r="B643" s="424">
        <v>0</v>
      </c>
      <c r="C643" s="424">
        <v>0</v>
      </c>
      <c r="D643" s="424">
        <v>0</v>
      </c>
      <c r="E643" s="424">
        <v>1</v>
      </c>
      <c r="F643" s="273">
        <v>0.3</v>
      </c>
      <c r="G643" s="273">
        <v>0.6</v>
      </c>
      <c r="H643" s="273">
        <v>0.8</v>
      </c>
      <c r="I643" s="273" t="str">
        <f>'Résultats ISO 13485'!F129</f>
        <v/>
      </c>
    </row>
    <row r="644" spans="1:16">
      <c r="A644" s="424">
        <v>0</v>
      </c>
      <c r="B644" s="424">
        <v>0</v>
      </c>
      <c r="C644" s="424">
        <v>0</v>
      </c>
      <c r="D644" s="424">
        <v>0</v>
      </c>
      <c r="E644" s="424">
        <v>1</v>
      </c>
      <c r="F644" s="273">
        <v>0.3</v>
      </c>
      <c r="G644" s="273">
        <v>0.6</v>
      </c>
      <c r="H644" s="273">
        <v>0.8</v>
      </c>
      <c r="I644" s="273" t="e">
        <f>'Résultats ISO 13485'!F130</f>
        <v>#DIV/0!</v>
      </c>
    </row>
    <row r="645" spans="1:16">
      <c r="A645" s="424">
        <v>0</v>
      </c>
      <c r="B645" s="424">
        <v>0</v>
      </c>
      <c r="C645" s="424">
        <v>0</v>
      </c>
      <c r="D645" s="424">
        <v>0</v>
      </c>
      <c r="E645" s="424">
        <v>1</v>
      </c>
      <c r="F645" s="273">
        <v>0.3</v>
      </c>
      <c r="G645" s="273">
        <v>0.6</v>
      </c>
      <c r="H645" s="273">
        <v>0.8</v>
      </c>
      <c r="I645" s="273" t="str">
        <f>'Résultats ISO 13485'!F131</f>
        <v/>
      </c>
    </row>
    <row r="647" spans="1:16">
      <c r="A647" s="1732" t="s">
        <v>1673</v>
      </c>
      <c r="B647" s="1733"/>
      <c r="C647" s="1733"/>
      <c r="D647" s="1733"/>
      <c r="E647" s="1733"/>
      <c r="F647" s="1733"/>
      <c r="G647" s="1733"/>
      <c r="H647" s="1733"/>
      <c r="I647" s="1733"/>
      <c r="J647" s="1733"/>
      <c r="K647" s="1733"/>
      <c r="L647" s="1733"/>
      <c r="M647" s="1733"/>
      <c r="N647" s="1733"/>
      <c r="O647"/>
      <c r="P647"/>
    </row>
    <row r="648" spans="1:16">
      <c r="A648" s="1726" t="s">
        <v>662</v>
      </c>
      <c r="B648" s="1726"/>
      <c r="D648" s="1734" t="s">
        <v>672</v>
      </c>
      <c r="E648" s="1734"/>
      <c r="F648" s="1734"/>
    </row>
    <row r="649" spans="1:16">
      <c r="A649" s="620" t="s">
        <v>42</v>
      </c>
      <c r="B649" s="504">
        <f>COUNTIFS('Résultats ISO 14971'!F$87:F$91,A649)+COUNTIFS('Résultats ISO 14971'!F$93:F$96,A649)+COUNTIFS('Résultats ISO 14971'!F$99:F$105,A649)</f>
        <v>0</v>
      </c>
      <c r="D649" s="276" t="s">
        <v>1750</v>
      </c>
      <c r="E649" s="665"/>
      <c r="F649" s="275">
        <f>N548</f>
        <v>0</v>
      </c>
      <c r="H649" t="str">
        <f>CONCATENATE("Il vous reste encore ",M548," exigences non évaluées")</f>
        <v>Il vous reste encore 68 exigences non évaluées</v>
      </c>
    </row>
    <row r="650" spans="1:16">
      <c r="A650" s="620" t="s">
        <v>1184</v>
      </c>
      <c r="B650" s="504">
        <f>COUNTIFS('Résultats ISO 14971'!F$87:F$91,A650)+COUNTIFS('Résultats ISO 14971'!F$93:F$96,A650)+COUNTIFS('Résultats ISO 14971'!F$99:F$105,A650)</f>
        <v>0</v>
      </c>
      <c r="D650" s="276" t="str">
        <f>'Page d''accueil'!A30</f>
        <v>FAUX unanime</v>
      </c>
      <c r="E650" s="273">
        <f>'Page d''accueil'!B30</f>
        <v>0</v>
      </c>
      <c r="F650" s="275">
        <f>COUNTIFS('Evaluation des exigences'!$H$19:$H$564,"=0%",$G$2:$G$547,"=1")</f>
        <v>0</v>
      </c>
      <c r="H650" t="str">
        <f>"Toutes les exigences de la normes ISO 14971 sont évaluées"</f>
        <v>Toutes les exigences de la normes ISO 14971 sont évaluées</v>
      </c>
    </row>
    <row r="651" spans="1:16">
      <c r="A651" s="424" t="s">
        <v>44</v>
      </c>
      <c r="B651" s="504">
        <f>COUNTIFS('Résultats ISO 14971'!F$87:F$91,A651)+COUNTIFS('Résultats ISO 14971'!F$93:F$96,A651)+COUNTIFS('Résultats ISO 14971'!F$99:F$105,A651)</f>
        <v>0</v>
      </c>
      <c r="D651" s="424" t="b">
        <f>'Page d''accueil'!A31</f>
        <v>0</v>
      </c>
      <c r="E651" s="273">
        <f>'Page d''accueil'!B31</f>
        <v>0.2</v>
      </c>
      <c r="F651" s="275">
        <f>COUNTIFS('Evaluation des exigences'!$H$19:$H$564,"=20%",$G$2:$G$547,"=1")</f>
        <v>0</v>
      </c>
    </row>
    <row r="652" spans="1:16">
      <c r="A652" s="424" t="s">
        <v>45</v>
      </c>
      <c r="B652" s="504">
        <f>COUNTIFS('Résultats ISO 14971'!F$87:F$91,A652)+COUNTIFS('Résultats ISO 14971'!F$93:F$96,A652)+COUNTIFS('Résultats ISO 14971'!F$99:F$105,A652)</f>
        <v>0</v>
      </c>
      <c r="D652" s="276" t="str">
        <f>'Page d''accueil'!A32</f>
        <v>Plutôt FAUX</v>
      </c>
      <c r="E652" s="273">
        <f>'Page d''accueil'!B32</f>
        <v>0.4</v>
      </c>
      <c r="F652" s="275">
        <f>COUNTIFS('Evaluation des exigences'!$H$19:$H$564,"=40%",$G$2:$G$547,"=1")</f>
        <v>0</v>
      </c>
    </row>
    <row r="653" spans="1:16">
      <c r="A653" s="274" t="s">
        <v>671</v>
      </c>
      <c r="B653" s="251">
        <f>SUM(B649:B652)</f>
        <v>0</v>
      </c>
      <c r="D653" s="276" t="str">
        <f>'Page d''accueil'!A33</f>
        <v>Plutôt VRAI</v>
      </c>
      <c r="E653" s="273">
        <f>'Page d''accueil'!B33</f>
        <v>0.6</v>
      </c>
      <c r="F653" s="275">
        <f>COUNTIFS('Evaluation des exigences'!$H$19:$H$564,"=60%",$G$2:$G$547,"=1")</f>
        <v>0</v>
      </c>
    </row>
    <row r="654" spans="1:16">
      <c r="D654" s="424" t="b">
        <f>'Page d''accueil'!A34</f>
        <v>1</v>
      </c>
      <c r="E654" s="273">
        <f>'Page d''accueil'!B34</f>
        <v>0.8</v>
      </c>
      <c r="F654" s="275">
        <f>COUNTIFS('Evaluation des exigences'!$H$19:$H$564,"=80%",$G$2:$G$547,"=1")</f>
        <v>0</v>
      </c>
    </row>
    <row r="655" spans="1:16">
      <c r="D655" s="276" t="str">
        <f>'Page d''accueil'!A35</f>
        <v>VRAI Prouvé</v>
      </c>
      <c r="E655" s="273">
        <f>'Page d''accueil'!B35</f>
        <v>1</v>
      </c>
      <c r="F655" s="275">
        <f>COUNTIFS('Evaluation des exigences'!$H$19:$H$564,"=100%",$G$2:$G$547,"=1")</f>
        <v>0</v>
      </c>
    </row>
    <row r="656" spans="1:16">
      <c r="D656" s="1731" t="s">
        <v>673</v>
      </c>
      <c r="E656" s="1731"/>
      <c r="F656" s="426">
        <f>SUM(F649:F655)</f>
        <v>0</v>
      </c>
    </row>
    <row r="658" spans="1:11">
      <c r="A658" s="1726" t="s">
        <v>718</v>
      </c>
      <c r="B658" s="1726"/>
      <c r="C658" s="1726"/>
      <c r="D658" s="1726"/>
      <c r="E658" s="1726"/>
      <c r="F658" s="1726"/>
      <c r="G658" s="1726"/>
      <c r="H658" s="425"/>
      <c r="I658" s="270" t="s">
        <v>664</v>
      </c>
      <c r="J658" s="425"/>
      <c r="K658" s="256"/>
    </row>
    <row r="659" spans="1:11">
      <c r="A659" s="253" t="s">
        <v>666</v>
      </c>
      <c r="B659" s="424" t="s">
        <v>667</v>
      </c>
      <c r="C659" s="253" t="s">
        <v>668</v>
      </c>
      <c r="D659" s="253" t="s">
        <v>669</v>
      </c>
      <c r="E659" s="253" t="s">
        <v>670</v>
      </c>
      <c r="F659" s="253" t="s">
        <v>723</v>
      </c>
      <c r="G659" s="253" t="s">
        <v>719</v>
      </c>
      <c r="H659" s="273" t="s">
        <v>42</v>
      </c>
      <c r="I659" s="425" t="s">
        <v>44</v>
      </c>
      <c r="J659" s="425" t="s">
        <v>45</v>
      </c>
      <c r="K659" s="425" t="s">
        <v>1162</v>
      </c>
    </row>
    <row r="660" spans="1:11">
      <c r="A660" s="253">
        <v>1</v>
      </c>
      <c r="B660" s="253">
        <v>0</v>
      </c>
      <c r="C660" s="253">
        <v>0</v>
      </c>
      <c r="D660" s="253">
        <v>0</v>
      </c>
      <c r="E660" s="253">
        <v>0</v>
      </c>
      <c r="F660" s="253" t="s">
        <v>720</v>
      </c>
      <c r="G660" s="253">
        <v>1</v>
      </c>
      <c r="H660" s="273">
        <v>0.3</v>
      </c>
      <c r="I660" s="273">
        <v>0.6</v>
      </c>
      <c r="J660" s="273">
        <v>0.8</v>
      </c>
      <c r="K660" s="273" t="str">
        <f>'Résultats ISO 14971'!G86</f>
        <v/>
      </c>
    </row>
    <row r="661" spans="1:11">
      <c r="A661" s="253">
        <v>1</v>
      </c>
      <c r="B661" s="253">
        <v>1</v>
      </c>
      <c r="C661" s="253">
        <v>0</v>
      </c>
      <c r="D661" s="253">
        <v>0</v>
      </c>
      <c r="E661" s="253">
        <v>0</v>
      </c>
      <c r="F661" s="253">
        <v>0</v>
      </c>
      <c r="G661" s="253">
        <v>0</v>
      </c>
      <c r="H661" s="273">
        <v>0.3</v>
      </c>
      <c r="I661" s="273">
        <v>0.6</v>
      </c>
      <c r="J661" s="273">
        <v>0.8</v>
      </c>
      <c r="K661" s="273" t="str">
        <f>'Résultats ISO 14971'!G92</f>
        <v/>
      </c>
    </row>
    <row r="662" spans="1:11">
      <c r="A662" s="253">
        <v>0</v>
      </c>
      <c r="B662" s="253">
        <v>1</v>
      </c>
      <c r="C662" s="253">
        <v>1</v>
      </c>
      <c r="D662" s="253">
        <v>0</v>
      </c>
      <c r="E662" s="253">
        <v>0</v>
      </c>
      <c r="F662" s="253">
        <v>0</v>
      </c>
      <c r="G662" s="253">
        <v>0</v>
      </c>
      <c r="H662" s="273">
        <v>0.3</v>
      </c>
      <c r="I662" s="273">
        <v>0.6</v>
      </c>
      <c r="J662" s="273">
        <v>0.8</v>
      </c>
      <c r="K662" s="273" t="str">
        <f>'Résultats ISO 14971'!G97</f>
        <v/>
      </c>
    </row>
    <row r="663" spans="1:11">
      <c r="A663" s="253">
        <v>0</v>
      </c>
      <c r="B663" s="253">
        <v>0</v>
      </c>
      <c r="C663" s="253">
        <v>1</v>
      </c>
      <c r="D663" s="253">
        <v>1</v>
      </c>
      <c r="E663" s="253">
        <v>0</v>
      </c>
      <c r="F663" s="253">
        <v>0</v>
      </c>
      <c r="G663" s="253">
        <v>0</v>
      </c>
      <c r="H663" s="273">
        <v>0.3</v>
      </c>
      <c r="I663" s="273">
        <v>0.6</v>
      </c>
      <c r="J663" s="273">
        <v>0.8</v>
      </c>
      <c r="K663" s="273" t="str">
        <f>'Résultats ISO 14971'!G98</f>
        <v/>
      </c>
    </row>
    <row r="664" spans="1:11">
      <c r="A664" s="253">
        <v>0</v>
      </c>
      <c r="B664" s="253">
        <v>0</v>
      </c>
      <c r="C664" s="253">
        <v>0</v>
      </c>
      <c r="D664" s="253">
        <v>1</v>
      </c>
      <c r="E664" s="253">
        <v>1</v>
      </c>
      <c r="F664" s="253">
        <v>0</v>
      </c>
      <c r="G664" s="253">
        <v>1</v>
      </c>
      <c r="H664" s="273">
        <v>0.3</v>
      </c>
      <c r="I664" s="273">
        <v>0.6</v>
      </c>
      <c r="J664" s="273">
        <v>0.8</v>
      </c>
      <c r="K664" s="273" t="str">
        <f>'Résultats ISO 14971'!G106</f>
        <v/>
      </c>
    </row>
    <row r="665" spans="1:11">
      <c r="A665" s="253">
        <v>0</v>
      </c>
      <c r="B665" s="253">
        <v>0</v>
      </c>
      <c r="C665" s="253">
        <v>0</v>
      </c>
      <c r="D665" s="253">
        <v>0</v>
      </c>
      <c r="E665" s="253">
        <v>1</v>
      </c>
      <c r="F665" s="253">
        <v>1</v>
      </c>
      <c r="G665" s="253">
        <v>0</v>
      </c>
      <c r="H665" s="273">
        <v>0.3</v>
      </c>
      <c r="I665" s="273">
        <v>0.6</v>
      </c>
      <c r="J665" s="273">
        <v>0.8</v>
      </c>
      <c r="K665" s="273" t="str">
        <f>'Résultats ISO 14971'!G107</f>
        <v/>
      </c>
    </row>
    <row r="666" spans="1:11">
      <c r="A666" s="253">
        <v>0</v>
      </c>
      <c r="B666" s="253">
        <v>0</v>
      </c>
      <c r="C666" s="253">
        <v>0</v>
      </c>
      <c r="D666" s="253">
        <v>0</v>
      </c>
      <c r="E666" s="253">
        <v>0</v>
      </c>
      <c r="F666" s="253">
        <v>1</v>
      </c>
      <c r="G666" s="253">
        <v>1</v>
      </c>
      <c r="H666" s="273">
        <v>0.3</v>
      </c>
      <c r="I666" s="273">
        <v>0.6</v>
      </c>
      <c r="J666" s="273">
        <v>0.8</v>
      </c>
      <c r="K666" s="273" t="str">
        <f>'Résultats ISO 14971'!G108</f>
        <v/>
      </c>
    </row>
    <row r="668" spans="1:11">
      <c r="A668" s="510" t="s">
        <v>683</v>
      </c>
      <c r="B668" s="511"/>
      <c r="C668" s="511"/>
      <c r="D668" s="507"/>
      <c r="E668" s="512" t="s">
        <v>664</v>
      </c>
      <c r="F668" s="507"/>
      <c r="G668" s="513"/>
    </row>
    <row r="669" spans="1:11" ht="22.5">
      <c r="A669" s="514" t="s">
        <v>1165</v>
      </c>
      <c r="B669" s="514" t="s">
        <v>666</v>
      </c>
      <c r="C669" s="514" t="s">
        <v>668</v>
      </c>
      <c r="D669" s="506" t="s">
        <v>42</v>
      </c>
      <c r="E669" s="507" t="s">
        <v>44</v>
      </c>
      <c r="F669" s="507" t="s">
        <v>45</v>
      </c>
      <c r="G669" s="446" t="s">
        <v>1162</v>
      </c>
    </row>
    <row r="670" spans="1:11">
      <c r="A670" s="515">
        <v>1</v>
      </c>
      <c r="B670" s="515">
        <v>0</v>
      </c>
      <c r="C670" s="515">
        <v>1</v>
      </c>
      <c r="D670" s="506">
        <v>0.3</v>
      </c>
      <c r="E670" s="506">
        <v>0.6</v>
      </c>
      <c r="F670" s="506">
        <v>0.8</v>
      </c>
      <c r="G670" s="449" t="str">
        <f>'Résultats ISO 14971'!G87</f>
        <v/>
      </c>
    </row>
    <row r="671" spans="1:11">
      <c r="A671" s="515">
        <v>1</v>
      </c>
      <c r="B671" s="515">
        <v>0</v>
      </c>
      <c r="C671" s="515">
        <v>0</v>
      </c>
      <c r="D671" s="506">
        <v>0.3</v>
      </c>
      <c r="E671" s="506">
        <v>0.6</v>
      </c>
      <c r="F671" s="506">
        <v>0.8</v>
      </c>
      <c r="G671" s="449" t="str">
        <f>'Résultats ISO 14971'!G88</f>
        <v/>
      </c>
    </row>
    <row r="672" spans="1:11">
      <c r="A672" s="515">
        <v>1</v>
      </c>
      <c r="B672" s="515">
        <v>0</v>
      </c>
      <c r="C672" s="515">
        <v>0</v>
      </c>
      <c r="D672" s="506">
        <v>0.3</v>
      </c>
      <c r="E672" s="506">
        <v>0.6</v>
      </c>
      <c r="F672" s="506">
        <v>0.8</v>
      </c>
      <c r="G672" s="449" t="str">
        <f>'Résultats ISO 14971'!G89</f>
        <v/>
      </c>
    </row>
    <row r="673" spans="1:16">
      <c r="A673" s="515">
        <v>1</v>
      </c>
      <c r="B673" s="515">
        <v>0</v>
      </c>
      <c r="C673" s="515">
        <v>0</v>
      </c>
      <c r="D673" s="506">
        <v>0.3</v>
      </c>
      <c r="E673" s="506">
        <v>0.6</v>
      </c>
      <c r="F673" s="506">
        <v>0.8</v>
      </c>
      <c r="G673" s="449" t="str">
        <f>'Résultats ISO 14971'!G90</f>
        <v/>
      </c>
    </row>
    <row r="674" spans="1:16">
      <c r="A674" s="515">
        <v>1</v>
      </c>
      <c r="B674" s="515">
        <v>0</v>
      </c>
      <c r="C674" s="515">
        <v>0</v>
      </c>
      <c r="D674" s="506">
        <v>0.3</v>
      </c>
      <c r="E674" s="506">
        <v>0.6</v>
      </c>
      <c r="F674" s="506">
        <v>0.8</v>
      </c>
      <c r="G674" s="449" t="str">
        <f>'Résultats ISO 14971'!G91</f>
        <v/>
      </c>
    </row>
    <row r="675" spans="1:16">
      <c r="A675" s="515">
        <v>1</v>
      </c>
      <c r="B675" s="515">
        <v>1</v>
      </c>
      <c r="C675" s="515">
        <v>0</v>
      </c>
      <c r="D675" s="506">
        <v>0.3</v>
      </c>
      <c r="E675" s="506">
        <v>0.6</v>
      </c>
      <c r="F675" s="506">
        <v>0.8</v>
      </c>
      <c r="G675" s="449" t="str">
        <f>'Résultats ISO 14971'!G93</f>
        <v/>
      </c>
    </row>
    <row r="676" spans="1:16">
      <c r="A676" s="515">
        <v>0</v>
      </c>
      <c r="B676" s="515">
        <v>1</v>
      </c>
      <c r="C676" s="515">
        <v>0</v>
      </c>
      <c r="D676" s="506">
        <v>0.3</v>
      </c>
      <c r="E676" s="506">
        <v>0.6</v>
      </c>
      <c r="F676" s="506">
        <v>0.8</v>
      </c>
      <c r="G676" s="449" t="str">
        <f>'Résultats ISO 14971'!G94</f>
        <v/>
      </c>
    </row>
    <row r="677" spans="1:16">
      <c r="A677" s="515">
        <v>0</v>
      </c>
      <c r="B677" s="515">
        <v>1</v>
      </c>
      <c r="C677" s="515">
        <v>0</v>
      </c>
      <c r="D677" s="506">
        <v>0.3</v>
      </c>
      <c r="E677" s="506">
        <v>0.6</v>
      </c>
      <c r="F677" s="506">
        <v>0.8</v>
      </c>
      <c r="G677" s="449" t="str">
        <f>'Résultats ISO 14971'!G95</f>
        <v/>
      </c>
    </row>
    <row r="678" spans="1:16">
      <c r="A678" s="515">
        <v>0</v>
      </c>
      <c r="B678" s="515">
        <v>1</v>
      </c>
      <c r="C678" s="515">
        <v>0</v>
      </c>
      <c r="D678" s="506">
        <v>0.3</v>
      </c>
      <c r="E678" s="506">
        <v>0.6</v>
      </c>
      <c r="F678" s="506">
        <v>0.8</v>
      </c>
      <c r="G678" s="449" t="str">
        <f>'Résultats ISO 14971'!G96</f>
        <v/>
      </c>
    </row>
    <row r="679" spans="1:16">
      <c r="A679" s="515">
        <v>0</v>
      </c>
      <c r="B679" s="515">
        <v>1</v>
      </c>
      <c r="C679" s="515">
        <v>1</v>
      </c>
      <c r="D679" s="506">
        <v>0.3</v>
      </c>
      <c r="E679" s="506">
        <v>0.6</v>
      </c>
      <c r="F679" s="506">
        <v>0.8</v>
      </c>
      <c r="G679" s="449" t="str">
        <f>'Résultats ISO 14971'!G99</f>
        <v/>
      </c>
    </row>
    <row r="680" spans="1:16">
      <c r="A680" s="515">
        <v>0</v>
      </c>
      <c r="B680" s="515">
        <v>0</v>
      </c>
      <c r="C680" s="515">
        <v>1</v>
      </c>
      <c r="D680" s="506">
        <v>0.3</v>
      </c>
      <c r="E680" s="506">
        <v>0.6</v>
      </c>
      <c r="F680" s="506">
        <v>0.8</v>
      </c>
      <c r="G680" s="449" t="str">
        <f>'Résultats ISO 14971'!G100</f>
        <v/>
      </c>
    </row>
    <row r="681" spans="1:16">
      <c r="A681" s="515">
        <v>0</v>
      </c>
      <c r="B681" s="515">
        <v>0</v>
      </c>
      <c r="C681" s="515">
        <v>1</v>
      </c>
      <c r="D681" s="506">
        <v>0.3</v>
      </c>
      <c r="E681" s="506">
        <v>0.6</v>
      </c>
      <c r="F681" s="506">
        <v>0.8</v>
      </c>
      <c r="G681" s="449" t="str">
        <f>'Résultats ISO 14971'!G101</f>
        <v/>
      </c>
    </row>
    <row r="682" spans="1:16">
      <c r="A682" s="515">
        <v>0</v>
      </c>
      <c r="B682" s="515">
        <v>0</v>
      </c>
      <c r="C682" s="515">
        <v>1</v>
      </c>
      <c r="D682" s="506">
        <v>0.3</v>
      </c>
      <c r="E682" s="506">
        <v>0.6</v>
      </c>
      <c r="F682" s="506">
        <v>0.8</v>
      </c>
      <c r="G682" s="449" t="str">
        <f>'Résultats ISO 14971'!G102</f>
        <v/>
      </c>
    </row>
    <row r="683" spans="1:16">
      <c r="A683" s="515">
        <v>0</v>
      </c>
      <c r="B683" s="515">
        <v>0</v>
      </c>
      <c r="C683" s="515">
        <v>1</v>
      </c>
      <c r="D683" s="506">
        <v>0.3</v>
      </c>
      <c r="E683" s="506">
        <v>0.6</v>
      </c>
      <c r="F683" s="506">
        <v>0.8</v>
      </c>
      <c r="G683" s="449" t="str">
        <f>'Résultats ISO 14971'!G103</f>
        <v/>
      </c>
    </row>
    <row r="684" spans="1:16">
      <c r="A684" s="515">
        <v>0</v>
      </c>
      <c r="B684" s="515">
        <v>0</v>
      </c>
      <c r="C684" s="515">
        <v>1</v>
      </c>
      <c r="D684" s="506">
        <v>0.3</v>
      </c>
      <c r="E684" s="506">
        <v>0.6</v>
      </c>
      <c r="F684" s="506">
        <v>0.8</v>
      </c>
      <c r="G684" s="449" t="str">
        <f>'Résultats ISO 14971'!G104</f>
        <v/>
      </c>
    </row>
    <row r="685" spans="1:16">
      <c r="A685" s="515">
        <v>0</v>
      </c>
      <c r="B685" s="515">
        <v>0</v>
      </c>
      <c r="C685" s="515">
        <v>1</v>
      </c>
      <c r="D685" s="506">
        <v>0.3</v>
      </c>
      <c r="E685" s="506">
        <v>0.6</v>
      </c>
      <c r="F685" s="506">
        <v>0.8</v>
      </c>
      <c r="G685" s="449" t="str">
        <f>'Résultats ISO 14971'!G105</f>
        <v/>
      </c>
    </row>
    <row r="687" spans="1:16">
      <c r="A687" s="1727" t="s">
        <v>1773</v>
      </c>
      <c r="B687" s="1728"/>
      <c r="C687" s="1728"/>
      <c r="D687" s="1728"/>
      <c r="E687" s="1728"/>
      <c r="F687" s="1728"/>
      <c r="G687" s="1728"/>
      <c r="H687" s="1728"/>
      <c r="I687" s="1728"/>
      <c r="J687" s="1728"/>
      <c r="K687" s="1728"/>
      <c r="L687" s="1728"/>
      <c r="M687" s="1728"/>
      <c r="N687" s="1728"/>
      <c r="O687"/>
      <c r="P687"/>
    </row>
    <row r="688" spans="1:16">
      <c r="A688" s="171" t="s">
        <v>662</v>
      </c>
      <c r="B688" s="171"/>
      <c r="D688" s="169" t="s">
        <v>672</v>
      </c>
      <c r="E688" s="169"/>
    </row>
    <row r="689" spans="1:10">
      <c r="A689" s="172" t="s">
        <v>42</v>
      </c>
      <c r="B689" s="165">
        <f>COUNTIFS('Résultats communs'!E$132,A689)+COUNTIFS('Résultats communs'!E$134:E$136,A689)+COUNTIFS('Résultats communs'!E$138:E$140,A689)+COUNTIFS('Résultats communs'!E$142:E$146,A689)+COUNTIFS('Résultats communs'!E$148:E$154,A689)+COUNTIFS('Résultats communs'!E$156:E$158,A689)+COUNTIFS('Résultats communs'!E$160:E$162,A689)</f>
        <v>0</v>
      </c>
      <c r="D689" s="180" t="s">
        <v>1764</v>
      </c>
      <c r="E689" s="172">
        <f>P548</f>
        <v>0</v>
      </c>
      <c r="G689" t="str">
        <f>CONCATENATE("Il vous reste encore ",O548," critères communs non évalués")</f>
        <v>Il vous reste encore 263 critères communs non évalués</v>
      </c>
    </row>
    <row r="690" spans="1:10">
      <c r="A690" s="172" t="s">
        <v>1184</v>
      </c>
      <c r="B690" s="165">
        <f>COUNTIFS('Résultats communs'!E$132,A690)+COUNTIFS('Résultats communs'!E$134:E$136,A690)+COUNTIFS('Résultats communs'!E$138:E$140,A690)+COUNTIFS('Résultats communs'!E$142:E$146,A690)+COUNTIFS('Résultats communs'!E$148:E$154,A690)+COUNTIFS('Résultats communs'!E$156:E$158,A690)+COUNTIFS('Résultats communs'!E$160:E$162,A690)</f>
        <v>0</v>
      </c>
      <c r="D690" s="180" t="str">
        <f>'Page d''accueil'!A30</f>
        <v>FAUX unanime</v>
      </c>
      <c r="E690" s="172">
        <f>COUNTIFS('Evaluation des exigences'!$E$19:$E$564,'Calculs et Décisions'!D690,H2:H547,"&gt;1")</f>
        <v>0</v>
      </c>
      <c r="G690" t="str">
        <f>"Tous les critères communs sont évalués"</f>
        <v>Tous les critères communs sont évalués</v>
      </c>
    </row>
    <row r="691" spans="1:10">
      <c r="A691" s="172" t="s">
        <v>44</v>
      </c>
      <c r="B691" s="165">
        <f>COUNTIFS('Résultats communs'!E$132,A691)+COUNTIFS('Résultats communs'!E$134:E$136,A691)+COUNTIFS('Résultats communs'!E$138:E$140,A691)+COUNTIFS('Résultats communs'!E$142:E$146,A691)+COUNTIFS('Résultats communs'!E$148:E$154,A691)+COUNTIFS('Résultats communs'!E$156:E$158,A691)+COUNTIFS('Résultats communs'!E$160:E$162,A691)</f>
        <v>0</v>
      </c>
      <c r="D691" s="180" t="b">
        <f>'Page d''accueil'!A31</f>
        <v>0</v>
      </c>
      <c r="E691" s="172">
        <f>COUNTIFS('Evaluation des exigences'!$E$19:$E$564,'Calculs et Décisions'!D691,H2:H547,"&gt;1")</f>
        <v>0</v>
      </c>
    </row>
    <row r="692" spans="1:10">
      <c r="A692" s="172" t="s">
        <v>45</v>
      </c>
      <c r="B692" s="165">
        <f>COUNTIFS('Résultats communs'!E$132,A692)+COUNTIFS('Résultats communs'!E$134:E$136,A692)+COUNTIFS('Résultats communs'!E$138:E$140,A692)+COUNTIFS('Résultats communs'!E$142:E$146,A692)+COUNTIFS('Résultats communs'!E$148:E$154,A692)+COUNTIFS('Résultats communs'!E$156:E$158,A692)+COUNTIFS('Résultats communs'!E$160:E$162,A692)</f>
        <v>0</v>
      </c>
      <c r="D692" s="180" t="str">
        <f>'Page d''accueil'!A32</f>
        <v>Plutôt FAUX</v>
      </c>
      <c r="E692" s="172">
        <f>COUNTIFS('Evaluation des exigences'!$E$19:$E$564,'Calculs et Décisions'!D692,H2:H547,"&gt;1")</f>
        <v>0</v>
      </c>
    </row>
    <row r="693" spans="1:10" ht="22.5">
      <c r="A693" s="179" t="s">
        <v>671</v>
      </c>
      <c r="B693" s="164">
        <f>SUM(B689:B692)</f>
        <v>0</v>
      </c>
      <c r="D693" s="180" t="str">
        <f>'Page d''accueil'!A33</f>
        <v>Plutôt VRAI</v>
      </c>
      <c r="E693" s="172">
        <f>COUNTIFS('Evaluation des exigences'!$E$19:$E$564,'Calculs et Décisions'!D693,H2:H547,"&gt;1")</f>
        <v>0</v>
      </c>
      <c r="G693" s="192" t="s">
        <v>1671</v>
      </c>
      <c r="H693" s="192" t="s">
        <v>1672</v>
      </c>
      <c r="I693" s="192" t="s">
        <v>1673</v>
      </c>
    </row>
    <row r="694" spans="1:10">
      <c r="D694" s="180" t="b">
        <f>'Page d''accueil'!A34</f>
        <v>1</v>
      </c>
      <c r="E694" s="172">
        <f>COUNTIFS('Evaluation des exigences'!$E$19:$E$564,'Calculs et Décisions'!D694,H2:H547,"&gt;1")</f>
        <v>0</v>
      </c>
      <c r="G694" s="663">
        <v>0.5</v>
      </c>
      <c r="H694" s="663">
        <v>0.48</v>
      </c>
      <c r="I694" s="663">
        <v>0.02</v>
      </c>
    </row>
    <row r="695" spans="1:10">
      <c r="D695" s="180" t="str">
        <f>'Page d''accueil'!A35</f>
        <v>VRAI Prouvé</v>
      </c>
      <c r="E695" s="172">
        <f>COUNTIFS('Evaluation des exigences'!$E$19:$E$564,'Calculs et Décisions'!D695,H2:H547,"&gt;1")</f>
        <v>0</v>
      </c>
    </row>
    <row r="696" spans="1:10">
      <c r="D696" s="179" t="s">
        <v>673</v>
      </c>
      <c r="E696" s="164">
        <f>SUM(E689:E695)</f>
        <v>0</v>
      </c>
    </row>
    <row r="698" spans="1:10">
      <c r="A698" s="171" t="s">
        <v>718</v>
      </c>
      <c r="B698" s="156"/>
      <c r="C698" s="156"/>
      <c r="D698" s="156"/>
      <c r="E698" s="156"/>
      <c r="F698" s="152"/>
      <c r="G698" s="146"/>
      <c r="H698" s="173"/>
      <c r="I698" s="174" t="s">
        <v>664</v>
      </c>
      <c r="J698" s="173"/>
    </row>
    <row r="699" spans="1:10">
      <c r="A699" s="177" t="s">
        <v>666</v>
      </c>
      <c r="B699" s="177" t="s">
        <v>667</v>
      </c>
      <c r="C699" s="177" t="s">
        <v>668</v>
      </c>
      <c r="D699" s="177" t="s">
        <v>669</v>
      </c>
      <c r="E699" s="177" t="s">
        <v>670</v>
      </c>
      <c r="F699" s="177" t="s">
        <v>723</v>
      </c>
      <c r="G699" s="177" t="s">
        <v>719</v>
      </c>
      <c r="H699" s="178" t="s">
        <v>42</v>
      </c>
      <c r="I699" s="173" t="s">
        <v>44</v>
      </c>
      <c r="J699" s="173" t="s">
        <v>45</v>
      </c>
    </row>
    <row r="700" spans="1:10">
      <c r="A700" s="177">
        <v>1</v>
      </c>
      <c r="B700" s="177">
        <v>0</v>
      </c>
      <c r="C700" s="177">
        <v>0</v>
      </c>
      <c r="D700" s="177">
        <v>0</v>
      </c>
      <c r="E700" s="177">
        <v>0</v>
      </c>
      <c r="F700" s="177">
        <v>0</v>
      </c>
      <c r="G700" s="177">
        <v>1</v>
      </c>
      <c r="H700" s="178">
        <v>0.3</v>
      </c>
      <c r="I700" s="178">
        <v>0.6</v>
      </c>
      <c r="J700" s="178">
        <v>0.8</v>
      </c>
    </row>
    <row r="701" spans="1:10">
      <c r="A701" s="177">
        <v>1</v>
      </c>
      <c r="B701" s="177">
        <v>1</v>
      </c>
      <c r="C701" s="177">
        <v>0</v>
      </c>
      <c r="D701" s="177">
        <v>0</v>
      </c>
      <c r="E701" s="177">
        <v>0</v>
      </c>
      <c r="F701" s="177">
        <v>0</v>
      </c>
      <c r="G701" s="177">
        <v>0</v>
      </c>
      <c r="H701" s="178">
        <v>0.3</v>
      </c>
      <c r="I701" s="178">
        <v>0.6</v>
      </c>
      <c r="J701" s="178">
        <v>0.8</v>
      </c>
    </row>
    <row r="702" spans="1:10">
      <c r="A702" s="177">
        <v>0</v>
      </c>
      <c r="B702" s="177">
        <v>1</v>
      </c>
      <c r="C702" s="177">
        <v>1</v>
      </c>
      <c r="D702" s="177">
        <v>0</v>
      </c>
      <c r="E702" s="177">
        <v>0</v>
      </c>
      <c r="F702" s="177">
        <v>0</v>
      </c>
      <c r="G702" s="177">
        <v>0</v>
      </c>
      <c r="H702" s="178">
        <v>0.3</v>
      </c>
      <c r="I702" s="178">
        <v>0.6</v>
      </c>
      <c r="J702" s="178">
        <v>0.8</v>
      </c>
    </row>
    <row r="703" spans="1:10">
      <c r="A703" s="177">
        <v>0</v>
      </c>
      <c r="B703" s="177">
        <v>0</v>
      </c>
      <c r="C703" s="177">
        <v>1</v>
      </c>
      <c r="D703" s="177">
        <v>1</v>
      </c>
      <c r="E703" s="177">
        <v>0</v>
      </c>
      <c r="F703" s="177">
        <v>0</v>
      </c>
      <c r="G703" s="177">
        <v>0</v>
      </c>
      <c r="H703" s="178">
        <v>0.3</v>
      </c>
      <c r="I703" s="178">
        <v>0.6</v>
      </c>
      <c r="J703" s="178">
        <v>0.8</v>
      </c>
    </row>
    <row r="704" spans="1:10">
      <c r="A704" s="177">
        <v>0</v>
      </c>
      <c r="B704" s="177">
        <v>0</v>
      </c>
      <c r="C704" s="177">
        <v>0</v>
      </c>
      <c r="D704" s="177">
        <v>1</v>
      </c>
      <c r="E704" s="177">
        <v>1</v>
      </c>
      <c r="F704" s="177">
        <v>0</v>
      </c>
      <c r="G704" s="177">
        <v>0</v>
      </c>
      <c r="H704" s="178">
        <v>0.3</v>
      </c>
      <c r="I704" s="178">
        <v>0.6</v>
      </c>
      <c r="J704" s="178">
        <v>0.8</v>
      </c>
    </row>
    <row r="705" spans="1:10">
      <c r="A705" s="177">
        <v>0</v>
      </c>
      <c r="B705" s="177">
        <v>0</v>
      </c>
      <c r="C705" s="177">
        <v>0</v>
      </c>
      <c r="D705" s="177">
        <v>0</v>
      </c>
      <c r="E705" s="177">
        <v>1</v>
      </c>
      <c r="F705" s="177">
        <v>1</v>
      </c>
      <c r="G705" s="177">
        <v>0</v>
      </c>
      <c r="H705" s="178">
        <v>0.3</v>
      </c>
      <c r="I705" s="178">
        <v>0.6</v>
      </c>
      <c r="J705" s="178">
        <v>0.8</v>
      </c>
    </row>
    <row r="706" spans="1:10">
      <c r="A706" s="177">
        <v>0</v>
      </c>
      <c r="B706" s="177">
        <v>0</v>
      </c>
      <c r="C706" s="177">
        <v>0</v>
      </c>
      <c r="D706" s="177">
        <v>0</v>
      </c>
      <c r="E706" s="177">
        <v>0</v>
      </c>
      <c r="F706" s="177">
        <v>1</v>
      </c>
      <c r="G706" s="177">
        <v>1</v>
      </c>
      <c r="H706" s="178">
        <v>0.3</v>
      </c>
      <c r="I706" s="178">
        <v>0.6</v>
      </c>
      <c r="J706" s="178">
        <v>0.8</v>
      </c>
    </row>
    <row r="708" spans="1:10">
      <c r="A708" s="200" t="s">
        <v>683</v>
      </c>
      <c r="B708" s="201"/>
      <c r="C708" s="201"/>
      <c r="D708" s="201"/>
      <c r="E708" s="201"/>
      <c r="F708" s="173"/>
      <c r="G708" s="174" t="s">
        <v>664</v>
      </c>
      <c r="H708" s="173"/>
      <c r="I708" s="156"/>
      <c r="J708" s="141"/>
    </row>
    <row r="709" spans="1:10">
      <c r="A709" s="177" t="s">
        <v>666</v>
      </c>
      <c r="B709" s="177" t="s">
        <v>667</v>
      </c>
      <c r="C709" s="177" t="s">
        <v>668</v>
      </c>
      <c r="D709" s="177" t="s">
        <v>669</v>
      </c>
      <c r="E709" s="177" t="s">
        <v>670</v>
      </c>
      <c r="F709" s="177" t="s">
        <v>723</v>
      </c>
      <c r="G709" s="177" t="s">
        <v>719</v>
      </c>
      <c r="H709" s="178" t="s">
        <v>42</v>
      </c>
      <c r="I709" s="173" t="s">
        <v>44</v>
      </c>
      <c r="J709" s="173" t="s">
        <v>45</v>
      </c>
    </row>
    <row r="710" spans="1:10">
      <c r="A710" s="172">
        <v>1</v>
      </c>
      <c r="B710" s="172">
        <v>0</v>
      </c>
      <c r="C710" s="172">
        <v>0</v>
      </c>
      <c r="D710" s="172">
        <v>0</v>
      </c>
      <c r="E710" s="172">
        <v>0</v>
      </c>
      <c r="F710" s="172">
        <v>0</v>
      </c>
      <c r="G710" s="172">
        <v>1</v>
      </c>
      <c r="H710" s="178">
        <v>0.3</v>
      </c>
      <c r="I710" s="178">
        <v>0.6</v>
      </c>
      <c r="J710" s="178">
        <v>0.8</v>
      </c>
    </row>
    <row r="711" spans="1:10">
      <c r="A711" s="172">
        <v>1</v>
      </c>
      <c r="B711" s="172">
        <v>1</v>
      </c>
      <c r="C711" s="172">
        <v>0</v>
      </c>
      <c r="D711" s="172">
        <v>0</v>
      </c>
      <c r="E711" s="172">
        <v>0</v>
      </c>
      <c r="F711" s="172">
        <v>0</v>
      </c>
      <c r="G711" s="172">
        <v>0</v>
      </c>
      <c r="H711" s="178">
        <v>0.3</v>
      </c>
      <c r="I711" s="178">
        <v>0.6</v>
      </c>
      <c r="J711" s="178">
        <v>0.8</v>
      </c>
    </row>
    <row r="712" spans="1:10">
      <c r="A712" s="172">
        <v>0</v>
      </c>
      <c r="B712" s="172">
        <v>1</v>
      </c>
      <c r="C712" s="172">
        <v>0</v>
      </c>
      <c r="D712" s="172">
        <v>0</v>
      </c>
      <c r="E712" s="172">
        <v>0</v>
      </c>
      <c r="F712" s="172">
        <v>0</v>
      </c>
      <c r="G712" s="172">
        <v>0</v>
      </c>
      <c r="H712" s="178">
        <v>0.3</v>
      </c>
      <c r="I712" s="178">
        <v>0.6</v>
      </c>
      <c r="J712" s="178">
        <v>0.8</v>
      </c>
    </row>
    <row r="713" spans="1:10">
      <c r="A713" s="172">
        <v>0</v>
      </c>
      <c r="B713" s="172">
        <v>1</v>
      </c>
      <c r="C713" s="172">
        <v>0</v>
      </c>
      <c r="D713" s="172">
        <v>0</v>
      </c>
      <c r="E713" s="172">
        <v>0</v>
      </c>
      <c r="F713" s="172">
        <v>0</v>
      </c>
      <c r="G713" s="172">
        <v>0</v>
      </c>
      <c r="H713" s="178">
        <v>0.3</v>
      </c>
      <c r="I713" s="178">
        <v>0.6</v>
      </c>
      <c r="J713" s="178">
        <v>0.8</v>
      </c>
    </row>
    <row r="714" spans="1:10">
      <c r="A714" s="172">
        <v>0</v>
      </c>
      <c r="B714" s="172">
        <v>1</v>
      </c>
      <c r="C714" s="172">
        <v>1</v>
      </c>
      <c r="D714" s="172">
        <v>0</v>
      </c>
      <c r="E714" s="172">
        <v>0</v>
      </c>
      <c r="F714" s="172">
        <v>0</v>
      </c>
      <c r="G714" s="172">
        <v>0</v>
      </c>
      <c r="H714" s="178">
        <v>0.3</v>
      </c>
      <c r="I714" s="178">
        <v>0.6</v>
      </c>
      <c r="J714" s="178">
        <v>0.8</v>
      </c>
    </row>
    <row r="715" spans="1:10">
      <c r="A715" s="172">
        <v>0</v>
      </c>
      <c r="B715" s="172">
        <v>0</v>
      </c>
      <c r="C715" s="172">
        <v>1</v>
      </c>
      <c r="D715" s="172">
        <v>0</v>
      </c>
      <c r="E715" s="172">
        <v>0</v>
      </c>
      <c r="F715" s="172">
        <v>0</v>
      </c>
      <c r="G715" s="172">
        <v>0</v>
      </c>
      <c r="H715" s="178">
        <v>0.3</v>
      </c>
      <c r="I715" s="178">
        <v>0.6</v>
      </c>
      <c r="J715" s="178">
        <v>0.8</v>
      </c>
    </row>
    <row r="716" spans="1:10">
      <c r="A716" s="172">
        <v>0</v>
      </c>
      <c r="B716" s="172">
        <v>0</v>
      </c>
      <c r="C716" s="172">
        <v>1</v>
      </c>
      <c r="D716" s="172">
        <v>0</v>
      </c>
      <c r="E716" s="172">
        <v>0</v>
      </c>
      <c r="F716" s="172">
        <v>0</v>
      </c>
      <c r="G716" s="172">
        <v>0</v>
      </c>
      <c r="H716" s="178">
        <v>0.3</v>
      </c>
      <c r="I716" s="178">
        <v>0.6</v>
      </c>
      <c r="J716" s="178">
        <v>0.8</v>
      </c>
    </row>
    <row r="717" spans="1:10">
      <c r="A717" s="172">
        <v>0</v>
      </c>
      <c r="B717" s="172">
        <v>0</v>
      </c>
      <c r="C717" s="172">
        <v>1</v>
      </c>
      <c r="D717" s="172">
        <v>1</v>
      </c>
      <c r="E717" s="172">
        <v>0</v>
      </c>
      <c r="F717" s="172">
        <v>0</v>
      </c>
      <c r="G717" s="172">
        <v>0</v>
      </c>
      <c r="H717" s="178">
        <v>0.3</v>
      </c>
      <c r="I717" s="178">
        <v>0.6</v>
      </c>
      <c r="J717" s="178">
        <v>0.8</v>
      </c>
    </row>
    <row r="718" spans="1:10">
      <c r="A718" s="172">
        <v>0</v>
      </c>
      <c r="B718" s="172">
        <v>0</v>
      </c>
      <c r="C718" s="172">
        <v>0</v>
      </c>
      <c r="D718" s="172">
        <v>1</v>
      </c>
      <c r="E718" s="172">
        <v>0</v>
      </c>
      <c r="F718" s="172">
        <v>0</v>
      </c>
      <c r="G718" s="172">
        <v>0</v>
      </c>
      <c r="H718" s="178">
        <v>0.3</v>
      </c>
      <c r="I718" s="178">
        <v>0.6</v>
      </c>
      <c r="J718" s="178">
        <v>0.8</v>
      </c>
    </row>
    <row r="719" spans="1:10">
      <c r="A719" s="172">
        <v>0</v>
      </c>
      <c r="B719" s="172">
        <v>0</v>
      </c>
      <c r="C719" s="172">
        <v>0</v>
      </c>
      <c r="D719" s="172">
        <v>1</v>
      </c>
      <c r="E719" s="172">
        <v>0</v>
      </c>
      <c r="F719" s="172">
        <v>0</v>
      </c>
      <c r="G719" s="172">
        <v>0</v>
      </c>
      <c r="H719" s="178">
        <v>0.3</v>
      </c>
      <c r="I719" s="178">
        <v>0.6</v>
      </c>
      <c r="J719" s="178">
        <v>0.8</v>
      </c>
    </row>
    <row r="720" spans="1:10">
      <c r="A720" s="172">
        <v>0</v>
      </c>
      <c r="B720" s="172">
        <v>0</v>
      </c>
      <c r="C720" s="172">
        <v>0</v>
      </c>
      <c r="D720" s="172">
        <v>1</v>
      </c>
      <c r="E720" s="172">
        <v>0</v>
      </c>
      <c r="F720" s="172">
        <v>0</v>
      </c>
      <c r="G720" s="172">
        <v>0</v>
      </c>
      <c r="H720" s="178">
        <v>0.3</v>
      </c>
      <c r="I720" s="178">
        <v>0.6</v>
      </c>
      <c r="J720" s="178">
        <v>0.8</v>
      </c>
    </row>
    <row r="721" spans="1:10">
      <c r="A721" s="172">
        <v>0</v>
      </c>
      <c r="B721" s="172">
        <v>0</v>
      </c>
      <c r="C721" s="172">
        <v>0</v>
      </c>
      <c r="D721" s="172">
        <v>1</v>
      </c>
      <c r="E721" s="172">
        <v>0</v>
      </c>
      <c r="F721" s="172">
        <v>0</v>
      </c>
      <c r="G721" s="172">
        <v>0</v>
      </c>
      <c r="H721" s="178">
        <v>0.3</v>
      </c>
      <c r="I721" s="178">
        <v>0.6</v>
      </c>
      <c r="J721" s="178">
        <v>0.8</v>
      </c>
    </row>
    <row r="722" spans="1:10">
      <c r="A722" s="172">
        <v>0</v>
      </c>
      <c r="B722" s="172">
        <v>0</v>
      </c>
      <c r="C722" s="172">
        <v>0</v>
      </c>
      <c r="D722" s="172">
        <v>1</v>
      </c>
      <c r="E722" s="172">
        <v>1</v>
      </c>
      <c r="F722" s="172">
        <v>0</v>
      </c>
      <c r="G722" s="172">
        <v>0</v>
      </c>
      <c r="H722" s="178">
        <v>0.3</v>
      </c>
      <c r="I722" s="178">
        <v>0.6</v>
      </c>
      <c r="J722" s="178">
        <v>0.8</v>
      </c>
    </row>
    <row r="723" spans="1:10">
      <c r="A723" s="172">
        <v>0</v>
      </c>
      <c r="B723" s="172">
        <v>0</v>
      </c>
      <c r="C723" s="172">
        <v>0</v>
      </c>
      <c r="D723" s="172">
        <v>0</v>
      </c>
      <c r="E723" s="172">
        <v>1</v>
      </c>
      <c r="F723" s="172">
        <v>0</v>
      </c>
      <c r="G723" s="172">
        <v>0</v>
      </c>
      <c r="H723" s="178">
        <v>0.3</v>
      </c>
      <c r="I723" s="178">
        <v>0.6</v>
      </c>
      <c r="J723" s="178">
        <v>0.8</v>
      </c>
    </row>
    <row r="724" spans="1:10">
      <c r="A724" s="172">
        <v>0</v>
      </c>
      <c r="B724" s="172">
        <v>0</v>
      </c>
      <c r="C724" s="172">
        <v>0</v>
      </c>
      <c r="D724" s="172">
        <v>0</v>
      </c>
      <c r="E724" s="172">
        <v>1</v>
      </c>
      <c r="F724" s="172">
        <v>0</v>
      </c>
      <c r="G724" s="172">
        <v>0</v>
      </c>
      <c r="H724" s="178">
        <v>0.3</v>
      </c>
      <c r="I724" s="178">
        <v>0.6</v>
      </c>
      <c r="J724" s="178">
        <v>0.8</v>
      </c>
    </row>
    <row r="725" spans="1:10">
      <c r="A725" s="172">
        <v>0</v>
      </c>
      <c r="B725" s="172">
        <v>0</v>
      </c>
      <c r="C725" s="172">
        <v>0</v>
      </c>
      <c r="D725" s="172">
        <v>0</v>
      </c>
      <c r="E725" s="172">
        <v>1</v>
      </c>
      <c r="F725" s="172">
        <v>0</v>
      </c>
      <c r="G725" s="172">
        <v>0</v>
      </c>
      <c r="H725" s="178">
        <v>0.3</v>
      </c>
      <c r="I725" s="178">
        <v>0.6</v>
      </c>
      <c r="J725" s="178">
        <v>0.8</v>
      </c>
    </row>
    <row r="726" spans="1:10">
      <c r="A726" s="172">
        <v>0</v>
      </c>
      <c r="B726" s="172">
        <v>0</v>
      </c>
      <c r="C726" s="172">
        <v>0</v>
      </c>
      <c r="D726" s="172">
        <v>0</v>
      </c>
      <c r="E726" s="172">
        <v>1</v>
      </c>
      <c r="F726" s="172">
        <v>0</v>
      </c>
      <c r="G726" s="172">
        <v>0</v>
      </c>
      <c r="H726" s="178">
        <v>0.3</v>
      </c>
      <c r="I726" s="178">
        <v>0.6</v>
      </c>
      <c r="J726" s="178">
        <v>0.8</v>
      </c>
    </row>
    <row r="727" spans="1:10">
      <c r="A727" s="172">
        <v>0</v>
      </c>
      <c r="B727" s="172">
        <v>0</v>
      </c>
      <c r="C727" s="172">
        <v>0</v>
      </c>
      <c r="D727" s="172">
        <v>0</v>
      </c>
      <c r="E727" s="172">
        <v>1</v>
      </c>
      <c r="F727" s="172">
        <v>0</v>
      </c>
      <c r="G727" s="172">
        <v>0</v>
      </c>
      <c r="H727" s="178">
        <v>0.3</v>
      </c>
      <c r="I727" s="178">
        <v>0.6</v>
      </c>
      <c r="J727" s="178">
        <v>0.8</v>
      </c>
    </row>
    <row r="728" spans="1:10">
      <c r="A728" s="172">
        <v>0</v>
      </c>
      <c r="B728" s="172">
        <v>0</v>
      </c>
      <c r="C728" s="172">
        <v>0</v>
      </c>
      <c r="D728" s="172">
        <v>0</v>
      </c>
      <c r="E728" s="172">
        <v>1</v>
      </c>
      <c r="F728" s="172">
        <v>0</v>
      </c>
      <c r="G728" s="172">
        <v>0</v>
      </c>
      <c r="H728" s="178">
        <v>0.3</v>
      </c>
      <c r="I728" s="178">
        <v>0.6</v>
      </c>
      <c r="J728" s="178">
        <v>0.8</v>
      </c>
    </row>
    <row r="729" spans="1:10">
      <c r="A729" s="172">
        <v>0</v>
      </c>
      <c r="B729" s="172">
        <v>0</v>
      </c>
      <c r="C729" s="172">
        <v>0</v>
      </c>
      <c r="D729" s="172">
        <v>0</v>
      </c>
      <c r="E729" s="172">
        <v>1</v>
      </c>
      <c r="F729" s="172">
        <v>1</v>
      </c>
      <c r="G729" s="172">
        <v>0</v>
      </c>
      <c r="H729" s="178">
        <v>0.3</v>
      </c>
      <c r="I729" s="178">
        <v>0.6</v>
      </c>
      <c r="J729" s="178">
        <v>0.8</v>
      </c>
    </row>
    <row r="730" spans="1:10">
      <c r="A730" s="172">
        <v>0</v>
      </c>
      <c r="B730" s="172">
        <v>0</v>
      </c>
      <c r="C730" s="172">
        <v>0</v>
      </c>
      <c r="D730" s="172">
        <v>0</v>
      </c>
      <c r="E730" s="172">
        <v>0</v>
      </c>
      <c r="F730" s="172">
        <v>1</v>
      </c>
      <c r="G730" s="172">
        <v>0</v>
      </c>
      <c r="H730" s="178">
        <v>0.3</v>
      </c>
      <c r="I730" s="178">
        <v>0.6</v>
      </c>
      <c r="J730" s="178">
        <v>0.8</v>
      </c>
    </row>
    <row r="731" spans="1:10">
      <c r="A731" s="172">
        <v>0</v>
      </c>
      <c r="B731" s="172">
        <v>0</v>
      </c>
      <c r="C731" s="172">
        <v>0</v>
      </c>
      <c r="D731" s="172">
        <v>0</v>
      </c>
      <c r="E731" s="172">
        <v>0</v>
      </c>
      <c r="F731" s="172">
        <v>1</v>
      </c>
      <c r="G731" s="172">
        <v>0</v>
      </c>
      <c r="H731" s="178">
        <v>0.3</v>
      </c>
      <c r="I731" s="178">
        <v>0.6</v>
      </c>
      <c r="J731" s="178">
        <v>0.8</v>
      </c>
    </row>
    <row r="732" spans="1:10">
      <c r="A732" s="172">
        <v>0</v>
      </c>
      <c r="B732" s="172">
        <v>0</v>
      </c>
      <c r="C732" s="172">
        <v>0</v>
      </c>
      <c r="D732" s="172">
        <v>0</v>
      </c>
      <c r="E732" s="172">
        <v>0</v>
      </c>
      <c r="F732" s="172">
        <v>1</v>
      </c>
      <c r="G732" s="172">
        <v>1</v>
      </c>
      <c r="H732" s="178">
        <v>0.3</v>
      </c>
      <c r="I732" s="178">
        <v>0.6</v>
      </c>
      <c r="J732" s="178">
        <v>0.8</v>
      </c>
    </row>
    <row r="733" spans="1:10">
      <c r="A733" s="172">
        <v>0</v>
      </c>
      <c r="B733" s="172">
        <v>0</v>
      </c>
      <c r="C733" s="172">
        <v>0</v>
      </c>
      <c r="D733" s="172">
        <v>0</v>
      </c>
      <c r="E733" s="172">
        <v>0</v>
      </c>
      <c r="F733" s="172">
        <v>0</v>
      </c>
      <c r="G733" s="172">
        <v>1</v>
      </c>
      <c r="H733" s="178">
        <v>0.3</v>
      </c>
      <c r="I733" s="178">
        <v>0.6</v>
      </c>
      <c r="J733" s="178">
        <v>0.8</v>
      </c>
    </row>
    <row r="734" spans="1:10">
      <c r="A734" s="172">
        <v>0</v>
      </c>
      <c r="B734" s="172">
        <v>0</v>
      </c>
      <c r="C734" s="172">
        <v>0</v>
      </c>
      <c r="D734" s="172">
        <v>0</v>
      </c>
      <c r="E734" s="172">
        <v>0</v>
      </c>
      <c r="F734" s="172">
        <v>0</v>
      </c>
      <c r="G734" s="172">
        <v>1</v>
      </c>
      <c r="H734" s="178">
        <v>0.3</v>
      </c>
      <c r="I734" s="178">
        <v>0.6</v>
      </c>
      <c r="J734" s="178">
        <v>0.8</v>
      </c>
    </row>
  </sheetData>
  <mergeCells count="18">
    <mergeCell ref="K1:L1"/>
    <mergeCell ref="M1:N1"/>
    <mergeCell ref="A550:N550"/>
    <mergeCell ref="A658:G658"/>
    <mergeCell ref="A687:N687"/>
    <mergeCell ref="O1:P1"/>
    <mergeCell ref="D611:E611"/>
    <mergeCell ref="A647:N647"/>
    <mergeCell ref="A648:B648"/>
    <mergeCell ref="D648:F648"/>
    <mergeCell ref="D656:E656"/>
    <mergeCell ref="A551:B551"/>
    <mergeCell ref="D551:F551"/>
    <mergeCell ref="D559:E559"/>
    <mergeCell ref="A561:G561"/>
    <mergeCell ref="A602:N602"/>
    <mergeCell ref="E1:H1"/>
    <mergeCell ref="I1:J1"/>
  </mergeCells>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Feuil10"/>
  <dimension ref="A1:G394"/>
  <sheetViews>
    <sheetView showGridLines="0" topLeftCell="F1" workbookViewId="0">
      <selection sqref="A1:H1"/>
    </sheetView>
  </sheetViews>
  <sheetFormatPr baseColWidth="10" defaultColWidth="10.85546875" defaultRowHeight="11.1" customHeight="1" outlineLevelRow="1"/>
  <cols>
    <col min="1" max="1" width="9.140625" style="6" hidden="1" customWidth="1"/>
    <col min="2" max="2" width="12.42578125" style="6" hidden="1" customWidth="1"/>
    <col min="3" max="3" width="66.85546875" style="3" hidden="1" customWidth="1"/>
    <col min="4" max="4" width="15.85546875" style="6" hidden="1" customWidth="1"/>
    <col min="5" max="5" width="6.42578125" style="62" hidden="1" customWidth="1"/>
    <col min="6" max="252" width="10.85546875" customWidth="1"/>
  </cols>
  <sheetData>
    <row r="1" spans="1:7" ht="15" customHeight="1">
      <c r="A1" s="30"/>
      <c r="B1" s="37"/>
      <c r="C1" s="4" t="s">
        <v>768</v>
      </c>
      <c r="D1" s="37"/>
      <c r="E1" s="57"/>
    </row>
    <row r="2" spans="1:7" ht="34.5" customHeight="1">
      <c r="A2" s="26" t="s">
        <v>769</v>
      </c>
      <c r="B2" s="27" t="s">
        <v>771</v>
      </c>
      <c r="C2" s="29" t="s">
        <v>770</v>
      </c>
      <c r="D2" s="28" t="s">
        <v>772</v>
      </c>
      <c r="E2" s="58" t="s">
        <v>773</v>
      </c>
      <c r="G2" s="80"/>
    </row>
    <row r="3" spans="1:7" ht="15" customHeight="1">
      <c r="A3" s="31">
        <v>4</v>
      </c>
      <c r="B3" s="31">
        <v>4</v>
      </c>
      <c r="C3" s="41" t="str">
        <f>'Evaluation des exigences'!D19</f>
        <v>Contexte de l'organisme</v>
      </c>
      <c r="D3" s="64" t="str">
        <f>IFERROR(VLOOKUP(E3,'Page d''accueil'!$A$38:$E$42,3),"")</f>
        <v>Informel</v>
      </c>
      <c r="E3" s="58">
        <f>IFERROR((E4+E8+E12+E21)/4,"")</f>
        <v>0</v>
      </c>
      <c r="G3" s="81"/>
    </row>
    <row r="4" spans="1:7" ht="15" customHeight="1" outlineLevel="1">
      <c r="A4" s="1" t="s">
        <v>71</v>
      </c>
      <c r="B4" s="40" t="s">
        <v>69</v>
      </c>
      <c r="C4" s="42" t="str">
        <f>'Evaluation des exigences'!D20</f>
        <v>Compréhension de l'établissement et de son contexte</v>
      </c>
      <c r="D4" s="64" t="str">
        <f>IFERROR(VLOOKUP(E4,'Page d''accueil'!$A$38:$E$42,3),"")</f>
        <v>Informel</v>
      </c>
      <c r="E4" s="58">
        <f>IFERROR(SUM(E5:E7)/COUNTA(E5:E7),"")</f>
        <v>0</v>
      </c>
      <c r="G4" s="81"/>
    </row>
    <row r="5" spans="1:7" ht="21.75" customHeight="1" outlineLevel="1">
      <c r="A5" s="54" t="s">
        <v>1120</v>
      </c>
      <c r="B5" s="38" t="s">
        <v>69</v>
      </c>
      <c r="C5" s="43" t="str">
        <f>'Evaluation des exigences'!D21</f>
        <v>Les enjeux internes et externes en lien avec la finalité et l’orientation stratégique de l’établissement sont déterminés.</v>
      </c>
      <c r="D5" s="65" t="str">
        <f>'Evaluation des exigences'!E21</f>
        <v>Choix de véracité</v>
      </c>
      <c r="E5" s="59" t="str">
        <f>IFERROR(VLOOKUP(D5,'Page d''accueil'!$A$28:$C$35,2),"")</f>
        <v>Taux</v>
      </c>
      <c r="G5" s="81"/>
    </row>
    <row r="6" spans="1:7" ht="15" customHeight="1" outlineLevel="1">
      <c r="A6" s="54" t="s">
        <v>1121</v>
      </c>
      <c r="B6" s="38" t="s">
        <v>69</v>
      </c>
      <c r="C6" s="43" t="str">
        <f>'Evaluation des exigences'!D22</f>
        <v>Les informations relatives aux enjeux externes et internes sont surveillées et revues périodiquement.</v>
      </c>
      <c r="D6" s="65" t="str">
        <f>'Evaluation des exigences'!E22</f>
        <v>Choix de véracité</v>
      </c>
      <c r="E6" s="59" t="str">
        <f>IFERROR(VLOOKUP(D6,'Page d''accueil'!$A$28:$C$35,2),"")</f>
        <v>Taux</v>
      </c>
      <c r="G6" s="81"/>
    </row>
    <row r="7" spans="1:7" ht="15" customHeight="1" outlineLevel="1">
      <c r="A7" s="54" t="s">
        <v>1122</v>
      </c>
      <c r="B7" s="38" t="s">
        <v>69</v>
      </c>
      <c r="C7" s="43" t="str">
        <f>'Evaluation des exigences'!D23</f>
        <v>Les facteurs d'influence sur l'efficacité du Système de Management de la Qualité sont identifiés.</v>
      </c>
      <c r="D7" s="65" t="str">
        <f>'Evaluation des exigences'!E23</f>
        <v>Choix de véracité</v>
      </c>
      <c r="E7" s="59" t="str">
        <f>IFERROR(VLOOKUP(D7,'Page d''accueil'!$A$28:$C$35,2),"")</f>
        <v>Taux</v>
      </c>
      <c r="G7" s="81"/>
    </row>
    <row r="8" spans="1:7" ht="15" customHeight="1" outlineLevel="1">
      <c r="A8" s="1" t="s">
        <v>101</v>
      </c>
      <c r="B8" s="28" t="s">
        <v>69</v>
      </c>
      <c r="C8" s="42" t="str">
        <f>'Evaluation des exigences'!D24</f>
        <v>Compréhension des besoins et des attentes des parties intéressées</v>
      </c>
      <c r="D8" s="64" t="str">
        <f>IFERROR(VLOOKUP(E8,'Page d''accueil'!$A$38:$E$42,3),"")</f>
        <v>Informel</v>
      </c>
      <c r="E8" s="58">
        <f>IFERROR(SUM(E9:E11)/COUNTA(E9:E11),"")</f>
        <v>0</v>
      </c>
      <c r="G8" s="81"/>
    </row>
    <row r="9" spans="1:7" ht="15" customHeight="1" outlineLevel="1">
      <c r="A9" s="63" t="s">
        <v>1123</v>
      </c>
      <c r="B9" s="38" t="s">
        <v>69</v>
      </c>
      <c r="C9" s="43" t="s">
        <v>774</v>
      </c>
      <c r="D9" s="65" t="str">
        <f>'Evaluation des exigences'!E25</f>
        <v>Choix de véracité</v>
      </c>
      <c r="E9" s="59" t="str">
        <f>IFERROR(VLOOKUP(D9,'Page d''accueil'!$A$28:$C$35,2),"")</f>
        <v>Taux</v>
      </c>
      <c r="G9" s="81"/>
    </row>
    <row r="10" spans="1:7" ht="21.95" customHeight="1" outlineLevel="1">
      <c r="A10" s="63" t="s">
        <v>1124</v>
      </c>
      <c r="B10" s="38" t="s">
        <v>69</v>
      </c>
      <c r="C10" s="43" t="s">
        <v>775</v>
      </c>
      <c r="D10" s="66" t="str">
        <f>'Evaluation des exigences'!E26</f>
        <v>Choix de véracité</v>
      </c>
      <c r="E10" s="59" t="str">
        <f>IFERROR(VLOOKUP(D10,'Page d''accueil'!$A$28:$C$35,2),"")</f>
        <v>Taux</v>
      </c>
      <c r="G10" s="81"/>
    </row>
    <row r="11" spans="1:7" ht="15" customHeight="1" outlineLevel="1">
      <c r="A11" s="63" t="s">
        <v>1125</v>
      </c>
      <c r="B11" s="38" t="s">
        <v>69</v>
      </c>
      <c r="C11" s="43" t="s">
        <v>776</v>
      </c>
      <c r="D11" s="66" t="str">
        <f>'Evaluation des exigences'!E27</f>
        <v>Choix de véracité</v>
      </c>
      <c r="E11" s="59" t="str">
        <f>IFERROR(VLOOKUP(D11,'Page d''accueil'!$A$28:$C$35,2),"")</f>
        <v>Taux</v>
      </c>
      <c r="G11" s="81"/>
    </row>
    <row r="12" spans="1:7" ht="15" customHeight="1" outlineLevel="1">
      <c r="A12" s="1" t="s">
        <v>114</v>
      </c>
      <c r="B12" s="28" t="s">
        <v>69</v>
      </c>
      <c r="C12" s="42" t="str">
        <f>'Evaluation des exigences'!D28</f>
        <v>Détermination du domaine d'application du Système de Management de la Qualité</v>
      </c>
      <c r="D12" s="64" t="str">
        <f>IFERROR(VLOOKUP(E12,'Page d''accueil'!$A$38:$E$42,3),"")</f>
        <v>Informel</v>
      </c>
      <c r="E12" s="58">
        <f>IFERROR(SUM(E13:E20)/COUNTA(E13:E20),"")</f>
        <v>0</v>
      </c>
      <c r="G12" s="81"/>
    </row>
    <row r="13" spans="1:7" ht="21.95" customHeight="1" outlineLevel="1">
      <c r="A13" s="70" t="s">
        <v>1126</v>
      </c>
      <c r="B13" s="33" t="s">
        <v>115</v>
      </c>
      <c r="C13" s="44" t="s">
        <v>777</v>
      </c>
      <c r="D13" s="66" t="e">
        <f>'Evaluation des exigences'!#REF!</f>
        <v>#REF!</v>
      </c>
      <c r="E13" s="59" t="str">
        <f>IFERROR(VLOOKUP(D13,'Page d''accueil'!$A$28:$C$35,2),"")</f>
        <v/>
      </c>
      <c r="G13" s="81"/>
    </row>
    <row r="14" spans="1:7" ht="21.95" customHeight="1" outlineLevel="1">
      <c r="A14" s="26" t="s">
        <v>118</v>
      </c>
      <c r="B14" s="26" t="s">
        <v>69</v>
      </c>
      <c r="C14" s="45" t="s">
        <v>778</v>
      </c>
      <c r="D14" s="66" t="str">
        <f>'Evaluation des exigences'!E29</f>
        <v>Choix de véracité</v>
      </c>
      <c r="E14" s="59" t="str">
        <f>IFERROR(VLOOKUP(D14,'Page d''accueil'!$A$28:$C$35,2),"")</f>
        <v>Taux</v>
      </c>
      <c r="G14" s="81"/>
    </row>
    <row r="15" spans="1:7" ht="21.95" customHeight="1" outlineLevel="1">
      <c r="A15" s="26" t="s">
        <v>119</v>
      </c>
      <c r="B15" s="26" t="s">
        <v>69</v>
      </c>
      <c r="C15" s="45" t="s">
        <v>779</v>
      </c>
      <c r="D15" s="66" t="str">
        <f>'Evaluation des exigences'!E30</f>
        <v>Choix de véracité</v>
      </c>
      <c r="E15" s="59" t="str">
        <f>IFERROR(VLOOKUP(D15,'Page d''accueil'!$A$28:$C$35,2),"")</f>
        <v>Taux</v>
      </c>
      <c r="G15" s="81"/>
    </row>
    <row r="16" spans="1:7" ht="21.95" customHeight="1" outlineLevel="1">
      <c r="A16" s="26" t="s">
        <v>120</v>
      </c>
      <c r="B16" s="26" t="s">
        <v>69</v>
      </c>
      <c r="C16" s="45" t="s">
        <v>780</v>
      </c>
      <c r="D16" s="66" t="str">
        <f>'Evaluation des exigences'!E31</f>
        <v>Choix de véracité</v>
      </c>
      <c r="E16" s="59" t="str">
        <f>IFERROR(VLOOKUP(D16,'Page d''accueil'!$A$28:$C$35,2),"")</f>
        <v>Taux</v>
      </c>
      <c r="G16" s="81"/>
    </row>
    <row r="17" spans="1:7" ht="21.95" customHeight="1" outlineLevel="1">
      <c r="A17" s="54" t="s">
        <v>1127</v>
      </c>
      <c r="B17" s="26" t="s">
        <v>69</v>
      </c>
      <c r="C17" s="45" t="s">
        <v>781</v>
      </c>
      <c r="D17" s="66" t="e">
        <f>'Evaluation des exigences'!#REF!</f>
        <v>#REF!</v>
      </c>
      <c r="E17" s="59" t="str">
        <f>IFERROR(VLOOKUP(D17,'Page d''accueil'!$A$28:$C$35,2),"")</f>
        <v/>
      </c>
      <c r="G17" s="81"/>
    </row>
    <row r="18" spans="1:7" ht="21.95" customHeight="1" outlineLevel="1">
      <c r="A18" s="54" t="s">
        <v>1155</v>
      </c>
      <c r="B18" s="26" t="s">
        <v>69</v>
      </c>
      <c r="C18" s="45" t="s">
        <v>782</v>
      </c>
      <c r="D18" s="66" t="str">
        <f>'Evaluation des exigences'!E32</f>
        <v>Choix de véracité</v>
      </c>
      <c r="E18" s="59" t="str">
        <f>IFERROR(VLOOKUP(D18,'Page d''accueil'!$A$28:$C$35,2),"")</f>
        <v>Taux</v>
      </c>
      <c r="G18" s="81"/>
    </row>
    <row r="19" spans="1:7" ht="33" customHeight="1" outlineLevel="1">
      <c r="A19" s="54" t="s">
        <v>1156</v>
      </c>
      <c r="B19" s="26" t="s">
        <v>69</v>
      </c>
      <c r="C19" s="45" t="s">
        <v>783</v>
      </c>
      <c r="D19" s="66" t="str">
        <f>'Evaluation des exigences'!E33</f>
        <v>Choix de véracité</v>
      </c>
      <c r="E19" s="59" t="str">
        <f>IFERROR(VLOOKUP(D19,'Page d''accueil'!$A$28:$C$35,2),"")</f>
        <v>Taux</v>
      </c>
      <c r="G19" s="81"/>
    </row>
    <row r="20" spans="1:7" ht="33" customHeight="1" outlineLevel="1">
      <c r="A20" s="54" t="s">
        <v>1157</v>
      </c>
      <c r="B20" s="26" t="s">
        <v>69</v>
      </c>
      <c r="C20" s="45" t="s">
        <v>784</v>
      </c>
      <c r="D20" s="66" t="str">
        <f>'Evaluation des exigences'!E34</f>
        <v>Choix de véracité</v>
      </c>
      <c r="E20" s="59" t="str">
        <f>IFERROR(VLOOKUP(D20,'Page d''accueil'!$A$28:$C$35,2),"")</f>
        <v>Taux</v>
      </c>
      <c r="G20" s="81"/>
    </row>
    <row r="21" spans="1:7" ht="15" customHeight="1" outlineLevel="1">
      <c r="A21" s="28" t="s">
        <v>70</v>
      </c>
      <c r="B21" s="28" t="s">
        <v>71</v>
      </c>
      <c r="C21" s="46" t="str">
        <f>'Evaluation des exigences'!D35</f>
        <v>Système de Management de la Qualité et ses processus</v>
      </c>
      <c r="D21" s="64" t="str">
        <f>IFERROR(VLOOKUP(E21,'Page d''accueil'!$A$38:$E$42,3),"")</f>
        <v>Informel</v>
      </c>
      <c r="E21" s="58">
        <f>IFERROR(SUM(E22:E33)/COUNTA(E22:E33),"")</f>
        <v>0</v>
      </c>
      <c r="G21" s="81"/>
    </row>
    <row r="22" spans="1:7" ht="33" customHeight="1" outlineLevel="1">
      <c r="A22" s="33" t="s">
        <v>72</v>
      </c>
      <c r="B22" s="33" t="s">
        <v>73</v>
      </c>
      <c r="C22" s="44" t="s">
        <v>785</v>
      </c>
      <c r="D22" s="66" t="str">
        <f>'Evaluation des exigences'!E36</f>
        <v>Choix de véracité</v>
      </c>
      <c r="E22" s="59" t="str">
        <f>IFERROR(VLOOKUP(D22,'Page d''accueil'!$A$28:$C$35,2),"")</f>
        <v>Taux</v>
      </c>
      <c r="G22" s="81"/>
    </row>
    <row r="23" spans="1:7" ht="21.95" customHeight="1" outlineLevel="1">
      <c r="A23" s="33" t="s">
        <v>74</v>
      </c>
      <c r="B23" s="33" t="s">
        <v>75</v>
      </c>
      <c r="C23" s="44" t="s">
        <v>786</v>
      </c>
      <c r="D23" s="66" t="str">
        <f>'Evaluation des exigences'!E39</f>
        <v>Choix de véracité</v>
      </c>
      <c r="E23" s="59" t="str">
        <f>IFERROR(VLOOKUP(D23,'Page d''accueil'!$A$28:$C$35,2),"")</f>
        <v>Taux</v>
      </c>
      <c r="G23" s="81"/>
    </row>
    <row r="24" spans="1:7" ht="21.95" customHeight="1" outlineLevel="1">
      <c r="A24" s="33" t="s">
        <v>76</v>
      </c>
      <c r="B24" s="33" t="s">
        <v>77</v>
      </c>
      <c r="C24" s="44" t="s">
        <v>787</v>
      </c>
      <c r="D24" s="66" t="str">
        <f>'Evaluation des exigences'!E40</f>
        <v>Choix de véracité</v>
      </c>
      <c r="E24" s="59" t="str">
        <f>IFERROR(VLOOKUP(D24,'Page d''accueil'!$A$28:$C$35,2),"")</f>
        <v>Taux</v>
      </c>
      <c r="G24" s="81"/>
    </row>
    <row r="25" spans="1:7" ht="15" customHeight="1" outlineLevel="1">
      <c r="A25" s="33" t="s">
        <v>80</v>
      </c>
      <c r="B25" s="33" t="s">
        <v>81</v>
      </c>
      <c r="C25" s="44" t="s">
        <v>788</v>
      </c>
      <c r="D25" s="66" t="str">
        <f>'Evaluation des exigences'!E41</f>
        <v>Choix de véracité</v>
      </c>
      <c r="E25" s="59" t="str">
        <f>IFERROR(VLOOKUP(D25,'Page d''accueil'!$A$28:$C$35,2),"")</f>
        <v>Taux</v>
      </c>
      <c r="G25" s="81"/>
    </row>
    <row r="26" spans="1:7" ht="33" customHeight="1" outlineLevel="1">
      <c r="A26" s="33" t="s">
        <v>82</v>
      </c>
      <c r="B26" s="33" t="s">
        <v>83</v>
      </c>
      <c r="C26" s="44" t="s">
        <v>789</v>
      </c>
      <c r="D26" s="66" t="str">
        <f>'Evaluation des exigences'!E42</f>
        <v>Choix de véracité</v>
      </c>
      <c r="E26" s="59" t="str">
        <f>IFERROR(VLOOKUP(D26,'Page d''accueil'!$A$28:$C$35,2),"")</f>
        <v>Taux</v>
      </c>
      <c r="G26" s="81"/>
    </row>
    <row r="27" spans="1:7" ht="33" customHeight="1" outlineLevel="1">
      <c r="A27" s="33" t="s">
        <v>84</v>
      </c>
      <c r="B27" s="33" t="s">
        <v>85</v>
      </c>
      <c r="C27" s="44" t="s">
        <v>790</v>
      </c>
      <c r="D27" s="66" t="str">
        <f>'Evaluation des exigences'!E43</f>
        <v>Choix de véracité</v>
      </c>
      <c r="E27" s="59" t="str">
        <f>IFERROR(VLOOKUP(D27,'Page d''accueil'!$A$28:$C$35,2),"")</f>
        <v>Taux</v>
      </c>
      <c r="G27" s="81"/>
    </row>
    <row r="28" spans="1:7" ht="33" customHeight="1" outlineLevel="1">
      <c r="A28" s="33" t="s">
        <v>86</v>
      </c>
      <c r="B28" s="33" t="s">
        <v>87</v>
      </c>
      <c r="C28" s="44" t="s">
        <v>791</v>
      </c>
      <c r="D28" s="66" t="str">
        <f>'Evaluation des exigences'!E44</f>
        <v>Choix de véracité</v>
      </c>
      <c r="E28" s="59" t="str">
        <f>IFERROR(VLOOKUP(D28,'Page d''accueil'!$A$28:$C$35,2),"")</f>
        <v>Taux</v>
      </c>
      <c r="G28" s="81"/>
    </row>
    <row r="29" spans="1:7" ht="33" customHeight="1" outlineLevel="1">
      <c r="A29" s="33" t="s">
        <v>88</v>
      </c>
      <c r="B29" s="33" t="s">
        <v>89</v>
      </c>
      <c r="C29" s="44" t="s">
        <v>792</v>
      </c>
      <c r="D29" s="66" t="str">
        <f>'Evaluation des exigences'!E45</f>
        <v>Choix de véracité</v>
      </c>
      <c r="E29" s="59" t="str">
        <f>IFERROR(VLOOKUP(D29,'Page d''accueil'!$A$28:$C$35,2),"")</f>
        <v>Taux</v>
      </c>
      <c r="G29" s="81"/>
    </row>
    <row r="30" spans="1:7" ht="21.95" customHeight="1" outlineLevel="1">
      <c r="A30" s="33" t="s">
        <v>90</v>
      </c>
      <c r="B30" s="33" t="s">
        <v>91</v>
      </c>
      <c r="C30" s="44" t="s">
        <v>793</v>
      </c>
      <c r="D30" s="66" t="str">
        <f>'Evaluation des exigences'!E46</f>
        <v>Choix de véracité</v>
      </c>
      <c r="E30" s="59" t="str">
        <f>IFERROR(VLOOKUP(D30,'Page d''accueil'!$A$28:$C$35,2),"")</f>
        <v>Taux</v>
      </c>
      <c r="G30" s="81"/>
    </row>
    <row r="31" spans="1:7" ht="15" customHeight="1" outlineLevel="1">
      <c r="A31" s="26" t="s">
        <v>98</v>
      </c>
      <c r="B31" s="26" t="s">
        <v>69</v>
      </c>
      <c r="C31" s="45" t="s">
        <v>794</v>
      </c>
      <c r="D31" s="66" t="str">
        <f>'Evaluation des exigences'!E54</f>
        <v>Choix de véracité</v>
      </c>
      <c r="E31" s="59" t="str">
        <f>IFERROR(VLOOKUP(D31,'Page d''accueil'!$A$28:$C$35,2),"")</f>
        <v>Taux</v>
      </c>
    </row>
    <row r="32" spans="1:7" ht="15" customHeight="1" outlineLevel="1">
      <c r="A32" s="26" t="s">
        <v>99</v>
      </c>
      <c r="B32" s="26" t="s">
        <v>69</v>
      </c>
      <c r="C32" s="45" t="s">
        <v>795</v>
      </c>
      <c r="D32" s="66" t="str">
        <f>'Evaluation des exigences'!E55</f>
        <v>Choix de véracité</v>
      </c>
      <c r="E32" s="59" t="str">
        <f>IFERROR(VLOOKUP(D32,'Page d''accueil'!$A$28:$C$35,2),"")</f>
        <v>Taux</v>
      </c>
    </row>
    <row r="33" spans="1:5" ht="21.95" customHeight="1" outlineLevel="1">
      <c r="A33" s="33" t="s">
        <v>72</v>
      </c>
      <c r="B33" s="33" t="s">
        <v>117</v>
      </c>
      <c r="C33" s="44" t="s">
        <v>796</v>
      </c>
      <c r="D33" s="66" t="str">
        <f>'Evaluation des exigences'!E57</f>
        <v>Choix de véracité</v>
      </c>
      <c r="E33" s="59" t="str">
        <f>IFERROR(VLOOKUP(D33,'Page d''accueil'!$A$28:$C$35,2),"")</f>
        <v>Taux</v>
      </c>
    </row>
    <row r="34" spans="1:5" ht="15" customHeight="1">
      <c r="A34" s="31">
        <v>5</v>
      </c>
      <c r="B34" s="31">
        <v>5</v>
      </c>
      <c r="C34" s="41" t="str">
        <f>'Evaluation des exigences'!D68</f>
        <v>Leadership</v>
      </c>
      <c r="D34" s="64" t="str">
        <f>IFERROR(VLOOKUP(E34,'Page d''accueil'!$A$38:$E$42,3),"")</f>
        <v>Informel</v>
      </c>
      <c r="E34" s="58">
        <f>IFERROR((E35+E51+E58)/3,"")</f>
        <v>0</v>
      </c>
    </row>
    <row r="35" spans="1:5" ht="15" hidden="1" customHeight="1" outlineLevel="1">
      <c r="A35" s="28" t="s">
        <v>173</v>
      </c>
      <c r="B35" s="28" t="s">
        <v>173</v>
      </c>
      <c r="C35" s="42" t="str">
        <f>'Evaluation des exigences'!D69</f>
        <v>Leadership et engagement</v>
      </c>
      <c r="D35" s="64" t="str">
        <f>IFERROR(VLOOKUP(E35,'Page d''accueil'!$A$38:$E$42,3),"")</f>
        <v>Informel</v>
      </c>
      <c r="E35" s="58">
        <f>IFERROR(SUM(E36:E46,E48:E50)/COUNTA(E36:E50),"")</f>
        <v>0</v>
      </c>
    </row>
    <row r="36" spans="1:5" ht="21.95" hidden="1" customHeight="1" outlineLevel="1">
      <c r="A36" s="33" t="s">
        <v>176</v>
      </c>
      <c r="B36" s="33" t="s">
        <v>173</v>
      </c>
      <c r="C36" s="47" t="s">
        <v>797</v>
      </c>
      <c r="D36" s="66" t="str">
        <f>'Evaluation des exigences'!E70</f>
        <v>Choix de véracité</v>
      </c>
      <c r="E36" s="59" t="str">
        <f>IFERROR(VLOOKUP(D36,'Page d''accueil'!$A$28:$C$35,2),"")</f>
        <v>Taux</v>
      </c>
    </row>
    <row r="37" spans="1:5" ht="33" hidden="1" customHeight="1" outlineLevel="1">
      <c r="A37" s="33" t="s">
        <v>177</v>
      </c>
      <c r="B37" s="33" t="s">
        <v>178</v>
      </c>
      <c r="C37" s="44" t="s">
        <v>798</v>
      </c>
      <c r="D37" s="66" t="str">
        <f>'Evaluation des exigences'!E71</f>
        <v>Choix de véracité</v>
      </c>
      <c r="E37" s="59" t="str">
        <f>IFERROR(VLOOKUP(D37,'Page d''accueil'!$A$28:$C$35,2),"")</f>
        <v>Taux</v>
      </c>
    </row>
    <row r="38" spans="1:5" ht="21.95" hidden="1" customHeight="1" outlineLevel="1">
      <c r="A38" s="33" t="s">
        <v>179</v>
      </c>
      <c r="B38" s="33" t="s">
        <v>180</v>
      </c>
      <c r="C38" s="44" t="s">
        <v>799</v>
      </c>
      <c r="D38" s="66" t="str">
        <f>'Evaluation des exigences'!E72</f>
        <v>Choix de véracité</v>
      </c>
      <c r="E38" s="59" t="str">
        <f>IFERROR(VLOOKUP(D38,'Page d''accueil'!$A$28:$C$35,2),"")</f>
        <v>Taux</v>
      </c>
    </row>
    <row r="39" spans="1:5" ht="21.95" hidden="1" customHeight="1" outlineLevel="1">
      <c r="A39" s="33" t="s">
        <v>181</v>
      </c>
      <c r="B39" s="33" t="s">
        <v>182</v>
      </c>
      <c r="C39" s="44" t="s">
        <v>800</v>
      </c>
      <c r="D39" s="66" t="str">
        <f>'Evaluation des exigences'!E73</f>
        <v>Choix de véracité</v>
      </c>
      <c r="E39" s="59" t="str">
        <f>IFERROR(VLOOKUP(D39,'Page d''accueil'!$A$28:$C$35,2),"")</f>
        <v>Taux</v>
      </c>
    </row>
    <row r="40" spans="1:5" ht="15" hidden="1" customHeight="1" outlineLevel="1">
      <c r="A40" s="26" t="s">
        <v>185</v>
      </c>
      <c r="B40" s="26" t="s">
        <v>69</v>
      </c>
      <c r="C40" s="45" t="s">
        <v>801</v>
      </c>
      <c r="D40" s="66" t="str">
        <f>'Evaluation des exigences'!E75</f>
        <v>Choix de véracité</v>
      </c>
      <c r="E40" s="59" t="str">
        <f>IFERROR(VLOOKUP(D40,'Page d''accueil'!$A$28:$C$35,2),"")</f>
        <v>Taux</v>
      </c>
    </row>
    <row r="41" spans="1:5" ht="21.95" hidden="1" customHeight="1" outlineLevel="1">
      <c r="A41" s="33" t="s">
        <v>187</v>
      </c>
      <c r="B41" s="33" t="s">
        <v>188</v>
      </c>
      <c r="C41" s="44" t="s">
        <v>802</v>
      </c>
      <c r="D41" s="66" t="str">
        <f>'Evaluation des exigences'!E76</f>
        <v>Choix de véracité</v>
      </c>
      <c r="E41" s="59" t="str">
        <f>IFERROR(VLOOKUP(D41,'Page d''accueil'!$A$28:$C$35,2),"")</f>
        <v>Taux</v>
      </c>
    </row>
    <row r="42" spans="1:5" ht="21.95" hidden="1" customHeight="1" outlineLevel="1">
      <c r="A42" s="26" t="s">
        <v>189</v>
      </c>
      <c r="B42" s="26" t="s">
        <v>69</v>
      </c>
      <c r="C42" s="45" t="s">
        <v>803</v>
      </c>
      <c r="D42" s="66" t="str">
        <f>'Evaluation des exigences'!E77</f>
        <v>Choix de véracité</v>
      </c>
      <c r="E42" s="59" t="str">
        <f>IFERROR(VLOOKUP(D42,'Page d''accueil'!$A$28:$C$35,2),"")</f>
        <v>Taux</v>
      </c>
    </row>
    <row r="43" spans="1:5" ht="15" hidden="1" customHeight="1" outlineLevel="1">
      <c r="A43" s="26" t="s">
        <v>190</v>
      </c>
      <c r="B43" s="26" t="s">
        <v>69</v>
      </c>
      <c r="C43" s="45" t="s">
        <v>804</v>
      </c>
      <c r="D43" s="66" t="str">
        <f>'Evaluation des exigences'!E78</f>
        <v>Choix de véracité</v>
      </c>
      <c r="E43" s="59" t="str">
        <f>IFERROR(VLOOKUP(D43,'Page d''accueil'!$A$28:$C$35,2),"")</f>
        <v>Taux</v>
      </c>
    </row>
    <row r="44" spans="1:5" ht="21.95" hidden="1" customHeight="1" outlineLevel="1">
      <c r="A44" s="26" t="s">
        <v>191</v>
      </c>
      <c r="B44" s="26" t="s">
        <v>69</v>
      </c>
      <c r="C44" s="45" t="s">
        <v>805</v>
      </c>
      <c r="D44" s="66" t="str">
        <f>'Evaluation des exigences'!E79</f>
        <v>Choix de véracité</v>
      </c>
      <c r="E44" s="59" t="str">
        <f>IFERROR(VLOOKUP(D44,'Page d''accueil'!$A$28:$C$35,2),"")</f>
        <v>Taux</v>
      </c>
    </row>
    <row r="45" spans="1:5" ht="15" hidden="1" customHeight="1" outlineLevel="1">
      <c r="A45" s="26" t="s">
        <v>192</v>
      </c>
      <c r="B45" s="26" t="s">
        <v>69</v>
      </c>
      <c r="C45" s="45" t="s">
        <v>806</v>
      </c>
      <c r="D45" s="66" t="str">
        <f>'Evaluation des exigences'!E80</f>
        <v>Choix de véracité</v>
      </c>
      <c r="E45" s="59" t="str">
        <f>IFERROR(VLOOKUP(D45,'Page d''accueil'!$A$28:$C$35,2),"")</f>
        <v>Taux</v>
      </c>
    </row>
    <row r="46" spans="1:5" ht="21.95" hidden="1" customHeight="1" outlineLevel="1">
      <c r="A46" s="26" t="s">
        <v>194</v>
      </c>
      <c r="B46" s="26" t="s">
        <v>69</v>
      </c>
      <c r="C46" s="45" t="s">
        <v>807</v>
      </c>
      <c r="D46" s="66" t="str">
        <f>'Evaluation des exigences'!E81</f>
        <v>Choix de véracité</v>
      </c>
      <c r="E46" s="59" t="str">
        <f>IFERROR(VLOOKUP(D46,'Page d''accueil'!$A$28:$C$35,2),"")</f>
        <v>Taux</v>
      </c>
    </row>
    <row r="47" spans="1:5" ht="15" hidden="1" customHeight="1" outlineLevel="1">
      <c r="A47" s="28" t="s">
        <v>196</v>
      </c>
      <c r="B47" s="28" t="s">
        <v>197</v>
      </c>
      <c r="C47" s="48" t="s">
        <v>198</v>
      </c>
      <c r="D47" s="67"/>
      <c r="E47" s="60"/>
    </row>
    <row r="48" spans="1:5" ht="33" hidden="1" customHeight="1" outlineLevel="1">
      <c r="A48" s="33" t="s">
        <v>196</v>
      </c>
      <c r="B48" s="33" t="s">
        <v>197</v>
      </c>
      <c r="C48" s="44" t="s">
        <v>808</v>
      </c>
      <c r="D48" s="66" t="str">
        <f>'Evaluation des exigences'!E83</f>
        <v>Choix de véracité</v>
      </c>
      <c r="E48" s="59" t="str">
        <f>IFERROR(VLOOKUP(D48,'Page d''accueil'!$A$28:$C$35,2),"")</f>
        <v>Taux</v>
      </c>
    </row>
    <row r="49" spans="1:5" ht="33" hidden="1" customHeight="1" outlineLevel="1">
      <c r="A49" s="26" t="s">
        <v>199</v>
      </c>
      <c r="B49" s="26" t="s">
        <v>69</v>
      </c>
      <c r="C49" s="45" t="s">
        <v>809</v>
      </c>
      <c r="D49" s="66" t="str">
        <f>'Evaluation des exigences'!E84</f>
        <v>Choix de véracité</v>
      </c>
      <c r="E49" s="59" t="str">
        <f>IFERROR(VLOOKUP(D49,'Page d''accueil'!$A$28:$C$35,2),"")</f>
        <v>Taux</v>
      </c>
    </row>
    <row r="50" spans="1:5" ht="21.95" hidden="1" customHeight="1" outlineLevel="1">
      <c r="A50" s="26" t="s">
        <v>200</v>
      </c>
      <c r="B50" s="26" t="s">
        <v>69</v>
      </c>
      <c r="C50" s="45" t="s">
        <v>810</v>
      </c>
      <c r="D50" s="66" t="str">
        <f>'Evaluation des exigences'!E85</f>
        <v>Choix de véracité</v>
      </c>
      <c r="E50" s="59" t="str">
        <f>IFERROR(VLOOKUP(D50,'Page d''accueil'!$A$28:$C$35,2),"")</f>
        <v>Taux</v>
      </c>
    </row>
    <row r="51" spans="1:5" ht="15" hidden="1" customHeight="1" outlineLevel="1">
      <c r="A51" s="1" t="s">
        <v>197</v>
      </c>
      <c r="B51" s="1" t="s">
        <v>202</v>
      </c>
      <c r="C51" s="42" t="str">
        <f>'Evaluation des exigences'!D86</f>
        <v>Politique</v>
      </c>
      <c r="D51" s="64" t="str">
        <f>IFERROR(VLOOKUP(E51,'Page d''accueil'!$A$38:$E$42,3),"")</f>
        <v>Informel</v>
      </c>
      <c r="E51" s="58">
        <f>IFERROR(SUM(E52:E57)/COUNTA(E52:E57),"")</f>
        <v>0</v>
      </c>
    </row>
    <row r="52" spans="1:5" ht="21.95" hidden="1" customHeight="1" outlineLevel="1">
      <c r="A52" s="33" t="s">
        <v>203</v>
      </c>
      <c r="B52" s="33" t="s">
        <v>204</v>
      </c>
      <c r="C52" s="44" t="s">
        <v>811</v>
      </c>
      <c r="D52" s="66" t="str">
        <f>'Evaluation des exigences'!E87</f>
        <v>Choix de véracité</v>
      </c>
      <c r="E52" s="59" t="str">
        <f>IFERROR(VLOOKUP(D52,'Page d''accueil'!$A$28:$C$35,2),"")</f>
        <v>Taux</v>
      </c>
    </row>
    <row r="53" spans="1:5" ht="21.95" hidden="1" customHeight="1" outlineLevel="1">
      <c r="A53" s="33" t="s">
        <v>205</v>
      </c>
      <c r="B53" s="33" t="s">
        <v>206</v>
      </c>
      <c r="C53" s="44" t="s">
        <v>812</v>
      </c>
      <c r="D53" s="66" t="str">
        <f>'Evaluation des exigences'!E88</f>
        <v>Choix de véracité</v>
      </c>
      <c r="E53" s="59" t="str">
        <f>IFERROR(VLOOKUP(D53,'Page d''accueil'!$A$28:$C$35,2),"")</f>
        <v>Taux</v>
      </c>
    </row>
    <row r="54" spans="1:5" ht="21.95" hidden="1" customHeight="1" outlineLevel="1">
      <c r="A54" s="33" t="s">
        <v>208</v>
      </c>
      <c r="B54" s="33" t="s">
        <v>209</v>
      </c>
      <c r="C54" s="44" t="s">
        <v>813</v>
      </c>
      <c r="D54" s="66" t="str">
        <f>'Evaluation des exigences'!E89</f>
        <v>Choix de véracité</v>
      </c>
      <c r="E54" s="59" t="str">
        <f>IFERROR(VLOOKUP(D54,'Page d''accueil'!$A$28:$C$35,2),"")</f>
        <v>Taux</v>
      </c>
    </row>
    <row r="55" spans="1:5" ht="15" hidden="1" customHeight="1" outlineLevel="1">
      <c r="A55" s="26" t="s">
        <v>211</v>
      </c>
      <c r="B55" s="26" t="s">
        <v>69</v>
      </c>
      <c r="C55" s="45" t="s">
        <v>814</v>
      </c>
      <c r="D55" s="66" t="str">
        <f>'Evaluation des exigences'!E90</f>
        <v>Choix de véracité</v>
      </c>
      <c r="E55" s="59" t="str">
        <f>IFERROR(VLOOKUP(D55,'Page d''accueil'!$A$28:$C$35,2),"")</f>
        <v>Taux</v>
      </c>
    </row>
    <row r="56" spans="1:5" ht="15" hidden="1" customHeight="1" outlineLevel="1">
      <c r="A56" s="33" t="s">
        <v>212</v>
      </c>
      <c r="B56" s="33" t="s">
        <v>213</v>
      </c>
      <c r="C56" s="44" t="s">
        <v>815</v>
      </c>
      <c r="D56" s="66" t="str">
        <f>'Evaluation des exigences'!E91</f>
        <v>Choix de véracité</v>
      </c>
      <c r="E56" s="59" t="str">
        <f>IFERROR(VLOOKUP(D56,'Page d''accueil'!$A$28:$C$35,2),"")</f>
        <v>Taux</v>
      </c>
    </row>
    <row r="57" spans="1:5" ht="15" hidden="1" customHeight="1" outlineLevel="1">
      <c r="A57" s="26" t="s">
        <v>214</v>
      </c>
      <c r="B57" s="26" t="s">
        <v>69</v>
      </c>
      <c r="C57" s="45" t="s">
        <v>215</v>
      </c>
      <c r="D57" s="66" t="str">
        <f>'Evaluation des exigences'!E92</f>
        <v>Choix de véracité</v>
      </c>
      <c r="E57" s="59" t="str">
        <f>IFERROR(VLOOKUP(D57,'Page d''accueil'!$A$28:$C$35,2),"")</f>
        <v>Taux</v>
      </c>
    </row>
    <row r="58" spans="1:5" ht="15" hidden="1" customHeight="1" outlineLevel="1">
      <c r="A58" s="1" t="s">
        <v>202</v>
      </c>
      <c r="B58" s="34"/>
      <c r="C58" s="42" t="str">
        <f>'Evaluation des exigences'!D94</f>
        <v>Rôles, responsabilités et  autorités au sein de l'organisme</v>
      </c>
      <c r="D58" s="64" t="str">
        <f>IFERROR(VLOOKUP(E58,'Page d''accueil'!$A$38:$E$42,3),"")</f>
        <v>Informel</v>
      </c>
      <c r="E58" s="58">
        <f>IFERROR(SUM(E59:E68)/COUNTA(E59:E68),"")</f>
        <v>0</v>
      </c>
    </row>
    <row r="59" spans="1:5" ht="21.95" hidden="1" customHeight="1" outlineLevel="1">
      <c r="A59" s="33" t="s">
        <v>202</v>
      </c>
      <c r="B59" s="33" t="s">
        <v>249</v>
      </c>
      <c r="C59" s="44" t="s">
        <v>816</v>
      </c>
      <c r="D59" s="66" t="str">
        <f>'Evaluation des exigences'!E95</f>
        <v>Choix de véracité</v>
      </c>
      <c r="E59" s="59" t="str">
        <f>IFERROR(VLOOKUP(D59,'Page d''accueil'!$A$28:$C$35,2),"")</f>
        <v>Taux</v>
      </c>
    </row>
    <row r="60" spans="1:5" ht="21.95" hidden="1" customHeight="1" outlineLevel="1">
      <c r="A60" s="26" t="s">
        <v>252</v>
      </c>
      <c r="B60" s="26" t="s">
        <v>69</v>
      </c>
      <c r="C60" s="45" t="s">
        <v>817</v>
      </c>
      <c r="D60" s="66" t="str">
        <f>'Evaluation des exigences'!E97</f>
        <v>Choix de véracité</v>
      </c>
      <c r="E60" s="59" t="str">
        <f>IFERROR(VLOOKUP(D60,'Page d''accueil'!$A$28:$C$35,2),"")</f>
        <v>Taux</v>
      </c>
    </row>
    <row r="61" spans="1:5" ht="21.95" hidden="1" customHeight="1" outlineLevel="1">
      <c r="A61" s="26" t="s">
        <v>209</v>
      </c>
      <c r="B61" s="26" t="s">
        <v>69</v>
      </c>
      <c r="C61" s="45" t="s">
        <v>818</v>
      </c>
      <c r="D61" s="66" t="str">
        <f>'Evaluation des exigences'!E98</f>
        <v>Choix de véracité</v>
      </c>
      <c r="E61" s="59" t="str">
        <f>IFERROR(VLOOKUP(D61,'Page d''accueil'!$A$28:$C$35,2),"")</f>
        <v>Taux</v>
      </c>
    </row>
    <row r="62" spans="1:5" ht="21.95" hidden="1" customHeight="1" outlineLevel="1">
      <c r="A62" s="26" t="s">
        <v>206</v>
      </c>
      <c r="B62" s="26" t="s">
        <v>69</v>
      </c>
      <c r="C62" s="45" t="s">
        <v>819</v>
      </c>
      <c r="D62" s="66" t="str">
        <f>'Evaluation des exigences'!E99</f>
        <v>Choix de véracité</v>
      </c>
      <c r="E62" s="59" t="str">
        <f>IFERROR(VLOOKUP(D62,'Page d''accueil'!$A$28:$C$35,2),"")</f>
        <v>Taux</v>
      </c>
    </row>
    <row r="63" spans="1:5" ht="21.95" hidden="1" customHeight="1" outlineLevel="1">
      <c r="A63" s="26" t="s">
        <v>213</v>
      </c>
      <c r="B63" s="26" t="s">
        <v>69</v>
      </c>
      <c r="C63" s="45" t="s">
        <v>820</v>
      </c>
      <c r="D63" s="66" t="str">
        <f>'Evaluation des exigences'!E100</f>
        <v>Choix de véracité</v>
      </c>
      <c r="E63" s="59" t="str">
        <f>IFERROR(VLOOKUP(D63,'Page d''accueil'!$A$28:$C$35,2),"")</f>
        <v>Taux</v>
      </c>
    </row>
    <row r="64" spans="1:5" ht="33" hidden="1" customHeight="1" outlineLevel="1">
      <c r="A64" s="26" t="s">
        <v>216</v>
      </c>
      <c r="B64" s="26" t="s">
        <v>69</v>
      </c>
      <c r="C64" s="45" t="s">
        <v>821</v>
      </c>
      <c r="D64" s="66" t="str">
        <f>'Evaluation des exigences'!E101</f>
        <v>Choix de véracité</v>
      </c>
      <c r="E64" s="59" t="str">
        <f>IFERROR(VLOOKUP(D64,'Page d''accueil'!$A$28:$C$35,2),"")</f>
        <v>Taux</v>
      </c>
    </row>
    <row r="65" spans="1:5" ht="33" hidden="1" customHeight="1" outlineLevel="1">
      <c r="A65" s="33" t="s">
        <v>252</v>
      </c>
      <c r="B65" s="33" t="s">
        <v>254</v>
      </c>
      <c r="C65" s="44" t="s">
        <v>822</v>
      </c>
      <c r="D65" s="66" t="str">
        <f>'Evaluation des exigences'!E102</f>
        <v>Choix de véracité</v>
      </c>
      <c r="E65" s="59" t="str">
        <f>IFERROR(VLOOKUP(D65,'Page d''accueil'!$A$28:$C$35,2),"")</f>
        <v>Taux</v>
      </c>
    </row>
    <row r="66" spans="1:5" ht="21.95" hidden="1" customHeight="1" outlineLevel="1">
      <c r="A66" s="33" t="s">
        <v>209</v>
      </c>
      <c r="B66" s="33" t="s">
        <v>255</v>
      </c>
      <c r="C66" s="44" t="s">
        <v>823</v>
      </c>
      <c r="D66" s="66" t="str">
        <f>'Evaluation des exigences'!E103</f>
        <v>Choix de véracité</v>
      </c>
      <c r="E66" s="59" t="str">
        <f>IFERROR(VLOOKUP(D66,'Page d''accueil'!$A$28:$C$35,2),"")</f>
        <v>Taux</v>
      </c>
    </row>
    <row r="67" spans="1:5" ht="21.95" hidden="1" customHeight="1" outlineLevel="1">
      <c r="A67" s="33" t="s">
        <v>206</v>
      </c>
      <c r="B67" s="33" t="s">
        <v>257</v>
      </c>
      <c r="C67" s="44" t="s">
        <v>819</v>
      </c>
      <c r="D67" s="66" t="str">
        <f>'Evaluation des exigences'!E104</f>
        <v>Choix de véracité</v>
      </c>
      <c r="E67" s="59" t="str">
        <f>IFERROR(VLOOKUP(D67,'Page d''accueil'!$A$28:$C$35,2),"")</f>
        <v>Taux</v>
      </c>
    </row>
    <row r="68" spans="1:5" ht="33" hidden="1" customHeight="1" outlineLevel="1">
      <c r="A68" s="33" t="s">
        <v>258</v>
      </c>
      <c r="B68" s="33" t="s">
        <v>259</v>
      </c>
      <c r="C68" s="44" t="s">
        <v>824</v>
      </c>
      <c r="D68" s="66" t="str">
        <f>'Evaluation des exigences'!E105</f>
        <v>Choix de véracité</v>
      </c>
      <c r="E68" s="59" t="str">
        <f>IFERROR(VLOOKUP(D68,'Page d''accueil'!$A$28:$C$35,2),"")</f>
        <v>Taux</v>
      </c>
    </row>
    <row r="69" spans="1:5" ht="15" customHeight="1" collapsed="1">
      <c r="A69" s="31">
        <v>6</v>
      </c>
      <c r="B69" s="34"/>
      <c r="C69" s="41" t="s">
        <v>219</v>
      </c>
      <c r="D69" s="64" t="str">
        <f>IFERROR(VLOOKUP(E69,'Page d''accueil'!$A$38:$E$42,3),"")</f>
        <v>Informel</v>
      </c>
      <c r="E69" s="58">
        <f>IFERROR((E70+E77+E89)/3,"")</f>
        <v>0</v>
      </c>
    </row>
    <row r="70" spans="1:5" ht="15" hidden="1" customHeight="1" outlineLevel="1">
      <c r="A70" s="1" t="s">
        <v>234</v>
      </c>
      <c r="B70" s="28" t="s">
        <v>235</v>
      </c>
      <c r="C70" s="46" t="s">
        <v>731</v>
      </c>
      <c r="D70" s="64" t="str">
        <f>IFERROR(VLOOKUP(E70,'Page d''accueil'!$A$38:$E$42,3),"")</f>
        <v>Informel</v>
      </c>
      <c r="E70" s="58">
        <f>IFERROR(SUM(E71:E76)/COUNTA(E71:E76),"")</f>
        <v>0</v>
      </c>
    </row>
    <row r="71" spans="1:5" ht="44.1" hidden="1" customHeight="1" outlineLevel="1">
      <c r="A71" s="33" t="s">
        <v>237</v>
      </c>
      <c r="B71" s="33" t="s">
        <v>238</v>
      </c>
      <c r="C71" s="44" t="s">
        <v>825</v>
      </c>
      <c r="D71" s="66" t="str">
        <f>'Evaluation des exigences'!E108</f>
        <v>Choix de véracité</v>
      </c>
      <c r="E71" s="59" t="str">
        <f>IFERROR(VLOOKUP(D71,'Page d''accueil'!$A$28:$C$35,2),"")</f>
        <v>Taux</v>
      </c>
    </row>
    <row r="72" spans="1:5" ht="33" hidden="1" customHeight="1" outlineLevel="1">
      <c r="A72" s="26" t="s">
        <v>239</v>
      </c>
      <c r="B72" s="26" t="s">
        <v>69</v>
      </c>
      <c r="C72" s="45" t="s">
        <v>826</v>
      </c>
      <c r="D72" s="66" t="str">
        <f>'Evaluation des exigences'!E109</f>
        <v>Choix de véracité</v>
      </c>
      <c r="E72" s="59" t="str">
        <f>IFERROR(VLOOKUP(D72,'Page d''accueil'!$A$28:$C$35,2),"")</f>
        <v>Taux</v>
      </c>
    </row>
    <row r="73" spans="1:5" ht="33" hidden="1" customHeight="1" outlineLevel="1">
      <c r="A73" s="26" t="s">
        <v>240</v>
      </c>
      <c r="B73" s="26" t="s">
        <v>69</v>
      </c>
      <c r="C73" s="45" t="s">
        <v>827</v>
      </c>
      <c r="D73" s="66" t="str">
        <f>'Evaluation des exigences'!E110</f>
        <v>Choix de véracité</v>
      </c>
      <c r="E73" s="59" t="str">
        <f>IFERROR(VLOOKUP(D73,'Page d''accueil'!$A$28:$C$35,2),"")</f>
        <v>Taux</v>
      </c>
    </row>
    <row r="74" spans="1:5" ht="33" hidden="1" customHeight="1" outlineLevel="1">
      <c r="A74" s="26" t="s">
        <v>241</v>
      </c>
      <c r="B74" s="26" t="s">
        <v>69</v>
      </c>
      <c r="C74" s="45" t="s">
        <v>828</v>
      </c>
      <c r="D74" s="66" t="str">
        <f>'Evaluation des exigences'!E111</f>
        <v>Choix de véracité</v>
      </c>
      <c r="E74" s="59" t="str">
        <f>IFERROR(VLOOKUP(D74,'Page d''accueil'!$A$28:$C$35,2),"")</f>
        <v>Taux</v>
      </c>
    </row>
    <row r="75" spans="1:5" ht="15" hidden="1" customHeight="1" outlineLevel="1">
      <c r="A75" s="26" t="s">
        <v>243</v>
      </c>
      <c r="B75" s="26" t="s">
        <v>69</v>
      </c>
      <c r="C75" s="45" t="s">
        <v>829</v>
      </c>
      <c r="D75" s="66" t="str">
        <f>'Evaluation des exigences'!E113</f>
        <v>Choix de véracité</v>
      </c>
      <c r="E75" s="59" t="str">
        <f>IFERROR(VLOOKUP(D75,'Page d''accueil'!$A$28:$C$35,2),"")</f>
        <v>Taux</v>
      </c>
    </row>
    <row r="76" spans="1:5" ht="33" hidden="1" customHeight="1" outlineLevel="1">
      <c r="A76" s="26" t="s">
        <v>244</v>
      </c>
      <c r="B76" s="26" t="s">
        <v>69</v>
      </c>
      <c r="C76" s="45" t="s">
        <v>830</v>
      </c>
      <c r="D76" s="66" t="str">
        <f>'Evaluation des exigences'!E114</f>
        <v>Choix de véracité</v>
      </c>
      <c r="E76" s="59" t="str">
        <f>IFERROR(VLOOKUP(D76,'Page d''accueil'!$A$28:$C$35,2),"")</f>
        <v>Taux</v>
      </c>
    </row>
    <row r="77" spans="1:5" ht="15" hidden="1" customHeight="1" outlineLevel="1">
      <c r="A77" s="1" t="s">
        <v>315</v>
      </c>
      <c r="B77" s="28" t="s">
        <v>218</v>
      </c>
      <c r="C77" s="42" t="s">
        <v>732</v>
      </c>
      <c r="D77" s="64" t="str">
        <f>IFERROR(VLOOKUP(E77,'Page d''accueil'!$A$38:$E$42,3),"")</f>
        <v>Informel</v>
      </c>
      <c r="E77" s="58">
        <f>IFERROR(SUM(E78:E88)/COUNTA(E78:E88),"")</f>
        <v>0</v>
      </c>
    </row>
    <row r="78" spans="1:5" ht="21.95" hidden="1" customHeight="1" outlineLevel="1">
      <c r="A78" s="33" t="s">
        <v>220</v>
      </c>
      <c r="B78" s="33" t="s">
        <v>221</v>
      </c>
      <c r="C78" s="44" t="s">
        <v>831</v>
      </c>
      <c r="D78" s="66" t="str">
        <f>'Evaluation des exigences'!E116</f>
        <v>Choix de véracité</v>
      </c>
      <c r="E78" s="59" t="str">
        <f>IFERROR(VLOOKUP(D78,'Page d''accueil'!$A$28:$C$35,2),"")</f>
        <v>Taux</v>
      </c>
    </row>
    <row r="79" spans="1:5" ht="21.95" hidden="1" customHeight="1" outlineLevel="1">
      <c r="A79" s="33" t="s">
        <v>222</v>
      </c>
      <c r="B79" s="33" t="s">
        <v>221</v>
      </c>
      <c r="C79" s="44" t="s">
        <v>832</v>
      </c>
      <c r="D79" s="66" t="str">
        <f>'Evaluation des exigences'!E117</f>
        <v>Choix de véracité</v>
      </c>
      <c r="E79" s="59" t="str">
        <f>IFERROR(VLOOKUP(D79,'Page d''accueil'!$A$28:$C$35,2),"")</f>
        <v>Taux</v>
      </c>
    </row>
    <row r="80" spans="1:5" ht="21.95" hidden="1" customHeight="1" outlineLevel="1">
      <c r="A80" s="33" t="s">
        <v>223</v>
      </c>
      <c r="B80" s="33" t="s">
        <v>221</v>
      </c>
      <c r="C80" s="44" t="s">
        <v>833</v>
      </c>
      <c r="D80" s="66" t="str">
        <f>'Evaluation des exigences'!E118</f>
        <v>Choix de véracité</v>
      </c>
      <c r="E80" s="59" t="str">
        <f>IFERROR(VLOOKUP(D80,'Page d''accueil'!$A$28:$C$35,2),"")</f>
        <v>Taux</v>
      </c>
    </row>
    <row r="81" spans="1:5" ht="33" hidden="1" customHeight="1" outlineLevel="1">
      <c r="A81" s="33" t="s">
        <v>225</v>
      </c>
      <c r="B81" s="33" t="s">
        <v>221</v>
      </c>
      <c r="C81" s="44" t="s">
        <v>834</v>
      </c>
      <c r="D81" s="66" t="str">
        <f>'Evaluation des exigences'!E119</f>
        <v>Choix de véracité</v>
      </c>
      <c r="E81" s="59" t="str">
        <f>IFERROR(VLOOKUP(D81,'Page d''accueil'!$A$28:$C$35,2),"")</f>
        <v>Taux</v>
      </c>
    </row>
    <row r="82" spans="1:5" ht="21.95" hidden="1" customHeight="1" outlineLevel="1">
      <c r="A82" s="26" t="s">
        <v>227</v>
      </c>
      <c r="B82" s="26" t="s">
        <v>69</v>
      </c>
      <c r="C82" s="45" t="s">
        <v>835</v>
      </c>
      <c r="D82" s="66" t="str">
        <f>'Evaluation des exigences'!E120</f>
        <v>Choix de véracité</v>
      </c>
      <c r="E82" s="59" t="str">
        <f>IFERROR(VLOOKUP(D82,'Page d''accueil'!$A$28:$C$35,2),"")</f>
        <v>Taux</v>
      </c>
    </row>
    <row r="83" spans="1:5" ht="21.95" hidden="1" customHeight="1" outlineLevel="1">
      <c r="A83" s="26" t="s">
        <v>228</v>
      </c>
      <c r="B83" s="26" t="s">
        <v>69</v>
      </c>
      <c r="C83" s="45" t="s">
        <v>836</v>
      </c>
      <c r="D83" s="66" t="str">
        <f>'Evaluation des exigences'!E121</f>
        <v>Choix de véracité</v>
      </c>
      <c r="E83" s="59" t="str">
        <f>IFERROR(VLOOKUP(D83,'Page d''accueil'!$A$28:$C$35,2),"")</f>
        <v>Taux</v>
      </c>
    </row>
    <row r="84" spans="1:5" ht="21.95" hidden="1" customHeight="1" outlineLevel="1">
      <c r="A84" s="26" t="s">
        <v>229</v>
      </c>
      <c r="B84" s="26" t="s">
        <v>69</v>
      </c>
      <c r="C84" s="45" t="s">
        <v>837</v>
      </c>
      <c r="D84" s="66" t="str">
        <f>'Evaluation des exigences'!E122</f>
        <v>Choix de véracité</v>
      </c>
      <c r="E84" s="59" t="str">
        <f>IFERROR(VLOOKUP(D84,'Page d''accueil'!$A$28:$C$35,2),"")</f>
        <v>Taux</v>
      </c>
    </row>
    <row r="85" spans="1:5" ht="15" hidden="1" customHeight="1" outlineLevel="1">
      <c r="A85" s="33" t="s">
        <v>230</v>
      </c>
      <c r="B85" s="33" t="s">
        <v>221</v>
      </c>
      <c r="C85" s="44" t="s">
        <v>838</v>
      </c>
      <c r="D85" s="66" t="str">
        <f>'Evaluation des exigences'!E123</f>
        <v>Choix de véracité</v>
      </c>
      <c r="E85" s="59" t="str">
        <f>IFERROR(VLOOKUP(D85,'Page d''accueil'!$A$28:$C$35,2),"")</f>
        <v>Taux</v>
      </c>
    </row>
    <row r="86" spans="1:5" ht="21.95" hidden="1" customHeight="1" outlineLevel="1">
      <c r="A86" s="26" t="s">
        <v>231</v>
      </c>
      <c r="B86" s="26" t="s">
        <v>69</v>
      </c>
      <c r="C86" s="45" t="s">
        <v>839</v>
      </c>
      <c r="D86" s="66" t="str">
        <f>'Evaluation des exigences'!E124</f>
        <v>Choix de véracité</v>
      </c>
      <c r="E86" s="59" t="str">
        <f>IFERROR(VLOOKUP(D86,'Page d''accueil'!$A$28:$C$35,2),"")</f>
        <v>Taux</v>
      </c>
    </row>
    <row r="87" spans="1:5" ht="21.95" hidden="1" customHeight="1" outlineLevel="1">
      <c r="A87" s="26" t="s">
        <v>232</v>
      </c>
      <c r="B87" s="26" t="s">
        <v>69</v>
      </c>
      <c r="C87" s="45" t="s">
        <v>840</v>
      </c>
      <c r="D87" s="66" t="str">
        <f>'Evaluation des exigences'!E125</f>
        <v>Choix de véracité</v>
      </c>
      <c r="E87" s="59" t="str">
        <f>IFERROR(VLOOKUP(D87,'Page d''accueil'!$A$28:$C$35,2),"")</f>
        <v>Taux</v>
      </c>
    </row>
    <row r="88" spans="1:5" ht="21.95" hidden="1" customHeight="1" outlineLevel="1">
      <c r="A88" s="26" t="s">
        <v>233</v>
      </c>
      <c r="B88" s="26" t="s">
        <v>69</v>
      </c>
      <c r="C88" s="45" t="s">
        <v>841</v>
      </c>
      <c r="D88" s="66" t="str">
        <f>'Evaluation des exigences'!E126</f>
        <v>Choix de véracité</v>
      </c>
      <c r="E88" s="59" t="str">
        <f>IFERROR(VLOOKUP(D88,'Page d''accueil'!$A$28:$C$35,2),"")</f>
        <v>Taux</v>
      </c>
    </row>
    <row r="89" spans="1:5" ht="15" hidden="1" customHeight="1" outlineLevel="1">
      <c r="A89" s="1" t="s">
        <v>246</v>
      </c>
      <c r="B89" s="28" t="s">
        <v>69</v>
      </c>
      <c r="C89" s="42" t="s">
        <v>247</v>
      </c>
      <c r="D89" s="64" t="str">
        <f>IFERROR(VLOOKUP(E89,'Page d''accueil'!$A$38:$E$42,3),"")</f>
        <v>Informel</v>
      </c>
      <c r="E89" s="58">
        <f>IFERROR(SUM(E90:E93)/COUNTA(E90:E93),"")</f>
        <v>0</v>
      </c>
    </row>
    <row r="90" spans="1:5" ht="15" hidden="1" customHeight="1" outlineLevel="1">
      <c r="A90" s="32" t="s">
        <v>246</v>
      </c>
      <c r="B90" s="26" t="s">
        <v>69</v>
      </c>
      <c r="C90" s="43" t="s">
        <v>842</v>
      </c>
      <c r="D90" s="66" t="str">
        <f>'Evaluation des exigences'!E128</f>
        <v>Choix de véracité</v>
      </c>
      <c r="E90" s="59" t="str">
        <f>IFERROR(VLOOKUP(D90,'Page d''accueil'!$A$28:$C$35,2),"")</f>
        <v>Taux</v>
      </c>
    </row>
    <row r="91" spans="1:5" ht="15" hidden="1" customHeight="1" outlineLevel="1">
      <c r="A91" s="32" t="s">
        <v>246</v>
      </c>
      <c r="B91" s="26" t="s">
        <v>69</v>
      </c>
      <c r="C91" s="43" t="s">
        <v>843</v>
      </c>
      <c r="D91" s="66" t="str">
        <f>'Evaluation des exigences'!E129</f>
        <v>Choix de véracité</v>
      </c>
      <c r="E91" s="59" t="str">
        <f>IFERROR(VLOOKUP(D91,'Page d''accueil'!$A$28:$C$35,2),"")</f>
        <v>Taux</v>
      </c>
    </row>
    <row r="92" spans="1:5" ht="15" hidden="1" customHeight="1" outlineLevel="1">
      <c r="A92" s="32" t="s">
        <v>246</v>
      </c>
      <c r="B92" s="26" t="s">
        <v>69</v>
      </c>
      <c r="C92" s="43" t="s">
        <v>844</v>
      </c>
      <c r="D92" s="66" t="str">
        <f>'Evaluation des exigences'!E130</f>
        <v>Choix de véracité</v>
      </c>
      <c r="E92" s="59" t="str">
        <f>IFERROR(VLOOKUP(D92,'Page d''accueil'!$A$28:$C$35,2),"")</f>
        <v>Taux</v>
      </c>
    </row>
    <row r="93" spans="1:5" ht="15" hidden="1" customHeight="1" outlineLevel="1">
      <c r="A93" s="32" t="s">
        <v>246</v>
      </c>
      <c r="B93" s="26" t="s">
        <v>69</v>
      </c>
      <c r="C93" s="43" t="s">
        <v>845</v>
      </c>
      <c r="D93" s="66" t="str">
        <f>'Evaluation des exigences'!E131</f>
        <v>Choix de véracité</v>
      </c>
      <c r="E93" s="59" t="str">
        <f>IFERROR(VLOOKUP(D93,'Page d''accueil'!$A$28:$C$35,2),"")</f>
        <v>Taux</v>
      </c>
    </row>
    <row r="94" spans="1:5" ht="15" customHeight="1" collapsed="1">
      <c r="A94" s="2">
        <v>7</v>
      </c>
      <c r="B94" s="31">
        <v>6</v>
      </c>
      <c r="C94" s="41" t="s">
        <v>1158</v>
      </c>
      <c r="D94" s="64" t="str">
        <f>IFERROR(VLOOKUP(E94,'Page d''accueil'!$A$38:$E$42,3),"")</f>
        <v>Informel</v>
      </c>
      <c r="E94" s="58">
        <f>IFERROR((E95+E115+E120+E124+E130)/5,"")</f>
        <v>0</v>
      </c>
    </row>
    <row r="95" spans="1:5" ht="15" hidden="1" customHeight="1" outlineLevel="1">
      <c r="A95" s="1" t="s">
        <v>331</v>
      </c>
      <c r="B95" s="28" t="s">
        <v>234</v>
      </c>
      <c r="C95" s="42" t="str">
        <f>'Evaluation des exigences'!D132</f>
        <v>Support</v>
      </c>
      <c r="D95" s="64" t="str">
        <f>IFERROR(VLOOKUP(E95,'Page d''accueil'!$A$38:$E$42,3),"")</f>
        <v>Informel</v>
      </c>
      <c r="E95" s="58">
        <f>IFERROR(SUM(E96:E99)/COUNTA(E96:E99),"")</f>
        <v>0</v>
      </c>
    </row>
    <row r="96" spans="1:5" ht="21.95" hidden="1" customHeight="1" outlineLevel="1">
      <c r="A96" s="33" t="s">
        <v>313</v>
      </c>
      <c r="B96" s="33" t="s">
        <v>234</v>
      </c>
      <c r="C96" s="44" t="s">
        <v>846</v>
      </c>
      <c r="D96" s="66" t="str">
        <f>'Evaluation des exigences'!E134</f>
        <v>Choix de véracité</v>
      </c>
      <c r="E96" s="59" t="str">
        <f>IFERROR(VLOOKUP(D96,'Page d''accueil'!$A$28:$C$35,2),"")</f>
        <v>Taux</v>
      </c>
    </row>
    <row r="97" spans="1:5" ht="31.5" hidden="1" customHeight="1" outlineLevel="1">
      <c r="A97" s="33" t="s">
        <v>314</v>
      </c>
      <c r="B97" s="33" t="s">
        <v>234</v>
      </c>
      <c r="C97" s="44" t="s">
        <v>847</v>
      </c>
      <c r="D97" s="66" t="str">
        <f>'Evaluation des exigences'!E135</f>
        <v>Choix de véracité</v>
      </c>
      <c r="E97" s="59" t="str">
        <f>IFERROR(VLOOKUP(D97,'Page d''accueil'!$A$28:$C$35,2),"")</f>
        <v>Taux</v>
      </c>
    </row>
    <row r="98" spans="1:5" ht="33" hidden="1" customHeight="1" outlineLevel="1">
      <c r="A98" s="33" t="s">
        <v>314</v>
      </c>
      <c r="B98" s="33" t="s">
        <v>234</v>
      </c>
      <c r="C98" s="44" t="s">
        <v>848</v>
      </c>
      <c r="D98" s="66" t="str">
        <f>'Evaluation des exigences'!E136</f>
        <v>Choix de véracité</v>
      </c>
      <c r="E98" s="59" t="str">
        <f>IFERROR(VLOOKUP(D98,'Page d''accueil'!$A$28:$C$35,2),"")</f>
        <v>Taux</v>
      </c>
    </row>
    <row r="99" spans="1:5" ht="21.95" hidden="1" customHeight="1" outlineLevel="1">
      <c r="A99" s="33" t="s">
        <v>324</v>
      </c>
      <c r="B99" s="33" t="s">
        <v>246</v>
      </c>
      <c r="C99" s="44" t="s">
        <v>849</v>
      </c>
      <c r="D99" s="66" t="str">
        <f>'Evaluation des exigences'!E137</f>
        <v>Choix de véracité</v>
      </c>
      <c r="E99" s="59" t="str">
        <f>IFERROR(VLOOKUP(D99,'Page d''accueil'!$A$28:$C$35,2),"")</f>
        <v>Taux</v>
      </c>
    </row>
    <row r="100" spans="1:5" ht="15" hidden="1" customHeight="1" outlineLevel="1">
      <c r="A100" s="28" t="s">
        <v>325</v>
      </c>
      <c r="B100" s="28" t="s">
        <v>326</v>
      </c>
      <c r="C100" s="49" t="s">
        <v>850</v>
      </c>
      <c r="D100" s="68"/>
      <c r="E100" s="60"/>
    </row>
    <row r="101" spans="1:5" ht="21.95" hidden="1" customHeight="1" outlineLevel="1">
      <c r="A101" s="33" t="s">
        <v>325</v>
      </c>
      <c r="B101" s="33" t="s">
        <v>327</v>
      </c>
      <c r="C101" s="44" t="s">
        <v>851</v>
      </c>
      <c r="D101" s="66" t="str">
        <f>'Evaluation des exigences'!E138</f>
        <v>Choix de véracité</v>
      </c>
      <c r="E101" s="59" t="str">
        <f>IFERROR(VLOOKUP(D101,'Page d''accueil'!$A$28:$C$35,2),"")</f>
        <v>Taux</v>
      </c>
    </row>
    <row r="102" spans="1:5" ht="21.95" hidden="1" customHeight="1" outlineLevel="1">
      <c r="A102" s="33" t="s">
        <v>325</v>
      </c>
      <c r="B102" s="71" t="s">
        <v>328</v>
      </c>
      <c r="C102" s="50" t="s">
        <v>852</v>
      </c>
      <c r="D102" s="66" t="str">
        <f>'Evaluation des exigences'!E139</f>
        <v>Choix de véracité</v>
      </c>
      <c r="E102" s="59" t="str">
        <f>IFERROR(VLOOKUP(D102,'Page d''accueil'!$A$28:$C$35,2),"")</f>
        <v>Taux</v>
      </c>
    </row>
    <row r="103" spans="1:5" ht="21.95" hidden="1" customHeight="1" outlineLevel="1">
      <c r="A103" s="33" t="s">
        <v>325</v>
      </c>
      <c r="B103" s="71" t="s">
        <v>328</v>
      </c>
      <c r="C103" s="50" t="s">
        <v>853</v>
      </c>
      <c r="D103" s="66" t="str">
        <f>'Evaluation des exigences'!E140</f>
        <v>Choix de véracité</v>
      </c>
      <c r="E103" s="59" t="str">
        <f>IFERROR(VLOOKUP(D103,'Page d''accueil'!$A$28:$C$35,2),"")</f>
        <v>Taux</v>
      </c>
    </row>
    <row r="104" spans="1:5" ht="21.95" hidden="1" customHeight="1" outlineLevel="1">
      <c r="A104" s="33" t="s">
        <v>325</v>
      </c>
      <c r="B104" s="71" t="s">
        <v>328</v>
      </c>
      <c r="C104" s="47" t="s">
        <v>854</v>
      </c>
      <c r="D104" s="66" t="str">
        <f>'Evaluation des exigences'!E141</f>
        <v>Choix de véracité</v>
      </c>
      <c r="E104" s="59" t="str">
        <f>IFERROR(VLOOKUP(D104,'Page d''accueil'!$A$28:$C$35,2),"")</f>
        <v>Taux</v>
      </c>
    </row>
    <row r="105" spans="1:5" ht="21.95" hidden="1" customHeight="1" outlineLevel="1">
      <c r="A105" s="33" t="s">
        <v>325</v>
      </c>
      <c r="B105" s="71" t="s">
        <v>328</v>
      </c>
      <c r="C105" s="50" t="s">
        <v>855</v>
      </c>
      <c r="D105" s="66" t="str">
        <f>'Evaluation des exigences'!E142</f>
        <v>Choix de véracité</v>
      </c>
      <c r="E105" s="59" t="str">
        <f>IFERROR(VLOOKUP(D105,'Page d''accueil'!$A$28:$C$35,2),"")</f>
        <v>Taux</v>
      </c>
    </row>
    <row r="106" spans="1:5" ht="21.95" hidden="1" customHeight="1" outlineLevel="1">
      <c r="A106" s="33" t="s">
        <v>325</v>
      </c>
      <c r="B106" s="71" t="s">
        <v>328</v>
      </c>
      <c r="C106" s="47" t="s">
        <v>1159</v>
      </c>
      <c r="D106" s="66" t="str">
        <f>'Evaluation des exigences'!E143</f>
        <v>Choix de véracité</v>
      </c>
      <c r="E106" s="59" t="str">
        <f>IFERROR(VLOOKUP(D106,'Page d''accueil'!$A$28:$C$35,2),"")</f>
        <v>Taux</v>
      </c>
    </row>
    <row r="107" spans="1:5" ht="33" hidden="1" customHeight="1" outlineLevel="1">
      <c r="A107" s="33" t="s">
        <v>460</v>
      </c>
      <c r="B107" s="35" t="s">
        <v>458</v>
      </c>
      <c r="C107" s="44" t="s">
        <v>856</v>
      </c>
      <c r="D107" s="66" t="str">
        <f>'Evaluation des exigences'!E144</f>
        <v>Choix de véracité</v>
      </c>
      <c r="E107" s="59" t="str">
        <f>IFERROR(VLOOKUP(D107,'Page d''accueil'!$A$28:$C$35,2),"")</f>
        <v>Taux</v>
      </c>
    </row>
    <row r="108" spans="1:5" ht="21.95" hidden="1" customHeight="1" outlineLevel="1">
      <c r="A108" s="26" t="s">
        <v>460</v>
      </c>
      <c r="B108" s="32" t="s">
        <v>69</v>
      </c>
      <c r="C108" s="45" t="s">
        <v>857</v>
      </c>
      <c r="D108" s="66" t="str">
        <f>'Evaluation des exigences'!E145</f>
        <v>Choix de véracité</v>
      </c>
      <c r="E108" s="59" t="str">
        <f>IFERROR(VLOOKUP(D108,'Page d''accueil'!$A$28:$C$35,2),"")</f>
        <v>Taux</v>
      </c>
    </row>
    <row r="109" spans="1:5" ht="15" hidden="1" customHeight="1" outlineLevel="1">
      <c r="A109" s="26" t="s">
        <v>460</v>
      </c>
      <c r="B109" s="32" t="s">
        <v>69</v>
      </c>
      <c r="C109" s="45" t="s">
        <v>858</v>
      </c>
      <c r="D109" s="66" t="str">
        <f>'Evaluation des exigences'!E146</f>
        <v>Choix de véracité</v>
      </c>
      <c r="E109" s="59" t="str">
        <f>IFERROR(VLOOKUP(D109,'Page d''accueil'!$A$28:$C$35,2),"")</f>
        <v>Taux</v>
      </c>
    </row>
    <row r="110" spans="1:5" ht="21.95" hidden="1" customHeight="1" outlineLevel="1">
      <c r="A110" s="26" t="s">
        <v>460</v>
      </c>
      <c r="B110" s="32" t="s">
        <v>69</v>
      </c>
      <c r="C110" s="45" t="s">
        <v>859</v>
      </c>
      <c r="D110" s="66" t="str">
        <f>'Evaluation des exigences'!E147</f>
        <v>Choix de véracité</v>
      </c>
      <c r="E110" s="59" t="str">
        <f>IFERROR(VLOOKUP(D110,'Page d''accueil'!$A$28:$C$35,2),"")</f>
        <v>Taux</v>
      </c>
    </row>
    <row r="111" spans="1:5" ht="21.95" hidden="1" customHeight="1" outlineLevel="1">
      <c r="A111" s="33" t="s">
        <v>461</v>
      </c>
      <c r="B111" s="35" t="s">
        <v>462</v>
      </c>
      <c r="C111" s="44" t="s">
        <v>860</v>
      </c>
      <c r="D111" s="66" t="str">
        <f>'Evaluation des exigences'!E149</f>
        <v>Choix de véracité</v>
      </c>
      <c r="E111" s="59" t="str">
        <f>IFERROR(VLOOKUP(D111,'Page d''accueil'!$A$28:$C$35,2),"")</f>
        <v>Taux</v>
      </c>
    </row>
    <row r="112" spans="1:5" ht="15" hidden="1" customHeight="1" outlineLevel="1">
      <c r="A112" s="70" t="s">
        <v>464</v>
      </c>
      <c r="B112" s="35" t="s">
        <v>465</v>
      </c>
      <c r="C112" s="44" t="s">
        <v>861</v>
      </c>
      <c r="D112" s="66" t="str">
        <f>'Evaluation des exigences'!E150</f>
        <v>Choix de véracité</v>
      </c>
      <c r="E112" s="59" t="str">
        <f>IFERROR(VLOOKUP(D112,'Page d''accueil'!$A$28:$C$35,2),"")</f>
        <v>Taux</v>
      </c>
    </row>
    <row r="113" spans="1:5" ht="15" hidden="1" customHeight="1" outlineLevel="1">
      <c r="A113" s="33" t="s">
        <v>467</v>
      </c>
      <c r="B113" s="35" t="s">
        <v>468</v>
      </c>
      <c r="C113" s="44" t="s">
        <v>862</v>
      </c>
      <c r="D113" s="66" t="str">
        <f>'Evaluation des exigences'!E151</f>
        <v>Choix de véracité</v>
      </c>
      <c r="E113" s="59" t="str">
        <f>IFERROR(VLOOKUP(D113,'Page d''accueil'!$A$28:$C$35,2),"")</f>
        <v>Taux</v>
      </c>
    </row>
    <row r="114" spans="1:5" ht="21.95" hidden="1" customHeight="1" outlineLevel="1">
      <c r="A114" s="33" t="s">
        <v>467</v>
      </c>
      <c r="B114" s="35" t="s">
        <v>470</v>
      </c>
      <c r="C114" s="44" t="s">
        <v>863</v>
      </c>
      <c r="D114" s="66" t="str">
        <f>'Evaluation des exigences'!E152</f>
        <v>Choix de véracité</v>
      </c>
      <c r="E114" s="59" t="str">
        <f>IFERROR(VLOOKUP(D114,'Page d''accueil'!$A$28:$C$35,2),"")</f>
        <v>Taux</v>
      </c>
    </row>
    <row r="115" spans="1:5" ht="15" hidden="1" customHeight="1" outlineLevel="1">
      <c r="A115" s="1" t="s">
        <v>316</v>
      </c>
      <c r="B115" s="28" t="s">
        <v>315</v>
      </c>
      <c r="C115" s="42" t="s">
        <v>735</v>
      </c>
      <c r="D115" s="64" t="str">
        <f>IFERROR(VLOOKUP(E115,'Page d''accueil'!$A$38:$E$42,3),"")</f>
        <v>Informel</v>
      </c>
      <c r="E115" s="58">
        <f>IFERROR(SUM(E116:E119)/COUNTA(E116:E119),"")</f>
        <v>0</v>
      </c>
    </row>
    <row r="116" spans="1:5" ht="21.95" hidden="1" customHeight="1" outlineLevel="1">
      <c r="A116" s="54" t="s">
        <v>1128</v>
      </c>
      <c r="B116" s="26" t="s">
        <v>69</v>
      </c>
      <c r="C116" s="43" t="s">
        <v>864</v>
      </c>
      <c r="D116" s="66" t="str">
        <f>'Evaluation des exigences'!E154</f>
        <v>Choix de véracité</v>
      </c>
      <c r="E116" s="59" t="str">
        <f>IFERROR(VLOOKUP(D116,'Page d''accueil'!$A$28:$C$35,2),"")</f>
        <v>Taux</v>
      </c>
    </row>
    <row r="117" spans="1:5" ht="15" hidden="1" customHeight="1" outlineLevel="1">
      <c r="A117" s="54" t="s">
        <v>1129</v>
      </c>
      <c r="B117" s="26" t="s">
        <v>69</v>
      </c>
      <c r="C117" s="43" t="s">
        <v>865</v>
      </c>
      <c r="D117" s="66" t="str">
        <f>'Evaluation des exigences'!E155</f>
        <v>Choix de véracité</v>
      </c>
      <c r="E117" s="59" t="str">
        <f>IFERROR(VLOOKUP(D117,'Page d''accueil'!$A$28:$C$35,2),"")</f>
        <v>Taux</v>
      </c>
    </row>
    <row r="118" spans="1:5" ht="21.95" hidden="1" customHeight="1" outlineLevel="1">
      <c r="A118" s="54" t="s">
        <v>1130</v>
      </c>
      <c r="B118" s="26" t="s">
        <v>69</v>
      </c>
      <c r="C118" s="43" t="s">
        <v>866</v>
      </c>
      <c r="D118" s="66" t="str">
        <f>'Evaluation des exigences'!E156</f>
        <v>Choix de véracité</v>
      </c>
      <c r="E118" s="59" t="str">
        <f>IFERROR(VLOOKUP(D118,'Page d''accueil'!$A$28:$C$35,2),"")</f>
        <v>Taux</v>
      </c>
    </row>
    <row r="119" spans="1:5" ht="21.95" hidden="1" customHeight="1" outlineLevel="1">
      <c r="A119" s="70" t="s">
        <v>1131</v>
      </c>
      <c r="B119" s="33" t="s">
        <v>315</v>
      </c>
      <c r="C119" s="50" t="s">
        <v>867</v>
      </c>
      <c r="D119" s="66" t="str">
        <f>'Evaluation des exigences'!E157</f>
        <v>Choix de véracité</v>
      </c>
      <c r="E119" s="59" t="str">
        <f>IFERROR(VLOOKUP(D119,'Page d''accueil'!$A$28:$C$35,2),"")</f>
        <v>Taux</v>
      </c>
    </row>
    <row r="120" spans="1:5" ht="15" hidden="1" customHeight="1" outlineLevel="1">
      <c r="A120" s="1" t="s">
        <v>323</v>
      </c>
      <c r="B120" s="34"/>
      <c r="C120" s="42" t="s">
        <v>736</v>
      </c>
      <c r="D120" s="64" t="str">
        <f>IFERROR(VLOOKUP(E120,'Page d''accueil'!$A$38:$E$42,3),"")</f>
        <v>Informel</v>
      </c>
      <c r="E120" s="58">
        <f>IFERROR(SUM(E121:E123)/COUNTA(E121:E123),"")</f>
        <v>0</v>
      </c>
    </row>
    <row r="121" spans="1:5" ht="21.95" hidden="1" customHeight="1" outlineLevel="1">
      <c r="A121" s="33" t="s">
        <v>323</v>
      </c>
      <c r="B121" s="33" t="s">
        <v>315</v>
      </c>
      <c r="C121" s="44" t="s">
        <v>868</v>
      </c>
      <c r="D121" s="66" t="str">
        <f>'Evaluation des exigences'!E159</f>
        <v>Choix de véracité</v>
      </c>
      <c r="E121" s="59" t="str">
        <f>IFERROR(VLOOKUP(D121,'Page d''accueil'!$A$28:$C$35,2),"")</f>
        <v>Taux</v>
      </c>
    </row>
    <row r="122" spans="1:5" ht="21.95" hidden="1" customHeight="1" outlineLevel="1">
      <c r="A122" s="26" t="s">
        <v>323</v>
      </c>
      <c r="B122" s="26" t="s">
        <v>69</v>
      </c>
      <c r="C122" s="43" t="s">
        <v>869</v>
      </c>
      <c r="D122" s="66" t="str">
        <f>'Evaluation des exigences'!E160</f>
        <v>Choix de véracité</v>
      </c>
      <c r="E122" s="59" t="str">
        <f>IFERROR(VLOOKUP(D122,'Page d''accueil'!$A$28:$C$35,2),"")</f>
        <v>Taux</v>
      </c>
    </row>
    <row r="123" spans="1:5" ht="21.95" hidden="1" customHeight="1" outlineLevel="1">
      <c r="A123" s="26" t="s">
        <v>323</v>
      </c>
      <c r="B123" s="26" t="s">
        <v>69</v>
      </c>
      <c r="C123" s="43" t="s">
        <v>870</v>
      </c>
      <c r="D123" s="66" t="str">
        <f>'Evaluation des exigences'!E161</f>
        <v>Choix de véracité</v>
      </c>
      <c r="E123" s="59" t="str">
        <f>IFERROR(VLOOKUP(D123,'Page d''accueil'!$A$28:$C$35,2),"")</f>
        <v>Taux</v>
      </c>
    </row>
    <row r="124" spans="1:5" ht="15" hidden="1" customHeight="1" outlineLevel="1">
      <c r="A124" s="1" t="s">
        <v>393</v>
      </c>
      <c r="B124" s="28" t="s">
        <v>246</v>
      </c>
      <c r="C124" s="42" t="s">
        <v>737</v>
      </c>
      <c r="D124" s="64" t="str">
        <f>IFERROR(VLOOKUP(E124,'Page d''accueil'!$A$38:$E$42,3),"")</f>
        <v>Informel</v>
      </c>
      <c r="E124" s="58">
        <f>IFERROR(SUM(E125:E129)/COUNTA(E125:E129),"")</f>
        <v>0</v>
      </c>
    </row>
    <row r="125" spans="1:5" ht="21.95" hidden="1" customHeight="1" outlineLevel="1">
      <c r="A125" s="33" t="s">
        <v>260</v>
      </c>
      <c r="B125" s="33" t="s">
        <v>261</v>
      </c>
      <c r="C125" s="44" t="s">
        <v>871</v>
      </c>
      <c r="D125" s="66" t="str">
        <f>'Evaluation des exigences'!E163</f>
        <v>Choix de véracité</v>
      </c>
      <c r="E125" s="59" t="str">
        <f>IFERROR(VLOOKUP(D125,'Page d''accueil'!$A$28:$C$35,2),"")</f>
        <v>Taux</v>
      </c>
    </row>
    <row r="126" spans="1:5" ht="21.95" hidden="1" customHeight="1" outlineLevel="1">
      <c r="A126" s="33" t="s">
        <v>262</v>
      </c>
      <c r="B126" s="33" t="s">
        <v>261</v>
      </c>
      <c r="C126" s="44" t="s">
        <v>872</v>
      </c>
      <c r="D126" s="66" t="str">
        <f>'Evaluation des exigences'!E164</f>
        <v>Choix de véracité</v>
      </c>
      <c r="E126" s="59" t="str">
        <f>IFERROR(VLOOKUP(D126,'Page d''accueil'!$A$28:$C$35,2),"")</f>
        <v>Taux</v>
      </c>
    </row>
    <row r="127" spans="1:5" ht="21.95" hidden="1" customHeight="1" outlineLevel="1">
      <c r="A127" s="33" t="s">
        <v>263</v>
      </c>
      <c r="B127" s="33" t="s">
        <v>261</v>
      </c>
      <c r="C127" s="44" t="s">
        <v>873</v>
      </c>
      <c r="D127" s="66" t="str">
        <f>'Evaluation des exigences'!E165</f>
        <v>Choix de véracité</v>
      </c>
      <c r="E127" s="59" t="str">
        <f>IFERROR(VLOOKUP(D127,'Page d''accueil'!$A$28:$C$35,2),"")</f>
        <v>Taux</v>
      </c>
    </row>
    <row r="128" spans="1:5" ht="21.95" hidden="1" customHeight="1" outlineLevel="1">
      <c r="A128" s="33" t="s">
        <v>264</v>
      </c>
      <c r="B128" s="33" t="s">
        <v>261</v>
      </c>
      <c r="C128" s="44" t="s">
        <v>874</v>
      </c>
      <c r="D128" s="66" t="str">
        <f>'Evaluation des exigences'!E166</f>
        <v>Choix de véracité</v>
      </c>
      <c r="E128" s="59" t="str">
        <f>IFERROR(VLOOKUP(D128,'Page d''accueil'!$A$28:$C$35,2),"")</f>
        <v>Taux</v>
      </c>
    </row>
    <row r="129" spans="1:5" ht="21.95" hidden="1" customHeight="1" outlineLevel="1">
      <c r="A129" s="33" t="s">
        <v>265</v>
      </c>
      <c r="B129" s="33" t="s">
        <v>261</v>
      </c>
      <c r="C129" s="44" t="s">
        <v>875</v>
      </c>
      <c r="D129" s="66" t="str">
        <f>'Evaluation des exigences'!E167</f>
        <v>Choix de véracité</v>
      </c>
      <c r="E129" s="59" t="str">
        <f>IFERROR(VLOOKUP(D129,'Page d''accueil'!$A$28:$C$35,2),"")</f>
        <v>Taux</v>
      </c>
    </row>
    <row r="130" spans="1:5" ht="15" hidden="1" customHeight="1" outlineLevel="1">
      <c r="A130" s="1" t="s">
        <v>104</v>
      </c>
      <c r="B130" s="28" t="s">
        <v>101</v>
      </c>
      <c r="C130" s="42" t="s">
        <v>738</v>
      </c>
      <c r="D130" s="64" t="str">
        <f>IFERROR(VLOOKUP(E130,'Page d''accueil'!$A$38:$E$42,3),"")</f>
        <v>Informel</v>
      </c>
      <c r="E130" s="58">
        <f>IFERROR(SUM(E131:E136,E138:E151,E153:E162)/COUNTA(E131:E136,E138:E151,E153:E162),"")</f>
        <v>0</v>
      </c>
    </row>
    <row r="131" spans="1:5" ht="21.95" hidden="1" customHeight="1" outlineLevel="1">
      <c r="A131" s="33" t="s">
        <v>105</v>
      </c>
      <c r="B131" s="33" t="s">
        <v>877</v>
      </c>
      <c r="C131" s="44" t="s">
        <v>876</v>
      </c>
      <c r="D131" s="66" t="str">
        <f>'Evaluation des exigences'!E170</f>
        <v>Choix de véracité</v>
      </c>
      <c r="E131" s="59" t="str">
        <f>IFERROR(VLOOKUP(D131,'Page d''accueil'!$A$28:$C$35,2),"")</f>
        <v>Taux</v>
      </c>
    </row>
    <row r="132" spans="1:5" ht="21.95" hidden="1" customHeight="1" outlineLevel="1">
      <c r="A132" s="33" t="s">
        <v>105</v>
      </c>
      <c r="B132" s="33" t="s">
        <v>879</v>
      </c>
      <c r="C132" s="44" t="s">
        <v>878</v>
      </c>
      <c r="D132" s="66" t="str">
        <f>'Evaluation des exigences'!E171</f>
        <v>Choix de véracité</v>
      </c>
      <c r="E132" s="59" t="str">
        <f>IFERROR(VLOOKUP(D132,'Page d''accueil'!$A$28:$C$35,2),"")</f>
        <v>Taux</v>
      </c>
    </row>
    <row r="133" spans="1:5" ht="21.95" hidden="1" customHeight="1" outlineLevel="1">
      <c r="A133" s="33" t="s">
        <v>105</v>
      </c>
      <c r="B133" s="33" t="s">
        <v>881</v>
      </c>
      <c r="C133" s="44" t="s">
        <v>880</v>
      </c>
      <c r="D133" s="66" t="str">
        <f>'Evaluation des exigences'!E172</f>
        <v>Choix de véracité</v>
      </c>
      <c r="E133" s="59" t="str">
        <f>IFERROR(VLOOKUP(D133,'Page d''accueil'!$A$28:$C$35,2),"")</f>
        <v>Taux</v>
      </c>
    </row>
    <row r="134" spans="1:5" ht="33" hidden="1" customHeight="1" outlineLevel="1">
      <c r="A134" s="33" t="s">
        <v>109</v>
      </c>
      <c r="B134" s="33" t="s">
        <v>883</v>
      </c>
      <c r="C134" s="44" t="s">
        <v>882</v>
      </c>
      <c r="D134" s="66" t="str">
        <f>'Evaluation des exigences'!E173</f>
        <v>Choix de véracité</v>
      </c>
      <c r="E134" s="59" t="str">
        <f>IFERROR(VLOOKUP(D134,'Page d''accueil'!$A$28:$C$35,2),"")</f>
        <v>Taux</v>
      </c>
    </row>
    <row r="135" spans="1:5" ht="21.95" hidden="1" customHeight="1" outlineLevel="1">
      <c r="A135" s="33" t="s">
        <v>109</v>
      </c>
      <c r="B135" s="33" t="s">
        <v>885</v>
      </c>
      <c r="C135" s="44" t="s">
        <v>884</v>
      </c>
      <c r="D135" s="66" t="str">
        <f>'Evaluation des exigences'!E174</f>
        <v>Choix de véracité</v>
      </c>
      <c r="E135" s="59" t="str">
        <f>IFERROR(VLOOKUP(D135,'Page d''accueil'!$A$28:$C$35,2),"")</f>
        <v>Taux</v>
      </c>
    </row>
    <row r="136" spans="1:5" ht="21.95" hidden="1" customHeight="1" outlineLevel="1">
      <c r="A136" s="70" t="s">
        <v>426</v>
      </c>
      <c r="B136" s="33" t="s">
        <v>116</v>
      </c>
      <c r="C136" s="44" t="s">
        <v>886</v>
      </c>
      <c r="D136" s="66" t="str">
        <f>'Evaluation des exigences'!E169</f>
        <v>Choix de véracité</v>
      </c>
      <c r="E136" s="59" t="str">
        <f>IFERROR(VLOOKUP(D136,'Page d''accueil'!$A$28:$C$35,2),"")</f>
        <v>Taux</v>
      </c>
    </row>
    <row r="137" spans="1:5" ht="15" hidden="1" customHeight="1" outlineLevel="1">
      <c r="A137" s="28" t="s">
        <v>133</v>
      </c>
      <c r="B137" s="28" t="s">
        <v>134</v>
      </c>
      <c r="C137" s="41" t="s">
        <v>887</v>
      </c>
      <c r="D137" s="67"/>
      <c r="E137" s="60"/>
    </row>
    <row r="138" spans="1:5" ht="21.95" hidden="1" customHeight="1" outlineLevel="1">
      <c r="A138" s="33" t="s">
        <v>136</v>
      </c>
      <c r="B138" s="33" t="s">
        <v>137</v>
      </c>
      <c r="C138" s="44" t="s">
        <v>888</v>
      </c>
      <c r="D138" s="66" t="str">
        <f>'Evaluation des exigences'!E182</f>
        <v>Choix de véracité</v>
      </c>
      <c r="E138" s="59" t="str">
        <f>IFERROR(VLOOKUP(D138,'Page d''accueil'!$A$28:$C$35,2),"")</f>
        <v>Taux</v>
      </c>
    </row>
    <row r="139" spans="1:5" ht="21.95" hidden="1" customHeight="1" outlineLevel="1">
      <c r="A139" s="33" t="s">
        <v>139</v>
      </c>
      <c r="B139" s="33" t="s">
        <v>140</v>
      </c>
      <c r="C139" s="44" t="s">
        <v>889</v>
      </c>
      <c r="D139" s="66" t="str">
        <f>'Evaluation des exigences'!E187</f>
        <v>Choix de véracité</v>
      </c>
      <c r="E139" s="59" t="str">
        <f>IFERROR(VLOOKUP(D139,'Page d''accueil'!$A$28:$C$35,2),"")</f>
        <v>Taux</v>
      </c>
    </row>
    <row r="140" spans="1:5" ht="21.95" hidden="1" customHeight="1" outlineLevel="1">
      <c r="A140" s="33" t="s">
        <v>139</v>
      </c>
      <c r="B140" s="33" t="s">
        <v>142</v>
      </c>
      <c r="C140" s="44" t="s">
        <v>890</v>
      </c>
      <c r="D140" s="66" t="str">
        <f>'Evaluation des exigences'!E188</f>
        <v>Choix de véracité</v>
      </c>
      <c r="E140" s="59" t="str">
        <f>IFERROR(VLOOKUP(D140,'Page d''accueil'!$A$28:$C$35,2),"")</f>
        <v>Taux</v>
      </c>
    </row>
    <row r="141" spans="1:5" ht="21.95" hidden="1" customHeight="1" outlineLevel="1">
      <c r="A141" s="33" t="s">
        <v>144</v>
      </c>
      <c r="B141" s="33" t="s">
        <v>145</v>
      </c>
      <c r="C141" s="44" t="s">
        <v>891</v>
      </c>
      <c r="D141" s="66" t="str">
        <f>'Evaluation des exigences'!E189</f>
        <v>Choix de véracité</v>
      </c>
      <c r="E141" s="59" t="str">
        <f>IFERROR(VLOOKUP(D141,'Page d''accueil'!$A$28:$C$35,2),"")</f>
        <v>Taux</v>
      </c>
    </row>
    <row r="142" spans="1:5" ht="21.95" hidden="1" customHeight="1" outlineLevel="1">
      <c r="A142" s="33" t="s">
        <v>147</v>
      </c>
      <c r="B142" s="33" t="s">
        <v>148</v>
      </c>
      <c r="C142" s="44" t="s">
        <v>892</v>
      </c>
      <c r="D142" s="66" t="str">
        <f>'Evaluation des exigences'!E183</f>
        <v>Choix de véracité</v>
      </c>
      <c r="E142" s="59" t="str">
        <f>IFERROR(VLOOKUP(D142,'Page d''accueil'!$A$28:$C$35,2),"")</f>
        <v>Taux</v>
      </c>
    </row>
    <row r="143" spans="1:5" ht="33" hidden="1" customHeight="1" outlineLevel="1">
      <c r="A143" s="33" t="s">
        <v>150</v>
      </c>
      <c r="B143" s="33" t="s">
        <v>151</v>
      </c>
      <c r="C143" s="44" t="s">
        <v>893</v>
      </c>
      <c r="D143" s="66" t="str">
        <f>'Evaluation des exigences'!E184</f>
        <v>Choix de véracité</v>
      </c>
      <c r="E143" s="59" t="str">
        <f>IFERROR(VLOOKUP(D143,'Page d''accueil'!$A$28:$C$35,2),"")</f>
        <v>Taux</v>
      </c>
    </row>
    <row r="144" spans="1:5" ht="33" hidden="1" customHeight="1" outlineLevel="1">
      <c r="A144" s="33" t="s">
        <v>153</v>
      </c>
      <c r="B144" s="33" t="s">
        <v>154</v>
      </c>
      <c r="C144" s="44" t="s">
        <v>894</v>
      </c>
      <c r="D144" s="66" t="str">
        <f>'Evaluation des exigences'!E190</f>
        <v>Choix de véracité</v>
      </c>
      <c r="E144" s="59" t="str">
        <f>IFERROR(VLOOKUP(D144,'Page d''accueil'!$A$28:$C$35,2),"")</f>
        <v>Taux</v>
      </c>
    </row>
    <row r="145" spans="1:5" ht="33" hidden="1" customHeight="1" outlineLevel="1">
      <c r="A145" s="33" t="s">
        <v>155</v>
      </c>
      <c r="B145" s="33" t="s">
        <v>156</v>
      </c>
      <c r="C145" s="44" t="s">
        <v>895</v>
      </c>
      <c r="D145" s="66" t="str">
        <f>'Evaluation des exigences'!E185</f>
        <v>Choix de véracité</v>
      </c>
      <c r="E145" s="59" t="str">
        <f>IFERROR(VLOOKUP(D145,'Page d''accueil'!$A$28:$C$35,2),"")</f>
        <v>Taux</v>
      </c>
    </row>
    <row r="146" spans="1:5" ht="33" hidden="1" customHeight="1" outlineLevel="1">
      <c r="A146" s="33" t="s">
        <v>158</v>
      </c>
      <c r="B146" s="33" t="s">
        <v>159</v>
      </c>
      <c r="C146" s="44" t="s">
        <v>896</v>
      </c>
      <c r="D146" s="66" t="str">
        <f>'Evaluation des exigences'!E186</f>
        <v>Choix de véracité</v>
      </c>
      <c r="E146" s="59" t="str">
        <f>IFERROR(VLOOKUP(D146,'Page d''accueil'!$A$28:$C$35,2),"")</f>
        <v>Taux</v>
      </c>
    </row>
    <row r="147" spans="1:5" ht="21.95" hidden="1" customHeight="1" outlineLevel="1">
      <c r="A147" s="26" t="s">
        <v>161</v>
      </c>
      <c r="B147" s="26" t="s">
        <v>69</v>
      </c>
      <c r="C147" s="45" t="s">
        <v>897</v>
      </c>
      <c r="D147" s="66" t="str">
        <f>'Evaluation des exigences'!E191</f>
        <v>Choix de véracité</v>
      </c>
      <c r="E147" s="59" t="str">
        <f>IFERROR(VLOOKUP(D147,'Page d''accueil'!$A$28:$C$35,2),"")</f>
        <v>Taux</v>
      </c>
    </row>
    <row r="148" spans="1:5" ht="21.95" hidden="1" customHeight="1" outlineLevel="1">
      <c r="A148" s="26" t="s">
        <v>162</v>
      </c>
      <c r="B148" s="26" t="s">
        <v>69</v>
      </c>
      <c r="C148" s="45" t="s">
        <v>898</v>
      </c>
      <c r="D148" s="66" t="str">
        <f>'Evaluation des exigences'!E192</f>
        <v>Choix de véracité</v>
      </c>
      <c r="E148" s="59" t="str">
        <f>IFERROR(VLOOKUP(D148,'Page d''accueil'!$A$28:$C$35,2),"")</f>
        <v>Taux</v>
      </c>
    </row>
    <row r="149" spans="1:5" ht="21.95" hidden="1" customHeight="1" outlineLevel="1">
      <c r="A149" s="26" t="s">
        <v>163</v>
      </c>
      <c r="B149" s="26" t="s">
        <v>69</v>
      </c>
      <c r="C149" s="45" t="s">
        <v>899</v>
      </c>
      <c r="D149" s="66" t="str">
        <f>'Evaluation des exigences'!E193</f>
        <v>Choix de véracité</v>
      </c>
      <c r="E149" s="59" t="str">
        <f>IFERROR(VLOOKUP(D149,'Page d''accueil'!$A$28:$C$35,2),"")</f>
        <v>Taux</v>
      </c>
    </row>
    <row r="150" spans="1:5" ht="21.95" hidden="1" customHeight="1" outlineLevel="1">
      <c r="A150" s="26" t="s">
        <v>164</v>
      </c>
      <c r="B150" s="26" t="s">
        <v>69</v>
      </c>
      <c r="C150" s="45" t="s">
        <v>900</v>
      </c>
      <c r="D150" s="66" t="str">
        <f>'Evaluation des exigences'!E194</f>
        <v>Choix de véracité</v>
      </c>
      <c r="E150" s="59" t="str">
        <f>IFERROR(VLOOKUP(D150,'Page d''accueil'!$A$28:$C$35,2),"")</f>
        <v>Taux</v>
      </c>
    </row>
    <row r="151" spans="1:5" ht="21.95" hidden="1" customHeight="1" outlineLevel="1">
      <c r="A151" s="26" t="s">
        <v>164</v>
      </c>
      <c r="B151" s="26" t="s">
        <v>69</v>
      </c>
      <c r="C151" s="45" t="s">
        <v>165</v>
      </c>
      <c r="D151" s="66" t="str">
        <f>'Evaluation des exigences'!E195</f>
        <v>Choix de véracité</v>
      </c>
      <c r="E151" s="59" t="str">
        <f>IFERROR(VLOOKUP(D151,'Page d''accueil'!$A$28:$C$35,2),"")</f>
        <v>Taux</v>
      </c>
    </row>
    <row r="152" spans="1:5" ht="15" hidden="1" customHeight="1" outlineLevel="1">
      <c r="A152" s="72" t="s">
        <v>168</v>
      </c>
      <c r="B152" s="28" t="s">
        <v>166</v>
      </c>
      <c r="C152" s="41" t="s">
        <v>901</v>
      </c>
      <c r="D152" s="55"/>
      <c r="E152" s="56"/>
    </row>
    <row r="153" spans="1:5" ht="21.95" hidden="1" customHeight="1" outlineLevel="1">
      <c r="A153" s="33" t="s">
        <v>168</v>
      </c>
      <c r="B153" s="33" t="s">
        <v>166</v>
      </c>
      <c r="C153" s="44" t="s">
        <v>902</v>
      </c>
      <c r="D153" s="66" t="e">
        <f>'Evaluation des exigences'!#REF!</f>
        <v>#REF!</v>
      </c>
      <c r="E153" s="59" t="str">
        <f>IFERROR(VLOOKUP(D153,'Page d''accueil'!$A$28:$C$35,2),"")</f>
        <v/>
      </c>
    </row>
    <row r="154" spans="1:5" ht="33" hidden="1" customHeight="1" outlineLevel="1">
      <c r="A154" s="33" t="s">
        <v>169</v>
      </c>
      <c r="B154" s="33" t="s">
        <v>166</v>
      </c>
      <c r="C154" s="44" t="s">
        <v>903</v>
      </c>
      <c r="D154" s="66" t="e">
        <f>'Evaluation des exigences'!#REF!</f>
        <v>#REF!</v>
      </c>
      <c r="E154" s="59" t="str">
        <f>IFERROR(VLOOKUP(D154,'Page d''accueil'!$A$28:$C$35,2),"")</f>
        <v/>
      </c>
    </row>
    <row r="155" spans="1:5" ht="21.95" hidden="1" customHeight="1" outlineLevel="1">
      <c r="A155" s="33" t="s">
        <v>170</v>
      </c>
      <c r="B155" s="33" t="s">
        <v>166</v>
      </c>
      <c r="C155" s="44" t="s">
        <v>904</v>
      </c>
      <c r="D155" s="66" t="e">
        <f>'Evaluation des exigences'!#REF!</f>
        <v>#REF!</v>
      </c>
      <c r="E155" s="59" t="str">
        <f>IFERROR(VLOOKUP(D155,'Page d''accueil'!$A$28:$C$35,2),"")</f>
        <v/>
      </c>
    </row>
    <row r="156" spans="1:5" ht="21.95" hidden="1" customHeight="1" outlineLevel="1">
      <c r="A156" s="33" t="s">
        <v>171</v>
      </c>
      <c r="B156" s="33" t="s">
        <v>166</v>
      </c>
      <c r="C156" s="44" t="s">
        <v>172</v>
      </c>
      <c r="D156" s="66" t="e">
        <f>'Evaluation des exigences'!#REF!</f>
        <v>#REF!</v>
      </c>
      <c r="E156" s="59" t="str">
        <f>IFERROR(VLOOKUP(D156,'Page d''accueil'!$A$28:$C$35,2),"")</f>
        <v/>
      </c>
    </row>
    <row r="157" spans="1:5" ht="21.95" hidden="1" customHeight="1" outlineLevel="1">
      <c r="A157" s="33" t="s">
        <v>168</v>
      </c>
      <c r="B157" s="33" t="s">
        <v>166</v>
      </c>
      <c r="C157" s="44" t="s">
        <v>905</v>
      </c>
      <c r="D157" s="66" t="e">
        <f>'Evaluation des exigences'!#REF!</f>
        <v>#REF!</v>
      </c>
      <c r="E157" s="59" t="str">
        <f>IFERROR(VLOOKUP(D157,'Page d''accueil'!$A$28:$C$35,2),"")</f>
        <v/>
      </c>
    </row>
    <row r="158" spans="1:5" ht="21.95" hidden="1" customHeight="1" outlineLevel="1">
      <c r="A158" s="1741" t="s">
        <v>133</v>
      </c>
      <c r="B158" s="33" t="s">
        <v>390</v>
      </c>
      <c r="C158" s="44" t="s">
        <v>906</v>
      </c>
      <c r="D158" s="66" t="str">
        <f>'Evaluation des exigences'!E196</f>
        <v>Choix de véracité</v>
      </c>
      <c r="E158" s="59" t="str">
        <f>IFERROR(VLOOKUP(D158,'Page d''accueil'!$A$28:$C$35,2),"")</f>
        <v>Taux</v>
      </c>
    </row>
    <row r="159" spans="1:5" ht="21.95" hidden="1" customHeight="1" outlineLevel="1">
      <c r="A159" s="1742"/>
      <c r="B159" s="33" t="s">
        <v>390</v>
      </c>
      <c r="C159" s="44" t="s">
        <v>907</v>
      </c>
      <c r="D159" s="66" t="str">
        <f>'Evaluation des exigences'!E197</f>
        <v>Choix de véracité</v>
      </c>
      <c r="E159" s="59" t="str">
        <f>IFERROR(VLOOKUP(D159,'Page d''accueil'!$A$28:$C$35,2),"")</f>
        <v>Taux</v>
      </c>
    </row>
    <row r="160" spans="1:5" ht="21.95" hidden="1" customHeight="1" outlineLevel="1">
      <c r="A160" s="1741" t="s">
        <v>164</v>
      </c>
      <c r="B160" s="33" t="s">
        <v>390</v>
      </c>
      <c r="C160" s="44" t="s">
        <v>908</v>
      </c>
      <c r="D160" s="66" t="str">
        <f>'Evaluation des exigences'!E198</f>
        <v>Choix de véracité</v>
      </c>
      <c r="E160" s="59" t="str">
        <f>IFERROR(VLOOKUP(D160,'Page d''accueil'!$A$28:$C$35,2),"")</f>
        <v>Taux</v>
      </c>
    </row>
    <row r="161" spans="1:5" ht="21.95" hidden="1" customHeight="1" outlineLevel="1">
      <c r="A161" s="1743"/>
      <c r="B161" s="33" t="s">
        <v>390</v>
      </c>
      <c r="C161" s="44" t="s">
        <v>909</v>
      </c>
      <c r="D161" s="66" t="str">
        <f>'Evaluation des exigences'!E199</f>
        <v>Choix de véracité</v>
      </c>
      <c r="E161" s="59" t="str">
        <f>IFERROR(VLOOKUP(D161,'Page d''accueil'!$A$28:$C$35,2),"")</f>
        <v>Taux</v>
      </c>
    </row>
    <row r="162" spans="1:5" ht="21.95" hidden="1" customHeight="1" outlineLevel="1">
      <c r="A162" s="1743"/>
      <c r="B162" s="33" t="s">
        <v>390</v>
      </c>
      <c r="C162" s="44" t="s">
        <v>910</v>
      </c>
      <c r="D162" s="66" t="str">
        <f>'Evaluation des exigences'!E200</f>
        <v>Choix de véracité</v>
      </c>
      <c r="E162" s="59" t="str">
        <f>IFERROR(VLOOKUP(D162,'Page d''accueil'!$A$28:$C$35,2),"")</f>
        <v>Taux</v>
      </c>
    </row>
    <row r="163" spans="1:5" ht="15" customHeight="1" collapsed="1">
      <c r="A163" s="2">
        <v>8</v>
      </c>
      <c r="B163" s="31">
        <v>7</v>
      </c>
      <c r="C163" s="41" t="s">
        <v>1160</v>
      </c>
      <c r="D163" s="64" t="str">
        <f>IFERROR(VLOOKUP(E163,'Page d''accueil'!$A$38:$E$42,3),"")</f>
        <v>Informel</v>
      </c>
      <c r="E163" s="58">
        <f>IFERROR((E164+E174+E194+E235+E260+E294+E300)/7,"")</f>
        <v>0</v>
      </c>
    </row>
    <row r="164" spans="1:5" ht="15" hidden="1" customHeight="1" outlineLevel="1">
      <c r="A164" s="1" t="s">
        <v>330</v>
      </c>
      <c r="B164" s="28" t="s">
        <v>331</v>
      </c>
      <c r="C164" s="42" t="s">
        <v>740</v>
      </c>
      <c r="D164" s="64" t="str">
        <f>IFERROR(VLOOKUP(E164,'Page d''accueil'!$A$38:$E$42,3),"")</f>
        <v>Informel</v>
      </c>
      <c r="E164" s="58">
        <f>IFERROR(SUM(E165:E173)/COUNTA(E165:E173),"")</f>
        <v>0</v>
      </c>
    </row>
    <row r="165" spans="1:5" ht="21.95" hidden="1" customHeight="1" outlineLevel="1">
      <c r="A165" s="73" t="s">
        <v>474</v>
      </c>
      <c r="B165" s="73" t="s">
        <v>1132</v>
      </c>
      <c r="C165" s="44" t="s">
        <v>911</v>
      </c>
      <c r="D165" s="66" t="str">
        <f>'Evaluation des exigences'!E203</f>
        <v>Choix de véracité</v>
      </c>
      <c r="E165" s="59" t="str">
        <f>IFERROR(VLOOKUP(D165,'Page d''accueil'!$A$28:$C$35,2),"")</f>
        <v>Taux</v>
      </c>
    </row>
    <row r="166" spans="1:5" ht="21.95" hidden="1" customHeight="1" outlineLevel="1">
      <c r="A166" s="73" t="s">
        <v>475</v>
      </c>
      <c r="B166" s="73" t="s">
        <v>1133</v>
      </c>
      <c r="C166" s="44" t="s">
        <v>912</v>
      </c>
      <c r="D166" s="66" t="str">
        <f>'Evaluation des exigences'!E204</f>
        <v>Choix de véracité</v>
      </c>
      <c r="E166" s="59" t="str">
        <f>IFERROR(VLOOKUP(D166,'Page d''accueil'!$A$28:$C$35,2),"")</f>
        <v>Taux</v>
      </c>
    </row>
    <row r="167" spans="1:5" ht="21.95" hidden="1" customHeight="1" outlineLevel="1">
      <c r="A167" s="73" t="s">
        <v>476</v>
      </c>
      <c r="B167" s="73" t="s">
        <v>1134</v>
      </c>
      <c r="C167" s="44" t="s">
        <v>913</v>
      </c>
      <c r="D167" s="66" t="str">
        <f>'Evaluation des exigences'!E205</f>
        <v>Choix de véracité</v>
      </c>
      <c r="E167" s="59" t="str">
        <f>IFERROR(VLOOKUP(D167,'Page d''accueil'!$A$28:$C$35,2),"")</f>
        <v>Taux</v>
      </c>
    </row>
    <row r="168" spans="1:5" ht="15" hidden="1" customHeight="1" outlineLevel="1">
      <c r="A168" s="73" t="s">
        <v>1141</v>
      </c>
      <c r="B168" s="73" t="s">
        <v>1135</v>
      </c>
      <c r="C168" s="44" t="s">
        <v>914</v>
      </c>
      <c r="D168" s="66" t="str">
        <f>'Evaluation des exigences'!E206</f>
        <v>Choix de véracité</v>
      </c>
      <c r="E168" s="59" t="str">
        <f>IFERROR(VLOOKUP(D168,'Page d''accueil'!$A$28:$C$35,2),"")</f>
        <v>Taux</v>
      </c>
    </row>
    <row r="169" spans="1:5" ht="15" hidden="1" customHeight="1" outlineLevel="1">
      <c r="A169" s="73" t="s">
        <v>1142</v>
      </c>
      <c r="B169" s="73" t="s">
        <v>1136</v>
      </c>
      <c r="C169" s="44" t="s">
        <v>915</v>
      </c>
      <c r="D169" s="66" t="str">
        <f>'Evaluation des exigences'!E207</f>
        <v>Choix de véracité</v>
      </c>
      <c r="E169" s="59" t="str">
        <f>IFERROR(VLOOKUP(D169,'Page d''accueil'!$A$28:$C$35,2),"")</f>
        <v>Taux</v>
      </c>
    </row>
    <row r="170" spans="1:5" ht="15" hidden="1" customHeight="1" outlineLevel="1">
      <c r="A170" s="73" t="s">
        <v>1143</v>
      </c>
      <c r="B170" s="73" t="s">
        <v>1137</v>
      </c>
      <c r="C170" s="50" t="s">
        <v>916</v>
      </c>
      <c r="D170" s="66" t="str">
        <f>'Evaluation des exigences'!E208</f>
        <v>Choix de véracité</v>
      </c>
      <c r="E170" s="59" t="str">
        <f>IFERROR(VLOOKUP(D170,'Page d''accueil'!$A$28:$C$35,2),"")</f>
        <v>Taux</v>
      </c>
    </row>
    <row r="171" spans="1:5" ht="21.95" hidden="1" customHeight="1" outlineLevel="1">
      <c r="A171" s="73" t="s">
        <v>1144</v>
      </c>
      <c r="B171" s="73" t="s">
        <v>1138</v>
      </c>
      <c r="C171" s="44" t="s">
        <v>917</v>
      </c>
      <c r="D171" s="66" t="str">
        <f>'Evaluation des exigences'!E209</f>
        <v>Choix de véracité</v>
      </c>
      <c r="E171" s="59" t="str">
        <f>IFERROR(VLOOKUP(D171,'Page d''accueil'!$A$28:$C$35,2),"")</f>
        <v>Taux</v>
      </c>
    </row>
    <row r="172" spans="1:5" ht="21.95" hidden="1" customHeight="1" outlineLevel="1">
      <c r="A172" s="73" t="s">
        <v>1145</v>
      </c>
      <c r="B172" s="73" t="s">
        <v>1139</v>
      </c>
      <c r="C172" s="44" t="s">
        <v>918</v>
      </c>
      <c r="D172" s="66" t="str">
        <f>'Evaluation des exigences'!E210</f>
        <v>Choix de véracité</v>
      </c>
      <c r="E172" s="59" t="str">
        <f>IFERROR(VLOOKUP(D172,'Page d''accueil'!$A$28:$C$35,2),"")</f>
        <v>Taux</v>
      </c>
    </row>
    <row r="173" spans="1:5" ht="15" hidden="1" customHeight="1" outlineLevel="1">
      <c r="A173" s="73" t="s">
        <v>1146</v>
      </c>
      <c r="B173" s="73" t="s">
        <v>1140</v>
      </c>
      <c r="C173" s="44" t="s">
        <v>919</v>
      </c>
      <c r="D173" s="66" t="str">
        <f>'Evaluation des exigences'!E211</f>
        <v>Choix de véracité</v>
      </c>
      <c r="E173" s="59" t="str">
        <f>IFERROR(VLOOKUP(D173,'Page d''accueil'!$A$28:$C$35,2),"")</f>
        <v>Taux</v>
      </c>
    </row>
    <row r="174" spans="1:5" ht="15" hidden="1" customHeight="1" outlineLevel="1">
      <c r="A174" s="5" t="s">
        <v>335</v>
      </c>
      <c r="B174" s="39" t="s">
        <v>336</v>
      </c>
      <c r="C174" s="42" t="s">
        <v>741</v>
      </c>
      <c r="D174" s="64" t="str">
        <f>IFERROR(VLOOKUP(E174,'Page d''accueil'!$A$38:$E$42,3),"")</f>
        <v>Informel</v>
      </c>
      <c r="E174" s="58">
        <f>IFERROR(SUM(E175:E193)/COUNTA(E175:E193),"")</f>
        <v>0</v>
      </c>
    </row>
    <row r="175" spans="1:5" ht="15" hidden="1" customHeight="1" outlineLevel="1">
      <c r="A175" s="35" t="s">
        <v>337</v>
      </c>
      <c r="B175" s="35" t="s">
        <v>338</v>
      </c>
      <c r="C175" s="44" t="s">
        <v>920</v>
      </c>
      <c r="D175" s="66" t="str">
        <f>'Evaluation des exigences'!E213</f>
        <v>Choix de véracité</v>
      </c>
      <c r="E175" s="59" t="str">
        <f>IFERROR(VLOOKUP(D175,'Page d''accueil'!$A$28:$C$35,2),"")</f>
        <v>Taux</v>
      </c>
    </row>
    <row r="176" spans="1:5" ht="15" hidden="1" customHeight="1" outlineLevel="1">
      <c r="A176" s="35" t="s">
        <v>337</v>
      </c>
      <c r="B176" s="35" t="s">
        <v>338</v>
      </c>
      <c r="C176" s="44" t="s">
        <v>921</v>
      </c>
      <c r="D176" s="66" t="str">
        <f>'Evaluation des exigences'!E214</f>
        <v>Choix de véracité</v>
      </c>
      <c r="E176" s="59" t="str">
        <f>IFERROR(VLOOKUP(D176,'Page d''accueil'!$A$28:$C$35,2),"")</f>
        <v>Taux</v>
      </c>
    </row>
    <row r="177" spans="1:5" ht="15" hidden="1" customHeight="1" outlineLevel="1">
      <c r="A177" s="35" t="s">
        <v>337</v>
      </c>
      <c r="B177" s="35" t="s">
        <v>338</v>
      </c>
      <c r="C177" s="44" t="s">
        <v>922</v>
      </c>
      <c r="D177" s="66" t="str">
        <f>'Evaluation des exigences'!E215</f>
        <v>Choix de véracité</v>
      </c>
      <c r="E177" s="59" t="str">
        <f>IFERROR(VLOOKUP(D177,'Page d''accueil'!$A$28:$C$35,2),"")</f>
        <v>Taux</v>
      </c>
    </row>
    <row r="178" spans="1:5" ht="15" hidden="1" customHeight="1" outlineLevel="1">
      <c r="A178" s="35" t="s">
        <v>337</v>
      </c>
      <c r="B178" s="35" t="s">
        <v>338</v>
      </c>
      <c r="C178" s="44" t="s">
        <v>923</v>
      </c>
      <c r="D178" s="66" t="str">
        <f>'Evaluation des exigences'!E216</f>
        <v>Choix de véracité</v>
      </c>
      <c r="E178" s="59" t="str">
        <f>IFERROR(VLOOKUP(D178,'Page d''accueil'!$A$28:$C$35,2),"")</f>
        <v>Taux</v>
      </c>
    </row>
    <row r="179" spans="1:5" ht="15" hidden="1" customHeight="1" outlineLevel="1">
      <c r="A179" s="35" t="s">
        <v>337</v>
      </c>
      <c r="B179" s="35" t="s">
        <v>338</v>
      </c>
      <c r="C179" s="44" t="s">
        <v>924</v>
      </c>
      <c r="D179" s="66" t="str">
        <f>'Evaluation des exigences'!E217</f>
        <v>Choix de véracité</v>
      </c>
      <c r="E179" s="59" t="str">
        <f>IFERROR(VLOOKUP(D179,'Page d''accueil'!$A$28:$C$35,2),"")</f>
        <v>Taux</v>
      </c>
    </row>
    <row r="180" spans="1:5" ht="15" hidden="1" customHeight="1" outlineLevel="1">
      <c r="A180" s="35" t="s">
        <v>337</v>
      </c>
      <c r="B180" s="35" t="s">
        <v>338</v>
      </c>
      <c r="C180" s="44" t="s">
        <v>925</v>
      </c>
      <c r="D180" s="66" t="str">
        <f>'Evaluation des exigences'!E218</f>
        <v>Choix de véracité</v>
      </c>
      <c r="E180" s="59" t="str">
        <f>IFERROR(VLOOKUP(D180,'Page d''accueil'!$A$28:$C$35,2),"")</f>
        <v>Taux</v>
      </c>
    </row>
    <row r="181" spans="1:5" ht="15" hidden="1" customHeight="1" outlineLevel="1">
      <c r="A181" s="35" t="s">
        <v>344</v>
      </c>
      <c r="B181" s="35" t="s">
        <v>338</v>
      </c>
      <c r="C181" s="44" t="s">
        <v>926</v>
      </c>
      <c r="D181" s="66" t="str">
        <f>'Evaluation des exigences'!E219</f>
        <v>Choix de véracité</v>
      </c>
      <c r="E181" s="59" t="str">
        <f>IFERROR(VLOOKUP(D181,'Page d''accueil'!$A$28:$C$35,2),"")</f>
        <v>Taux</v>
      </c>
    </row>
    <row r="182" spans="1:5" ht="21.95" hidden="1" customHeight="1" outlineLevel="1">
      <c r="A182" s="35" t="s">
        <v>344</v>
      </c>
      <c r="B182" s="35" t="s">
        <v>338</v>
      </c>
      <c r="C182" s="44" t="s">
        <v>927</v>
      </c>
      <c r="D182" s="66" t="str">
        <f>'Evaluation des exigences'!E220</f>
        <v>Choix de véracité</v>
      </c>
      <c r="E182" s="59" t="str">
        <f>IFERROR(VLOOKUP(D182,'Page d''accueil'!$A$28:$C$35,2),"")</f>
        <v>Taux</v>
      </c>
    </row>
    <row r="183" spans="1:5" ht="15" hidden="1" customHeight="1" outlineLevel="1">
      <c r="A183" s="35" t="s">
        <v>344</v>
      </c>
      <c r="B183" s="35" t="s">
        <v>345</v>
      </c>
      <c r="C183" s="44" t="s">
        <v>928</v>
      </c>
      <c r="D183" s="66" t="str">
        <f>'Evaluation des exigences'!E221</f>
        <v>Choix de véracité</v>
      </c>
      <c r="E183" s="59" t="str">
        <f>IFERROR(VLOOKUP(D183,'Page d''accueil'!$A$28:$C$35,2),"")</f>
        <v>Taux</v>
      </c>
    </row>
    <row r="184" spans="1:5" ht="15" hidden="1" customHeight="1" outlineLevel="1">
      <c r="A184" s="35" t="s">
        <v>344</v>
      </c>
      <c r="B184" s="35" t="s">
        <v>345</v>
      </c>
      <c r="C184" s="44" t="s">
        <v>929</v>
      </c>
      <c r="D184" s="66" t="str">
        <f>'Evaluation des exigences'!E222</f>
        <v>Choix de véracité</v>
      </c>
      <c r="E184" s="59" t="str">
        <f>IFERROR(VLOOKUP(D184,'Page d''accueil'!$A$28:$C$35,2),"")</f>
        <v>Taux</v>
      </c>
    </row>
    <row r="185" spans="1:5" ht="15" hidden="1" customHeight="1" outlineLevel="1">
      <c r="A185" s="1739" t="s">
        <v>346</v>
      </c>
      <c r="B185" s="35" t="s">
        <v>345</v>
      </c>
      <c r="C185" s="44" t="s">
        <v>930</v>
      </c>
      <c r="D185" s="66" t="str">
        <f>'Evaluation des exigences'!E223</f>
        <v>Choix de véracité</v>
      </c>
      <c r="E185" s="59" t="str">
        <f>IFERROR(VLOOKUP(D185,'Page d''accueil'!$A$28:$C$35,2),"")</f>
        <v>Taux</v>
      </c>
    </row>
    <row r="186" spans="1:5" ht="15" hidden="1" customHeight="1" outlineLevel="1">
      <c r="A186" s="1740"/>
      <c r="B186" s="35" t="s">
        <v>345</v>
      </c>
      <c r="C186" s="44" t="s">
        <v>931</v>
      </c>
      <c r="D186" s="66" t="str">
        <f>'Evaluation des exigences'!E224</f>
        <v>Choix de véracité</v>
      </c>
      <c r="E186" s="59" t="str">
        <f>IFERROR(VLOOKUP(D186,'Page d''accueil'!$A$28:$C$35,2),"")</f>
        <v>Taux</v>
      </c>
    </row>
    <row r="187" spans="1:5" ht="21.95" hidden="1" customHeight="1" outlineLevel="1">
      <c r="A187" s="35" t="s">
        <v>347</v>
      </c>
      <c r="B187" s="35" t="s">
        <v>345</v>
      </c>
      <c r="C187" s="44" t="s">
        <v>932</v>
      </c>
      <c r="D187" s="66" t="str">
        <f>'Evaluation des exigences'!E225</f>
        <v>Choix de véracité</v>
      </c>
      <c r="E187" s="59" t="str">
        <f>IFERROR(VLOOKUP(D187,'Page d''accueil'!$A$28:$C$35,2),"")</f>
        <v>Taux</v>
      </c>
    </row>
    <row r="188" spans="1:5" ht="15" hidden="1" customHeight="1" outlineLevel="1">
      <c r="A188" s="35" t="s">
        <v>349</v>
      </c>
      <c r="B188" s="35" t="s">
        <v>350</v>
      </c>
      <c r="C188" s="44" t="s">
        <v>933</v>
      </c>
      <c r="D188" s="66" t="str">
        <f>'Evaluation des exigences'!E226</f>
        <v>Choix de véracité</v>
      </c>
      <c r="E188" s="59" t="str">
        <f>IFERROR(VLOOKUP(D188,'Page d''accueil'!$A$28:$C$35,2),"")</f>
        <v>Taux</v>
      </c>
    </row>
    <row r="189" spans="1:5" ht="15" hidden="1" customHeight="1" outlineLevel="1">
      <c r="A189" s="35" t="s">
        <v>349</v>
      </c>
      <c r="B189" s="35" t="s">
        <v>350</v>
      </c>
      <c r="C189" s="44" t="s">
        <v>934</v>
      </c>
      <c r="D189" s="66" t="str">
        <f>'Evaluation des exigences'!E227</f>
        <v>Choix de véracité</v>
      </c>
      <c r="E189" s="59" t="str">
        <f>IFERROR(VLOOKUP(D189,'Page d''accueil'!$A$28:$C$35,2),"")</f>
        <v>Taux</v>
      </c>
    </row>
    <row r="190" spans="1:5" ht="15" hidden="1" customHeight="1" outlineLevel="1">
      <c r="A190" s="35" t="s">
        <v>349</v>
      </c>
      <c r="B190" s="35" t="s">
        <v>350</v>
      </c>
      <c r="C190" s="44" t="s">
        <v>935</v>
      </c>
      <c r="D190" s="66" t="str">
        <f>'Evaluation des exigences'!E228</f>
        <v>Choix de véracité</v>
      </c>
      <c r="E190" s="59" t="str">
        <f>IFERROR(VLOOKUP(D190,'Page d''accueil'!$A$28:$C$35,2),"")</f>
        <v>Taux</v>
      </c>
    </row>
    <row r="191" spans="1:5" ht="15" hidden="1" customHeight="1" outlineLevel="1">
      <c r="A191" s="35" t="s">
        <v>349</v>
      </c>
      <c r="B191" s="35" t="s">
        <v>350</v>
      </c>
      <c r="C191" s="44" t="s">
        <v>936</v>
      </c>
      <c r="D191" s="66" t="str">
        <f>'Evaluation des exigences'!E229</f>
        <v>Choix de véracité</v>
      </c>
      <c r="E191" s="59" t="str">
        <f>IFERROR(VLOOKUP(D191,'Page d''accueil'!$A$28:$C$35,2),"")</f>
        <v>Taux</v>
      </c>
    </row>
    <row r="192" spans="1:5" ht="15" hidden="1" customHeight="1" outlineLevel="1">
      <c r="A192" s="35" t="s">
        <v>349</v>
      </c>
      <c r="B192" s="35" t="s">
        <v>350</v>
      </c>
      <c r="C192" s="44" t="s">
        <v>937</v>
      </c>
      <c r="D192" s="66" t="str">
        <f>'Evaluation des exigences'!E230</f>
        <v>Choix de véracité</v>
      </c>
      <c r="E192" s="59" t="str">
        <f>IFERROR(VLOOKUP(D192,'Page d''accueil'!$A$28:$C$35,2),"")</f>
        <v>Taux</v>
      </c>
    </row>
    <row r="193" spans="1:5" ht="15" hidden="1" customHeight="1" outlineLevel="1">
      <c r="A193" s="35" t="s">
        <v>349</v>
      </c>
      <c r="B193" s="35" t="s">
        <v>350</v>
      </c>
      <c r="C193" s="44" t="s">
        <v>938</v>
      </c>
      <c r="D193" s="66" t="str">
        <f>'Evaluation des exigences'!E231</f>
        <v>Choix de véracité</v>
      </c>
      <c r="E193" s="59" t="str">
        <f>IFERROR(VLOOKUP(D193,'Page d''accueil'!$A$28:$C$35,2),"")</f>
        <v>Taux</v>
      </c>
    </row>
    <row r="194" spans="1:5" ht="15" hidden="1" customHeight="1" outlineLevel="1">
      <c r="A194" s="5" t="s">
        <v>357</v>
      </c>
      <c r="B194" s="39" t="s">
        <v>323</v>
      </c>
      <c r="C194" s="42" t="s">
        <v>742</v>
      </c>
      <c r="D194" s="64" t="str">
        <f>IFERROR(VLOOKUP(E194,'Page d''accueil'!$A$38:$E$42,3),"")</f>
        <v>Informel</v>
      </c>
      <c r="E194" s="58">
        <f>IFERROR(SUM(E195:E234)/COUNTA(E195:E234),"")</f>
        <v>0</v>
      </c>
    </row>
    <row r="195" spans="1:5" ht="15" hidden="1" customHeight="1" outlineLevel="1">
      <c r="A195" s="35" t="s">
        <v>358</v>
      </c>
      <c r="B195" s="35" t="s">
        <v>359</v>
      </c>
      <c r="C195" s="44" t="s">
        <v>939</v>
      </c>
      <c r="D195" s="66" t="str">
        <f>'Evaluation des exigences'!E233</f>
        <v>Choix de véracité</v>
      </c>
      <c r="E195" s="59" t="str">
        <f>IFERROR(VLOOKUP(D195,'Page d''accueil'!$A$28:$C$35,2),"")</f>
        <v>Taux</v>
      </c>
    </row>
    <row r="196" spans="1:5" ht="15" hidden="1" customHeight="1" outlineLevel="1">
      <c r="A196" s="35" t="s">
        <v>360</v>
      </c>
      <c r="B196" s="35" t="s">
        <v>361</v>
      </c>
      <c r="C196" s="44" t="s">
        <v>940</v>
      </c>
      <c r="D196" s="66" t="str">
        <f>'Evaluation des exigences'!E234</f>
        <v>Choix de véracité</v>
      </c>
      <c r="E196" s="59" t="str">
        <f>IFERROR(VLOOKUP(D196,'Page d''accueil'!$A$28:$C$35,2),"")</f>
        <v>Taux</v>
      </c>
    </row>
    <row r="197" spans="1:5" ht="15" hidden="1" customHeight="1" outlineLevel="1">
      <c r="A197" s="35" t="s">
        <v>360</v>
      </c>
      <c r="B197" s="35" t="s">
        <v>362</v>
      </c>
      <c r="C197" s="44" t="s">
        <v>941</v>
      </c>
      <c r="D197" s="66" t="str">
        <f>'Evaluation des exigences'!E235</f>
        <v>Choix de véracité</v>
      </c>
      <c r="E197" s="59" t="str">
        <f>IFERROR(VLOOKUP(D197,'Page d''accueil'!$A$28:$C$35,2),"")</f>
        <v>Taux</v>
      </c>
    </row>
    <row r="198" spans="1:5" ht="15" hidden="1" customHeight="1" outlineLevel="1">
      <c r="A198" s="35" t="s">
        <v>360</v>
      </c>
      <c r="B198" s="35" t="s">
        <v>363</v>
      </c>
      <c r="C198" s="44" t="s">
        <v>942</v>
      </c>
      <c r="D198" s="66" t="str">
        <f>'Evaluation des exigences'!E236</f>
        <v>Choix de véracité</v>
      </c>
      <c r="E198" s="59" t="str">
        <f>IFERROR(VLOOKUP(D198,'Page d''accueil'!$A$28:$C$35,2),"")</f>
        <v>Taux</v>
      </c>
    </row>
    <row r="199" spans="1:5" ht="15" hidden="1" customHeight="1" outlineLevel="1">
      <c r="A199" s="35" t="s">
        <v>360</v>
      </c>
      <c r="B199" s="35" t="s">
        <v>364</v>
      </c>
      <c r="C199" s="44" t="s">
        <v>943</v>
      </c>
      <c r="D199" s="66" t="str">
        <f>'Evaluation des exigences'!E237</f>
        <v>Choix de véracité</v>
      </c>
      <c r="E199" s="59" t="str">
        <f>IFERROR(VLOOKUP(D199,'Page d''accueil'!$A$28:$C$35,2),"")</f>
        <v>Taux</v>
      </c>
    </row>
    <row r="200" spans="1:5" ht="15" hidden="1" customHeight="1" outlineLevel="1">
      <c r="A200" s="35" t="s">
        <v>360</v>
      </c>
      <c r="B200" s="35" t="s">
        <v>365</v>
      </c>
      <c r="C200" s="44" t="s">
        <v>944</v>
      </c>
      <c r="D200" s="66" t="str">
        <f>'Evaluation des exigences'!E238</f>
        <v>Choix de véracité</v>
      </c>
      <c r="E200" s="59" t="str">
        <f>IFERROR(VLOOKUP(D200,'Page d''accueil'!$A$28:$C$35,2),"")</f>
        <v>Taux</v>
      </c>
    </row>
    <row r="201" spans="1:5" ht="21.95" hidden="1" customHeight="1" outlineLevel="1">
      <c r="A201" s="35" t="s">
        <v>360</v>
      </c>
      <c r="B201" s="35" t="s">
        <v>366</v>
      </c>
      <c r="C201" s="44" t="s">
        <v>945</v>
      </c>
      <c r="D201" s="66" t="str">
        <f>'Evaluation des exigences'!E239</f>
        <v>Choix de véracité</v>
      </c>
      <c r="E201" s="59" t="str">
        <f>IFERROR(VLOOKUP(D201,'Page d''accueil'!$A$28:$C$35,2),"")</f>
        <v>Taux</v>
      </c>
    </row>
    <row r="202" spans="1:5" ht="15" hidden="1" customHeight="1" outlineLevel="1">
      <c r="A202" s="35" t="s">
        <v>360</v>
      </c>
      <c r="B202" s="35" t="s">
        <v>367</v>
      </c>
      <c r="C202" s="44" t="s">
        <v>946</v>
      </c>
      <c r="D202" s="66" t="str">
        <f>'Evaluation des exigences'!E240</f>
        <v>Choix de véracité</v>
      </c>
      <c r="E202" s="59" t="str">
        <f>IFERROR(VLOOKUP(D202,'Page d''accueil'!$A$28:$C$35,2),"")</f>
        <v>Taux</v>
      </c>
    </row>
    <row r="203" spans="1:5" ht="21.95" hidden="1" customHeight="1" outlineLevel="1">
      <c r="A203" s="32" t="s">
        <v>360</v>
      </c>
      <c r="B203" s="32" t="s">
        <v>69</v>
      </c>
      <c r="C203" s="45" t="s">
        <v>947</v>
      </c>
      <c r="D203" s="66" t="str">
        <f>'Evaluation des exigences'!E241</f>
        <v>Choix de véracité</v>
      </c>
      <c r="E203" s="59" t="str">
        <f>IFERROR(VLOOKUP(D203,'Page d''accueil'!$A$28:$C$35,2),"")</f>
        <v>Taux</v>
      </c>
    </row>
    <row r="204" spans="1:5" ht="21.95" hidden="1" customHeight="1" outlineLevel="1">
      <c r="A204" s="32" t="s">
        <v>360</v>
      </c>
      <c r="B204" s="32" t="s">
        <v>69</v>
      </c>
      <c r="C204" s="45" t="s">
        <v>948</v>
      </c>
      <c r="D204" s="66" t="str">
        <f>'Evaluation des exigences'!E242</f>
        <v>Choix de véracité</v>
      </c>
      <c r="E204" s="59" t="str">
        <f>IFERROR(VLOOKUP(D204,'Page d''accueil'!$A$28:$C$35,2),"")</f>
        <v>Taux</v>
      </c>
    </row>
    <row r="205" spans="1:5" ht="21.95" hidden="1" customHeight="1" outlineLevel="1">
      <c r="A205" s="35" t="s">
        <v>360</v>
      </c>
      <c r="B205" s="35" t="s">
        <v>368</v>
      </c>
      <c r="C205" s="44" t="s">
        <v>949</v>
      </c>
      <c r="D205" s="66" t="str">
        <f>'Evaluation des exigences'!E243</f>
        <v>Choix de véracité</v>
      </c>
      <c r="E205" s="59" t="str">
        <f>IFERROR(VLOOKUP(D205,'Page d''accueil'!$A$28:$C$35,2),"")</f>
        <v>Taux</v>
      </c>
    </row>
    <row r="206" spans="1:5" ht="15" hidden="1" customHeight="1" outlineLevel="1">
      <c r="A206" s="35" t="s">
        <v>360</v>
      </c>
      <c r="B206" s="35" t="s">
        <v>368</v>
      </c>
      <c r="C206" s="44" t="s">
        <v>950</v>
      </c>
      <c r="D206" s="66" t="str">
        <f>'Evaluation des exigences'!E244</f>
        <v>Choix de véracité</v>
      </c>
      <c r="E206" s="59" t="str">
        <f>IFERROR(VLOOKUP(D206,'Page d''accueil'!$A$28:$C$35,2),"")</f>
        <v>Taux</v>
      </c>
    </row>
    <row r="207" spans="1:5" ht="21.95" hidden="1" customHeight="1" outlineLevel="1">
      <c r="A207" s="35" t="s">
        <v>360</v>
      </c>
      <c r="B207" s="35" t="s">
        <v>362</v>
      </c>
      <c r="C207" s="44" t="s">
        <v>951</v>
      </c>
      <c r="D207" s="66" t="str">
        <f>'Evaluation des exigences'!E245</f>
        <v>Choix de véracité</v>
      </c>
      <c r="E207" s="59" t="str">
        <f>IFERROR(VLOOKUP(D207,'Page d''accueil'!$A$28:$C$35,2),"")</f>
        <v>Taux</v>
      </c>
    </row>
    <row r="208" spans="1:5" ht="15" hidden="1" customHeight="1" outlineLevel="1">
      <c r="A208" s="35" t="s">
        <v>369</v>
      </c>
      <c r="B208" s="35" t="s">
        <v>368</v>
      </c>
      <c r="C208" s="44" t="s">
        <v>952</v>
      </c>
      <c r="D208" s="66" t="str">
        <f>'Evaluation des exigences'!E246</f>
        <v>Choix de véracité</v>
      </c>
      <c r="E208" s="59" t="str">
        <f>IFERROR(VLOOKUP(D208,'Page d''accueil'!$A$28:$C$35,2),"")</f>
        <v>Taux</v>
      </c>
    </row>
    <row r="209" spans="1:5" ht="21.95" hidden="1" customHeight="1" outlineLevel="1">
      <c r="A209" s="35" t="s">
        <v>369</v>
      </c>
      <c r="B209" s="35" t="s">
        <v>368</v>
      </c>
      <c r="C209" s="50" t="s">
        <v>953</v>
      </c>
      <c r="D209" s="66" t="str">
        <f>'Evaluation des exigences'!E247</f>
        <v>Choix de véracité</v>
      </c>
      <c r="E209" s="59" t="str">
        <f>IFERROR(VLOOKUP(D209,'Page d''accueil'!$A$28:$C$35,2),"")</f>
        <v>Taux</v>
      </c>
    </row>
    <row r="210" spans="1:5" ht="15" hidden="1" customHeight="1" outlineLevel="1">
      <c r="A210" s="35" t="s">
        <v>369</v>
      </c>
      <c r="B210" s="35" t="s">
        <v>370</v>
      </c>
      <c r="C210" s="44" t="s">
        <v>954</v>
      </c>
      <c r="D210" s="66" t="str">
        <f>'Evaluation des exigences'!E248</f>
        <v>Choix de véracité</v>
      </c>
      <c r="E210" s="59" t="str">
        <f>IFERROR(VLOOKUP(D210,'Page d''accueil'!$A$28:$C$35,2),"")</f>
        <v>Taux</v>
      </c>
    </row>
    <row r="211" spans="1:5" ht="15" hidden="1" customHeight="1" outlineLevel="1">
      <c r="A211" s="35" t="s">
        <v>369</v>
      </c>
      <c r="B211" s="35" t="s">
        <v>372</v>
      </c>
      <c r="C211" s="44" t="s">
        <v>955</v>
      </c>
      <c r="D211" s="66" t="str">
        <f>'Evaluation des exigences'!E249</f>
        <v>Choix de véracité</v>
      </c>
      <c r="E211" s="59" t="str">
        <f>IFERROR(VLOOKUP(D211,'Page d''accueil'!$A$28:$C$35,2),"")</f>
        <v>Taux</v>
      </c>
    </row>
    <row r="212" spans="1:5" ht="15" hidden="1" customHeight="1" outlineLevel="1">
      <c r="A212" s="35" t="s">
        <v>369</v>
      </c>
      <c r="B212" s="35" t="s">
        <v>374</v>
      </c>
      <c r="C212" s="44" t="s">
        <v>956</v>
      </c>
      <c r="D212" s="66" t="str">
        <f>'Evaluation des exigences'!E250</f>
        <v>Choix de véracité</v>
      </c>
      <c r="E212" s="59" t="str">
        <f>IFERROR(VLOOKUP(D212,'Page d''accueil'!$A$28:$C$35,2),"")</f>
        <v>Taux</v>
      </c>
    </row>
    <row r="213" spans="1:5" ht="15" hidden="1" customHeight="1" outlineLevel="1">
      <c r="A213" s="35" t="s">
        <v>369</v>
      </c>
      <c r="B213" s="35" t="s">
        <v>375</v>
      </c>
      <c r="C213" s="44" t="s">
        <v>957</v>
      </c>
      <c r="D213" s="66" t="str">
        <f>'Evaluation des exigences'!E251</f>
        <v>Choix de véracité</v>
      </c>
      <c r="E213" s="59" t="str">
        <f>IFERROR(VLOOKUP(D213,'Page d''accueil'!$A$28:$C$35,2),"")</f>
        <v>Taux</v>
      </c>
    </row>
    <row r="214" spans="1:5" ht="15" hidden="1" customHeight="1" outlineLevel="1">
      <c r="A214" s="35" t="s">
        <v>369</v>
      </c>
      <c r="B214" s="35" t="s">
        <v>377</v>
      </c>
      <c r="C214" s="44" t="s">
        <v>958</v>
      </c>
      <c r="D214" s="66" t="str">
        <f>'Evaluation des exigences'!E252</f>
        <v>Choix de véracité</v>
      </c>
      <c r="E214" s="59" t="str">
        <f>IFERROR(VLOOKUP(D214,'Page d''accueil'!$A$28:$C$35,2),"")</f>
        <v>Taux</v>
      </c>
    </row>
    <row r="215" spans="1:5" ht="15" hidden="1" customHeight="1" outlineLevel="1">
      <c r="A215" s="35" t="s">
        <v>369</v>
      </c>
      <c r="B215" s="35" t="s">
        <v>368</v>
      </c>
      <c r="C215" s="44" t="s">
        <v>959</v>
      </c>
      <c r="D215" s="66" t="str">
        <f>'Evaluation des exigences'!E253</f>
        <v>Choix de véracité</v>
      </c>
      <c r="E215" s="59" t="str">
        <f>IFERROR(VLOOKUP(D215,'Page d''accueil'!$A$28:$C$35,2),"")</f>
        <v>Taux</v>
      </c>
    </row>
    <row r="216" spans="1:5" ht="15" hidden="1" customHeight="1" outlineLevel="1">
      <c r="A216" s="35" t="s">
        <v>369</v>
      </c>
      <c r="B216" s="35" t="s">
        <v>368</v>
      </c>
      <c r="C216" s="44" t="s">
        <v>960</v>
      </c>
      <c r="D216" s="66" t="str">
        <f>'Evaluation des exigences'!E254</f>
        <v>Choix de véracité</v>
      </c>
      <c r="E216" s="59" t="str">
        <f>IFERROR(VLOOKUP(D216,'Page d''accueil'!$A$28:$C$35,2),"")</f>
        <v>Taux</v>
      </c>
    </row>
    <row r="217" spans="1:5" ht="15" hidden="1" customHeight="1" outlineLevel="1">
      <c r="A217" s="35" t="s">
        <v>369</v>
      </c>
      <c r="B217" s="35" t="s">
        <v>368</v>
      </c>
      <c r="C217" s="44" t="s">
        <v>961</v>
      </c>
      <c r="D217" s="66" t="str">
        <f>'Evaluation des exigences'!E255</f>
        <v>Choix de véracité</v>
      </c>
      <c r="E217" s="59" t="str">
        <f>IFERROR(VLOOKUP(D217,'Page d''accueil'!$A$28:$C$35,2),"")</f>
        <v>Taux</v>
      </c>
    </row>
    <row r="218" spans="1:5" ht="15" hidden="1" customHeight="1" outlineLevel="1">
      <c r="A218" s="35" t="s">
        <v>369</v>
      </c>
      <c r="B218" s="35" t="s">
        <v>368</v>
      </c>
      <c r="C218" s="44" t="s">
        <v>962</v>
      </c>
      <c r="D218" s="66" t="str">
        <f>'Evaluation des exigences'!E256</f>
        <v>Choix de véracité</v>
      </c>
      <c r="E218" s="59" t="str">
        <f>IFERROR(VLOOKUP(D218,'Page d''accueil'!$A$28:$C$35,2),"")</f>
        <v>Taux</v>
      </c>
    </row>
    <row r="219" spans="1:5" ht="15" hidden="1" customHeight="1" outlineLevel="1">
      <c r="A219" s="35" t="s">
        <v>369</v>
      </c>
      <c r="B219" s="35" t="s">
        <v>368</v>
      </c>
      <c r="C219" s="44" t="s">
        <v>963</v>
      </c>
      <c r="D219" s="66" t="str">
        <f>'Evaluation des exigences'!E257</f>
        <v>Choix de véracité</v>
      </c>
      <c r="E219" s="59" t="str">
        <f>IFERROR(VLOOKUP(D219,'Page d''accueil'!$A$28:$C$35,2),"")</f>
        <v>Taux</v>
      </c>
    </row>
    <row r="220" spans="1:5" ht="21.95" hidden="1" customHeight="1" outlineLevel="1">
      <c r="A220" s="35" t="s">
        <v>382</v>
      </c>
      <c r="B220" s="35" t="s">
        <v>383</v>
      </c>
      <c r="C220" s="44" t="s">
        <v>964</v>
      </c>
      <c r="D220" s="66" t="str">
        <f>'Evaluation des exigences'!E258</f>
        <v>Choix de véracité</v>
      </c>
      <c r="E220" s="59" t="str">
        <f>IFERROR(VLOOKUP(D220,'Page d''accueil'!$A$28:$C$35,2),"")</f>
        <v>Taux</v>
      </c>
    </row>
    <row r="221" spans="1:5" ht="21.95" hidden="1" customHeight="1" outlineLevel="1">
      <c r="A221" s="35" t="s">
        <v>382</v>
      </c>
      <c r="B221" s="35" t="s">
        <v>383</v>
      </c>
      <c r="C221" s="44" t="s">
        <v>965</v>
      </c>
      <c r="D221" s="66" t="str">
        <f>'Evaluation des exigences'!E259</f>
        <v>Choix de véracité</v>
      </c>
      <c r="E221" s="59" t="str">
        <f>IFERROR(VLOOKUP(D221,'Page d''accueil'!$A$28:$C$35,2),"")</f>
        <v>Taux</v>
      </c>
    </row>
    <row r="222" spans="1:5" ht="33" hidden="1" customHeight="1" outlineLevel="1">
      <c r="A222" s="35" t="s">
        <v>382</v>
      </c>
      <c r="B222" s="35" t="s">
        <v>383</v>
      </c>
      <c r="C222" s="44" t="s">
        <v>966</v>
      </c>
      <c r="D222" s="66" t="str">
        <f>'Evaluation des exigences'!E260</f>
        <v>Choix de véracité</v>
      </c>
      <c r="E222" s="59" t="str">
        <f>IFERROR(VLOOKUP(D222,'Page d''accueil'!$A$28:$C$35,2),"")</f>
        <v>Taux</v>
      </c>
    </row>
    <row r="223" spans="1:5" ht="21.95" hidden="1" customHeight="1" outlineLevel="1">
      <c r="A223" s="1741" t="s">
        <v>384</v>
      </c>
      <c r="B223" s="1741" t="s">
        <v>385</v>
      </c>
      <c r="C223" s="44" t="s">
        <v>967</v>
      </c>
      <c r="D223" s="66" t="str">
        <f>'Evaluation des exigences'!E261</f>
        <v>Choix de véracité</v>
      </c>
      <c r="E223" s="59" t="str">
        <f>IFERROR(VLOOKUP(D223,'Page d''accueil'!$A$28:$C$35,2),"")</f>
        <v>Taux</v>
      </c>
    </row>
    <row r="224" spans="1:5" ht="21.95" hidden="1" customHeight="1" outlineLevel="1">
      <c r="A224" s="1743"/>
      <c r="B224" s="1743"/>
      <c r="C224" s="44" t="s">
        <v>968</v>
      </c>
      <c r="D224" s="66" t="str">
        <f>'Evaluation des exigences'!E262</f>
        <v>Choix de véracité</v>
      </c>
      <c r="E224" s="59" t="str">
        <f>IFERROR(VLOOKUP(D224,'Page d''accueil'!$A$28:$C$35,2),"")</f>
        <v>Taux</v>
      </c>
    </row>
    <row r="225" spans="1:5" ht="21.95" hidden="1" customHeight="1" outlineLevel="1">
      <c r="A225" s="33" t="s">
        <v>384</v>
      </c>
      <c r="B225" s="33" t="s">
        <v>386</v>
      </c>
      <c r="C225" s="44" t="s">
        <v>969</v>
      </c>
      <c r="D225" s="66" t="str">
        <f>'Evaluation des exigences'!E263</f>
        <v>Choix de véracité</v>
      </c>
      <c r="E225" s="59" t="str">
        <f>IFERROR(VLOOKUP(D225,'Page d''accueil'!$A$28:$C$35,2),"")</f>
        <v>Taux</v>
      </c>
    </row>
    <row r="226" spans="1:5" ht="21.95" hidden="1" customHeight="1" outlineLevel="1">
      <c r="A226" s="33" t="s">
        <v>384</v>
      </c>
      <c r="B226" s="33" t="s">
        <v>386</v>
      </c>
      <c r="C226" s="44" t="s">
        <v>970</v>
      </c>
      <c r="D226" s="66" t="str">
        <f>'Evaluation des exigences'!E264</f>
        <v>Choix de véracité</v>
      </c>
      <c r="E226" s="59" t="str">
        <f>IFERROR(VLOOKUP(D226,'Page d''accueil'!$A$28:$C$35,2),"")</f>
        <v>Taux</v>
      </c>
    </row>
    <row r="227" spans="1:5" ht="33" hidden="1" customHeight="1" outlineLevel="1">
      <c r="A227" s="33" t="s">
        <v>384</v>
      </c>
      <c r="B227" s="33" t="s">
        <v>386</v>
      </c>
      <c r="C227" s="44" t="s">
        <v>971</v>
      </c>
      <c r="D227" s="66" t="str">
        <f>'Evaluation des exigences'!E265</f>
        <v>Choix de véracité</v>
      </c>
      <c r="E227" s="59" t="str">
        <f>IFERROR(VLOOKUP(D227,'Page d''accueil'!$A$28:$C$35,2),"")</f>
        <v>Taux</v>
      </c>
    </row>
    <row r="228" spans="1:5" ht="21.95" hidden="1" customHeight="1" outlineLevel="1">
      <c r="A228" s="33" t="s">
        <v>384</v>
      </c>
      <c r="B228" s="33" t="s">
        <v>386</v>
      </c>
      <c r="C228" s="44" t="s">
        <v>972</v>
      </c>
      <c r="D228" s="66" t="str">
        <f>'Evaluation des exigences'!E266</f>
        <v>Choix de véracité</v>
      </c>
      <c r="E228" s="59" t="str">
        <f>IFERROR(VLOOKUP(D228,'Page d''accueil'!$A$28:$C$35,2),"")</f>
        <v>Taux</v>
      </c>
    </row>
    <row r="229" spans="1:5" ht="21.95" hidden="1" customHeight="1" outlineLevel="1">
      <c r="A229" s="33" t="s">
        <v>384</v>
      </c>
      <c r="B229" s="33" t="s">
        <v>387</v>
      </c>
      <c r="C229" s="44" t="s">
        <v>973</v>
      </c>
      <c r="D229" s="66" t="str">
        <f>'Evaluation des exigences'!E267</f>
        <v>Choix de véracité</v>
      </c>
      <c r="E229" s="59" t="str">
        <f>IFERROR(VLOOKUP(D229,'Page d''accueil'!$A$28:$C$35,2),"")</f>
        <v>Taux</v>
      </c>
    </row>
    <row r="230" spans="1:5" ht="21.95" hidden="1" customHeight="1" outlineLevel="1">
      <c r="A230" s="33" t="s">
        <v>384</v>
      </c>
      <c r="B230" s="33" t="s">
        <v>387</v>
      </c>
      <c r="C230" s="44" t="s">
        <v>974</v>
      </c>
      <c r="D230" s="66" t="str">
        <f>'Evaluation des exigences'!E268</f>
        <v>Choix de véracité</v>
      </c>
      <c r="E230" s="59" t="str">
        <f>IFERROR(VLOOKUP(D230,'Page d''accueil'!$A$28:$C$35,2),"")</f>
        <v>Taux</v>
      </c>
    </row>
    <row r="231" spans="1:5" ht="21.95" hidden="1" customHeight="1" outlineLevel="1">
      <c r="A231" s="33" t="s">
        <v>384</v>
      </c>
      <c r="B231" s="33" t="s">
        <v>387</v>
      </c>
      <c r="C231" s="44" t="s">
        <v>975</v>
      </c>
      <c r="D231" s="66" t="str">
        <f>'Evaluation des exigences'!E269</f>
        <v>Choix de véracité</v>
      </c>
      <c r="E231" s="59" t="str">
        <f>IFERROR(VLOOKUP(D231,'Page d''accueil'!$A$28:$C$35,2),"")</f>
        <v>Taux</v>
      </c>
    </row>
    <row r="232" spans="1:5" ht="33" hidden="1" customHeight="1" outlineLevel="1">
      <c r="A232" s="26" t="s">
        <v>384</v>
      </c>
      <c r="B232" s="26" t="s">
        <v>69</v>
      </c>
      <c r="C232" s="45" t="s">
        <v>976</v>
      </c>
      <c r="D232" s="66" t="str">
        <f>'Evaluation des exigences'!E270</f>
        <v>Choix de véracité</v>
      </c>
      <c r="E232" s="59" t="str">
        <f>IFERROR(VLOOKUP(D232,'Page d''accueil'!$A$28:$C$35,2),"")</f>
        <v>Taux</v>
      </c>
    </row>
    <row r="233" spans="1:5" ht="21.95" hidden="1" customHeight="1" outlineLevel="1">
      <c r="A233" s="33" t="s">
        <v>388</v>
      </c>
      <c r="B233" s="33" t="s">
        <v>389</v>
      </c>
      <c r="C233" s="44" t="s">
        <v>977</v>
      </c>
      <c r="D233" s="66" t="str">
        <f>'Evaluation des exigences'!E271</f>
        <v>Choix de véracité</v>
      </c>
      <c r="E233" s="59" t="str">
        <f>IFERROR(VLOOKUP(D233,'Page d''accueil'!$A$28:$C$35,2),"")</f>
        <v>Taux</v>
      </c>
    </row>
    <row r="234" spans="1:5" ht="33" hidden="1" customHeight="1" outlineLevel="1">
      <c r="A234" s="33" t="s">
        <v>388</v>
      </c>
      <c r="B234" s="33" t="s">
        <v>389</v>
      </c>
      <c r="C234" s="47" t="s">
        <v>978</v>
      </c>
      <c r="D234" s="66" t="str">
        <f>'Evaluation des exigences'!E272</f>
        <v>Choix de véracité</v>
      </c>
      <c r="E234" s="59" t="str">
        <f>IFERROR(VLOOKUP(D234,'Page d''accueil'!$A$28:$C$35,2),"")</f>
        <v>Taux</v>
      </c>
    </row>
    <row r="235" spans="1:5" ht="15" hidden="1" customHeight="1" outlineLevel="1">
      <c r="A235" s="1" t="s">
        <v>392</v>
      </c>
      <c r="B235" s="28" t="s">
        <v>393</v>
      </c>
      <c r="C235" s="42" t="s">
        <v>743</v>
      </c>
      <c r="D235" s="64" t="str">
        <f>IFERROR(VLOOKUP(E235,'Page d''accueil'!$A$38:$E$42,3),"")</f>
        <v>Informel</v>
      </c>
      <c r="E235" s="58">
        <f>IFERROR(SUM(E237:E239,E241:E246,E248:E259)/COUNTA(E237:E239,E241:E246,E248:E259),"")</f>
        <v>0</v>
      </c>
    </row>
    <row r="236" spans="1:5" ht="15" hidden="1" customHeight="1" outlineLevel="1">
      <c r="A236" s="28" t="s">
        <v>394</v>
      </c>
      <c r="B236" s="28" t="s">
        <v>395</v>
      </c>
      <c r="C236" s="49" t="s">
        <v>396</v>
      </c>
      <c r="D236" s="55"/>
      <c r="E236" s="56"/>
    </row>
    <row r="237" spans="1:5" ht="33" hidden="1" customHeight="1" outlineLevel="1">
      <c r="A237" s="26" t="s">
        <v>397</v>
      </c>
      <c r="B237" s="26" t="s">
        <v>69</v>
      </c>
      <c r="C237" s="45" t="s">
        <v>979</v>
      </c>
      <c r="D237" s="66" t="str">
        <f>'Evaluation des exigences'!E275</f>
        <v>Choix de véracité</v>
      </c>
      <c r="E237" s="59" t="str">
        <f>IFERROR(VLOOKUP(D237,'Page d''accueil'!$A$28:$C$35,2),"")</f>
        <v>Taux</v>
      </c>
    </row>
    <row r="238" spans="1:5" ht="33" hidden="1" customHeight="1" outlineLevel="1">
      <c r="A238" s="26" t="s">
        <v>398</v>
      </c>
      <c r="B238" s="26" t="s">
        <v>69</v>
      </c>
      <c r="C238" s="45" t="s">
        <v>980</v>
      </c>
      <c r="D238" s="66" t="str">
        <f>'Evaluation des exigences'!E276</f>
        <v>Choix de véracité</v>
      </c>
      <c r="E238" s="59" t="str">
        <f>IFERROR(VLOOKUP(D238,'Page d''accueil'!$A$28:$C$35,2),"")</f>
        <v>Taux</v>
      </c>
    </row>
    <row r="239" spans="1:5" ht="33" hidden="1" customHeight="1" outlineLevel="1">
      <c r="A239" s="26" t="s">
        <v>399</v>
      </c>
      <c r="B239" s="26" t="s">
        <v>69</v>
      </c>
      <c r="C239" s="45" t="s">
        <v>981</v>
      </c>
      <c r="D239" s="66" t="str">
        <f>'Evaluation des exigences'!E277</f>
        <v>Choix de véracité</v>
      </c>
      <c r="E239" s="59" t="str">
        <f>IFERROR(VLOOKUP(D239,'Page d''accueil'!$A$28:$C$35,2),"")</f>
        <v>Taux</v>
      </c>
    </row>
    <row r="240" spans="1:5" ht="15" hidden="1" customHeight="1" outlineLevel="1">
      <c r="A240" s="28" t="s">
        <v>400</v>
      </c>
      <c r="B240" s="28" t="s">
        <v>395</v>
      </c>
      <c r="C240" s="51" t="s">
        <v>982</v>
      </c>
      <c r="D240" s="55"/>
      <c r="E240" s="56"/>
    </row>
    <row r="241" spans="1:5" ht="33" hidden="1" customHeight="1" outlineLevel="1">
      <c r="A241" s="26" t="s">
        <v>400</v>
      </c>
      <c r="B241" s="26" t="s">
        <v>69</v>
      </c>
      <c r="C241" s="45" t="s">
        <v>983</v>
      </c>
      <c r="D241" s="66" t="str">
        <f>'Evaluation des exigences'!E279</f>
        <v>Choix de véracité</v>
      </c>
      <c r="E241" s="59" t="str">
        <f>IFERROR(VLOOKUP(D241,'Page d''accueil'!$A$28:$C$35,2),"")</f>
        <v>Taux</v>
      </c>
    </row>
    <row r="242" spans="1:5" ht="21.95" hidden="1" customHeight="1" outlineLevel="1">
      <c r="A242" s="26" t="s">
        <v>402</v>
      </c>
      <c r="B242" s="26" t="s">
        <v>69</v>
      </c>
      <c r="C242" s="45" t="s">
        <v>984</v>
      </c>
      <c r="D242" s="66" t="str">
        <f>'Evaluation des exigences'!E280</f>
        <v>Choix de véracité</v>
      </c>
      <c r="E242" s="59" t="str">
        <f>IFERROR(VLOOKUP(D242,'Page d''accueil'!$A$28:$C$35,2),"")</f>
        <v>Taux</v>
      </c>
    </row>
    <row r="243" spans="1:5" ht="21.95" hidden="1" customHeight="1" outlineLevel="1">
      <c r="A243" s="33" t="s">
        <v>403</v>
      </c>
      <c r="B243" s="33" t="s">
        <v>395</v>
      </c>
      <c r="C243" s="44" t="s">
        <v>985</v>
      </c>
      <c r="D243" s="66" t="str">
        <f>'Evaluation des exigences'!E281</f>
        <v>Choix de véracité</v>
      </c>
      <c r="E243" s="59" t="str">
        <f>IFERROR(VLOOKUP(D243,'Page d''accueil'!$A$28:$C$35,2),"")</f>
        <v>Taux</v>
      </c>
    </row>
    <row r="244" spans="1:5" ht="21.95" hidden="1" customHeight="1" outlineLevel="1">
      <c r="A244" s="33" t="s">
        <v>404</v>
      </c>
      <c r="B244" s="33" t="s">
        <v>395</v>
      </c>
      <c r="C244" s="44" t="s">
        <v>986</v>
      </c>
      <c r="D244" s="66" t="str">
        <f>'Evaluation des exigences'!E282</f>
        <v>Choix de véracité</v>
      </c>
      <c r="E244" s="59" t="str">
        <f>IFERROR(VLOOKUP(D244,'Page d''accueil'!$A$28:$C$35,2),"")</f>
        <v>Taux</v>
      </c>
    </row>
    <row r="245" spans="1:5" ht="15" hidden="1" customHeight="1" outlineLevel="1">
      <c r="A245" s="33" t="s">
        <v>405</v>
      </c>
      <c r="B245" s="33" t="s">
        <v>395</v>
      </c>
      <c r="C245" s="44" t="s">
        <v>987</v>
      </c>
      <c r="D245" s="66" t="str">
        <f>'Evaluation des exigences'!E283</f>
        <v>Choix de véracité</v>
      </c>
      <c r="E245" s="59" t="str">
        <f>IFERROR(VLOOKUP(D245,'Page d''accueil'!$A$28:$C$35,2),"")</f>
        <v>Taux</v>
      </c>
    </row>
    <row r="246" spans="1:5" ht="21.95" hidden="1" customHeight="1" outlineLevel="1">
      <c r="A246" s="33" t="s">
        <v>405</v>
      </c>
      <c r="B246" s="33" t="s">
        <v>406</v>
      </c>
      <c r="C246" s="44" t="s">
        <v>988</v>
      </c>
      <c r="D246" s="66" t="str">
        <f>'Evaluation des exigences'!E284</f>
        <v>Choix de véracité</v>
      </c>
      <c r="E246" s="59" t="str">
        <f>IFERROR(VLOOKUP(D246,'Page d''accueil'!$A$28:$C$35,2),"")</f>
        <v>Taux</v>
      </c>
    </row>
    <row r="247" spans="1:5" ht="15" hidden="1" customHeight="1" outlineLevel="1">
      <c r="A247" s="28" t="s">
        <v>405</v>
      </c>
      <c r="B247" s="28" t="s">
        <v>410</v>
      </c>
      <c r="C247" s="49" t="s">
        <v>411</v>
      </c>
      <c r="D247" s="55"/>
      <c r="E247" s="56"/>
    </row>
    <row r="248" spans="1:5" ht="15" hidden="1" customHeight="1" outlineLevel="1">
      <c r="A248" s="33" t="s">
        <v>405</v>
      </c>
      <c r="B248" s="33" t="s">
        <v>410</v>
      </c>
      <c r="C248" s="44" t="s">
        <v>989</v>
      </c>
      <c r="D248" s="66" t="str">
        <f>'Evaluation des exigences'!E289</f>
        <v>Choix de véracité</v>
      </c>
      <c r="E248" s="59" t="str">
        <f>IFERROR(VLOOKUP(D248,'Page d''accueil'!$A$28:$C$35,2),"")</f>
        <v>Taux</v>
      </c>
    </row>
    <row r="249" spans="1:5" ht="21.95" hidden="1" customHeight="1" outlineLevel="1">
      <c r="A249" s="33" t="s">
        <v>412</v>
      </c>
      <c r="B249" s="33" t="s">
        <v>413</v>
      </c>
      <c r="C249" s="44" t="s">
        <v>990</v>
      </c>
      <c r="D249" s="66" t="str">
        <f>'Evaluation des exigences'!E290</f>
        <v>Choix de véracité</v>
      </c>
      <c r="E249" s="59" t="str">
        <f>IFERROR(VLOOKUP(D249,'Page d''accueil'!$A$28:$C$35,2),"")</f>
        <v>Taux</v>
      </c>
    </row>
    <row r="250" spans="1:5" ht="15" hidden="1" customHeight="1" outlineLevel="1">
      <c r="A250" s="26" t="s">
        <v>414</v>
      </c>
      <c r="B250" s="26" t="s">
        <v>69</v>
      </c>
      <c r="C250" s="45" t="s">
        <v>415</v>
      </c>
      <c r="D250" s="66" t="str">
        <f>'Evaluation des exigences'!E291</f>
        <v>Choix de véracité</v>
      </c>
      <c r="E250" s="59" t="str">
        <f>IFERROR(VLOOKUP(D250,'Page d''accueil'!$A$28:$C$35,2),"")</f>
        <v>Taux</v>
      </c>
    </row>
    <row r="251" spans="1:5" ht="21.95" hidden="1" customHeight="1" outlineLevel="1">
      <c r="A251" s="33" t="s">
        <v>416</v>
      </c>
      <c r="B251" s="33" t="s">
        <v>417</v>
      </c>
      <c r="C251" s="44" t="s">
        <v>991</v>
      </c>
      <c r="D251" s="66" t="str">
        <f>'Evaluation des exigences'!E292</f>
        <v>Choix de véracité</v>
      </c>
      <c r="E251" s="59" t="str">
        <f>IFERROR(VLOOKUP(D251,'Page d''accueil'!$A$28:$C$35,2),"")</f>
        <v>Taux</v>
      </c>
    </row>
    <row r="252" spans="1:5" ht="21.95" hidden="1" customHeight="1" outlineLevel="1">
      <c r="A252" s="26" t="s">
        <v>418</v>
      </c>
      <c r="B252" s="26" t="s">
        <v>69</v>
      </c>
      <c r="C252" s="45" t="s">
        <v>992</v>
      </c>
      <c r="D252" s="66" t="str">
        <f>'Evaluation des exigences'!E293</f>
        <v>Choix de véracité</v>
      </c>
      <c r="E252" s="59" t="str">
        <f>IFERROR(VLOOKUP(D252,'Page d''accueil'!$A$28:$C$35,2),"")</f>
        <v>Taux</v>
      </c>
    </row>
    <row r="253" spans="1:5" ht="21.95" hidden="1" customHeight="1" outlineLevel="1">
      <c r="A253" s="26" t="s">
        <v>419</v>
      </c>
      <c r="B253" s="26" t="s">
        <v>69</v>
      </c>
      <c r="C253" s="45" t="s">
        <v>993</v>
      </c>
      <c r="D253" s="66" t="str">
        <f>'Evaluation des exigences'!E294</f>
        <v>Choix de véracité</v>
      </c>
      <c r="E253" s="59" t="str">
        <f>IFERROR(VLOOKUP(D253,'Page d''accueil'!$A$28:$C$35,2),"")</f>
        <v>Taux</v>
      </c>
    </row>
    <row r="254" spans="1:5" ht="15" hidden="1" customHeight="1" outlineLevel="1">
      <c r="A254" s="33" t="s">
        <v>405</v>
      </c>
      <c r="B254" s="33" t="s">
        <v>410</v>
      </c>
      <c r="C254" s="44" t="s">
        <v>994</v>
      </c>
      <c r="D254" s="66" t="str">
        <f>'Evaluation des exigences'!E296</f>
        <v>Choix de véracité</v>
      </c>
      <c r="E254" s="59" t="str">
        <f>IFERROR(VLOOKUP(D254,'Page d''accueil'!$A$28:$C$35,2),"")</f>
        <v>Taux</v>
      </c>
    </row>
    <row r="255" spans="1:5" ht="15" hidden="1" customHeight="1" outlineLevel="1">
      <c r="A255" s="33" t="s">
        <v>405</v>
      </c>
      <c r="B255" s="33" t="s">
        <v>410</v>
      </c>
      <c r="C255" s="44" t="s">
        <v>421</v>
      </c>
      <c r="D255" s="66" t="str">
        <f>'Evaluation des exigences'!E297</f>
        <v>Choix de véracité</v>
      </c>
      <c r="E255" s="59" t="str">
        <f>IFERROR(VLOOKUP(D255,'Page d''accueil'!$A$28:$C$35,2),"")</f>
        <v>Taux</v>
      </c>
    </row>
    <row r="256" spans="1:5" ht="33" hidden="1" customHeight="1" outlineLevel="1">
      <c r="A256" s="33" t="s">
        <v>405</v>
      </c>
      <c r="B256" s="33" t="s">
        <v>410</v>
      </c>
      <c r="C256" s="50" t="s">
        <v>995</v>
      </c>
      <c r="D256" s="66" t="str">
        <f>'Evaluation des exigences'!E297</f>
        <v>Choix de véracité</v>
      </c>
      <c r="E256" s="59" t="str">
        <f>IFERROR(VLOOKUP(D256,'Page d''accueil'!$A$28:$C$35,2),"")</f>
        <v>Taux</v>
      </c>
    </row>
    <row r="257" spans="1:5" ht="44.1" hidden="1" customHeight="1" outlineLevel="1">
      <c r="A257" s="33" t="s">
        <v>405</v>
      </c>
      <c r="B257" s="33" t="s">
        <v>410</v>
      </c>
      <c r="C257" s="44" t="s">
        <v>996</v>
      </c>
      <c r="D257" s="66" t="str">
        <f>'Evaluation des exigences'!E300</f>
        <v>Choix de véracité</v>
      </c>
      <c r="E257" s="59" t="str">
        <f>IFERROR(VLOOKUP(D257,'Page d''accueil'!$A$28:$C$35,2),"")</f>
        <v>Taux</v>
      </c>
    </row>
    <row r="258" spans="1:5" ht="21.95" hidden="1" customHeight="1" outlineLevel="1">
      <c r="A258" s="33" t="s">
        <v>405</v>
      </c>
      <c r="B258" s="33" t="s">
        <v>410</v>
      </c>
      <c r="C258" s="50" t="s">
        <v>997</v>
      </c>
      <c r="D258" s="66" t="str">
        <f>'Evaluation des exigences'!E301</f>
        <v>Choix de véracité</v>
      </c>
      <c r="E258" s="59" t="str">
        <f>IFERROR(VLOOKUP(D258,'Page d''accueil'!$A$28:$C$35,2),"")</f>
        <v>Taux</v>
      </c>
    </row>
    <row r="259" spans="1:5" ht="33" hidden="1" customHeight="1" outlineLevel="1">
      <c r="A259" s="33" t="s">
        <v>405</v>
      </c>
      <c r="B259" s="33" t="s">
        <v>422</v>
      </c>
      <c r="C259" s="44" t="s">
        <v>998</v>
      </c>
      <c r="D259" s="66" t="str">
        <f>'Evaluation des exigences'!E302</f>
        <v>Choix de véracité</v>
      </c>
      <c r="E259" s="59" t="str">
        <f>IFERROR(VLOOKUP(D259,'Page d''accueil'!$A$28:$C$35,2),"")</f>
        <v>Taux</v>
      </c>
    </row>
    <row r="260" spans="1:5" ht="15" hidden="1" customHeight="1" outlineLevel="1">
      <c r="A260" s="1" t="s">
        <v>424</v>
      </c>
      <c r="B260" s="28" t="s">
        <v>104</v>
      </c>
      <c r="C260" s="42" t="s">
        <v>744</v>
      </c>
      <c r="D260" s="64" t="str">
        <f>IFERROR(VLOOKUP(E260,'Page d''accueil'!$A$38:$E$42,3),"")</f>
        <v>Informel</v>
      </c>
      <c r="E260" s="58">
        <f>IFERROR(SUM(E261:E293)/COUNTA(E261:E293),"")</f>
        <v>0</v>
      </c>
    </row>
    <row r="261" spans="1:5" ht="21.95" hidden="1" customHeight="1" outlineLevel="1">
      <c r="A261" s="35" t="s">
        <v>425</v>
      </c>
      <c r="B261" s="35" t="s">
        <v>426</v>
      </c>
      <c r="C261" s="44" t="s">
        <v>999</v>
      </c>
      <c r="D261" s="66" t="str">
        <f>'Evaluation des exigences'!E309</f>
        <v>Choix de véracité</v>
      </c>
      <c r="E261" s="59" t="str">
        <f>IFERROR(VLOOKUP(D261,'Page d''accueil'!$A$28:$C$35,2),"")</f>
        <v>Taux</v>
      </c>
    </row>
    <row r="262" spans="1:5" ht="33" hidden="1" customHeight="1" outlineLevel="1">
      <c r="A262" s="35" t="s">
        <v>427</v>
      </c>
      <c r="B262" s="35" t="s">
        <v>426</v>
      </c>
      <c r="C262" s="44" t="s">
        <v>1000</v>
      </c>
      <c r="D262" s="66" t="str">
        <f>'Evaluation des exigences'!E310</f>
        <v>Choix de véracité</v>
      </c>
      <c r="E262" s="59" t="str">
        <f>IFERROR(VLOOKUP(D262,'Page d''accueil'!$A$28:$C$35,2),"")</f>
        <v>Taux</v>
      </c>
    </row>
    <row r="263" spans="1:5" ht="21.95" hidden="1" customHeight="1" outlineLevel="1">
      <c r="A263" s="35" t="s">
        <v>427</v>
      </c>
      <c r="B263" s="35" t="s">
        <v>426</v>
      </c>
      <c r="C263" s="44" t="s">
        <v>1001</v>
      </c>
      <c r="D263" s="66" t="str">
        <f>'Evaluation des exigences'!E311</f>
        <v>Choix de véracité</v>
      </c>
      <c r="E263" s="59" t="str">
        <f>IFERROR(VLOOKUP(D263,'Page d''accueil'!$A$28:$C$35,2),"")</f>
        <v>Taux</v>
      </c>
    </row>
    <row r="264" spans="1:5" ht="21.95" hidden="1" customHeight="1" outlineLevel="1">
      <c r="A264" s="35" t="s">
        <v>427</v>
      </c>
      <c r="B264" s="35" t="s">
        <v>426</v>
      </c>
      <c r="C264" s="44" t="s">
        <v>1002</v>
      </c>
      <c r="D264" s="66" t="str">
        <f>'Evaluation des exigences'!E312</f>
        <v>Choix de véracité</v>
      </c>
      <c r="E264" s="59" t="str">
        <f>IFERROR(VLOOKUP(D264,'Page d''accueil'!$A$28:$C$35,2),"")</f>
        <v>Taux</v>
      </c>
    </row>
    <row r="265" spans="1:5" ht="21.95" hidden="1" customHeight="1" outlineLevel="1">
      <c r="A265" s="35" t="s">
        <v>427</v>
      </c>
      <c r="B265" s="35" t="s">
        <v>426</v>
      </c>
      <c r="C265" s="44" t="s">
        <v>1003</v>
      </c>
      <c r="D265" s="66" t="str">
        <f>'Evaluation des exigences'!E313</f>
        <v>Choix de véracité</v>
      </c>
      <c r="E265" s="59" t="str">
        <f>IFERROR(VLOOKUP(D265,'Page d''accueil'!$A$28:$C$35,2),"")</f>
        <v>Taux</v>
      </c>
    </row>
    <row r="266" spans="1:5" ht="21.95" hidden="1" customHeight="1" outlineLevel="1">
      <c r="A266" s="35" t="s">
        <v>427</v>
      </c>
      <c r="B266" s="35" t="s">
        <v>426</v>
      </c>
      <c r="C266" s="44" t="s">
        <v>1004</v>
      </c>
      <c r="D266" s="66" t="str">
        <f>'Evaluation des exigences'!E314</f>
        <v>Choix de véracité</v>
      </c>
      <c r="E266" s="59" t="str">
        <f>IFERROR(VLOOKUP(D266,'Page d''accueil'!$A$28:$C$35,2),"")</f>
        <v>Taux</v>
      </c>
    </row>
    <row r="267" spans="1:5" ht="21.95" hidden="1" customHeight="1" outlineLevel="1">
      <c r="A267" s="35" t="s">
        <v>427</v>
      </c>
      <c r="B267" s="35" t="s">
        <v>428</v>
      </c>
      <c r="C267" s="44" t="s">
        <v>1005</v>
      </c>
      <c r="D267" s="66" t="str">
        <f>'Evaluation des exigences'!E315</f>
        <v>Choix de véracité</v>
      </c>
      <c r="E267" s="59" t="str">
        <f>IFERROR(VLOOKUP(D267,'Page d''accueil'!$A$28:$C$35,2),"")</f>
        <v>Taux</v>
      </c>
    </row>
    <row r="268" spans="1:5" ht="33" hidden="1" customHeight="1" outlineLevel="1">
      <c r="A268" s="35" t="s">
        <v>427</v>
      </c>
      <c r="B268" s="35" t="s">
        <v>428</v>
      </c>
      <c r="C268" s="44" t="s">
        <v>1006</v>
      </c>
      <c r="D268" s="66" t="str">
        <f>'Evaluation des exigences'!E316</f>
        <v>Choix de véracité</v>
      </c>
      <c r="E268" s="59" t="str">
        <f>IFERROR(VLOOKUP(D268,'Page d''accueil'!$A$28:$C$35,2),"")</f>
        <v>Taux</v>
      </c>
    </row>
    <row r="269" spans="1:5" ht="33" hidden="1" customHeight="1" outlineLevel="1">
      <c r="A269" s="35" t="s">
        <v>427</v>
      </c>
      <c r="B269" s="35" t="s">
        <v>428</v>
      </c>
      <c r="C269" s="44" t="s">
        <v>1007</v>
      </c>
      <c r="D269" s="66" t="str">
        <f>'Evaluation des exigences'!E317</f>
        <v>Choix de véracité</v>
      </c>
      <c r="E269" s="59" t="str">
        <f>IFERROR(VLOOKUP(D269,'Page d''accueil'!$A$28:$C$35,2),"")</f>
        <v>Taux</v>
      </c>
    </row>
    <row r="270" spans="1:5" ht="21.95" hidden="1" customHeight="1" outlineLevel="1">
      <c r="A270" s="35" t="s">
        <v>427</v>
      </c>
      <c r="B270" s="35" t="s">
        <v>428</v>
      </c>
      <c r="C270" s="44" t="s">
        <v>1008</v>
      </c>
      <c r="D270" s="66" t="str">
        <f>'Evaluation des exigences'!E318</f>
        <v>Choix de véracité</v>
      </c>
      <c r="E270" s="59" t="str">
        <f>IFERROR(VLOOKUP(D270,'Page d''accueil'!$A$28:$C$35,2),"")</f>
        <v>Taux</v>
      </c>
    </row>
    <row r="271" spans="1:5" ht="21.95" hidden="1" customHeight="1" outlineLevel="1">
      <c r="A271" s="35" t="s">
        <v>427</v>
      </c>
      <c r="B271" s="35" t="s">
        <v>428</v>
      </c>
      <c r="C271" s="44" t="s">
        <v>1009</v>
      </c>
      <c r="D271" s="66" t="str">
        <f>'Evaluation des exigences'!E319</f>
        <v>Choix de véracité</v>
      </c>
      <c r="E271" s="59" t="str">
        <f>IFERROR(VLOOKUP(D271,'Page d''accueil'!$A$28:$C$35,2),"")</f>
        <v>Taux</v>
      </c>
    </row>
    <row r="272" spans="1:5" ht="21.95" hidden="1" customHeight="1" outlineLevel="1">
      <c r="A272" s="35" t="s">
        <v>427</v>
      </c>
      <c r="B272" s="35" t="s">
        <v>133</v>
      </c>
      <c r="C272" s="44" t="s">
        <v>1010</v>
      </c>
      <c r="D272" s="66" t="str">
        <f>'Evaluation des exigences'!E320</f>
        <v>Choix de véracité</v>
      </c>
      <c r="E272" s="59" t="str">
        <f>IFERROR(VLOOKUP(D272,'Page d''accueil'!$A$28:$C$35,2),"")</f>
        <v>Taux</v>
      </c>
    </row>
    <row r="273" spans="1:5" ht="21.95" hidden="1" customHeight="1" outlineLevel="1">
      <c r="A273" s="35" t="s">
        <v>427</v>
      </c>
      <c r="B273" s="35" t="s">
        <v>429</v>
      </c>
      <c r="C273" s="44" t="s">
        <v>430</v>
      </c>
      <c r="D273" s="66" t="str">
        <f>'Evaluation des exigences'!E321</f>
        <v>Choix de véracité</v>
      </c>
      <c r="E273" s="59" t="str">
        <f>IFERROR(VLOOKUP(D273,'Page d''accueil'!$A$28:$C$35,2),"")</f>
        <v>Taux</v>
      </c>
    </row>
    <row r="274" spans="1:5" ht="21.95" hidden="1" customHeight="1" outlineLevel="1">
      <c r="A274" s="35" t="s">
        <v>427</v>
      </c>
      <c r="B274" s="1739" t="s">
        <v>431</v>
      </c>
      <c r="C274" s="44" t="s">
        <v>1011</v>
      </c>
      <c r="D274" s="66" t="str">
        <f>'Evaluation des exigences'!E322</f>
        <v>Choix de véracité</v>
      </c>
      <c r="E274" s="59" t="str">
        <f>IFERROR(VLOOKUP(D274,'Page d''accueil'!$A$28:$C$35,2),"")</f>
        <v>Taux</v>
      </c>
    </row>
    <row r="275" spans="1:5" ht="15" hidden="1" customHeight="1" outlineLevel="1">
      <c r="A275" s="35" t="s">
        <v>427</v>
      </c>
      <c r="B275" s="1740"/>
      <c r="C275" s="44" t="s">
        <v>1012</v>
      </c>
      <c r="D275" s="66" t="str">
        <f>'Evaluation des exigences'!E323</f>
        <v>Choix de véracité</v>
      </c>
      <c r="E275" s="59" t="str">
        <f>IFERROR(VLOOKUP(D275,'Page d''accueil'!$A$28:$C$35,2),"")</f>
        <v>Taux</v>
      </c>
    </row>
    <row r="276" spans="1:5" ht="21.95" hidden="1" customHeight="1" outlineLevel="1">
      <c r="A276" s="35" t="s">
        <v>425</v>
      </c>
      <c r="B276" s="35" t="s">
        <v>433</v>
      </c>
      <c r="C276" s="44" t="s">
        <v>1013</v>
      </c>
      <c r="D276" s="66" t="str">
        <f>'Evaluation des exigences'!E324</f>
        <v>Choix de véracité</v>
      </c>
      <c r="E276" s="59" t="str">
        <f>IFERROR(VLOOKUP(D276,'Page d''accueil'!$A$28:$C$35,2),"")</f>
        <v>Taux</v>
      </c>
    </row>
    <row r="277" spans="1:5" ht="21.95" hidden="1" customHeight="1" outlineLevel="1">
      <c r="A277" s="35" t="s">
        <v>434</v>
      </c>
      <c r="B277" s="35" t="s">
        <v>435</v>
      </c>
      <c r="C277" s="44" t="s">
        <v>1014</v>
      </c>
      <c r="D277" s="66" t="str">
        <f>'Evaluation des exigences'!E325</f>
        <v>Choix de véracité</v>
      </c>
      <c r="E277" s="59" t="str">
        <f>IFERROR(VLOOKUP(D277,'Page d''accueil'!$A$28:$C$35,2),"")</f>
        <v>Taux</v>
      </c>
    </row>
    <row r="278" spans="1:5" ht="21.95" hidden="1" customHeight="1" outlineLevel="1">
      <c r="A278" s="33" t="s">
        <v>436</v>
      </c>
      <c r="B278" s="35" t="s">
        <v>437</v>
      </c>
      <c r="C278" s="44" t="s">
        <v>1015</v>
      </c>
      <c r="D278" s="66" t="str">
        <f>'Evaluation des exigences'!E326</f>
        <v>Choix de véracité</v>
      </c>
      <c r="E278" s="59" t="str">
        <f>IFERROR(VLOOKUP(D278,'Page d''accueil'!$A$28:$C$35,2),"")</f>
        <v>Taux</v>
      </c>
    </row>
    <row r="279" spans="1:5" ht="21.95" hidden="1" customHeight="1" outlineLevel="1">
      <c r="A279" s="35" t="s">
        <v>439</v>
      </c>
      <c r="B279" s="35" t="s">
        <v>440</v>
      </c>
      <c r="C279" s="44" t="s">
        <v>1016</v>
      </c>
      <c r="D279" s="66" t="str">
        <f>'Evaluation des exigences'!E328</f>
        <v>Choix de véracité</v>
      </c>
      <c r="E279" s="59" t="str">
        <f>IFERROR(VLOOKUP(D279,'Page d''accueil'!$A$28:$C$35,2),"")</f>
        <v>Taux</v>
      </c>
    </row>
    <row r="280" spans="1:5" ht="21.95" hidden="1" customHeight="1" outlineLevel="1">
      <c r="A280" s="35" t="s">
        <v>439</v>
      </c>
      <c r="B280" s="35" t="s">
        <v>441</v>
      </c>
      <c r="C280" s="44" t="s">
        <v>1017</v>
      </c>
      <c r="D280" s="66" t="str">
        <f>'Evaluation des exigences'!E329</f>
        <v>Choix de véracité</v>
      </c>
      <c r="E280" s="59" t="str">
        <f>IFERROR(VLOOKUP(D280,'Page d''accueil'!$A$28:$C$35,2),"")</f>
        <v>Taux</v>
      </c>
    </row>
    <row r="281" spans="1:5" ht="21.95" hidden="1" customHeight="1" outlineLevel="1">
      <c r="A281" s="32" t="s">
        <v>444</v>
      </c>
      <c r="B281" s="32" t="s">
        <v>69</v>
      </c>
      <c r="C281" s="45" t="s">
        <v>1018</v>
      </c>
      <c r="D281" s="66" t="str">
        <f>'Evaluation des exigences'!E332</f>
        <v>Choix de véracité</v>
      </c>
      <c r="E281" s="59" t="str">
        <f>IFERROR(VLOOKUP(D281,'Page d''accueil'!$A$28:$C$35,2),"")</f>
        <v>Taux</v>
      </c>
    </row>
    <row r="282" spans="1:5" ht="33" hidden="1" customHeight="1" outlineLevel="1">
      <c r="A282" s="32" t="s">
        <v>446</v>
      </c>
      <c r="B282" s="32" t="s">
        <v>69</v>
      </c>
      <c r="C282" s="45" t="s">
        <v>1019</v>
      </c>
      <c r="D282" s="66" t="str">
        <f>'Evaluation des exigences'!E333</f>
        <v>Choix de véracité</v>
      </c>
      <c r="E282" s="59" t="str">
        <f>IFERROR(VLOOKUP(D282,'Page d''accueil'!$A$28:$C$35,2),"")</f>
        <v>Taux</v>
      </c>
    </row>
    <row r="283" spans="1:5" ht="15" hidden="1" customHeight="1" outlineLevel="1">
      <c r="A283" s="32" t="s">
        <v>447</v>
      </c>
      <c r="B283" s="32" t="s">
        <v>69</v>
      </c>
      <c r="C283" s="45" t="s">
        <v>1020</v>
      </c>
      <c r="D283" s="66" t="str">
        <f>'Evaluation des exigences'!E334</f>
        <v>Choix de véracité</v>
      </c>
      <c r="E283" s="59" t="str">
        <f>IFERROR(VLOOKUP(D283,'Page d''accueil'!$A$28:$C$35,2),"")</f>
        <v>Taux</v>
      </c>
    </row>
    <row r="284" spans="1:5" ht="21.95" hidden="1" customHeight="1" outlineLevel="1">
      <c r="A284" s="32" t="s">
        <v>448</v>
      </c>
      <c r="B284" s="32" t="s">
        <v>69</v>
      </c>
      <c r="C284" s="45" t="s">
        <v>1021</v>
      </c>
      <c r="D284" s="66" t="str">
        <f>'Evaluation des exigences'!E335</f>
        <v>Choix de véracité</v>
      </c>
      <c r="E284" s="59" t="str">
        <f>IFERROR(VLOOKUP(D284,'Page d''accueil'!$A$28:$C$35,2),"")</f>
        <v>Taux</v>
      </c>
    </row>
    <row r="285" spans="1:5" ht="21.95" hidden="1" customHeight="1" outlineLevel="1">
      <c r="A285" s="35" t="s">
        <v>425</v>
      </c>
      <c r="B285" s="1739" t="s">
        <v>449</v>
      </c>
      <c r="C285" s="44" t="s">
        <v>1022</v>
      </c>
      <c r="D285" s="66" t="str">
        <f>'Evaluation des exigences'!E336</f>
        <v>Choix de véracité</v>
      </c>
      <c r="E285" s="59" t="str">
        <f>IFERROR(VLOOKUP(D285,'Page d''accueil'!$A$28:$C$35,2),"")</f>
        <v>Taux</v>
      </c>
    </row>
    <row r="286" spans="1:5" ht="21.95" hidden="1" customHeight="1" outlineLevel="1">
      <c r="A286" s="35" t="s">
        <v>425</v>
      </c>
      <c r="B286" s="1740"/>
      <c r="C286" s="44" t="s">
        <v>1023</v>
      </c>
      <c r="D286" s="66" t="str">
        <f>'Evaluation des exigences'!E337</f>
        <v>Choix de véracité</v>
      </c>
      <c r="E286" s="59" t="str">
        <f>IFERROR(VLOOKUP(D286,'Page d''accueil'!$A$28:$C$35,2),"")</f>
        <v>Taux</v>
      </c>
    </row>
    <row r="287" spans="1:5" ht="21.95" hidden="1" customHeight="1" outlineLevel="1">
      <c r="A287" s="35" t="s">
        <v>450</v>
      </c>
      <c r="B287" s="35" t="s">
        <v>451</v>
      </c>
      <c r="C287" s="44" t="s">
        <v>1024</v>
      </c>
      <c r="D287" s="66" t="str">
        <f>'Evaluation des exigences'!E338</f>
        <v>Choix de véracité</v>
      </c>
      <c r="E287" s="59" t="str">
        <f>IFERROR(VLOOKUP(D287,'Page d''accueil'!$A$28:$C$35,2),"")</f>
        <v>Taux</v>
      </c>
    </row>
    <row r="288" spans="1:5" ht="21.95" hidden="1" customHeight="1" outlineLevel="1">
      <c r="A288" s="35" t="s">
        <v>450</v>
      </c>
      <c r="B288" s="35" t="s">
        <v>451</v>
      </c>
      <c r="C288" s="44" t="s">
        <v>1025</v>
      </c>
      <c r="D288" s="66" t="str">
        <f>'Evaluation des exigences'!E339</f>
        <v>Choix de véracité</v>
      </c>
      <c r="E288" s="59" t="str">
        <f>IFERROR(VLOOKUP(D288,'Page d''accueil'!$A$28:$C$35,2),"")</f>
        <v>Taux</v>
      </c>
    </row>
    <row r="289" spans="1:5" ht="21.95" hidden="1" customHeight="1" outlineLevel="1">
      <c r="A289" s="35" t="s">
        <v>450</v>
      </c>
      <c r="B289" s="35" t="s">
        <v>451</v>
      </c>
      <c r="C289" s="44" t="s">
        <v>1026</v>
      </c>
      <c r="D289" s="66" t="str">
        <f>'Evaluation des exigences'!E340</f>
        <v>Choix de véracité</v>
      </c>
      <c r="E289" s="59" t="str">
        <f>IFERROR(VLOOKUP(D289,'Page d''accueil'!$A$28:$C$35,2),"")</f>
        <v>Taux</v>
      </c>
    </row>
    <row r="290" spans="1:5" ht="15" hidden="1" customHeight="1" outlineLevel="1">
      <c r="A290" s="35" t="s">
        <v>450</v>
      </c>
      <c r="B290" s="35" t="s">
        <v>452</v>
      </c>
      <c r="C290" s="44" t="s">
        <v>1027</v>
      </c>
      <c r="D290" s="66" t="str">
        <f>'Evaluation des exigences'!E341</f>
        <v>Choix de véracité</v>
      </c>
      <c r="E290" s="59" t="str">
        <f>IFERROR(VLOOKUP(D290,'Page d''accueil'!$A$28:$C$35,2),"")</f>
        <v>Taux</v>
      </c>
    </row>
    <row r="291" spans="1:5" ht="21.95" hidden="1" customHeight="1" outlineLevel="1">
      <c r="A291" s="35" t="s">
        <v>453</v>
      </c>
      <c r="B291" s="35" t="s">
        <v>454</v>
      </c>
      <c r="C291" s="44" t="s">
        <v>1028</v>
      </c>
      <c r="D291" s="66" t="str">
        <f>'Evaluation des exigences'!E342</f>
        <v>Choix de véracité</v>
      </c>
      <c r="E291" s="59" t="str">
        <f>IFERROR(VLOOKUP(D291,'Page d''accueil'!$A$28:$C$35,2),"")</f>
        <v>Taux</v>
      </c>
    </row>
    <row r="292" spans="1:5" ht="21.95" hidden="1" customHeight="1" outlineLevel="1">
      <c r="A292" s="35" t="s">
        <v>453</v>
      </c>
      <c r="B292" s="35" t="s">
        <v>454</v>
      </c>
      <c r="C292" s="44" t="s">
        <v>1029</v>
      </c>
      <c r="D292" s="66" t="str">
        <f>'Evaluation des exigences'!E343</f>
        <v>Choix de véracité</v>
      </c>
      <c r="E292" s="59" t="str">
        <f>IFERROR(VLOOKUP(D292,'Page d''accueil'!$A$28:$C$35,2),"")</f>
        <v>Taux</v>
      </c>
    </row>
    <row r="293" spans="1:5" ht="21.95" hidden="1" customHeight="1" outlineLevel="1">
      <c r="A293" s="35" t="s">
        <v>455</v>
      </c>
      <c r="B293" s="35" t="s">
        <v>456</v>
      </c>
      <c r="C293" s="44" t="s">
        <v>457</v>
      </c>
      <c r="D293" s="66" t="str">
        <f>'Evaluation des exigences'!E344</f>
        <v>Choix de véracité</v>
      </c>
      <c r="E293" s="59" t="str">
        <f>IFERROR(VLOOKUP(D293,'Page d''accueil'!$A$28:$C$35,2),"")</f>
        <v>Taux</v>
      </c>
    </row>
    <row r="294" spans="1:5" ht="15" hidden="1" customHeight="1" outlineLevel="1">
      <c r="A294" s="1" t="s">
        <v>501</v>
      </c>
      <c r="B294" s="28" t="s">
        <v>502</v>
      </c>
      <c r="C294" s="46" t="s">
        <v>745</v>
      </c>
      <c r="D294" s="64" t="str">
        <f>IFERROR(VLOOKUP(E294,'Page d''accueil'!$A$38:$E$42,3),"")</f>
        <v>Informel</v>
      </c>
      <c r="E294" s="58">
        <f>IFERROR(SUM(E295:E299)/COUNTA(E295:E299),"")</f>
        <v>0</v>
      </c>
    </row>
    <row r="295" spans="1:5" ht="33" hidden="1" customHeight="1" outlineLevel="1">
      <c r="A295" s="33" t="s">
        <v>501</v>
      </c>
      <c r="B295" s="33" t="s">
        <v>502</v>
      </c>
      <c r="C295" s="44" t="s">
        <v>1030</v>
      </c>
      <c r="D295" s="66" t="str">
        <f>'Evaluation des exigences'!E347</f>
        <v>Choix de véracité</v>
      </c>
      <c r="E295" s="59" t="str">
        <f>IFERROR(VLOOKUP(D295,'Page d''accueil'!$A$28:$C$35,2),"")</f>
        <v>Taux</v>
      </c>
    </row>
    <row r="296" spans="1:5" ht="21.95" hidden="1" customHeight="1" outlineLevel="1">
      <c r="A296" s="33" t="s">
        <v>501</v>
      </c>
      <c r="B296" s="33" t="s">
        <v>502</v>
      </c>
      <c r="C296" s="47" t="s">
        <v>1031</v>
      </c>
      <c r="D296" s="66" t="str">
        <f>'Evaluation des exigences'!E348</f>
        <v>Choix de véracité</v>
      </c>
      <c r="E296" s="59" t="str">
        <f>IFERROR(VLOOKUP(D296,'Page d''accueil'!$A$28:$C$35,2),"")</f>
        <v>Taux</v>
      </c>
    </row>
    <row r="297" spans="1:5" ht="15" hidden="1" customHeight="1" outlineLevel="1">
      <c r="A297" s="26" t="s">
        <v>501</v>
      </c>
      <c r="B297" s="26" t="s">
        <v>69</v>
      </c>
      <c r="C297" s="52" t="s">
        <v>1032</v>
      </c>
      <c r="D297" s="66" t="str">
        <f>'Evaluation des exigences'!E349</f>
        <v>Choix de véracité</v>
      </c>
      <c r="E297" s="59" t="str">
        <f>IFERROR(VLOOKUP(D297,'Page d''accueil'!$A$28:$C$35,2),"")</f>
        <v>Taux</v>
      </c>
    </row>
    <row r="298" spans="1:5" ht="15" hidden="1" customHeight="1" outlineLevel="1">
      <c r="A298" s="33" t="s">
        <v>501</v>
      </c>
      <c r="B298" s="33" t="s">
        <v>502</v>
      </c>
      <c r="C298" s="50" t="s">
        <v>503</v>
      </c>
      <c r="D298" s="66" t="str">
        <f>'Evaluation des exigences'!E350</f>
        <v>Choix de véracité</v>
      </c>
      <c r="E298" s="59" t="str">
        <f>IFERROR(VLOOKUP(D298,'Page d''accueil'!$A$28:$C$35,2),"")</f>
        <v>Taux</v>
      </c>
    </row>
    <row r="299" spans="1:5" ht="15" hidden="1" customHeight="1" outlineLevel="1">
      <c r="A299" s="33" t="s">
        <v>501</v>
      </c>
      <c r="B299" s="33" t="s">
        <v>502</v>
      </c>
      <c r="C299" s="50" t="s">
        <v>1033</v>
      </c>
      <c r="D299" s="66" t="str">
        <f>'Evaluation des exigences'!E351</f>
        <v>Choix de véracité</v>
      </c>
      <c r="E299" s="59" t="str">
        <f>IFERROR(VLOOKUP(D299,'Page d''accueil'!$A$28:$C$35,2),"")</f>
        <v>Taux</v>
      </c>
    </row>
    <row r="300" spans="1:5" ht="15" hidden="1" customHeight="1" outlineLevel="1">
      <c r="A300" s="1" t="s">
        <v>508</v>
      </c>
      <c r="B300" s="34"/>
      <c r="C300" s="46" t="s">
        <v>746</v>
      </c>
      <c r="D300" s="64" t="str">
        <f>IFERROR(VLOOKUP(E300,'Page d''accueil'!$A$38:$E$42,3),"")</f>
        <v>Informel</v>
      </c>
      <c r="E300" s="58">
        <f>IFERROR(SUM(E301:E306,E308:E309,E311:E313)/COUNTA(E301:E306,E308:E309,E311:E313),"")</f>
        <v>0</v>
      </c>
    </row>
    <row r="301" spans="1:5" ht="21.95" hidden="1" customHeight="1" outlineLevel="1">
      <c r="A301" s="26" t="s">
        <v>509</v>
      </c>
      <c r="B301" s="26" t="s">
        <v>69</v>
      </c>
      <c r="C301" s="45" t="s">
        <v>1034</v>
      </c>
      <c r="D301" s="66" t="str">
        <f>'Evaluation des exigences'!E355</f>
        <v>Choix de véracité</v>
      </c>
      <c r="E301" s="59" t="str">
        <f>IFERROR(VLOOKUP(D301,'Page d''accueil'!$A$28:$C$35,2),"")</f>
        <v>Taux</v>
      </c>
    </row>
    <row r="302" spans="1:5" ht="21.95" hidden="1" customHeight="1" outlineLevel="1">
      <c r="A302" s="33" t="s">
        <v>509</v>
      </c>
      <c r="B302" s="33" t="s">
        <v>358</v>
      </c>
      <c r="C302" s="44" t="s">
        <v>1035</v>
      </c>
      <c r="D302" s="66" t="str">
        <f>'Evaluation des exigences'!E356</f>
        <v>Choix de véracité</v>
      </c>
      <c r="E302" s="59" t="str">
        <f>IFERROR(VLOOKUP(D302,'Page d''accueil'!$A$28:$C$35,2),"")</f>
        <v>Taux</v>
      </c>
    </row>
    <row r="303" spans="1:5" ht="33" hidden="1" customHeight="1" outlineLevel="1">
      <c r="A303" s="33" t="s">
        <v>509</v>
      </c>
      <c r="B303" s="33" t="s">
        <v>358</v>
      </c>
      <c r="C303" s="44" t="s">
        <v>1036</v>
      </c>
      <c r="D303" s="66" t="str">
        <f>'Evaluation des exigences'!E357</f>
        <v>Choix de véracité</v>
      </c>
      <c r="E303" s="59" t="str">
        <f>IFERROR(VLOOKUP(D303,'Page d''accueil'!$A$28:$C$35,2),"")</f>
        <v>Taux</v>
      </c>
    </row>
    <row r="304" spans="1:5" ht="21.95" hidden="1" customHeight="1" outlineLevel="1">
      <c r="A304" s="33" t="s">
        <v>509</v>
      </c>
      <c r="B304" s="33" t="s">
        <v>358</v>
      </c>
      <c r="C304" s="44" t="s">
        <v>1037</v>
      </c>
      <c r="D304" s="66" t="str">
        <f>'Evaluation des exigences'!E358</f>
        <v>Choix de véracité</v>
      </c>
      <c r="E304" s="59" t="str">
        <f>IFERROR(VLOOKUP(D304,'Page d''accueil'!$A$28:$C$35,2),"")</f>
        <v>Taux</v>
      </c>
    </row>
    <row r="305" spans="1:5" ht="15" hidden="1" customHeight="1" outlineLevel="1">
      <c r="A305" s="33" t="s">
        <v>509</v>
      </c>
      <c r="B305" s="33" t="s">
        <v>358</v>
      </c>
      <c r="C305" s="44" t="s">
        <v>1038</v>
      </c>
      <c r="D305" s="66" t="str">
        <f>'Evaluation des exigences'!E359</f>
        <v>Choix de véracité</v>
      </c>
      <c r="E305" s="59" t="str">
        <f>IFERROR(VLOOKUP(D305,'Page d''accueil'!$A$28:$C$35,2),"")</f>
        <v>Taux</v>
      </c>
    </row>
    <row r="306" spans="1:5" ht="21.95" hidden="1" customHeight="1" outlineLevel="1">
      <c r="A306" s="26" t="s">
        <v>510</v>
      </c>
      <c r="B306" s="26" t="s">
        <v>69</v>
      </c>
      <c r="C306" s="52" t="s">
        <v>1039</v>
      </c>
      <c r="D306" s="66" t="str">
        <f>'Evaluation des exigences'!E369</f>
        <v>Choix de véracité</v>
      </c>
      <c r="E306" s="59" t="str">
        <f>IFERROR(VLOOKUP(D306,'Page d''accueil'!$A$28:$C$35,2),"")</f>
        <v>Taux</v>
      </c>
    </row>
    <row r="307" spans="1:5" ht="15" hidden="1" customHeight="1" outlineLevel="1">
      <c r="A307" s="34"/>
      <c r="B307" s="28" t="s">
        <v>360</v>
      </c>
      <c r="C307" s="46" t="s">
        <v>1040</v>
      </c>
      <c r="D307" s="55"/>
      <c r="E307" s="56"/>
    </row>
    <row r="308" spans="1:5" ht="87.95" hidden="1" customHeight="1" outlineLevel="1">
      <c r="A308" s="33" t="s">
        <v>511</v>
      </c>
      <c r="B308" s="33" t="s">
        <v>360</v>
      </c>
      <c r="C308" s="44" t="s">
        <v>1041</v>
      </c>
      <c r="D308" s="66" t="str">
        <f>'Evaluation des exigences'!E360</f>
        <v>Choix de véracité</v>
      </c>
      <c r="E308" s="59" t="str">
        <f>IFERROR(VLOOKUP(D308,'Page d''accueil'!$A$28:$C$35,2),"")</f>
        <v>Taux</v>
      </c>
    </row>
    <row r="309" spans="1:5" ht="21.95" hidden="1" customHeight="1" outlineLevel="1">
      <c r="A309" s="33" t="s">
        <v>512</v>
      </c>
      <c r="B309" s="33" t="s">
        <v>360</v>
      </c>
      <c r="C309" s="50" t="s">
        <v>1042</v>
      </c>
      <c r="D309" s="66" t="str">
        <f>'Evaluation des exigences'!E362</f>
        <v>Choix de véracité</v>
      </c>
      <c r="E309" s="59" t="str">
        <f>IFERROR(VLOOKUP(D309,'Page d''accueil'!$A$28:$C$35,2),"")</f>
        <v>Taux</v>
      </c>
    </row>
    <row r="310" spans="1:5" ht="15" hidden="1" customHeight="1" outlineLevel="1">
      <c r="A310" s="34"/>
      <c r="B310" s="28" t="s">
        <v>369</v>
      </c>
      <c r="C310" s="46" t="s">
        <v>1043</v>
      </c>
      <c r="D310" s="55"/>
      <c r="E310" s="56"/>
    </row>
    <row r="311" spans="1:5" ht="33" hidden="1" customHeight="1" outlineLevel="1">
      <c r="A311" s="33" t="s">
        <v>509</v>
      </c>
      <c r="B311" s="33" t="s">
        <v>513</v>
      </c>
      <c r="C311" s="44" t="s">
        <v>1044</v>
      </c>
      <c r="D311" s="66" t="str">
        <f>'Evaluation des exigences'!E363</f>
        <v>Choix de véracité</v>
      </c>
      <c r="E311" s="59" t="str">
        <f>IFERROR(VLOOKUP(D311,'Page d''accueil'!$A$28:$C$35,2),"")</f>
        <v>Taux</v>
      </c>
    </row>
    <row r="312" spans="1:5" ht="15" hidden="1" customHeight="1" outlineLevel="1">
      <c r="A312" s="26" t="s">
        <v>514</v>
      </c>
      <c r="B312" s="26" t="s">
        <v>69</v>
      </c>
      <c r="C312" s="45" t="s">
        <v>1045</v>
      </c>
      <c r="D312" s="66" t="str">
        <f>'Evaluation des exigences'!E364</f>
        <v>Choix de véracité</v>
      </c>
      <c r="E312" s="59" t="str">
        <f>IFERROR(VLOOKUP(D312,'Page d''accueil'!$A$28:$C$35,2),"")</f>
        <v>Taux</v>
      </c>
    </row>
    <row r="313" spans="1:5" ht="15" hidden="1" customHeight="1" outlineLevel="1">
      <c r="A313" s="33" t="s">
        <v>515</v>
      </c>
      <c r="B313" s="33" t="s">
        <v>513</v>
      </c>
      <c r="C313" s="44" t="s">
        <v>1046</v>
      </c>
      <c r="D313" s="66" t="str">
        <f>'Evaluation des exigences'!E365</f>
        <v>Choix de véracité</v>
      </c>
      <c r="E313" s="59" t="str">
        <f>IFERROR(VLOOKUP(D313,'Page d''accueil'!$A$28:$C$35,2),"")</f>
        <v>Taux</v>
      </c>
    </row>
    <row r="314" spans="1:5" ht="15" customHeight="1" collapsed="1">
      <c r="A314" s="2">
        <v>9</v>
      </c>
      <c r="B314" s="31">
        <v>8</v>
      </c>
      <c r="C314" s="41" t="s">
        <v>1161</v>
      </c>
      <c r="D314" s="64" t="str">
        <f>IFERROR(VLOOKUP(E314,'Page d''accueil'!$A$38:$E$42,3),"")</f>
        <v>Informel</v>
      </c>
      <c r="E314" s="58">
        <f>IFERROR((E315+E350+E360)/3,"")</f>
        <v>0</v>
      </c>
    </row>
    <row r="315" spans="1:5" ht="15" hidden="1" customHeight="1" outlineLevel="1">
      <c r="A315" s="1" t="s">
        <v>340</v>
      </c>
      <c r="B315" s="28" t="s">
        <v>335</v>
      </c>
      <c r="C315" s="42" t="s">
        <v>748</v>
      </c>
      <c r="D315" s="64" t="str">
        <f>IFERROR(VLOOKUP(E315,'Page d''accueil'!$A$38:$E$42,3),"")</f>
        <v>Informel</v>
      </c>
      <c r="E315" s="58">
        <f>IFERROR(SUM(E316:E320,E322:E323,E325:E349)/COUNTA(E316:E320,E322:E323,E325:E349),"")</f>
        <v>0</v>
      </c>
    </row>
    <row r="316" spans="1:5" ht="21.95" hidden="1" customHeight="1" outlineLevel="1">
      <c r="A316" s="33" t="s">
        <v>472</v>
      </c>
      <c r="B316" s="33" t="s">
        <v>474</v>
      </c>
      <c r="C316" s="44" t="s">
        <v>1047</v>
      </c>
      <c r="D316" s="66" t="str">
        <f>'Evaluation des exigences'!E372</f>
        <v>Choix de véracité</v>
      </c>
      <c r="E316" s="59" t="str">
        <f>IFERROR(VLOOKUP(D316,'Page d''accueil'!$A$28:$C$35,2),"")</f>
        <v>Taux</v>
      </c>
    </row>
    <row r="317" spans="1:5" ht="21.95" hidden="1" customHeight="1" outlineLevel="1">
      <c r="A317" s="33" t="s">
        <v>472</v>
      </c>
      <c r="B317" s="33" t="s">
        <v>475</v>
      </c>
      <c r="C317" s="44" t="s">
        <v>1048</v>
      </c>
      <c r="D317" s="66" t="str">
        <f>'Evaluation des exigences'!E373</f>
        <v>Choix de véracité</v>
      </c>
      <c r="E317" s="59" t="str">
        <f>IFERROR(VLOOKUP(D317,'Page d''accueil'!$A$28:$C$35,2),"")</f>
        <v>Taux</v>
      </c>
    </row>
    <row r="318" spans="1:5" ht="21.95" hidden="1" customHeight="1" outlineLevel="1">
      <c r="A318" s="33" t="s">
        <v>472</v>
      </c>
      <c r="B318" s="33" t="s">
        <v>476</v>
      </c>
      <c r="C318" s="44" t="s">
        <v>1049</v>
      </c>
      <c r="D318" s="66" t="str">
        <f>'Evaluation des exigences'!E374</f>
        <v>Choix de véracité</v>
      </c>
      <c r="E318" s="59" t="str">
        <f>IFERROR(VLOOKUP(D318,'Page d''accueil'!$A$28:$C$35,2),"")</f>
        <v>Taux</v>
      </c>
    </row>
    <row r="319" spans="1:5" ht="21.95" hidden="1" customHeight="1" outlineLevel="1">
      <c r="A319" s="33" t="s">
        <v>472</v>
      </c>
      <c r="B319" s="33" t="s">
        <v>330</v>
      </c>
      <c r="C319" s="44" t="s">
        <v>1050</v>
      </c>
      <c r="D319" s="66" t="str">
        <f>'Evaluation des exigences'!E375</f>
        <v>Choix de véracité</v>
      </c>
      <c r="E319" s="59" t="str">
        <f>IFERROR(VLOOKUP(D319,'Page d''accueil'!$A$28:$C$35,2),"")</f>
        <v>Taux</v>
      </c>
    </row>
    <row r="320" spans="1:5" ht="15" hidden="1" customHeight="1" outlineLevel="1">
      <c r="A320" s="33" t="s">
        <v>472</v>
      </c>
      <c r="B320" s="33" t="s">
        <v>330</v>
      </c>
      <c r="C320" s="50" t="s">
        <v>1051</v>
      </c>
      <c r="D320" s="66" t="str">
        <f>'Evaluation des exigences'!E376</f>
        <v>Choix de véracité</v>
      </c>
      <c r="E320" s="59" t="str">
        <f>IFERROR(VLOOKUP(D320,'Page d''accueil'!$A$28:$C$35,2),"")</f>
        <v>Taux</v>
      </c>
    </row>
    <row r="321" spans="1:5" ht="15" hidden="1" customHeight="1" outlineLevel="1">
      <c r="A321" s="36" t="s">
        <v>472</v>
      </c>
      <c r="B321" s="36" t="s">
        <v>499</v>
      </c>
      <c r="C321" s="53" t="s">
        <v>500</v>
      </c>
      <c r="D321" s="69"/>
      <c r="E321" s="61"/>
    </row>
    <row r="322" spans="1:5" ht="21.95" hidden="1" customHeight="1" outlineLevel="1">
      <c r="A322" s="33" t="s">
        <v>472</v>
      </c>
      <c r="B322" s="33" t="s">
        <v>499</v>
      </c>
      <c r="C322" s="44" t="s">
        <v>1052</v>
      </c>
      <c r="D322" s="66" t="str">
        <f>'Evaluation des exigences'!E377</f>
        <v>Choix de véracité</v>
      </c>
      <c r="E322" s="59" t="str">
        <f>IFERROR(VLOOKUP(D322,'Page d''accueil'!$A$28:$C$35,2),"")</f>
        <v>Taux</v>
      </c>
    </row>
    <row r="323" spans="1:5" ht="15" hidden="1" customHeight="1" outlineLevel="1">
      <c r="A323" s="33" t="s">
        <v>472</v>
      </c>
      <c r="B323" s="33" t="s">
        <v>499</v>
      </c>
      <c r="C323" s="50" t="s">
        <v>1051</v>
      </c>
      <c r="D323" s="66" t="str">
        <f>'Evaluation des exigences'!E378</f>
        <v>Choix de véracité</v>
      </c>
      <c r="E323" s="59" t="str">
        <f>IFERROR(VLOOKUP(D323,'Page d''accueil'!$A$28:$C$35,2),"")</f>
        <v>Taux</v>
      </c>
    </row>
    <row r="324" spans="1:5" ht="15" hidden="1" customHeight="1" outlineLevel="1">
      <c r="A324" s="28" t="s">
        <v>477</v>
      </c>
      <c r="B324" s="28" t="s">
        <v>349</v>
      </c>
      <c r="C324" s="41" t="s">
        <v>1053</v>
      </c>
      <c r="D324" s="68"/>
      <c r="E324" s="60"/>
    </row>
    <row r="325" spans="1:5" ht="21.95" hidden="1" customHeight="1" outlineLevel="1">
      <c r="A325" s="33" t="s">
        <v>477</v>
      </c>
      <c r="B325" s="33" t="s">
        <v>349</v>
      </c>
      <c r="C325" s="44" t="s">
        <v>1054</v>
      </c>
      <c r="D325" s="66" t="str">
        <f>'Evaluation des exigences'!E380</f>
        <v>Choix de véracité</v>
      </c>
      <c r="E325" s="59" t="str">
        <f>IFERROR(VLOOKUP(D325,'Page d''accueil'!$A$28:$C$35,2),"")</f>
        <v>Taux</v>
      </c>
    </row>
    <row r="326" spans="1:5" ht="21.95" hidden="1" customHeight="1" outlineLevel="1">
      <c r="A326" s="33" t="s">
        <v>477</v>
      </c>
      <c r="B326" s="33" t="s">
        <v>349</v>
      </c>
      <c r="C326" s="44" t="s">
        <v>1055</v>
      </c>
      <c r="D326" s="66" t="str">
        <f>'Evaluation des exigences'!E381</f>
        <v>Choix de véracité</v>
      </c>
      <c r="E326" s="59" t="str">
        <f>IFERROR(VLOOKUP(D326,'Page d''accueil'!$A$28:$C$35,2),"")</f>
        <v>Taux</v>
      </c>
    </row>
    <row r="327" spans="1:5" ht="15" hidden="1" customHeight="1" outlineLevel="1">
      <c r="A327" s="33" t="s">
        <v>477</v>
      </c>
      <c r="B327" s="33" t="s">
        <v>349</v>
      </c>
      <c r="C327" s="44" t="s">
        <v>1056</v>
      </c>
      <c r="D327" s="66" t="str">
        <f>'Evaluation des exigences'!E382</f>
        <v>Choix de véracité</v>
      </c>
      <c r="E327" s="59" t="str">
        <f>IFERROR(VLOOKUP(D327,'Page d''accueil'!$A$28:$C$35,2),"")</f>
        <v>Taux</v>
      </c>
    </row>
    <row r="328" spans="1:5" ht="21.95" hidden="1" customHeight="1" outlineLevel="1">
      <c r="A328" s="33" t="s">
        <v>477</v>
      </c>
      <c r="B328" s="33" t="s">
        <v>349</v>
      </c>
      <c r="C328" s="44" t="s">
        <v>1057</v>
      </c>
      <c r="D328" s="66" t="str">
        <f>'Evaluation des exigences'!E383</f>
        <v>Choix de véracité</v>
      </c>
      <c r="E328" s="59" t="str">
        <f>IFERROR(VLOOKUP(D328,'Page d''accueil'!$A$28:$C$35,2),"")</f>
        <v>Taux</v>
      </c>
    </row>
    <row r="329" spans="1:5" ht="21.95" hidden="1" customHeight="1" outlineLevel="1">
      <c r="A329" s="33" t="s">
        <v>477</v>
      </c>
      <c r="B329" s="33" t="s">
        <v>349</v>
      </c>
      <c r="C329" s="44" t="s">
        <v>480</v>
      </c>
      <c r="D329" s="66" t="str">
        <f>'Evaluation des exigences'!E384</f>
        <v>Choix de véracité</v>
      </c>
      <c r="E329" s="59" t="str">
        <f>IFERROR(VLOOKUP(D329,'Page d''accueil'!$A$28:$C$35,2),"")</f>
        <v>Taux</v>
      </c>
    </row>
    <row r="330" spans="1:5" ht="21.95" hidden="1" customHeight="1" outlineLevel="1">
      <c r="A330" s="33" t="s">
        <v>477</v>
      </c>
      <c r="B330" s="33" t="s">
        <v>349</v>
      </c>
      <c r="C330" s="44" t="s">
        <v>1058</v>
      </c>
      <c r="D330" s="66" t="str">
        <f>'Evaluation des exigences'!E385</f>
        <v>Choix de véracité</v>
      </c>
      <c r="E330" s="59" t="str">
        <f>IFERROR(VLOOKUP(D330,'Page d''accueil'!$A$28:$C$35,2),"")</f>
        <v>Taux</v>
      </c>
    </row>
    <row r="331" spans="1:5" ht="21.95" hidden="1" customHeight="1" outlineLevel="1">
      <c r="A331" s="33" t="s">
        <v>477</v>
      </c>
      <c r="B331" s="33" t="s">
        <v>349</v>
      </c>
      <c r="C331" s="44" t="s">
        <v>1059</v>
      </c>
      <c r="D331" s="66" t="str">
        <f>'Evaluation des exigences'!E386</f>
        <v>Choix de véracité</v>
      </c>
      <c r="E331" s="59" t="str">
        <f>IFERROR(VLOOKUP(D331,'Page d''accueil'!$A$28:$C$35,2),"")</f>
        <v>Taux</v>
      </c>
    </row>
    <row r="332" spans="1:5" ht="21.95" hidden="1" customHeight="1" outlineLevel="1">
      <c r="A332" s="33" t="s">
        <v>477</v>
      </c>
      <c r="B332" s="33" t="s">
        <v>337</v>
      </c>
      <c r="C332" s="44" t="s">
        <v>1060</v>
      </c>
      <c r="D332" s="66" t="str">
        <f>'Evaluation des exigences'!E387</f>
        <v>Choix de véracité</v>
      </c>
      <c r="E332" s="59" t="str">
        <f>IFERROR(VLOOKUP(D332,'Page d''accueil'!$A$28:$C$35,2),"")</f>
        <v>Taux</v>
      </c>
    </row>
    <row r="333" spans="1:5" ht="21.95" hidden="1" customHeight="1" outlineLevel="1">
      <c r="A333" s="33" t="s">
        <v>477</v>
      </c>
      <c r="B333" s="70" t="s">
        <v>1148</v>
      </c>
      <c r="C333" s="44" t="s">
        <v>482</v>
      </c>
      <c r="D333" s="66" t="str">
        <f>'Evaluation des exigences'!E388</f>
        <v>Choix de véracité</v>
      </c>
      <c r="E333" s="59" t="str">
        <f>IFERROR(VLOOKUP(D333,'Page d''accueil'!$A$28:$C$35,2),"")</f>
        <v>Taux</v>
      </c>
    </row>
    <row r="334" spans="1:5" ht="21.95" hidden="1" customHeight="1" outlineLevel="1">
      <c r="A334" s="33" t="s">
        <v>477</v>
      </c>
      <c r="B334" s="70" t="s">
        <v>1149</v>
      </c>
      <c r="C334" s="44" t="s">
        <v>1061</v>
      </c>
      <c r="D334" s="66" t="str">
        <f>'Evaluation des exigences'!E389</f>
        <v>Choix de véracité</v>
      </c>
      <c r="E334" s="59" t="str">
        <f>IFERROR(VLOOKUP(D334,'Page d''accueil'!$A$28:$C$35,2),"")</f>
        <v>Taux</v>
      </c>
    </row>
    <row r="335" spans="1:5" ht="15" hidden="1" customHeight="1" outlineLevel="1">
      <c r="A335" s="33" t="s">
        <v>477</v>
      </c>
      <c r="B335" s="70" t="s">
        <v>1150</v>
      </c>
      <c r="C335" s="44" t="s">
        <v>484</v>
      </c>
      <c r="D335" s="66" t="str">
        <f>'Evaluation des exigences'!E390</f>
        <v>Choix de véracité</v>
      </c>
      <c r="E335" s="59" t="str">
        <f>IFERROR(VLOOKUP(D335,'Page d''accueil'!$A$28:$C$35,2),"")</f>
        <v>Taux</v>
      </c>
    </row>
    <row r="336" spans="1:5" ht="21.95" hidden="1" customHeight="1" outlineLevel="1">
      <c r="A336" s="33" t="s">
        <v>477</v>
      </c>
      <c r="B336" s="70" t="s">
        <v>1151</v>
      </c>
      <c r="C336" s="44" t="s">
        <v>1062</v>
      </c>
      <c r="D336" s="66" t="str">
        <f>'Evaluation des exigences'!E391</f>
        <v>Choix de véracité</v>
      </c>
      <c r="E336" s="59" t="str">
        <f>IFERROR(VLOOKUP(D336,'Page d''accueil'!$A$28:$C$35,2),"")</f>
        <v>Taux</v>
      </c>
    </row>
    <row r="337" spans="1:5" ht="21.95" hidden="1" customHeight="1" outlineLevel="1">
      <c r="A337" s="33" t="s">
        <v>477</v>
      </c>
      <c r="B337" s="70" t="s">
        <v>1152</v>
      </c>
      <c r="C337" s="44" t="s">
        <v>1063</v>
      </c>
      <c r="D337" s="66" t="str">
        <f>'Evaluation des exigences'!E392</f>
        <v>Choix de véracité</v>
      </c>
      <c r="E337" s="59" t="str">
        <f>IFERROR(VLOOKUP(D337,'Page d''accueil'!$A$28:$C$35,2),"")</f>
        <v>Taux</v>
      </c>
    </row>
    <row r="338" spans="1:5" ht="21.95" hidden="1" customHeight="1" outlineLevel="1">
      <c r="A338" s="33" t="s">
        <v>477</v>
      </c>
      <c r="B338" s="70" t="s">
        <v>1153</v>
      </c>
      <c r="C338" s="44" t="s">
        <v>1064</v>
      </c>
      <c r="D338" s="66" t="str">
        <f>'Evaluation des exigences'!E393</f>
        <v>Choix de véracité</v>
      </c>
      <c r="E338" s="59" t="str">
        <f>IFERROR(VLOOKUP(D338,'Page d''accueil'!$A$28:$C$35,2),"")</f>
        <v>Taux</v>
      </c>
    </row>
    <row r="339" spans="1:5" ht="15" hidden="1" customHeight="1" outlineLevel="1">
      <c r="A339" s="33" t="s">
        <v>477</v>
      </c>
      <c r="B339" s="33" t="s">
        <v>337</v>
      </c>
      <c r="C339" s="44" t="s">
        <v>1065</v>
      </c>
      <c r="D339" s="66" t="str">
        <f>'Evaluation des exigences'!E394</f>
        <v>Choix de véracité</v>
      </c>
      <c r="E339" s="59" t="str">
        <f>IFERROR(VLOOKUP(D339,'Page d''accueil'!$A$28:$C$35,2),"")</f>
        <v>Taux</v>
      </c>
    </row>
    <row r="340" spans="1:5" ht="15" hidden="1" customHeight="1" outlineLevel="1">
      <c r="A340" s="33" t="s">
        <v>477</v>
      </c>
      <c r="B340" s="33" t="s">
        <v>337</v>
      </c>
      <c r="C340" s="44" t="s">
        <v>1066</v>
      </c>
      <c r="D340" s="66" t="str">
        <f>'Evaluation des exigences'!E395</f>
        <v>Choix de véracité</v>
      </c>
      <c r="E340" s="59" t="str">
        <f>IFERROR(VLOOKUP(D340,'Page d''accueil'!$A$28:$C$35,2),"")</f>
        <v>Taux</v>
      </c>
    </row>
    <row r="341" spans="1:5" ht="33" hidden="1" customHeight="1" outlineLevel="1">
      <c r="A341" s="33" t="s">
        <v>477</v>
      </c>
      <c r="B341" s="33" t="s">
        <v>337</v>
      </c>
      <c r="C341" s="44" t="s">
        <v>1067</v>
      </c>
      <c r="D341" s="66" t="str">
        <f>'Evaluation des exigences'!E396</f>
        <v>Choix de véracité</v>
      </c>
      <c r="E341" s="59" t="str">
        <f>IFERROR(VLOOKUP(D341,'Page d''accueil'!$A$28:$C$35,2),"")</f>
        <v>Taux</v>
      </c>
    </row>
    <row r="342" spans="1:5" ht="15" hidden="1" customHeight="1" outlineLevel="1">
      <c r="A342" s="33" t="s">
        <v>477</v>
      </c>
      <c r="B342" s="33" t="s">
        <v>337</v>
      </c>
      <c r="C342" s="50" t="s">
        <v>1068</v>
      </c>
      <c r="D342" s="66" t="str">
        <f>'Evaluation des exigences'!E397</f>
        <v>Choix de véracité</v>
      </c>
      <c r="E342" s="59" t="str">
        <f>IFERROR(VLOOKUP(D342,'Page d''accueil'!$A$28:$C$35,2),"")</f>
        <v>Taux</v>
      </c>
    </row>
    <row r="343" spans="1:5" ht="15" hidden="1" customHeight="1" outlineLevel="1">
      <c r="A343" s="26" t="s">
        <v>521</v>
      </c>
      <c r="B343" s="26" t="s">
        <v>69</v>
      </c>
      <c r="C343" s="45" t="s">
        <v>522</v>
      </c>
      <c r="D343" s="66" t="str">
        <f>'Evaluation des exigences'!E450</f>
        <v>Choix de véracité</v>
      </c>
      <c r="E343" s="59" t="str">
        <f>IFERROR(VLOOKUP(D343,'Page d''accueil'!$A$28:$C$35,2),"")</f>
        <v>Taux</v>
      </c>
    </row>
    <row r="344" spans="1:5" ht="21.95" hidden="1" customHeight="1" outlineLevel="1">
      <c r="A344" s="26" t="s">
        <v>523</v>
      </c>
      <c r="B344" s="26" t="s">
        <v>69</v>
      </c>
      <c r="C344" s="45" t="s">
        <v>524</v>
      </c>
      <c r="D344" s="66" t="str">
        <f>'Evaluation des exigences'!E451</f>
        <v>Choix de véracité</v>
      </c>
      <c r="E344" s="59" t="str">
        <f>IFERROR(VLOOKUP(D344,'Page d''accueil'!$A$28:$C$35,2),"")</f>
        <v>Taux</v>
      </c>
    </row>
    <row r="345" spans="1:5" ht="21.95" hidden="1" customHeight="1" outlineLevel="1">
      <c r="A345" s="33" t="s">
        <v>519</v>
      </c>
      <c r="B345" s="33" t="s">
        <v>392</v>
      </c>
      <c r="C345" s="44" t="s">
        <v>1069</v>
      </c>
      <c r="D345" s="66" t="str">
        <f>'Evaluation des exigences'!E452</f>
        <v>Choix de véracité</v>
      </c>
      <c r="E345" s="59" t="str">
        <f>IFERROR(VLOOKUP(D345,'Page d''accueil'!$A$28:$C$35,2),"")</f>
        <v>Taux</v>
      </c>
    </row>
    <row r="346" spans="1:5" ht="21.95" hidden="1" customHeight="1" outlineLevel="1">
      <c r="A346" s="33" t="s">
        <v>525</v>
      </c>
      <c r="B346" s="33" t="s">
        <v>526</v>
      </c>
      <c r="C346" s="44" t="s">
        <v>1070</v>
      </c>
      <c r="D346" s="66" t="str">
        <f>'Evaluation des exigences'!E453</f>
        <v>Choix de véracité</v>
      </c>
      <c r="E346" s="59" t="str">
        <f>IFERROR(VLOOKUP(D346,'Page d''accueil'!$A$28:$C$35,2),"")</f>
        <v>Taux</v>
      </c>
    </row>
    <row r="347" spans="1:5" ht="21.95" hidden="1" customHeight="1" outlineLevel="1">
      <c r="A347" s="33" t="s">
        <v>527</v>
      </c>
      <c r="B347" s="33" t="s">
        <v>528</v>
      </c>
      <c r="C347" s="44" t="s">
        <v>1071</v>
      </c>
      <c r="D347" s="66" t="str">
        <f>'Evaluation des exigences'!E454</f>
        <v>Choix de véracité</v>
      </c>
      <c r="E347" s="59" t="str">
        <f>IFERROR(VLOOKUP(D347,'Page d''accueil'!$A$28:$C$35,2),"")</f>
        <v>Taux</v>
      </c>
    </row>
    <row r="348" spans="1:5" ht="21.95" hidden="1" customHeight="1" outlineLevel="1">
      <c r="A348" s="33" t="s">
        <v>529</v>
      </c>
      <c r="B348" s="33" t="s">
        <v>530</v>
      </c>
      <c r="C348" s="44" t="s">
        <v>1072</v>
      </c>
      <c r="D348" s="66" t="str">
        <f>'Evaluation des exigences'!E455</f>
        <v>Choix de véracité</v>
      </c>
      <c r="E348" s="59" t="str">
        <f>IFERROR(VLOOKUP(D348,'Page d''accueil'!$A$28:$C$35,2),"")</f>
        <v>Taux</v>
      </c>
    </row>
    <row r="349" spans="1:5" ht="15" hidden="1" customHeight="1" outlineLevel="1">
      <c r="A349" s="33" t="s">
        <v>532</v>
      </c>
      <c r="B349" s="33" t="s">
        <v>533</v>
      </c>
      <c r="C349" s="44" t="s">
        <v>1073</v>
      </c>
      <c r="D349" s="66" t="str">
        <f>'Evaluation des exigences'!E456</f>
        <v>Choix de véracité</v>
      </c>
      <c r="E349" s="59" t="str">
        <f>IFERROR(VLOOKUP(D349,'Page d''accueil'!$A$28:$C$35,2),"")</f>
        <v>Taux</v>
      </c>
    </row>
    <row r="350" spans="1:5" ht="15" hidden="1" customHeight="1" outlineLevel="1">
      <c r="A350" s="1" t="s">
        <v>490</v>
      </c>
      <c r="B350" s="28" t="s">
        <v>347</v>
      </c>
      <c r="C350" s="42" t="s">
        <v>491</v>
      </c>
      <c r="D350" s="64" t="str">
        <f>IFERROR(VLOOKUP(E350,'Page d''accueil'!$A$38:$E$42,3),"")</f>
        <v>Informel</v>
      </c>
      <c r="E350" s="58">
        <f>IFERROR(SUM(E351:E359)/COUNTA(E351:E359),"")</f>
        <v>0</v>
      </c>
    </row>
    <row r="351" spans="1:5" ht="21.95" hidden="1" customHeight="1" outlineLevel="1">
      <c r="A351" s="33" t="s">
        <v>492</v>
      </c>
      <c r="B351" s="33" t="s">
        <v>347</v>
      </c>
      <c r="C351" s="44" t="s">
        <v>1074</v>
      </c>
      <c r="D351" s="66" t="str">
        <f>'Evaluation des exigences'!E402</f>
        <v>Choix de véracité</v>
      </c>
      <c r="E351" s="59" t="str">
        <f>IFERROR(VLOOKUP(D351,'Page d''accueil'!$A$28:$C$35,2),"")</f>
        <v>Taux</v>
      </c>
    </row>
    <row r="352" spans="1:5" ht="21.95" hidden="1" customHeight="1" outlineLevel="1">
      <c r="A352" s="33" t="s">
        <v>492</v>
      </c>
      <c r="B352" s="33" t="s">
        <v>347</v>
      </c>
      <c r="C352" s="44" t="s">
        <v>1075</v>
      </c>
      <c r="D352" s="66" t="str">
        <f>'Evaluation des exigences'!E403</f>
        <v>Choix de véracité</v>
      </c>
      <c r="E352" s="59" t="str">
        <f>IFERROR(VLOOKUP(D352,'Page d''accueil'!$A$28:$C$35,2),"")</f>
        <v>Taux</v>
      </c>
    </row>
    <row r="353" spans="1:5" ht="15" hidden="1" customHeight="1" outlineLevel="1">
      <c r="A353" s="33" t="s">
        <v>493</v>
      </c>
      <c r="B353" s="33" t="s">
        <v>347</v>
      </c>
      <c r="C353" s="50" t="s">
        <v>1076</v>
      </c>
      <c r="D353" s="66" t="str">
        <f>'Evaluation des exigences'!E404</f>
        <v>Choix de véracité</v>
      </c>
      <c r="E353" s="59" t="str">
        <f>IFERROR(VLOOKUP(D353,'Page d''accueil'!$A$28:$C$35,2),"")</f>
        <v>Taux</v>
      </c>
    </row>
    <row r="354" spans="1:5" ht="33" hidden="1" customHeight="1" outlineLevel="1">
      <c r="A354" s="33" t="s">
        <v>493</v>
      </c>
      <c r="B354" s="33" t="s">
        <v>347</v>
      </c>
      <c r="C354" s="44" t="s">
        <v>1077</v>
      </c>
      <c r="D354" s="66" t="str">
        <f>'Evaluation des exigences'!E405</f>
        <v>Choix de véracité</v>
      </c>
      <c r="E354" s="59" t="str">
        <f>IFERROR(VLOOKUP(D354,'Page d''accueil'!$A$28:$C$35,2),"")</f>
        <v>Taux</v>
      </c>
    </row>
    <row r="355" spans="1:5" ht="15" hidden="1" customHeight="1" outlineLevel="1">
      <c r="A355" s="33" t="s">
        <v>494</v>
      </c>
      <c r="B355" s="33" t="s">
        <v>347</v>
      </c>
      <c r="C355" s="50" t="s">
        <v>1078</v>
      </c>
      <c r="D355" s="66" t="str">
        <f>'Evaluation des exigences'!E406</f>
        <v>Choix de véracité</v>
      </c>
      <c r="E355" s="59" t="str">
        <f>IFERROR(VLOOKUP(D355,'Page d''accueil'!$A$28:$C$35,2),"")</f>
        <v>Taux</v>
      </c>
    </row>
    <row r="356" spans="1:5" ht="21.95" hidden="1" customHeight="1" outlineLevel="1">
      <c r="A356" s="33" t="s">
        <v>495</v>
      </c>
      <c r="B356" s="33" t="s">
        <v>347</v>
      </c>
      <c r="C356" s="44" t="s">
        <v>1079</v>
      </c>
      <c r="D356" s="66" t="str">
        <f>'Evaluation des exigences'!E407</f>
        <v>Choix de véracité</v>
      </c>
      <c r="E356" s="59" t="str">
        <f>IFERROR(VLOOKUP(D356,'Page d''accueil'!$A$28:$C$35,2),"")</f>
        <v>Taux</v>
      </c>
    </row>
    <row r="357" spans="1:5" ht="15" hidden="1" customHeight="1" outlineLevel="1">
      <c r="A357" s="33" t="s">
        <v>496</v>
      </c>
      <c r="B357" s="33" t="s">
        <v>347</v>
      </c>
      <c r="C357" s="44" t="s">
        <v>1080</v>
      </c>
      <c r="D357" s="66" t="str">
        <f>'Evaluation des exigences'!E408</f>
        <v>Choix de véracité</v>
      </c>
      <c r="E357" s="59" t="str">
        <f>IFERROR(VLOOKUP(D357,'Page d''accueil'!$A$28:$C$35,2),"")</f>
        <v>Taux</v>
      </c>
    </row>
    <row r="358" spans="1:5" ht="21.95" hidden="1" customHeight="1" outlineLevel="1">
      <c r="A358" s="33" t="s">
        <v>497</v>
      </c>
      <c r="B358" s="33" t="s">
        <v>347</v>
      </c>
      <c r="C358" s="44" t="s">
        <v>1081</v>
      </c>
      <c r="D358" s="66" t="str">
        <f>'Evaluation des exigences'!E409</f>
        <v>Choix de véracité</v>
      </c>
      <c r="E358" s="59" t="str">
        <f>IFERROR(VLOOKUP(D358,'Page d''accueil'!$A$28:$C$35,2),"")</f>
        <v>Taux</v>
      </c>
    </row>
    <row r="359" spans="1:5" ht="21.95" hidden="1" customHeight="1" outlineLevel="1">
      <c r="A359" s="33" t="s">
        <v>1082</v>
      </c>
      <c r="B359" s="33" t="s">
        <v>347</v>
      </c>
      <c r="C359" s="50" t="s">
        <v>1083</v>
      </c>
      <c r="D359" s="66" t="str">
        <f>'Evaluation des exigences'!E412</f>
        <v>Choix de véracité</v>
      </c>
      <c r="E359" s="59" t="str">
        <f>IFERROR(VLOOKUP(D359,'Page d''accueil'!$A$28:$C$35,2),"")</f>
        <v>Taux</v>
      </c>
    </row>
    <row r="360" spans="1:5" ht="15" hidden="1" customHeight="1" outlineLevel="1">
      <c r="A360" s="1" t="s">
        <v>266</v>
      </c>
      <c r="B360" s="28" t="s">
        <v>267</v>
      </c>
      <c r="C360" s="42" t="s">
        <v>268</v>
      </c>
      <c r="D360" s="64" t="str">
        <f>IFERROR(VLOOKUP(E360,'Page d''accueil'!$A$38:$E$42,3),"")</f>
        <v>Informel</v>
      </c>
      <c r="E360" s="58">
        <f>IFERROR(SUM(E361,E363:E375,E377:E379)/COUNTA(E361,E363:E375,E377:E379),"")</f>
        <v>0</v>
      </c>
    </row>
    <row r="361" spans="1:5" ht="33" hidden="1" customHeight="1" outlineLevel="1">
      <c r="A361" s="33" t="s">
        <v>269</v>
      </c>
      <c r="B361" s="33" t="s">
        <v>270</v>
      </c>
      <c r="C361" s="44" t="s">
        <v>1084</v>
      </c>
      <c r="D361" s="66" t="str">
        <f>'Evaluation des exigences'!E427</f>
        <v>Choix de véracité</v>
      </c>
      <c r="E361" s="59" t="str">
        <f>IFERROR(VLOOKUP(D361,'Page d''accueil'!$A$28:$C$35,2),"")</f>
        <v>Taux</v>
      </c>
    </row>
    <row r="362" spans="1:5" ht="15" hidden="1" customHeight="1" outlineLevel="1">
      <c r="A362" s="28" t="s">
        <v>272</v>
      </c>
      <c r="B362" s="28" t="s">
        <v>273</v>
      </c>
      <c r="C362" s="49" t="s">
        <v>274</v>
      </c>
      <c r="D362" s="68"/>
      <c r="E362" s="60"/>
    </row>
    <row r="363" spans="1:5" ht="21.95" hidden="1" customHeight="1" outlineLevel="1">
      <c r="A363" s="33" t="s">
        <v>275</v>
      </c>
      <c r="B363" s="33" t="s">
        <v>276</v>
      </c>
      <c r="C363" s="44" t="s">
        <v>1085</v>
      </c>
      <c r="D363" s="66" t="str">
        <f>'Evaluation des exigences'!E430</f>
        <v>Choix de véracité</v>
      </c>
      <c r="E363" s="59" t="str">
        <f>IFERROR(VLOOKUP(D363,'Page d''accueil'!$A$28:$C$35,2),"")</f>
        <v>Taux</v>
      </c>
    </row>
    <row r="364" spans="1:5" ht="15" hidden="1" customHeight="1" outlineLevel="1">
      <c r="A364" s="33" t="s">
        <v>275</v>
      </c>
      <c r="B364" s="33" t="s">
        <v>282</v>
      </c>
      <c r="C364" s="44" t="s">
        <v>1086</v>
      </c>
      <c r="D364" s="66" t="str">
        <f>'Evaluation des exigences'!E433</f>
        <v>Choix de véracité</v>
      </c>
      <c r="E364" s="59" t="str">
        <f>IFERROR(VLOOKUP(D364,'Page d''accueil'!$A$28:$C$35,2),"")</f>
        <v>Taux</v>
      </c>
    </row>
    <row r="365" spans="1:5" ht="21.95" hidden="1" customHeight="1" outlineLevel="1">
      <c r="A365" s="33" t="s">
        <v>275</v>
      </c>
      <c r="B365" s="33" t="s">
        <v>284</v>
      </c>
      <c r="C365" s="44" t="s">
        <v>1087</v>
      </c>
      <c r="D365" s="66" t="str">
        <f>'Evaluation des exigences'!E434</f>
        <v>Choix de véracité</v>
      </c>
      <c r="E365" s="59" t="str">
        <f>IFERROR(VLOOKUP(D365,'Page d''accueil'!$A$28:$C$35,2),"")</f>
        <v>Taux</v>
      </c>
    </row>
    <row r="366" spans="1:5" ht="21.95" hidden="1" customHeight="1" outlineLevel="1">
      <c r="A366" s="33" t="s">
        <v>275</v>
      </c>
      <c r="B366" s="33" t="s">
        <v>286</v>
      </c>
      <c r="C366" s="44" t="s">
        <v>1088</v>
      </c>
      <c r="D366" s="66" t="str">
        <f>'Evaluation des exigences'!E435</f>
        <v>Choix de véracité</v>
      </c>
      <c r="E366" s="59" t="str">
        <f>IFERROR(VLOOKUP(D366,'Page d''accueil'!$A$28:$C$35,2),"")</f>
        <v>Taux</v>
      </c>
    </row>
    <row r="367" spans="1:5" ht="15" hidden="1" customHeight="1" outlineLevel="1">
      <c r="A367" s="33" t="s">
        <v>275</v>
      </c>
      <c r="B367" s="33" t="s">
        <v>288</v>
      </c>
      <c r="C367" s="44" t="s">
        <v>1089</v>
      </c>
      <c r="D367" s="66" t="str">
        <f>'Evaluation des exigences'!E436</f>
        <v>Choix de véracité</v>
      </c>
      <c r="E367" s="59" t="str">
        <f>IFERROR(VLOOKUP(D367,'Page d''accueil'!$A$28:$C$35,2),"")</f>
        <v>Taux</v>
      </c>
    </row>
    <row r="368" spans="1:5" ht="15" hidden="1" customHeight="1" outlineLevel="1">
      <c r="A368" s="33" t="s">
        <v>275</v>
      </c>
      <c r="B368" s="33" t="s">
        <v>290</v>
      </c>
      <c r="C368" s="44" t="s">
        <v>1090</v>
      </c>
      <c r="D368" s="66" t="str">
        <f>'Evaluation des exigences'!E437</f>
        <v>Choix de véracité</v>
      </c>
      <c r="E368" s="59" t="str">
        <f>IFERROR(VLOOKUP(D368,'Page d''accueil'!$A$28:$C$35,2),"")</f>
        <v>Taux</v>
      </c>
    </row>
    <row r="369" spans="1:5" ht="21.95" hidden="1" customHeight="1" outlineLevel="1">
      <c r="A369" s="33" t="s">
        <v>292</v>
      </c>
      <c r="B369" s="33" t="s">
        <v>293</v>
      </c>
      <c r="C369" s="44" t="s">
        <v>1091</v>
      </c>
      <c r="D369" s="66" t="str">
        <f>'Evaluation des exigences'!E438</f>
        <v>Choix de véracité</v>
      </c>
      <c r="E369" s="59" t="str">
        <f>IFERROR(VLOOKUP(D369,'Page d''accueil'!$A$28:$C$35,2),"")</f>
        <v>Taux</v>
      </c>
    </row>
    <row r="370" spans="1:5" ht="21.95" hidden="1" customHeight="1" outlineLevel="1">
      <c r="A370" s="33" t="s">
        <v>296</v>
      </c>
      <c r="B370" s="33" t="s">
        <v>297</v>
      </c>
      <c r="C370" s="44" t="s">
        <v>1092</v>
      </c>
      <c r="D370" s="66" t="str">
        <f>'Evaluation des exigences'!E440</f>
        <v>Choix de véracité</v>
      </c>
      <c r="E370" s="59" t="str">
        <f>IFERROR(VLOOKUP(D370,'Page d''accueil'!$A$28:$C$35,2),"")</f>
        <v>Taux</v>
      </c>
    </row>
    <row r="371" spans="1:5" ht="21.95" hidden="1" customHeight="1" outlineLevel="1">
      <c r="A371" s="26" t="s">
        <v>301</v>
      </c>
      <c r="B371" s="26" t="s">
        <v>69</v>
      </c>
      <c r="C371" s="45" t="s">
        <v>1093</v>
      </c>
      <c r="D371" s="66" t="str">
        <f>'Evaluation des exigences'!E442</f>
        <v>Choix de véracité</v>
      </c>
      <c r="E371" s="59" t="str">
        <f>IFERROR(VLOOKUP(D371,'Page d''accueil'!$A$28:$C$35,2),"")</f>
        <v>Taux</v>
      </c>
    </row>
    <row r="372" spans="1:5" ht="33" hidden="1" customHeight="1" outlineLevel="1">
      <c r="A372" s="26" t="s">
        <v>275</v>
      </c>
      <c r="B372" s="26" t="s">
        <v>69</v>
      </c>
      <c r="C372" s="45" t="s">
        <v>1094</v>
      </c>
      <c r="D372" s="66" t="str">
        <f>'Evaluation des exigences'!E443</f>
        <v>Choix de véracité</v>
      </c>
      <c r="E372" s="59" t="str">
        <f>IFERROR(VLOOKUP(D372,'Page d''accueil'!$A$28:$C$35,2),"")</f>
        <v>Taux</v>
      </c>
    </row>
    <row r="373" spans="1:5" ht="15" hidden="1" customHeight="1" outlineLevel="1">
      <c r="A373" s="26" t="s">
        <v>302</v>
      </c>
      <c r="B373" s="26" t="s">
        <v>69</v>
      </c>
      <c r="C373" s="45" t="s">
        <v>1095</v>
      </c>
      <c r="D373" s="66" t="str">
        <f>'Evaluation des exigences'!E444</f>
        <v>Choix de véracité</v>
      </c>
      <c r="E373" s="59" t="str">
        <f>IFERROR(VLOOKUP(D373,'Page d''accueil'!$A$28:$C$35,2),"")</f>
        <v>Taux</v>
      </c>
    </row>
    <row r="374" spans="1:5" ht="21.95" hidden="1" customHeight="1" outlineLevel="1">
      <c r="A374" s="26" t="s">
        <v>303</v>
      </c>
      <c r="B374" s="26" t="s">
        <v>69</v>
      </c>
      <c r="C374" s="45" t="s">
        <v>1096</v>
      </c>
      <c r="D374" s="66" t="str">
        <f>'Evaluation des exigences'!E445</f>
        <v>Choix de véracité</v>
      </c>
      <c r="E374" s="59" t="str">
        <f>IFERROR(VLOOKUP(D374,'Page d''accueil'!$A$28:$C$35,2),"")</f>
        <v>Taux</v>
      </c>
    </row>
    <row r="375" spans="1:5" ht="21.95" hidden="1" customHeight="1" outlineLevel="1">
      <c r="A375" s="26" t="s">
        <v>296</v>
      </c>
      <c r="B375" s="26" t="s">
        <v>69</v>
      </c>
      <c r="C375" s="45" t="s">
        <v>1097</v>
      </c>
      <c r="D375" s="66" t="str">
        <f>'Evaluation des exigences'!E446</f>
        <v>Choix de véracité</v>
      </c>
      <c r="E375" s="59" t="str">
        <f>IFERROR(VLOOKUP(D375,'Page d''accueil'!$A$28:$C$35,2),"")</f>
        <v>Taux</v>
      </c>
    </row>
    <row r="376" spans="1:5" ht="15" hidden="1" customHeight="1" outlineLevel="1">
      <c r="A376" s="28" t="s">
        <v>305</v>
      </c>
      <c r="B376" s="28" t="s">
        <v>306</v>
      </c>
      <c r="C376" s="49" t="s">
        <v>307</v>
      </c>
      <c r="D376" s="68"/>
      <c r="E376" s="60"/>
    </row>
    <row r="377" spans="1:5" ht="33" hidden="1" customHeight="1" outlineLevel="1">
      <c r="A377" s="33" t="s">
        <v>308</v>
      </c>
      <c r="B377" s="33" t="s">
        <v>309</v>
      </c>
      <c r="C377" s="44" t="s">
        <v>1098</v>
      </c>
      <c r="D377" s="66" t="str">
        <f>'Evaluation des exigences'!E447</f>
        <v>Choix de véracité</v>
      </c>
      <c r="E377" s="59" t="str">
        <f>IFERROR(VLOOKUP(D377,'Page d''accueil'!$A$28:$C$35,2),"")</f>
        <v>Taux</v>
      </c>
    </row>
    <row r="378" spans="1:5" ht="33" hidden="1" customHeight="1" outlineLevel="1">
      <c r="A378" s="33" t="s">
        <v>310</v>
      </c>
      <c r="B378" s="33" t="s">
        <v>311</v>
      </c>
      <c r="C378" s="44" t="s">
        <v>1099</v>
      </c>
      <c r="D378" s="66" t="str">
        <f>'Evaluation des exigences'!E448</f>
        <v>Choix de véracité</v>
      </c>
      <c r="E378" s="59" t="str">
        <f>IFERROR(VLOOKUP(D378,'Page d''accueil'!$A$28:$C$35,2),"")</f>
        <v>Taux</v>
      </c>
    </row>
    <row r="379" spans="1:5" ht="21.95" hidden="1" customHeight="1" outlineLevel="1">
      <c r="A379" s="26" t="s">
        <v>312</v>
      </c>
      <c r="B379" s="26" t="s">
        <v>69</v>
      </c>
      <c r="C379" s="45" t="s">
        <v>1100</v>
      </c>
      <c r="D379" s="66" t="str">
        <f>'Evaluation des exigences'!E449</f>
        <v>Choix de véracité</v>
      </c>
      <c r="E379" s="59" t="str">
        <f>IFERROR(VLOOKUP(D379,'Page d''accueil'!$A$28:$C$35,2),"")</f>
        <v>Taux</v>
      </c>
    </row>
    <row r="380" spans="1:5" ht="15" customHeight="1" collapsed="1">
      <c r="A380" s="2">
        <v>10</v>
      </c>
      <c r="B380" s="28" t="s">
        <v>424</v>
      </c>
      <c r="C380" s="41" t="s">
        <v>535</v>
      </c>
      <c r="D380" s="64" t="str">
        <f>IFERROR(VLOOKUP(E380,'Page d''accueil'!$A$38:$E$42,3),"")</f>
        <v>Informel</v>
      </c>
      <c r="E380" s="58">
        <f>IFERROR(SUM(E381+E385+E392)/3,"")</f>
        <v>0</v>
      </c>
    </row>
    <row r="381" spans="1:5" ht="15" hidden="1" customHeight="1" outlineLevel="1">
      <c r="A381" s="1" t="s">
        <v>536</v>
      </c>
      <c r="B381" s="28" t="s">
        <v>425</v>
      </c>
      <c r="C381" s="46" t="s">
        <v>473</v>
      </c>
      <c r="D381" s="64" t="str">
        <f>IFERROR(VLOOKUP(E381,'Page d''accueil'!$A$38:$E$42,3),"")</f>
        <v>Informel</v>
      </c>
      <c r="E381" s="58">
        <f>IFERROR(SUM(E382:E384)/COUNTA(E382:E384),"")</f>
        <v>0</v>
      </c>
    </row>
    <row r="382" spans="1:5" ht="21.95" hidden="1" customHeight="1" outlineLevel="1">
      <c r="A382" s="26" t="s">
        <v>536</v>
      </c>
      <c r="B382" s="26" t="s">
        <v>69</v>
      </c>
      <c r="C382" s="45" t="s">
        <v>1101</v>
      </c>
      <c r="D382" s="66" t="str">
        <f>'Evaluation des exigences'!E459</f>
        <v>Choix de véracité</v>
      </c>
      <c r="E382" s="59" t="str">
        <f>IFERROR(VLOOKUP(D382,'Page d''accueil'!$A$28:$C$35,2),"")</f>
        <v>Taux</v>
      </c>
    </row>
    <row r="383" spans="1:5" ht="21.95" hidden="1" customHeight="1" outlineLevel="1">
      <c r="A383" s="26" t="s">
        <v>537</v>
      </c>
      <c r="B383" s="26" t="s">
        <v>69</v>
      </c>
      <c r="C383" s="45" t="s">
        <v>1102</v>
      </c>
      <c r="D383" s="66" t="str">
        <f>'Evaluation des exigences'!E460</f>
        <v>Choix de véracité</v>
      </c>
      <c r="E383" s="59" t="str">
        <f>IFERROR(VLOOKUP(D383,'Page d''accueil'!$A$28:$C$35,2),"")</f>
        <v>Taux</v>
      </c>
    </row>
    <row r="384" spans="1:5" ht="21.95" hidden="1" customHeight="1" outlineLevel="1">
      <c r="A384" s="33" t="s">
        <v>538</v>
      </c>
      <c r="B384" s="33" t="s">
        <v>424</v>
      </c>
      <c r="C384" s="44" t="s">
        <v>1103</v>
      </c>
      <c r="D384" s="66" t="str">
        <f>'Evaluation des exigences'!E461</f>
        <v>Choix de véracité</v>
      </c>
      <c r="E384" s="59" t="str">
        <f>IFERROR(VLOOKUP(D384,'Page d''accueil'!$A$28:$C$35,2),"")</f>
        <v>Taux</v>
      </c>
    </row>
    <row r="385" spans="1:5" ht="15" hidden="1" customHeight="1" outlineLevel="1">
      <c r="A385" s="1" t="s">
        <v>504</v>
      </c>
      <c r="B385" s="28" t="s">
        <v>450</v>
      </c>
      <c r="C385" s="46" t="s">
        <v>750</v>
      </c>
      <c r="D385" s="64" t="str">
        <f>IFERROR(VLOOKUP(E385,'Page d''accueil'!$A$38:$E$42,3),"")</f>
        <v>Informel</v>
      </c>
      <c r="E385" s="58">
        <f>IFERROR(SUM(E386:E391)/COUNTA(E386:E391),"")</f>
        <v>0</v>
      </c>
    </row>
    <row r="386" spans="1:5" ht="21.95" hidden="1" customHeight="1" outlineLevel="1">
      <c r="A386" s="33" t="s">
        <v>541</v>
      </c>
      <c r="B386" s="33" t="s">
        <v>542</v>
      </c>
      <c r="C386" s="44" t="s">
        <v>1104</v>
      </c>
      <c r="D386" s="66" t="str">
        <f>'Evaluation des exigences'!E464</f>
        <v>Choix de véracité</v>
      </c>
      <c r="E386" s="59" t="str">
        <f>IFERROR(VLOOKUP(D386,'Page d''accueil'!$A$28:$C$35,2),"")</f>
        <v>Taux</v>
      </c>
    </row>
    <row r="387" spans="1:5" ht="21.95" hidden="1" customHeight="1" outlineLevel="1">
      <c r="A387" s="33" t="s">
        <v>543</v>
      </c>
      <c r="B387" s="33" t="s">
        <v>450</v>
      </c>
      <c r="C387" s="44" t="s">
        <v>1105</v>
      </c>
      <c r="D387" s="66" t="str">
        <f>'Evaluation des exigences'!E465</f>
        <v>Choix de véracité</v>
      </c>
      <c r="E387" s="59" t="str">
        <f>IFERROR(VLOOKUP(D387,'Page d''accueil'!$A$28:$C$35,2),"")</f>
        <v>Taux</v>
      </c>
    </row>
    <row r="388" spans="1:5" ht="33" hidden="1" customHeight="1" outlineLevel="1">
      <c r="A388" s="33" t="s">
        <v>544</v>
      </c>
      <c r="B388" s="33" t="s">
        <v>545</v>
      </c>
      <c r="C388" s="44" t="s">
        <v>1106</v>
      </c>
      <c r="D388" s="66" t="str">
        <f>'Evaluation des exigences'!E466</f>
        <v>Choix de véracité</v>
      </c>
      <c r="E388" s="59" t="str">
        <f>IFERROR(VLOOKUP(D388,'Page d''accueil'!$A$28:$C$35,2),"")</f>
        <v>Taux</v>
      </c>
    </row>
    <row r="389" spans="1:5" ht="15" hidden="1" customHeight="1" outlineLevel="1">
      <c r="A389" s="33" t="s">
        <v>546</v>
      </c>
      <c r="B389" s="33" t="s">
        <v>450</v>
      </c>
      <c r="C389" s="44" t="s">
        <v>547</v>
      </c>
      <c r="D389" s="66" t="str">
        <f>'Evaluation des exigences'!E473</f>
        <v>Choix de véracité</v>
      </c>
      <c r="E389" s="59" t="str">
        <f>IFERROR(VLOOKUP(D389,'Page d''accueil'!$A$28:$C$35,2),"")</f>
        <v>Taux</v>
      </c>
    </row>
    <row r="390" spans="1:5" ht="21.95" hidden="1" customHeight="1" outlineLevel="1">
      <c r="A390" s="33" t="s">
        <v>551</v>
      </c>
      <c r="B390" s="33" t="s">
        <v>552</v>
      </c>
      <c r="C390" s="44" t="s">
        <v>1107</v>
      </c>
      <c r="D390" s="66" t="str">
        <f>'Evaluation des exigences'!E467</f>
        <v>Choix de véracité</v>
      </c>
      <c r="E390" s="59" t="str">
        <f>IFERROR(VLOOKUP(D390,'Page d''accueil'!$A$28:$C$35,2),"")</f>
        <v>Taux</v>
      </c>
    </row>
    <row r="391" spans="1:5" ht="21.95" hidden="1" customHeight="1" outlineLevel="1">
      <c r="A391" s="33" t="s">
        <v>553</v>
      </c>
      <c r="B391" s="33" t="s">
        <v>450</v>
      </c>
      <c r="C391" s="50" t="s">
        <v>1108</v>
      </c>
      <c r="D391" s="66" t="str">
        <f>'Evaluation des exigences'!E476</f>
        <v>Choix de véracité</v>
      </c>
      <c r="E391" s="59" t="str">
        <f>IFERROR(VLOOKUP(D391,'Page d''accueil'!$A$28:$C$35,2),"")</f>
        <v>Taux</v>
      </c>
    </row>
    <row r="392" spans="1:5" ht="15" hidden="1" customHeight="1" outlineLevel="1">
      <c r="A392" s="1" t="s">
        <v>751</v>
      </c>
      <c r="B392" s="34"/>
      <c r="C392" s="46" t="s">
        <v>752</v>
      </c>
      <c r="D392" s="64" t="str">
        <f>IFERROR(VLOOKUP(E392,'Page d''accueil'!$A$38:$E$42,3),"")</f>
        <v>Informel</v>
      </c>
      <c r="E392" s="58">
        <f>IFERROR(SUM(E393)/COUNTA(E393),"")</f>
        <v>0</v>
      </c>
    </row>
    <row r="393" spans="1:5" ht="21.75" hidden="1" customHeight="1" outlineLevel="1">
      <c r="A393" s="33" t="s">
        <v>539</v>
      </c>
      <c r="B393" s="33" t="s">
        <v>424</v>
      </c>
      <c r="C393" s="44" t="s">
        <v>1109</v>
      </c>
      <c r="D393" s="66" t="str">
        <f>'Evaluation des exigences'!E462</f>
        <v>Choix de véracité</v>
      </c>
      <c r="E393" s="59" t="str">
        <f>IFERROR(VLOOKUP(D393,'Page d''accueil'!$A$28:$C$35,2),"")</f>
        <v>Taux</v>
      </c>
    </row>
    <row r="394" spans="1:5" ht="11.1" customHeight="1" collapsed="1"/>
  </sheetData>
  <mergeCells count="7">
    <mergeCell ref="B285:B286"/>
    <mergeCell ref="B274:B275"/>
    <mergeCell ref="A158:A159"/>
    <mergeCell ref="A160:A162"/>
    <mergeCell ref="A185:A186"/>
    <mergeCell ref="A223:A224"/>
    <mergeCell ref="B223:B224"/>
  </mergeCells>
  <pageMargins left="0.13125000000000001" right="0.17812500000000001" top="0.75" bottom="0.75" header="0.3" footer="0.3"/>
  <pageSetup scale="90" orientation="portrait" r:id="rId1"/>
  <headerFooter>
    <oddHeader>&amp;C&amp;"Arial Narrow,Normal"&amp;6&amp;K000000Utilitaire ISO 9001</oddHeader>
    <oddFooter>&amp;R&amp;"Calibri,Regular"&amp;11&amp;K000000&amp;"Arial Narrow,Regular"&amp;6&amp;P/&amp;N</oddFooter>
  </headerFooter>
</worksheet>
</file>

<file path=xl/worksheets/sheet14.xml><?xml version="1.0" encoding="utf-8"?>
<worksheet xmlns="http://schemas.openxmlformats.org/spreadsheetml/2006/main" xmlns:r="http://schemas.openxmlformats.org/officeDocument/2006/relationships">
  <sheetPr codeName="Feuil12"/>
  <dimension ref="A1:H95"/>
  <sheetViews>
    <sheetView showGridLines="0" topLeftCell="G1" workbookViewId="0">
      <selection sqref="A1:H1"/>
    </sheetView>
  </sheetViews>
  <sheetFormatPr baseColWidth="10" defaultColWidth="10.85546875" defaultRowHeight="11.1" customHeight="1" outlineLevelRow="1"/>
  <cols>
    <col min="1" max="2" width="9.140625" style="6" hidden="1" customWidth="1"/>
    <col min="3" max="3" width="12.42578125" style="6" hidden="1" customWidth="1"/>
    <col min="4" max="4" width="60.7109375" style="3" hidden="1" customWidth="1"/>
    <col min="5" max="5" width="15.85546875" style="6" hidden="1" customWidth="1"/>
    <col min="6" max="6" width="6.42578125" style="62" hidden="1" customWidth="1"/>
    <col min="7" max="253" width="10.85546875" customWidth="1"/>
  </cols>
  <sheetData>
    <row r="1" spans="1:8" ht="15" customHeight="1">
      <c r="A1" s="30"/>
      <c r="B1" s="83"/>
      <c r="C1" s="37"/>
      <c r="D1" s="82" t="s">
        <v>1163</v>
      </c>
      <c r="E1" s="37"/>
      <c r="F1" s="57"/>
    </row>
    <row r="2" spans="1:8" ht="34.5" customHeight="1">
      <c r="A2" s="26" t="s">
        <v>769</v>
      </c>
      <c r="B2" s="7" t="s">
        <v>63</v>
      </c>
      <c r="C2" s="110" t="s">
        <v>64</v>
      </c>
      <c r="D2" s="29" t="s">
        <v>770</v>
      </c>
      <c r="E2" s="28" t="s">
        <v>772</v>
      </c>
      <c r="F2" s="58" t="s">
        <v>773</v>
      </c>
      <c r="H2" s="80"/>
    </row>
    <row r="3" spans="1:8" ht="17.25" customHeight="1">
      <c r="A3" s="86" t="s">
        <v>69</v>
      </c>
      <c r="B3" s="87" t="s">
        <v>69</v>
      </c>
      <c r="C3" s="96" t="s">
        <v>1110</v>
      </c>
      <c r="D3" s="109" t="s">
        <v>1111</v>
      </c>
      <c r="E3" s="100" t="str">
        <f>IFERROR(VLOOKUP(F3,'Page d''accueil'!$A$38:$E$42,3),"")</f>
        <v>Informel</v>
      </c>
      <c r="F3" s="99">
        <f>AVERAGE(F4,F8,F11,F13,F24)</f>
        <v>0</v>
      </c>
      <c r="H3" s="81"/>
    </row>
    <row r="4" spans="1:8" ht="15" customHeight="1" outlineLevel="1">
      <c r="A4" s="88" t="s">
        <v>69</v>
      </c>
      <c r="B4" s="88" t="s">
        <v>69</v>
      </c>
      <c r="C4" s="88" t="s">
        <v>332</v>
      </c>
      <c r="D4" s="88" t="s">
        <v>555</v>
      </c>
      <c r="E4" s="97" t="str">
        <f>IFERROR(VLOOKUP(F4,'Page d''accueil'!$A$38:$E$42,3),"")</f>
        <v>Informel</v>
      </c>
      <c r="F4" s="98">
        <f>IFERROR(SUM(F5:F7)/COUNTA(F5:F7),"")</f>
        <v>0</v>
      </c>
      <c r="H4" s="81"/>
    </row>
    <row r="5" spans="1:8" ht="21.95" customHeight="1" outlineLevel="1">
      <c r="A5" s="90" t="s">
        <v>69</v>
      </c>
      <c r="B5" s="90" t="s">
        <v>69</v>
      </c>
      <c r="C5" s="92" t="s">
        <v>332</v>
      </c>
      <c r="D5" s="93" t="s">
        <v>556</v>
      </c>
      <c r="E5" s="84" t="str">
        <f>'Evaluation des exigences'!E490</f>
        <v>Choix de véracité</v>
      </c>
      <c r="F5" s="59" t="str">
        <f>IFERROR(VLOOKUP(E5,'Page d''accueil'!$A$28:$C$35,2),"")</f>
        <v>Taux</v>
      </c>
      <c r="H5" s="81"/>
    </row>
    <row r="6" spans="1:8" ht="15" customHeight="1" outlineLevel="1">
      <c r="A6" s="101" t="s">
        <v>474</v>
      </c>
      <c r="B6" s="101" t="s">
        <v>1132</v>
      </c>
      <c r="C6" s="11" t="s">
        <v>332</v>
      </c>
      <c r="D6" s="102" t="s">
        <v>333</v>
      </c>
      <c r="E6" s="84" t="str">
        <f>'Evaluation des exigences'!E203</f>
        <v>Choix de véracité</v>
      </c>
      <c r="F6" s="59" t="str">
        <f>IFERROR(VLOOKUP(E6,'Page d''accueil'!$A$28:$C$35,2),"")</f>
        <v>Taux</v>
      </c>
      <c r="H6" s="81"/>
    </row>
    <row r="7" spans="1:8" ht="15" customHeight="1" outlineLevel="1">
      <c r="A7" s="101" t="s">
        <v>1142</v>
      </c>
      <c r="B7" s="101" t="s">
        <v>1136</v>
      </c>
      <c r="C7" s="11" t="s">
        <v>332</v>
      </c>
      <c r="D7" s="102" t="s">
        <v>334</v>
      </c>
      <c r="E7" s="85" t="str">
        <f>'Evaluation des exigences'!E207</f>
        <v>Choix de véracité</v>
      </c>
      <c r="F7" s="59" t="str">
        <f>IFERROR(VLOOKUP(E7,'Page d''accueil'!$A$28:$C$35,2),"")</f>
        <v>Taux</v>
      </c>
      <c r="H7" s="81"/>
    </row>
    <row r="8" spans="1:8" ht="15" customHeight="1" outlineLevel="1">
      <c r="A8" s="88" t="s">
        <v>69</v>
      </c>
      <c r="B8" s="88" t="s">
        <v>69</v>
      </c>
      <c r="C8" s="88" t="s">
        <v>175</v>
      </c>
      <c r="D8" s="88" t="s">
        <v>557</v>
      </c>
      <c r="E8" s="97" t="str">
        <f>IFERROR(VLOOKUP(F8,'Page d''accueil'!$A$38:$E$42,3),"")</f>
        <v>Informel</v>
      </c>
      <c r="F8" s="98">
        <f>IFERROR(SUM(F9:F10)/COUNTA(F9:F10),"")</f>
        <v>0</v>
      </c>
      <c r="H8" s="81"/>
    </row>
    <row r="9" spans="1:8" ht="21.95" customHeight="1" outlineLevel="1">
      <c r="A9" s="90" t="s">
        <v>69</v>
      </c>
      <c r="B9" s="90" t="s">
        <v>69</v>
      </c>
      <c r="C9" s="92" t="s">
        <v>175</v>
      </c>
      <c r="D9" s="91" t="s">
        <v>558</v>
      </c>
      <c r="E9" s="85" t="str">
        <f>'Evaluation des exigences'!E492</f>
        <v>Choix de véracité</v>
      </c>
      <c r="F9" s="59" t="str">
        <f>IFERROR(VLOOKUP(E9,'Page d''accueil'!$A$28:$C$35,2),"")</f>
        <v>Taux</v>
      </c>
      <c r="H9" s="81"/>
    </row>
    <row r="10" spans="1:8" ht="15" customHeight="1" outlineLevel="1">
      <c r="A10" s="11" t="s">
        <v>76</v>
      </c>
      <c r="B10" s="8" t="s">
        <v>77</v>
      </c>
      <c r="C10" s="11" t="s">
        <v>79</v>
      </c>
      <c r="D10" s="102" t="s">
        <v>78</v>
      </c>
      <c r="E10" s="85" t="str">
        <f>'Evaluation des exigences'!E40</f>
        <v>Choix de véracité</v>
      </c>
      <c r="F10" s="59" t="str">
        <f>IFERROR(VLOOKUP(E10,'Page d''accueil'!$A$28:$C$35,2),"")</f>
        <v>Taux</v>
      </c>
      <c r="H10" s="81"/>
    </row>
    <row r="11" spans="1:8" ht="15" customHeight="1" outlineLevel="1">
      <c r="A11" s="88" t="s">
        <v>69</v>
      </c>
      <c r="B11" s="88" t="s">
        <v>69</v>
      </c>
      <c r="C11" s="89" t="s">
        <v>560</v>
      </c>
      <c r="D11" s="88" t="s">
        <v>559</v>
      </c>
      <c r="E11" s="97" t="str">
        <f>IFERROR(VLOOKUP(F11,'Page d''accueil'!$A$38:$E$42,3),"")</f>
        <v>Informel</v>
      </c>
      <c r="F11" s="98">
        <f>IFERROR(SUM(F12)/COUNTA(F12),"")</f>
        <v>0</v>
      </c>
      <c r="H11" s="81"/>
    </row>
    <row r="12" spans="1:8" ht="21.95" customHeight="1" outlineLevel="1">
      <c r="A12" s="90" t="s">
        <v>69</v>
      </c>
      <c r="B12" s="90" t="s">
        <v>69</v>
      </c>
      <c r="C12" s="92" t="s">
        <v>560</v>
      </c>
      <c r="D12" s="103" t="s">
        <v>1164</v>
      </c>
      <c r="E12" s="85" t="str">
        <f>'Evaluation des exigences'!E494</f>
        <v>Choix de véracité</v>
      </c>
      <c r="F12" s="59" t="str">
        <f>IFERROR(VLOOKUP(E12,'Page d''accueil'!$A$28:$C$35,2),"")</f>
        <v>Taux</v>
      </c>
      <c r="H12" s="81"/>
    </row>
    <row r="13" spans="1:8" ht="21.95" customHeight="1" outlineLevel="1">
      <c r="A13" s="88" t="s">
        <v>69</v>
      </c>
      <c r="B13" s="88" t="s">
        <v>69</v>
      </c>
      <c r="C13" s="89" t="s">
        <v>562</v>
      </c>
      <c r="D13" s="88" t="s">
        <v>561</v>
      </c>
      <c r="E13" s="97" t="str">
        <f>IFERROR(VLOOKUP(F13,'Page d''accueil'!$A$38:$E$42,3),"")</f>
        <v>Informel</v>
      </c>
      <c r="F13" s="98">
        <f>IFERROR(SUM(F14:F23)/COUNTA(F14:F23),"")</f>
        <v>0</v>
      </c>
      <c r="H13" s="81"/>
    </row>
    <row r="14" spans="1:8" ht="21.95" customHeight="1" outlineLevel="1">
      <c r="A14" s="90" t="s">
        <v>69</v>
      </c>
      <c r="B14" s="90" t="s">
        <v>69</v>
      </c>
      <c r="C14" s="92" t="s">
        <v>562</v>
      </c>
      <c r="D14" s="91" t="s">
        <v>563</v>
      </c>
      <c r="E14" s="85" t="str">
        <f>'Evaluation des exigences'!E496</f>
        <v>Choix de véracité</v>
      </c>
      <c r="F14" s="59" t="str">
        <f>IFERROR(VLOOKUP(E14,'Page d''accueil'!$A$28:$C$35,2),"")</f>
        <v>Taux</v>
      </c>
      <c r="H14" s="81"/>
    </row>
    <row r="15" spans="1:8" ht="27.75" customHeight="1" outlineLevel="1">
      <c r="A15" s="90" t="s">
        <v>69</v>
      </c>
      <c r="B15" s="90" t="s">
        <v>69</v>
      </c>
      <c r="C15" s="92" t="s">
        <v>562</v>
      </c>
      <c r="D15" s="91" t="s">
        <v>564</v>
      </c>
      <c r="E15" s="85" t="str">
        <f>'Evaluation des exigences'!E497</f>
        <v>Choix de véracité</v>
      </c>
      <c r="F15" s="59" t="str">
        <f>IFERROR(VLOOKUP(E15,'Page d''accueil'!$A$28:$C$35,2),"")</f>
        <v>Taux</v>
      </c>
      <c r="H15" s="81"/>
    </row>
    <row r="16" spans="1:8" ht="21.95" customHeight="1" outlineLevel="1">
      <c r="A16" s="90" t="s">
        <v>69</v>
      </c>
      <c r="B16" s="90" t="s">
        <v>69</v>
      </c>
      <c r="C16" s="92" t="s">
        <v>562</v>
      </c>
      <c r="D16" s="91" t="s">
        <v>565</v>
      </c>
      <c r="E16" s="85" t="str">
        <f>'Evaluation des exigences'!E498</f>
        <v>Choix de véracité</v>
      </c>
      <c r="F16" s="59" t="str">
        <f>IFERROR(VLOOKUP(E16,'Page d''accueil'!$A$28:$C$35,2),"")</f>
        <v>Taux</v>
      </c>
      <c r="H16" s="81"/>
    </row>
    <row r="17" spans="1:8" ht="21.95" customHeight="1" outlineLevel="1">
      <c r="A17" s="90" t="s">
        <v>69</v>
      </c>
      <c r="B17" s="90" t="s">
        <v>69</v>
      </c>
      <c r="C17" s="92" t="s">
        <v>562</v>
      </c>
      <c r="D17" s="91" t="s">
        <v>566</v>
      </c>
      <c r="E17" s="85" t="str">
        <f>'Evaluation des exigences'!E499</f>
        <v>Choix de véracité</v>
      </c>
      <c r="F17" s="59" t="str">
        <f>IFERROR(VLOOKUP(E17,'Page d''accueil'!$A$28:$C$35,2),"")</f>
        <v>Taux</v>
      </c>
      <c r="H17" s="81"/>
    </row>
    <row r="18" spans="1:8" ht="33" customHeight="1" outlineLevel="1">
      <c r="A18" s="90" t="s">
        <v>69</v>
      </c>
      <c r="B18" s="90" t="s">
        <v>69</v>
      </c>
      <c r="C18" s="92" t="s">
        <v>568</v>
      </c>
      <c r="D18" s="91" t="s">
        <v>567</v>
      </c>
      <c r="E18" s="85" t="str">
        <f>'Evaluation des exigences'!E500</f>
        <v>Choix de véracité</v>
      </c>
      <c r="F18" s="59" t="str">
        <f>IFERROR(VLOOKUP(E18,'Page d''accueil'!$A$28:$C$35,2),"")</f>
        <v>Taux</v>
      </c>
      <c r="H18" s="81"/>
    </row>
    <row r="19" spans="1:8" ht="33" customHeight="1" outlineLevel="1">
      <c r="A19" s="90" t="s">
        <v>69</v>
      </c>
      <c r="B19" s="90" t="s">
        <v>69</v>
      </c>
      <c r="C19" s="92" t="s">
        <v>570</v>
      </c>
      <c r="D19" s="91" t="s">
        <v>569</v>
      </c>
      <c r="E19" s="85" t="str">
        <f>'Evaluation des exigences'!E501</f>
        <v>Choix de véracité</v>
      </c>
      <c r="F19" s="59" t="str">
        <f>IFERROR(VLOOKUP(E19,'Page d''accueil'!$A$28:$C$35,2),"")</f>
        <v>Taux</v>
      </c>
      <c r="H19" s="81"/>
    </row>
    <row r="20" spans="1:8" ht="15" customHeight="1" outlineLevel="1">
      <c r="A20" s="90" t="s">
        <v>69</v>
      </c>
      <c r="B20" s="90" t="s">
        <v>69</v>
      </c>
      <c r="C20" s="92" t="s">
        <v>572</v>
      </c>
      <c r="D20" s="91" t="s">
        <v>571</v>
      </c>
      <c r="E20" s="85" t="str">
        <f>'Evaluation des exigences'!E502</f>
        <v>Choix de véracité</v>
      </c>
      <c r="F20" s="59" t="str">
        <f>IFERROR(VLOOKUP(E20,'Page d''accueil'!$A$28:$C$35,2),"")</f>
        <v>Taux</v>
      </c>
      <c r="H20" s="81"/>
    </row>
    <row r="21" spans="1:8" ht="33" customHeight="1" outlineLevel="1">
      <c r="A21" s="90" t="s">
        <v>69</v>
      </c>
      <c r="B21" s="90" t="s">
        <v>69</v>
      </c>
      <c r="C21" s="92" t="s">
        <v>574</v>
      </c>
      <c r="D21" s="91" t="s">
        <v>573</v>
      </c>
      <c r="E21" s="85" t="str">
        <f>'Evaluation des exigences'!E503</f>
        <v>Choix de véracité</v>
      </c>
      <c r="F21" s="59" t="str">
        <f>IFERROR(VLOOKUP(E21,'Page d''accueil'!$A$28:$C$35,2),"")</f>
        <v>Taux</v>
      </c>
      <c r="H21" s="81"/>
    </row>
    <row r="22" spans="1:8" ht="21.95" customHeight="1" outlineLevel="1">
      <c r="A22" s="90" t="s">
        <v>69</v>
      </c>
      <c r="B22" s="90" t="s">
        <v>69</v>
      </c>
      <c r="C22" s="92" t="s">
        <v>576</v>
      </c>
      <c r="D22" s="91" t="s">
        <v>575</v>
      </c>
      <c r="E22" s="85" t="str">
        <f>'Evaluation des exigences'!E504</f>
        <v>Choix de véracité</v>
      </c>
      <c r="F22" s="59" t="str">
        <f>IFERROR(VLOOKUP(E22,'Page d''accueil'!$A$28:$C$35,2),"")</f>
        <v>Taux</v>
      </c>
      <c r="H22" s="81"/>
    </row>
    <row r="23" spans="1:8" ht="21.95" customHeight="1" outlineLevel="1">
      <c r="A23" s="90" t="s">
        <v>69</v>
      </c>
      <c r="B23" s="90" t="s">
        <v>69</v>
      </c>
      <c r="C23" s="92" t="s">
        <v>578</v>
      </c>
      <c r="D23" s="91" t="s">
        <v>577</v>
      </c>
      <c r="E23" s="85" t="str">
        <f>'Evaluation des exigences'!E505</f>
        <v>Choix de véracité</v>
      </c>
      <c r="F23" s="59" t="str">
        <f>IFERROR(VLOOKUP(E23,'Page d''accueil'!$A$28:$C$35,2),"")</f>
        <v>Taux</v>
      </c>
      <c r="H23" s="81"/>
    </row>
    <row r="24" spans="1:8" ht="15" customHeight="1" outlineLevel="1">
      <c r="A24" s="88" t="s">
        <v>69</v>
      </c>
      <c r="B24" s="88" t="s">
        <v>69</v>
      </c>
      <c r="C24" s="89" t="s">
        <v>580</v>
      </c>
      <c r="D24" s="104" t="s">
        <v>579</v>
      </c>
      <c r="E24" s="97" t="str">
        <f>IFERROR(VLOOKUP(F24,'Page d''accueil'!$A$38:$E$42,3),"")</f>
        <v>Informel</v>
      </c>
      <c r="F24" s="98">
        <f>IFERROR(SUM(F25)/COUNTA(F25),"")</f>
        <v>0</v>
      </c>
      <c r="H24" s="81"/>
    </row>
    <row r="25" spans="1:8" ht="33" customHeight="1" outlineLevel="1">
      <c r="A25" s="90" t="s">
        <v>69</v>
      </c>
      <c r="B25" s="90" t="s">
        <v>69</v>
      </c>
      <c r="C25" s="92" t="s">
        <v>580</v>
      </c>
      <c r="D25" s="91" t="s">
        <v>581</v>
      </c>
      <c r="E25" s="85" t="str">
        <f>'Evaluation des exigences'!E507</f>
        <v>Choix de véracité</v>
      </c>
      <c r="F25" s="59" t="str">
        <f>IFERROR(VLOOKUP(E25,'Page d''accueil'!$A$28:$C$35,2),"")</f>
        <v>Taux</v>
      </c>
      <c r="H25" s="81"/>
    </row>
    <row r="26" spans="1:8" ht="15">
      <c r="A26" s="94" t="s">
        <v>69</v>
      </c>
      <c r="B26" s="95" t="s">
        <v>69</v>
      </c>
      <c r="C26" s="94">
        <v>4</v>
      </c>
      <c r="D26" s="96" t="s">
        <v>582</v>
      </c>
      <c r="E26" s="100" t="str">
        <f>IFERROR(VLOOKUP(F26,'Page d''accueil'!$A$38:$E$42,3),"")</f>
        <v>Informel</v>
      </c>
      <c r="F26" s="99">
        <f>AVERAGE(F27,F29,F32,F34)</f>
        <v>0</v>
      </c>
      <c r="H26" s="81"/>
    </row>
    <row r="27" spans="1:8" ht="15" hidden="1" outlineLevel="1">
      <c r="A27" s="88" t="s">
        <v>69</v>
      </c>
      <c r="B27" s="88" t="s">
        <v>69</v>
      </c>
      <c r="C27" s="89" t="s">
        <v>584</v>
      </c>
      <c r="D27" s="88" t="s">
        <v>583</v>
      </c>
      <c r="E27" s="97" t="str">
        <f>IFERROR(VLOOKUP(F27,'Page d''accueil'!$A$38:$E$42,3),"")</f>
        <v>Informel</v>
      </c>
      <c r="F27" s="98">
        <f>IFERROR(SUM(F28)/COUNTA(F28),"")</f>
        <v>0</v>
      </c>
      <c r="H27" s="81"/>
    </row>
    <row r="28" spans="1:8" ht="33" hidden="1" customHeight="1" outlineLevel="1">
      <c r="A28" s="90" t="s">
        <v>69</v>
      </c>
      <c r="B28" s="90" t="s">
        <v>69</v>
      </c>
      <c r="C28" s="92" t="s">
        <v>584</v>
      </c>
      <c r="D28" s="91" t="s">
        <v>585</v>
      </c>
      <c r="E28" s="85" t="str">
        <f>'Evaluation des exigences'!E510</f>
        <v>Choix de véracité</v>
      </c>
      <c r="F28" s="59" t="str">
        <f>IFERROR(VLOOKUP(E28,'Page d''accueil'!$A$28:$C$35,2),"")</f>
        <v>Taux</v>
      </c>
      <c r="H28" s="81"/>
    </row>
    <row r="29" spans="1:8" ht="22.5" hidden="1" outlineLevel="1">
      <c r="A29" s="88" t="s">
        <v>69</v>
      </c>
      <c r="B29" s="88" t="s">
        <v>69</v>
      </c>
      <c r="C29" s="89" t="s">
        <v>101</v>
      </c>
      <c r="D29" s="88" t="s">
        <v>586</v>
      </c>
      <c r="E29" s="97" t="str">
        <f>IFERROR(VLOOKUP(F29,'Page d''accueil'!$A$38:$E$42,3),"")</f>
        <v>Informel</v>
      </c>
      <c r="F29" s="98">
        <f>IFERROR(SUM(F30:F31)/COUNTA(F30:F31),"")</f>
        <v>0</v>
      </c>
      <c r="H29" s="81"/>
    </row>
    <row r="30" spans="1:8" ht="15" hidden="1" customHeight="1" outlineLevel="1">
      <c r="A30" s="90" t="s">
        <v>69</v>
      </c>
      <c r="B30" s="90" t="s">
        <v>69</v>
      </c>
      <c r="C30" s="92" t="s">
        <v>101</v>
      </c>
      <c r="D30" s="93" t="s">
        <v>587</v>
      </c>
      <c r="E30" s="85" t="str">
        <f>'Evaluation des exigences'!E512</f>
        <v>Choix de véracité</v>
      </c>
      <c r="F30" s="59" t="str">
        <f>IFERROR(VLOOKUP(E30,'Page d''accueil'!$A$28:$C$35,2),"")</f>
        <v>Taux</v>
      </c>
    </row>
    <row r="31" spans="1:8" ht="15" hidden="1" customHeight="1" outlineLevel="1">
      <c r="A31" s="90" t="s">
        <v>69</v>
      </c>
      <c r="B31" s="90" t="s">
        <v>69</v>
      </c>
      <c r="C31" s="92" t="s">
        <v>101</v>
      </c>
      <c r="D31" s="91" t="s">
        <v>588</v>
      </c>
      <c r="E31" s="85" t="str">
        <f>'Evaluation des exigences'!E513</f>
        <v>Choix de véracité</v>
      </c>
      <c r="F31" s="59" t="str">
        <f>IFERROR(VLOOKUP(E31,'Page d''accueil'!$A$28:$C$35,2),"")</f>
        <v>Taux</v>
      </c>
    </row>
    <row r="32" spans="1:8" ht="21.95" hidden="1" customHeight="1" outlineLevel="1">
      <c r="A32" s="88" t="s">
        <v>69</v>
      </c>
      <c r="B32" s="88" t="s">
        <v>69</v>
      </c>
      <c r="C32" s="89" t="s">
        <v>114</v>
      </c>
      <c r="D32" s="88" t="s">
        <v>1147</v>
      </c>
      <c r="E32" s="97" t="str">
        <f>IFERROR(VLOOKUP(F32,'Page d''accueil'!$A$38:$E$42,3),"")</f>
        <v>Informel</v>
      </c>
      <c r="F32" s="98">
        <f>IFERROR(SUM(F33)/COUNTA(F33),"")</f>
        <v>0</v>
      </c>
    </row>
    <row r="33" spans="1:6" ht="15" hidden="1" customHeight="1" outlineLevel="1" collapsed="1">
      <c r="A33" s="90" t="s">
        <v>69</v>
      </c>
      <c r="B33" s="90" t="s">
        <v>69</v>
      </c>
      <c r="C33" s="92" t="s">
        <v>114</v>
      </c>
      <c r="D33" s="91" t="s">
        <v>589</v>
      </c>
      <c r="E33" s="85" t="str">
        <f>'Evaluation des exigences'!E515</f>
        <v>Choix de véracité</v>
      </c>
      <c r="F33" s="59" t="str">
        <f>IFERROR(VLOOKUP(E33,'Page d''accueil'!$A$28:$C$35,2),"")</f>
        <v>Taux</v>
      </c>
    </row>
    <row r="34" spans="1:6" ht="15" hidden="1" customHeight="1" outlineLevel="1">
      <c r="A34" s="88" t="s">
        <v>69</v>
      </c>
      <c r="B34" s="88" t="s">
        <v>69</v>
      </c>
      <c r="C34" s="89" t="s">
        <v>70</v>
      </c>
      <c r="D34" s="88" t="s">
        <v>590</v>
      </c>
      <c r="E34" s="97" t="str">
        <f>IFERROR(VLOOKUP(F34,'Page d''accueil'!$A$38:$E$42,3),"")</f>
        <v>Informel</v>
      </c>
      <c r="F34" s="98">
        <f>IFERROR(SUM(F35:F37)/COUNTA(F35:F37),"")</f>
        <v>0</v>
      </c>
    </row>
    <row r="35" spans="1:6" ht="21.95" hidden="1" customHeight="1" outlineLevel="1">
      <c r="A35" s="90" t="s">
        <v>69</v>
      </c>
      <c r="B35" s="90" t="s">
        <v>69</v>
      </c>
      <c r="C35" s="92" t="s">
        <v>70</v>
      </c>
      <c r="D35" s="93" t="s">
        <v>591</v>
      </c>
      <c r="E35" s="85" t="str">
        <f>'Evaluation des exigences'!E517</f>
        <v>Choix de véracité</v>
      </c>
      <c r="F35" s="59" t="str">
        <f>IFERROR(VLOOKUP(E35,'Page d''accueil'!$A$28:$C$35,2),"")</f>
        <v>Taux</v>
      </c>
    </row>
    <row r="36" spans="1:6" ht="33" hidden="1" customHeight="1" outlineLevel="1">
      <c r="A36" s="90" t="s">
        <v>69</v>
      </c>
      <c r="B36" s="90" t="s">
        <v>69</v>
      </c>
      <c r="C36" s="92" t="s">
        <v>70</v>
      </c>
      <c r="D36" s="93" t="s">
        <v>592</v>
      </c>
      <c r="E36" s="85" t="str">
        <f>'Evaluation des exigences'!E518</f>
        <v>Choix de véracité</v>
      </c>
      <c r="F36" s="59" t="str">
        <f>IFERROR(VLOOKUP(E36,'Page d''accueil'!$A$28:$C$35,2),"")</f>
        <v>Taux</v>
      </c>
    </row>
    <row r="37" spans="1:6" ht="21.95" hidden="1" customHeight="1" outlineLevel="1">
      <c r="A37" s="90" t="s">
        <v>69</v>
      </c>
      <c r="B37" s="90" t="s">
        <v>69</v>
      </c>
      <c r="C37" s="92" t="s">
        <v>70</v>
      </c>
      <c r="D37" s="91" t="s">
        <v>593</v>
      </c>
      <c r="E37" s="85" t="str">
        <f>'Evaluation des exigences'!E519</f>
        <v>Choix de véracité</v>
      </c>
      <c r="F37" s="59" t="str">
        <f>IFERROR(VLOOKUP(E37,'Page d''accueil'!$A$28:$C$35,2),"")</f>
        <v>Taux</v>
      </c>
    </row>
    <row r="38" spans="1:6" ht="17.25" customHeight="1" collapsed="1">
      <c r="A38" s="94" t="s">
        <v>69</v>
      </c>
      <c r="B38" s="95" t="s">
        <v>69</v>
      </c>
      <c r="C38" s="94">
        <v>5</v>
      </c>
      <c r="D38" s="96" t="s">
        <v>594</v>
      </c>
      <c r="E38" s="100" t="str">
        <f>IFERROR(VLOOKUP(F38,'Page d''accueil'!$A$38:$E$42,3),"")</f>
        <v/>
      </c>
      <c r="F38" s="99" t="e">
        <f>AVERAGE(F39)</f>
        <v>#DIV/0!</v>
      </c>
    </row>
    <row r="39" spans="1:6" ht="15" hidden="1" customHeight="1" outlineLevel="1">
      <c r="A39" s="11" t="s">
        <v>244</v>
      </c>
      <c r="B39" s="8" t="s">
        <v>69</v>
      </c>
      <c r="C39" s="105">
        <v>5</v>
      </c>
      <c r="D39" s="102" t="s">
        <v>245</v>
      </c>
      <c r="E39" s="85" t="str">
        <f>'Evaluation des exigences'!E114</f>
        <v>Choix de véracité</v>
      </c>
      <c r="F39" s="59" t="str">
        <f>IFERROR(VLOOKUP(E39,'Page d''accueil'!$A$28:$C$35,2),"")</f>
        <v>Taux</v>
      </c>
    </row>
    <row r="40" spans="1:6" ht="17.25" customHeight="1" collapsed="1">
      <c r="A40" s="94" t="s">
        <v>69</v>
      </c>
      <c r="B40" s="95" t="s">
        <v>69</v>
      </c>
      <c r="C40" s="106">
        <v>6</v>
      </c>
      <c r="D40" s="96" t="s">
        <v>555</v>
      </c>
      <c r="E40" s="100" t="str">
        <f>IFERROR(VLOOKUP(F40,'Page d''accueil'!$A$38:$E$42,3),"")</f>
        <v>Informel</v>
      </c>
      <c r="F40" s="99">
        <f>AVERAGE(F41,F43,F50,F53,F58,F67,F70)</f>
        <v>0</v>
      </c>
    </row>
    <row r="41" spans="1:6" ht="21.95" hidden="1" customHeight="1" outlineLevel="1">
      <c r="A41" s="88" t="s">
        <v>69</v>
      </c>
      <c r="B41" s="88" t="s">
        <v>69</v>
      </c>
      <c r="C41" s="89" t="s">
        <v>234</v>
      </c>
      <c r="D41" s="88" t="s">
        <v>595</v>
      </c>
      <c r="E41" s="97" t="str">
        <f>IFERROR(VLOOKUP(F41,'Page d''accueil'!$A$38:$E$42,3),"")</f>
        <v>Informel</v>
      </c>
      <c r="F41" s="98">
        <f>IFERROR(SUM(F42)/COUNTA(F42),"")</f>
        <v>0</v>
      </c>
    </row>
    <row r="42" spans="1:6" ht="22.5" hidden="1" customHeight="1" outlineLevel="1">
      <c r="A42" s="90" t="s">
        <v>69</v>
      </c>
      <c r="B42" s="90" t="s">
        <v>69</v>
      </c>
      <c r="C42" s="92" t="s">
        <v>597</v>
      </c>
      <c r="D42" s="93" t="s">
        <v>596</v>
      </c>
      <c r="E42" s="85" t="str">
        <f>'Evaluation des exigences'!E525</f>
        <v>Choix de véracité</v>
      </c>
      <c r="F42" s="59" t="str">
        <f>IFERROR(VLOOKUP(E42,'Page d''accueil'!$A$28:$C$35,2),"")</f>
        <v>Taux</v>
      </c>
    </row>
    <row r="43" spans="1:6" ht="21.95" hidden="1" customHeight="1" outlineLevel="1">
      <c r="A43" s="88" t="s">
        <v>69</v>
      </c>
      <c r="B43" s="88" t="s">
        <v>69</v>
      </c>
      <c r="C43" s="89" t="s">
        <v>315</v>
      </c>
      <c r="D43" s="88" t="s">
        <v>598</v>
      </c>
      <c r="E43" s="97" t="str">
        <f>IFERROR(VLOOKUP(F43,'Page d''accueil'!$A$38:$E$42,3),"")</f>
        <v>Informel</v>
      </c>
      <c r="F43" s="98">
        <f>IFERROR(SUM(F44:F49)/COUNTA(F44:F49),"")</f>
        <v>0</v>
      </c>
    </row>
    <row r="44" spans="1:6" ht="15" hidden="1" customHeight="1" outlineLevel="1">
      <c r="A44" s="90" t="s">
        <v>69</v>
      </c>
      <c r="B44" s="90" t="s">
        <v>69</v>
      </c>
      <c r="C44" s="92" t="s">
        <v>600</v>
      </c>
      <c r="D44" s="93" t="s">
        <v>599</v>
      </c>
      <c r="E44" s="85" t="str">
        <f>'Evaluation des exigences'!E527</f>
        <v>Choix de véracité</v>
      </c>
      <c r="F44" s="59" t="str">
        <f>IFERROR(VLOOKUP(E44,'Page d''accueil'!$A$28:$C$35,2),"")</f>
        <v>Taux</v>
      </c>
    </row>
    <row r="45" spans="1:6" ht="21.95" hidden="1" customHeight="1" outlineLevel="1">
      <c r="A45" s="90" t="s">
        <v>69</v>
      </c>
      <c r="B45" s="90" t="s">
        <v>69</v>
      </c>
      <c r="C45" s="92" t="s">
        <v>602</v>
      </c>
      <c r="D45" s="93" t="s">
        <v>601</v>
      </c>
      <c r="E45" s="85" t="str">
        <f>'Evaluation des exigences'!E528</f>
        <v>Choix de véracité</v>
      </c>
      <c r="F45" s="59" t="str">
        <f>IFERROR(VLOOKUP(E45,'Page d''accueil'!$A$28:$C$35,2),"")</f>
        <v>Taux</v>
      </c>
    </row>
    <row r="46" spans="1:6" ht="15" hidden="1" customHeight="1" outlineLevel="1">
      <c r="A46" s="90" t="s">
        <v>69</v>
      </c>
      <c r="B46" s="90" t="s">
        <v>69</v>
      </c>
      <c r="C46" s="92" t="s">
        <v>604</v>
      </c>
      <c r="D46" s="91" t="s">
        <v>603</v>
      </c>
      <c r="E46" s="85" t="str">
        <f>'Evaluation des exigences'!E529</f>
        <v>Choix de véracité</v>
      </c>
      <c r="F46" s="59" t="str">
        <f>IFERROR(VLOOKUP(E46,'Page d''accueil'!$A$28:$C$35,2),"")</f>
        <v>Taux</v>
      </c>
    </row>
    <row r="47" spans="1:6" ht="33" hidden="1" customHeight="1" outlineLevel="1">
      <c r="A47" s="90" t="s">
        <v>69</v>
      </c>
      <c r="B47" s="90" t="s">
        <v>69</v>
      </c>
      <c r="C47" s="92" t="s">
        <v>606</v>
      </c>
      <c r="D47" s="91" t="s">
        <v>605</v>
      </c>
      <c r="E47" s="85" t="str">
        <f>'Evaluation des exigences'!E530</f>
        <v>Choix de véracité</v>
      </c>
      <c r="F47" s="59" t="str">
        <f>IFERROR(VLOOKUP(E47,'Page d''accueil'!$A$28:$C$35,2),"")</f>
        <v>Taux</v>
      </c>
    </row>
    <row r="48" spans="1:6" ht="33" hidden="1" customHeight="1" outlineLevel="1">
      <c r="A48" s="90" t="s">
        <v>69</v>
      </c>
      <c r="B48" s="90" t="s">
        <v>69</v>
      </c>
      <c r="C48" s="92" t="s">
        <v>608</v>
      </c>
      <c r="D48" s="93" t="s">
        <v>607</v>
      </c>
      <c r="E48" s="85" t="str">
        <f>'Evaluation des exigences'!E531</f>
        <v>Choix de véracité</v>
      </c>
      <c r="F48" s="59" t="str">
        <f>IFERROR(VLOOKUP(E48,'Page d''accueil'!$A$28:$C$35,2),"")</f>
        <v>Taux</v>
      </c>
    </row>
    <row r="49" spans="1:6" ht="21.95" hidden="1" customHeight="1" outlineLevel="1">
      <c r="A49" s="90" t="s">
        <v>69</v>
      </c>
      <c r="B49" s="90" t="s">
        <v>69</v>
      </c>
      <c r="C49" s="92" t="s">
        <v>610</v>
      </c>
      <c r="D49" s="93" t="s">
        <v>609</v>
      </c>
      <c r="E49" s="85" t="str">
        <f>'Evaluation des exigences'!E532</f>
        <v>Choix de véracité</v>
      </c>
      <c r="F49" s="59" t="str">
        <f>IFERROR(VLOOKUP(E49,'Page d''accueil'!$A$28:$C$35,2),"")</f>
        <v>Taux</v>
      </c>
    </row>
    <row r="50" spans="1:6" ht="15" hidden="1" customHeight="1" outlineLevel="1">
      <c r="A50" s="88" t="s">
        <v>69</v>
      </c>
      <c r="B50" s="88" t="s">
        <v>69</v>
      </c>
      <c r="C50" s="89" t="s">
        <v>246</v>
      </c>
      <c r="D50" s="88" t="s">
        <v>611</v>
      </c>
      <c r="E50" s="97" t="str">
        <f>IFERROR(VLOOKUP(F50,'Page d''accueil'!$A$38:$E$42,3),"")</f>
        <v>Informel</v>
      </c>
      <c r="F50" s="98">
        <f>IFERROR(SUM(F51:F52)/COUNTA(F51:F52),"")</f>
        <v>0</v>
      </c>
    </row>
    <row r="51" spans="1:6" ht="21.95" hidden="1" customHeight="1" outlineLevel="1">
      <c r="A51" s="90" t="s">
        <v>69</v>
      </c>
      <c r="B51" s="90" t="s">
        <v>69</v>
      </c>
      <c r="C51" s="92" t="s">
        <v>613</v>
      </c>
      <c r="D51" s="93" t="s">
        <v>612</v>
      </c>
      <c r="E51" s="85" t="str">
        <f>'Evaluation des exigences'!E534</f>
        <v>Choix de véracité</v>
      </c>
      <c r="F51" s="59" t="str">
        <f>IFERROR(VLOOKUP(E51,'Page d''accueil'!$A$28:$C$35,2),"")</f>
        <v>Taux</v>
      </c>
    </row>
    <row r="52" spans="1:6" ht="21.95" hidden="1" customHeight="1" outlineLevel="1">
      <c r="A52" s="90" t="s">
        <v>69</v>
      </c>
      <c r="B52" s="90" t="s">
        <v>69</v>
      </c>
      <c r="C52" s="92" t="s">
        <v>615</v>
      </c>
      <c r="D52" s="93" t="s">
        <v>614</v>
      </c>
      <c r="E52" s="85" t="str">
        <f>'Evaluation des exigences'!E535</f>
        <v>Choix de véracité</v>
      </c>
      <c r="F52" s="59" t="str">
        <f>IFERROR(VLOOKUP(E52,'Page d''accueil'!$A$28:$C$35,2),"")</f>
        <v>Taux</v>
      </c>
    </row>
    <row r="53" spans="1:6" ht="21.95" hidden="1" customHeight="1" outlineLevel="1">
      <c r="A53" s="88" t="s">
        <v>69</v>
      </c>
      <c r="B53" s="88" t="s">
        <v>69</v>
      </c>
      <c r="C53" s="89" t="s">
        <v>326</v>
      </c>
      <c r="D53" s="88" t="s">
        <v>616</v>
      </c>
      <c r="E53" s="97" t="str">
        <f>IFERROR(VLOOKUP(F53,'Page d''accueil'!$A$38:$E$42,3),"")</f>
        <v>Informel</v>
      </c>
      <c r="F53" s="98">
        <f>IFERROR(SUM(F54:F57)/COUNTA(F54:F57),"")</f>
        <v>0</v>
      </c>
    </row>
    <row r="54" spans="1:6" ht="15" hidden="1" customHeight="1" outlineLevel="1">
      <c r="A54" s="90" t="s">
        <v>69</v>
      </c>
      <c r="B54" s="90" t="s">
        <v>69</v>
      </c>
      <c r="C54" s="92" t="s">
        <v>327</v>
      </c>
      <c r="D54" s="93" t="s">
        <v>617</v>
      </c>
      <c r="E54" s="85" t="str">
        <f>'Evaluation des exigences'!E537</f>
        <v>Choix de véracité</v>
      </c>
      <c r="F54" s="59" t="str">
        <f>IFERROR(VLOOKUP(E54,'Page d''accueil'!$A$28:$C$35,2),"")</f>
        <v>Taux</v>
      </c>
    </row>
    <row r="55" spans="1:6" ht="15" hidden="1" customHeight="1" outlineLevel="1">
      <c r="A55" s="90" t="s">
        <v>69</v>
      </c>
      <c r="B55" s="90" t="s">
        <v>69</v>
      </c>
      <c r="C55" s="92" t="s">
        <v>328</v>
      </c>
      <c r="D55" s="93" t="s">
        <v>618</v>
      </c>
      <c r="E55" s="85" t="str">
        <f>'Evaluation des exigences'!E538</f>
        <v>Choix de véracité</v>
      </c>
      <c r="F55" s="59" t="str">
        <f>IFERROR(VLOOKUP(E55,'Page d''accueil'!$A$28:$C$35,2),"")</f>
        <v>Taux</v>
      </c>
    </row>
    <row r="56" spans="1:6" ht="15" hidden="1" customHeight="1" outlineLevel="1">
      <c r="A56" s="90" t="s">
        <v>69</v>
      </c>
      <c r="B56" s="90" t="s">
        <v>69</v>
      </c>
      <c r="C56" s="92" t="s">
        <v>620</v>
      </c>
      <c r="D56" s="93" t="s">
        <v>619</v>
      </c>
      <c r="E56" s="85" t="str">
        <f>'Evaluation des exigences'!E539</f>
        <v>Choix de véracité</v>
      </c>
      <c r="F56" s="59" t="str">
        <f>IFERROR(VLOOKUP(E56,'Page d''accueil'!$A$28:$C$35,2),"")</f>
        <v>Taux</v>
      </c>
    </row>
    <row r="57" spans="1:6" ht="15" hidden="1" customHeight="1" outlineLevel="1">
      <c r="A57" s="90" t="s">
        <v>69</v>
      </c>
      <c r="B57" s="90" t="s">
        <v>69</v>
      </c>
      <c r="C57" s="92" t="s">
        <v>622</v>
      </c>
      <c r="D57" s="93" t="s">
        <v>621</v>
      </c>
      <c r="E57" s="85" t="str">
        <f>'Evaluation des exigences'!E540</f>
        <v>Choix de véracité</v>
      </c>
      <c r="F57" s="59" t="str">
        <f>IFERROR(VLOOKUP(E57,'Page d''accueil'!$A$28:$C$35,2),"")</f>
        <v>Taux</v>
      </c>
    </row>
    <row r="58" spans="1:6" ht="21.95" hidden="1" customHeight="1" outlineLevel="1">
      <c r="A58" s="88" t="s">
        <v>69</v>
      </c>
      <c r="B58" s="88" t="s">
        <v>69</v>
      </c>
      <c r="C58" s="89" t="s">
        <v>624</v>
      </c>
      <c r="D58" s="88" t="s">
        <v>623</v>
      </c>
      <c r="E58" s="97" t="str">
        <f>IFERROR(VLOOKUP(F58,'Page d''accueil'!$A$38:$E$42,3),"")</f>
        <v>Informel</v>
      </c>
      <c r="F58" s="98">
        <f>IFERROR(SUM(F59:F66)/COUNTA(F59:F66),"")</f>
        <v>0</v>
      </c>
    </row>
    <row r="59" spans="1:6" ht="26.25" hidden="1" customHeight="1" outlineLevel="1">
      <c r="A59" s="11" t="s">
        <v>1128</v>
      </c>
      <c r="B59" s="8" t="s">
        <v>69</v>
      </c>
      <c r="C59" s="11" t="s">
        <v>318</v>
      </c>
      <c r="D59" s="102" t="s">
        <v>317</v>
      </c>
      <c r="E59" s="85" t="str">
        <f>'Evaluation des exigences'!E154</f>
        <v>Choix de véracité</v>
      </c>
      <c r="F59" s="59" t="str">
        <f>IFERROR(VLOOKUP(E59,'Page d''accueil'!$A$28:$C$35,2),"")</f>
        <v>Taux</v>
      </c>
    </row>
    <row r="60" spans="1:6" ht="26.25" hidden="1" customHeight="1" outlineLevel="1">
      <c r="A60" s="11" t="s">
        <v>1129</v>
      </c>
      <c r="B60" s="8" t="s">
        <v>69</v>
      </c>
      <c r="C60" s="11" t="s">
        <v>320</v>
      </c>
      <c r="D60" s="102" t="s">
        <v>319</v>
      </c>
      <c r="E60" s="85" t="str">
        <f>'Evaluation des exigences'!E155</f>
        <v>Choix de véracité</v>
      </c>
      <c r="F60" s="59" t="str">
        <f>IFERROR(VLOOKUP(E60,'Page d''accueil'!$A$28:$C$35,2),"")</f>
        <v>Taux</v>
      </c>
    </row>
    <row r="61" spans="1:6" ht="26.25" hidden="1" customHeight="1" outlineLevel="1">
      <c r="A61" s="90" t="s">
        <v>69</v>
      </c>
      <c r="B61" s="90" t="s">
        <v>69</v>
      </c>
      <c r="C61" s="92" t="s">
        <v>320</v>
      </c>
      <c r="D61" s="93" t="s">
        <v>625</v>
      </c>
      <c r="E61" s="85" t="str">
        <f>'Evaluation des exigences'!E542</f>
        <v>Choix de véracité</v>
      </c>
      <c r="F61" s="59" t="str">
        <f>IFERROR(VLOOKUP(E61,'Page d''accueil'!$A$28:$C$35,2),"")</f>
        <v>Taux</v>
      </c>
    </row>
    <row r="62" spans="1:6" ht="21.95" hidden="1" customHeight="1" outlineLevel="1">
      <c r="A62" s="11" t="s">
        <v>1130</v>
      </c>
      <c r="B62" s="8" t="s">
        <v>69</v>
      </c>
      <c r="C62" s="11" t="s">
        <v>322</v>
      </c>
      <c r="D62" s="102" t="s">
        <v>321</v>
      </c>
      <c r="E62" s="85" t="str">
        <f>'Evaluation des exigences'!E156</f>
        <v>Choix de véracité</v>
      </c>
      <c r="F62" s="59" t="str">
        <f>IFERROR(VLOOKUP(E62,'Page d''accueil'!$A$28:$C$35,2),"")</f>
        <v>Taux</v>
      </c>
    </row>
    <row r="63" spans="1:6" ht="33" hidden="1" customHeight="1" outlineLevel="1">
      <c r="A63" s="90" t="s">
        <v>69</v>
      </c>
      <c r="B63" s="90" t="s">
        <v>69</v>
      </c>
      <c r="C63" s="92" t="s">
        <v>322</v>
      </c>
      <c r="D63" s="93" t="s">
        <v>626</v>
      </c>
      <c r="E63" s="85" t="str">
        <f>'Evaluation des exigences'!E543</f>
        <v>Choix de véracité</v>
      </c>
      <c r="F63" s="59" t="str">
        <f>IFERROR(VLOOKUP(E63,'Page d''accueil'!$A$28:$C$35,2),"")</f>
        <v>Taux</v>
      </c>
    </row>
    <row r="64" spans="1:6" ht="33" hidden="1" customHeight="1" outlineLevel="1">
      <c r="A64" s="90" t="s">
        <v>69</v>
      </c>
      <c r="B64" s="90" t="s">
        <v>69</v>
      </c>
      <c r="C64" s="92" t="s">
        <v>628</v>
      </c>
      <c r="D64" s="93" t="s">
        <v>627</v>
      </c>
      <c r="E64" s="85" t="str">
        <f>'Evaluation des exigences'!E544</f>
        <v>Choix de véracité</v>
      </c>
      <c r="F64" s="59" t="str">
        <f>IFERROR(VLOOKUP(E64,'Page d''accueil'!$A$28:$C$35,2),"")</f>
        <v>Taux</v>
      </c>
    </row>
    <row r="65" spans="1:6" ht="21.95" hidden="1" customHeight="1" outlineLevel="1">
      <c r="A65" s="90" t="s">
        <v>69</v>
      </c>
      <c r="B65" s="90" t="s">
        <v>69</v>
      </c>
      <c r="C65" s="92" t="s">
        <v>630</v>
      </c>
      <c r="D65" s="93" t="s">
        <v>629</v>
      </c>
      <c r="E65" s="85" t="str">
        <f>'Evaluation des exigences'!E545</f>
        <v>Choix de véracité</v>
      </c>
      <c r="F65" s="59" t="str">
        <f>IFERROR(VLOOKUP(E65,'Page d''accueil'!$A$28:$C$35,2),"")</f>
        <v>Taux</v>
      </c>
    </row>
    <row r="66" spans="1:6" ht="21.95" hidden="1" customHeight="1" outlineLevel="1">
      <c r="A66" s="90" t="s">
        <v>69</v>
      </c>
      <c r="B66" s="90" t="s">
        <v>69</v>
      </c>
      <c r="C66" s="92" t="s">
        <v>632</v>
      </c>
      <c r="D66" s="93" t="s">
        <v>631</v>
      </c>
      <c r="E66" s="85" t="str">
        <f>'Evaluation des exigences'!E546</f>
        <v>Choix de véracité</v>
      </c>
      <c r="F66" s="59" t="str">
        <f>IFERROR(VLOOKUP(E66,'Page d''accueil'!$A$28:$C$35,2),"")</f>
        <v>Taux</v>
      </c>
    </row>
    <row r="67" spans="1:6" ht="15" hidden="1" outlineLevel="1">
      <c r="A67" s="88" t="s">
        <v>69</v>
      </c>
      <c r="B67" s="88" t="s">
        <v>69</v>
      </c>
      <c r="C67" s="89" t="s">
        <v>634</v>
      </c>
      <c r="D67" s="88" t="s">
        <v>633</v>
      </c>
      <c r="E67" s="97" t="str">
        <f>IFERROR(VLOOKUP(F67,'Page d''accueil'!$A$38:$E$42,3),"")</f>
        <v>Informel</v>
      </c>
      <c r="F67" s="98">
        <f>IFERROR(SUM(F68:F69)/COUNTA(F68:F69),"")</f>
        <v>0</v>
      </c>
    </row>
    <row r="68" spans="1:6" ht="15" hidden="1" customHeight="1" outlineLevel="1" collapsed="1">
      <c r="A68" s="90" t="s">
        <v>69</v>
      </c>
      <c r="B68" s="90" t="s">
        <v>69</v>
      </c>
      <c r="C68" s="92" t="s">
        <v>636</v>
      </c>
      <c r="D68" s="93" t="s">
        <v>635</v>
      </c>
      <c r="E68" s="85" t="str">
        <f>'Evaluation des exigences'!E548</f>
        <v>Choix de véracité</v>
      </c>
      <c r="F68" s="59" t="str">
        <f>IFERROR(VLOOKUP(E68,'Page d''accueil'!$A$28:$C$35,2),"")</f>
        <v>Taux</v>
      </c>
    </row>
    <row r="69" spans="1:6" ht="15" hidden="1" customHeight="1" outlineLevel="1">
      <c r="A69" s="90" t="s">
        <v>69</v>
      </c>
      <c r="B69" s="90" t="s">
        <v>69</v>
      </c>
      <c r="C69" s="92" t="s">
        <v>638</v>
      </c>
      <c r="D69" s="93" t="s">
        <v>637</v>
      </c>
      <c r="E69" s="85" t="str">
        <f>'Evaluation des exigences'!E549</f>
        <v>Choix de véracité</v>
      </c>
      <c r="F69" s="59" t="str">
        <f>IFERROR(VLOOKUP(E69,'Page d''accueil'!$A$28:$C$35,2),"")</f>
        <v>Taux</v>
      </c>
    </row>
    <row r="70" spans="1:6" ht="15" hidden="1" outlineLevel="1">
      <c r="A70" s="88" t="s">
        <v>69</v>
      </c>
      <c r="B70" s="88" t="s">
        <v>69</v>
      </c>
      <c r="C70" s="89" t="s">
        <v>640</v>
      </c>
      <c r="D70" s="88" t="s">
        <v>639</v>
      </c>
      <c r="E70" s="97" t="str">
        <f>IFERROR(VLOOKUP(F70,'Page d''accueil'!$A$38:$E$42,3),"")</f>
        <v>Informel</v>
      </c>
      <c r="F70" s="98">
        <f>IFERROR(SUM(F71:F72)/COUNTA(F71:F72),"")</f>
        <v>0</v>
      </c>
    </row>
    <row r="71" spans="1:6" ht="33" hidden="1" customHeight="1" outlineLevel="1">
      <c r="A71" s="90" t="s">
        <v>69</v>
      </c>
      <c r="B71" s="90" t="s">
        <v>69</v>
      </c>
      <c r="C71" s="92" t="s">
        <v>642</v>
      </c>
      <c r="D71" s="93" t="s">
        <v>641</v>
      </c>
      <c r="E71" s="85" t="str">
        <f>'Evaluation des exigences'!E551</f>
        <v>Choix de véracité</v>
      </c>
      <c r="F71" s="59" t="str">
        <f>IFERROR(VLOOKUP(E71,'Page d''accueil'!$A$28:$C$35,2),"")</f>
        <v>Taux</v>
      </c>
    </row>
    <row r="72" spans="1:6" ht="33" hidden="1" customHeight="1" outlineLevel="1">
      <c r="A72" s="90" t="s">
        <v>69</v>
      </c>
      <c r="B72" s="90" t="s">
        <v>69</v>
      </c>
      <c r="C72" s="92" t="s">
        <v>644</v>
      </c>
      <c r="D72" s="93" t="s">
        <v>643</v>
      </c>
      <c r="E72" s="85" t="str">
        <f>'Evaluation des exigences'!E552</f>
        <v>Choix de véracité</v>
      </c>
      <c r="F72" s="59" t="str">
        <f>IFERROR(VLOOKUP(E72,'Page d''accueil'!$A$28:$C$35,2),"")</f>
        <v>Taux</v>
      </c>
    </row>
    <row r="73" spans="1:6" ht="15" collapsed="1">
      <c r="A73" s="94" t="s">
        <v>69</v>
      </c>
      <c r="B73" s="95" t="s">
        <v>69</v>
      </c>
      <c r="C73" s="106">
        <v>7</v>
      </c>
      <c r="D73" s="96" t="s">
        <v>645</v>
      </c>
      <c r="E73" s="100" t="str">
        <f>IFERROR(VLOOKUP(F73,'Page d''accueil'!$A$38:$E$42,3),"")</f>
        <v/>
      </c>
      <c r="F73" s="99" t="e">
        <f>AVERAGE(F74:F76)</f>
        <v>#DIV/0!</v>
      </c>
    </row>
    <row r="74" spans="1:6" ht="15" hidden="1" customHeight="1" outlineLevel="1">
      <c r="A74" s="90" t="s">
        <v>69</v>
      </c>
      <c r="B74" s="90" t="s">
        <v>69</v>
      </c>
      <c r="C74" s="107">
        <v>7</v>
      </c>
      <c r="D74" s="93" t="s">
        <v>646</v>
      </c>
      <c r="E74" s="85" t="str">
        <f>'Evaluation des exigences'!E554</f>
        <v>Choix de véracité</v>
      </c>
      <c r="F74" s="59" t="str">
        <f>IFERROR(VLOOKUP(E74,'Page d''accueil'!$A$28:$C$35,2),"")</f>
        <v>Taux</v>
      </c>
    </row>
    <row r="75" spans="1:6" ht="33" hidden="1" customHeight="1" outlineLevel="1">
      <c r="A75" s="90" t="s">
        <v>69</v>
      </c>
      <c r="B75" s="90" t="s">
        <v>69</v>
      </c>
      <c r="C75" s="107">
        <v>7</v>
      </c>
      <c r="D75" s="93" t="s">
        <v>647</v>
      </c>
      <c r="E75" s="85" t="str">
        <f>'Evaluation des exigences'!E555</f>
        <v>Choix de véracité</v>
      </c>
      <c r="F75" s="59" t="str">
        <f>IFERROR(VLOOKUP(E75,'Page d''accueil'!$A$28:$C$35,2),"")</f>
        <v>Taux</v>
      </c>
    </row>
    <row r="76" spans="1:6" ht="15" hidden="1" customHeight="1" outlineLevel="1">
      <c r="A76" s="90" t="s">
        <v>69</v>
      </c>
      <c r="B76" s="90" t="s">
        <v>69</v>
      </c>
      <c r="C76" s="107">
        <v>7</v>
      </c>
      <c r="D76" s="93" t="s">
        <v>648</v>
      </c>
      <c r="E76" s="85" t="str">
        <f>'Evaluation des exigences'!E556</f>
        <v>Choix de véracité</v>
      </c>
      <c r="F76" s="59" t="str">
        <f>IFERROR(VLOOKUP(E76,'Page d''accueil'!$A$28:$C$35,2),"")</f>
        <v>Taux</v>
      </c>
    </row>
    <row r="77" spans="1:6" ht="15.75" customHeight="1" collapsed="1">
      <c r="A77" s="94" t="s">
        <v>69</v>
      </c>
      <c r="B77" s="95" t="s">
        <v>69</v>
      </c>
      <c r="C77" s="106">
        <v>8</v>
      </c>
      <c r="D77" s="96" t="s">
        <v>649</v>
      </c>
      <c r="E77" s="100" t="str">
        <f>IFERROR(VLOOKUP(F77,'Page d''accueil'!$A$38:$E$42,3),"")</f>
        <v/>
      </c>
      <c r="F77" s="99" t="e">
        <f>AVERAGE(F78:F81)</f>
        <v>#DIV/0!</v>
      </c>
    </row>
    <row r="78" spans="1:6" ht="21.95" hidden="1" customHeight="1" outlineLevel="1">
      <c r="A78" s="90" t="s">
        <v>69</v>
      </c>
      <c r="B78" s="90" t="s">
        <v>69</v>
      </c>
      <c r="C78" s="92" t="s">
        <v>330</v>
      </c>
      <c r="D78" s="93" t="s">
        <v>650</v>
      </c>
      <c r="E78" s="85" t="str">
        <f>'Evaluation des exigences'!E558</f>
        <v>Choix de véracité</v>
      </c>
      <c r="F78" s="59" t="str">
        <f>IFERROR(VLOOKUP(E78,'Page d''accueil'!$A$28:$C$35,2),"")</f>
        <v>Taux</v>
      </c>
    </row>
    <row r="79" spans="1:6" ht="21.95" hidden="1" customHeight="1" outlineLevel="1">
      <c r="A79" s="90" t="s">
        <v>69</v>
      </c>
      <c r="B79" s="90" t="s">
        <v>69</v>
      </c>
      <c r="C79" s="92" t="s">
        <v>335</v>
      </c>
      <c r="D79" s="93" t="s">
        <v>651</v>
      </c>
      <c r="E79" s="85" t="str">
        <f>'Evaluation des exigences'!E559</f>
        <v>Choix de véracité</v>
      </c>
      <c r="F79" s="59" t="str">
        <f>IFERROR(VLOOKUP(E79,'Page d''accueil'!$A$28:$C$35,2),"")</f>
        <v>Taux</v>
      </c>
    </row>
    <row r="80" spans="1:6" ht="33" hidden="1" customHeight="1" outlineLevel="1">
      <c r="A80" s="90" t="s">
        <v>69</v>
      </c>
      <c r="B80" s="90" t="s">
        <v>69</v>
      </c>
      <c r="C80" s="92" t="s">
        <v>357</v>
      </c>
      <c r="D80" s="93" t="s">
        <v>652</v>
      </c>
      <c r="E80" s="85" t="str">
        <f>'Evaluation des exigences'!E560</f>
        <v>Choix de véracité</v>
      </c>
      <c r="F80" s="59" t="str">
        <f>IFERROR(VLOOKUP(E80,'Page d''accueil'!$A$28:$C$35,2),"")</f>
        <v>Taux</v>
      </c>
    </row>
    <row r="81" spans="1:6" ht="21.95" hidden="1" customHeight="1" outlineLevel="1">
      <c r="A81" s="90" t="s">
        <v>69</v>
      </c>
      <c r="B81" s="90" t="s">
        <v>69</v>
      </c>
      <c r="C81" s="92" t="s">
        <v>392</v>
      </c>
      <c r="D81" s="93" t="s">
        <v>653</v>
      </c>
      <c r="E81" s="85" t="str">
        <f>'Evaluation des exigences'!E561</f>
        <v>Choix de véracité</v>
      </c>
      <c r="F81" s="59" t="str">
        <f>IFERROR(VLOOKUP(E81,'Page d''accueil'!$A$28:$C$35,2),"")</f>
        <v>Taux</v>
      </c>
    </row>
    <row r="82" spans="1:6" ht="16.5" customHeight="1" collapsed="1">
      <c r="A82" s="94" t="s">
        <v>69</v>
      </c>
      <c r="B82" s="95" t="s">
        <v>69</v>
      </c>
      <c r="C82" s="106">
        <v>9</v>
      </c>
      <c r="D82" s="96" t="s">
        <v>654</v>
      </c>
      <c r="E82" s="100" t="str">
        <f>IFERROR(VLOOKUP(F82,'Page d''accueil'!$A$38:$E$42,3),"")</f>
        <v/>
      </c>
      <c r="F82" s="99" t="e">
        <f>AVERAGE(F83:F94)</f>
        <v>#DIV/0!</v>
      </c>
    </row>
    <row r="83" spans="1:6" ht="21.95" hidden="1" customHeight="1" outlineLevel="1">
      <c r="A83" s="9" t="s">
        <v>337</v>
      </c>
      <c r="B83" s="10" t="s">
        <v>338</v>
      </c>
      <c r="C83" s="101" t="s">
        <v>340</v>
      </c>
      <c r="D83" s="102" t="s">
        <v>339</v>
      </c>
      <c r="E83" s="85" t="str">
        <f>'Evaluation des exigences'!E215</f>
        <v>Choix de véracité</v>
      </c>
      <c r="F83" s="59" t="str">
        <f>IFERROR(VLOOKUP(E83,'Page d''accueil'!$A$28:$C$35,2),"")</f>
        <v>Taux</v>
      </c>
    </row>
    <row r="84" spans="1:6" ht="15" hidden="1" customHeight="1" outlineLevel="1">
      <c r="A84" s="9" t="s">
        <v>337</v>
      </c>
      <c r="B84" s="10" t="s">
        <v>338</v>
      </c>
      <c r="C84" s="101" t="s">
        <v>340</v>
      </c>
      <c r="D84" s="102" t="s">
        <v>341</v>
      </c>
      <c r="E84" s="85" t="str">
        <f>'Evaluation des exigences'!E216</f>
        <v>Choix de véracité</v>
      </c>
      <c r="F84" s="59" t="str">
        <f>IFERROR(VLOOKUP(E84,'Page d''accueil'!$A$28:$C$35,2),"")</f>
        <v>Taux</v>
      </c>
    </row>
    <row r="85" spans="1:6" ht="21.95" hidden="1" customHeight="1" outlineLevel="1">
      <c r="A85" s="9" t="s">
        <v>337</v>
      </c>
      <c r="B85" s="10" t="s">
        <v>338</v>
      </c>
      <c r="C85" s="101" t="s">
        <v>340</v>
      </c>
      <c r="D85" s="102" t="s">
        <v>342</v>
      </c>
      <c r="E85" s="85" t="str">
        <f>'Evaluation des exigences'!E217</f>
        <v>Choix de véracité</v>
      </c>
      <c r="F85" s="59" t="str">
        <f>IFERROR(VLOOKUP(E85,'Page d''accueil'!$A$28:$C$35,2),"")</f>
        <v>Taux</v>
      </c>
    </row>
    <row r="86" spans="1:6" ht="21.95" hidden="1" customHeight="1" outlineLevel="1">
      <c r="A86" s="9" t="s">
        <v>337</v>
      </c>
      <c r="B86" s="10" t="s">
        <v>338</v>
      </c>
      <c r="C86" s="101" t="s">
        <v>340</v>
      </c>
      <c r="D86" s="102" t="s">
        <v>343</v>
      </c>
      <c r="E86" s="85" t="str">
        <f>'Evaluation des exigences'!E218</f>
        <v>Choix de véracité</v>
      </c>
      <c r="F86" s="59" t="str">
        <f>IFERROR(VLOOKUP(E86,'Page d''accueil'!$A$28:$C$35,2),"")</f>
        <v>Taux</v>
      </c>
    </row>
    <row r="87" spans="1:6" ht="21.95" hidden="1" customHeight="1" outlineLevel="1">
      <c r="A87" s="9" t="s">
        <v>349</v>
      </c>
      <c r="B87" s="10" t="s">
        <v>350</v>
      </c>
      <c r="C87" s="11" t="s">
        <v>340</v>
      </c>
      <c r="D87" s="102" t="s">
        <v>351</v>
      </c>
      <c r="E87" s="85" t="str">
        <f>'Evaluation des exigences'!E226</f>
        <v>Choix de véracité</v>
      </c>
      <c r="F87" s="59" t="str">
        <f>IFERROR(VLOOKUP(E87,'Page d''accueil'!$A$28:$C$35,2),"")</f>
        <v>Taux</v>
      </c>
    </row>
    <row r="88" spans="1:6" ht="15" hidden="1" customHeight="1" outlineLevel="1">
      <c r="A88" s="9" t="s">
        <v>349</v>
      </c>
      <c r="B88" s="10" t="s">
        <v>350</v>
      </c>
      <c r="C88" s="11" t="s">
        <v>340</v>
      </c>
      <c r="D88" s="102" t="s">
        <v>352</v>
      </c>
      <c r="E88" s="85" t="str">
        <f>'Evaluation des exigences'!E227</f>
        <v>Choix de véracité</v>
      </c>
      <c r="F88" s="59" t="str">
        <f>IFERROR(VLOOKUP(E88,'Page d''accueil'!$A$28:$C$35,2),"")</f>
        <v>Taux</v>
      </c>
    </row>
    <row r="89" spans="1:6" ht="15" hidden="1" customHeight="1" outlineLevel="1">
      <c r="A89" s="9" t="s">
        <v>349</v>
      </c>
      <c r="B89" s="10" t="s">
        <v>350</v>
      </c>
      <c r="C89" s="11" t="s">
        <v>340</v>
      </c>
      <c r="D89" s="108" t="s">
        <v>353</v>
      </c>
      <c r="E89" s="85" t="str">
        <f>'Evaluation des exigences'!E228</f>
        <v>Choix de véracité</v>
      </c>
      <c r="F89" s="59" t="str">
        <f>IFERROR(VLOOKUP(E89,'Page d''accueil'!$A$28:$C$35,2),"")</f>
        <v>Taux</v>
      </c>
    </row>
    <row r="90" spans="1:6" ht="15" hidden="1" customHeight="1" outlineLevel="1">
      <c r="A90" s="9" t="s">
        <v>349</v>
      </c>
      <c r="B90" s="10" t="s">
        <v>350</v>
      </c>
      <c r="C90" s="11" t="s">
        <v>340</v>
      </c>
      <c r="D90" s="102" t="s">
        <v>354</v>
      </c>
      <c r="E90" s="85" t="str">
        <f>'Evaluation des exigences'!E229</f>
        <v>Choix de véracité</v>
      </c>
      <c r="F90" s="59" t="str">
        <f>IFERROR(VLOOKUP(E90,'Page d''accueil'!$A$28:$C$35,2),"")</f>
        <v>Taux</v>
      </c>
    </row>
    <row r="91" spans="1:6" ht="15" hidden="1" customHeight="1" outlineLevel="1">
      <c r="A91" s="9" t="s">
        <v>349</v>
      </c>
      <c r="B91" s="10" t="s">
        <v>350</v>
      </c>
      <c r="C91" s="11" t="s">
        <v>340</v>
      </c>
      <c r="D91" s="102" t="s">
        <v>355</v>
      </c>
      <c r="E91" s="85" t="str">
        <f>'Evaluation des exigences'!E230</f>
        <v>Choix de véracité</v>
      </c>
      <c r="F91" s="59" t="str">
        <f>IFERROR(VLOOKUP(E91,'Page d''accueil'!$A$28:$C$35,2),"")</f>
        <v>Taux</v>
      </c>
    </row>
    <row r="92" spans="1:6" ht="15" hidden="1" customHeight="1" outlineLevel="1">
      <c r="A92" s="9" t="s">
        <v>349</v>
      </c>
      <c r="B92" s="10" t="s">
        <v>350</v>
      </c>
      <c r="C92" s="11" t="s">
        <v>340</v>
      </c>
      <c r="D92" s="102" t="s">
        <v>356</v>
      </c>
      <c r="E92" s="85" t="str">
        <f>'Evaluation des exigences'!E231</f>
        <v>Choix de véracité</v>
      </c>
      <c r="F92" s="59" t="str">
        <f>IFERROR(VLOOKUP(E92,'Page d''accueil'!$A$28:$C$35,2),"")</f>
        <v>Taux</v>
      </c>
    </row>
    <row r="93" spans="1:6" ht="15" hidden="1" customHeight="1" outlineLevel="1" collapsed="1">
      <c r="A93" s="90" t="s">
        <v>69</v>
      </c>
      <c r="B93" s="90" t="s">
        <v>69</v>
      </c>
      <c r="C93" s="92" t="s">
        <v>490</v>
      </c>
      <c r="D93" s="93" t="s">
        <v>655</v>
      </c>
      <c r="E93" s="85" t="str">
        <f>'Evaluation des exigences'!E257</f>
        <v>Choix de véracité</v>
      </c>
      <c r="F93" s="59" t="str">
        <f>IFERROR(VLOOKUP(E93,'Page d''accueil'!$A$28:$C$35,2),"")</f>
        <v>Taux</v>
      </c>
    </row>
    <row r="94" spans="1:6" ht="15" hidden="1" customHeight="1" outlineLevel="1">
      <c r="A94" s="90" t="s">
        <v>69</v>
      </c>
      <c r="B94" s="90" t="s">
        <v>69</v>
      </c>
      <c r="C94" s="92" t="s">
        <v>266</v>
      </c>
      <c r="D94" s="93" t="s">
        <v>656</v>
      </c>
      <c r="E94" s="85" t="str">
        <f>'Evaluation des exigences'!E258</f>
        <v>Choix de véracité</v>
      </c>
      <c r="F94" s="59" t="str">
        <f>IFERROR(VLOOKUP(E94,'Page d''accueil'!$A$28:$C$35,2),"")</f>
        <v>Taux</v>
      </c>
    </row>
    <row r="95" spans="1:6" ht="11.1" customHeight="1" collapsed="1"/>
  </sheetData>
  <pageMargins left="0.13125000000000001" right="0.17812500000000001" top="0.75" bottom="0.75" header="0.3" footer="0.3"/>
  <pageSetup scale="90" orientation="portrait" r:id="rId1"/>
  <headerFooter>
    <oddHeader>&amp;C&amp;"Arial Narrow,Normal"&amp;6&amp;K000000Utilitaire ISO 9001</oddHeader>
    <oddFooter>&amp;R&amp;"Arial Narrow,Normal"&amp;6&amp;K000000&amp;P/&amp;N</oddFooter>
  </headerFooter>
</worksheet>
</file>

<file path=xl/worksheets/sheet2.xml><?xml version="1.0" encoding="utf-8"?>
<worksheet xmlns="http://schemas.openxmlformats.org/spreadsheetml/2006/main" xmlns:r="http://schemas.openxmlformats.org/officeDocument/2006/relationships">
  <sheetPr codeName="Feuil1"/>
  <dimension ref="A1:G49"/>
  <sheetViews>
    <sheetView showGridLines="0" showWhiteSpace="0" view="pageBreakPreview" topLeftCell="A2" zoomScale="110" zoomScaleNormal="140" zoomScaleSheetLayoutView="110" zoomScalePageLayoutView="120" workbookViewId="0">
      <selection activeCell="C16" sqref="C16:G16"/>
    </sheetView>
  </sheetViews>
  <sheetFormatPr baseColWidth="10" defaultColWidth="11.42578125" defaultRowHeight="15" customHeight="1"/>
  <cols>
    <col min="1" max="1" width="14.140625" style="406" customWidth="1"/>
    <col min="2" max="2" width="10.7109375" style="406" customWidth="1"/>
    <col min="3" max="3" width="14.7109375" style="406" customWidth="1"/>
    <col min="4" max="4" width="11.42578125" style="406" customWidth="1"/>
    <col min="5" max="5" width="12.42578125" style="406" customWidth="1"/>
    <col min="6" max="6" width="14.42578125" style="406" customWidth="1"/>
    <col min="7" max="7" width="27" style="406" customWidth="1"/>
    <col min="8" max="251" width="11.42578125" style="392" customWidth="1"/>
    <col min="252" max="16384" width="11.42578125" style="392"/>
  </cols>
  <sheetData>
    <row r="1" spans="1:7" ht="27" customHeight="1">
      <c r="A1" s="666" t="s">
        <v>0</v>
      </c>
      <c r="B1" s="667"/>
      <c r="C1" s="667"/>
      <c r="D1" s="667"/>
      <c r="E1" s="667"/>
      <c r="F1" s="667"/>
      <c r="G1" s="668" t="s">
        <v>1</v>
      </c>
    </row>
    <row r="2" spans="1:7" ht="33.950000000000003" customHeight="1">
      <c r="A2" s="669"/>
      <c r="B2" s="1149" t="s">
        <v>1187</v>
      </c>
      <c r="C2" s="1150"/>
      <c r="D2" s="1150"/>
      <c r="E2" s="1150"/>
      <c r="F2" s="1150"/>
      <c r="G2" s="1151"/>
    </row>
    <row r="3" spans="1:7" ht="12" customHeight="1">
      <c r="A3" s="1130" t="s">
        <v>2</v>
      </c>
      <c r="B3" s="1131"/>
      <c r="C3" s="1131"/>
      <c r="D3" s="1131"/>
      <c r="E3" s="1131"/>
      <c r="F3" s="1131"/>
      <c r="G3" s="1132"/>
    </row>
    <row r="4" spans="1:7" ht="21.95" customHeight="1">
      <c r="A4" s="1169" t="s">
        <v>3</v>
      </c>
      <c r="B4" s="1170"/>
      <c r="C4" s="1170"/>
      <c r="D4" s="1170"/>
      <c r="E4" s="1170"/>
      <c r="F4" s="1170"/>
      <c r="G4" s="1171"/>
    </row>
    <row r="5" spans="1:7" ht="21.95" customHeight="1">
      <c r="A5" s="1166" t="s">
        <v>4</v>
      </c>
      <c r="B5" s="1167"/>
      <c r="C5" s="1167"/>
      <c r="D5" s="1167"/>
      <c r="E5" s="1167"/>
      <c r="F5" s="1167"/>
      <c r="G5" s="1168"/>
    </row>
    <row r="6" spans="1:7" ht="21.95" customHeight="1">
      <c r="A6" s="1152" t="s">
        <v>1169</v>
      </c>
      <c r="B6" s="1153"/>
      <c r="C6" s="1153"/>
      <c r="D6" s="1153"/>
      <c r="E6" s="1153"/>
      <c r="F6" s="1153"/>
      <c r="G6" s="1154"/>
    </row>
    <row r="7" spans="1:7" ht="17.100000000000001" customHeight="1">
      <c r="A7" s="670"/>
      <c r="B7" s="530"/>
      <c r="C7" s="531" t="s">
        <v>1195</v>
      </c>
      <c r="D7" s="1172" t="s">
        <v>1196</v>
      </c>
      <c r="E7" s="1173"/>
      <c r="F7" s="1173"/>
      <c r="G7" s="1174"/>
    </row>
    <row r="8" spans="1:7" ht="17.100000000000001" customHeight="1">
      <c r="A8" s="671"/>
      <c r="B8" s="532"/>
      <c r="C8" s="533" t="s">
        <v>5</v>
      </c>
      <c r="D8" s="1114" t="s">
        <v>6</v>
      </c>
      <c r="E8" s="1115"/>
      <c r="F8" s="1115"/>
      <c r="G8" s="1116"/>
    </row>
    <row r="9" spans="1:7" ht="17.100000000000001" customHeight="1">
      <c r="A9" s="672"/>
      <c r="B9" s="534"/>
      <c r="C9" s="533" t="s">
        <v>7</v>
      </c>
      <c r="D9" s="1135" t="s">
        <v>8</v>
      </c>
      <c r="E9" s="1136"/>
      <c r="F9" s="1136"/>
      <c r="G9" s="1137"/>
    </row>
    <row r="10" spans="1:7" ht="17.100000000000001" customHeight="1">
      <c r="A10" s="673"/>
      <c r="B10" s="535"/>
      <c r="C10" s="533" t="s">
        <v>9</v>
      </c>
      <c r="D10" s="1135" t="s">
        <v>10</v>
      </c>
      <c r="E10" s="1136"/>
      <c r="F10" s="1136"/>
      <c r="G10" s="1137"/>
    </row>
    <row r="11" spans="1:7" ht="17.100000000000001" customHeight="1">
      <c r="A11" s="674"/>
      <c r="B11" s="675"/>
      <c r="C11" s="676" t="s">
        <v>11</v>
      </c>
      <c r="D11" s="1143"/>
      <c r="E11" s="1144"/>
      <c r="F11" s="1144"/>
      <c r="G11" s="1145"/>
    </row>
    <row r="12" spans="1:7" ht="15" customHeight="1">
      <c r="A12" s="1146" t="s">
        <v>12</v>
      </c>
      <c r="B12" s="1147"/>
      <c r="C12" s="1147"/>
      <c r="D12" s="1147"/>
      <c r="E12" s="1147"/>
      <c r="F12" s="1147"/>
      <c r="G12" s="1148"/>
    </row>
    <row r="13" spans="1:7" ht="15" customHeight="1">
      <c r="A13" s="1141" t="s">
        <v>13</v>
      </c>
      <c r="B13" s="1142"/>
      <c r="C13" s="1138" t="s">
        <v>14</v>
      </c>
      <c r="D13" s="1139"/>
      <c r="E13" s="1139"/>
      <c r="F13" s="1139"/>
      <c r="G13" s="1140"/>
    </row>
    <row r="14" spans="1:7" ht="15" customHeight="1">
      <c r="A14" s="1133" t="s">
        <v>15</v>
      </c>
      <c r="B14" s="1134"/>
      <c r="C14" s="1138" t="s">
        <v>16</v>
      </c>
      <c r="D14" s="1139"/>
      <c r="E14" s="1139"/>
      <c r="F14" s="1139"/>
      <c r="G14" s="1140"/>
    </row>
    <row r="15" spans="1:7" ht="15" customHeight="1">
      <c r="A15" s="1128" t="s">
        <v>17</v>
      </c>
      <c r="B15" s="1129"/>
      <c r="C15" s="1103" t="s">
        <v>18</v>
      </c>
      <c r="D15" s="1104"/>
      <c r="E15" s="1104"/>
      <c r="F15" s="1104"/>
      <c r="G15" s="1105"/>
    </row>
    <row r="16" spans="1:7" ht="15" customHeight="1">
      <c r="A16" s="1161" t="s">
        <v>1746</v>
      </c>
      <c r="B16" s="1162"/>
      <c r="C16" s="1103" t="s">
        <v>19</v>
      </c>
      <c r="D16" s="1104"/>
      <c r="E16" s="1104"/>
      <c r="F16" s="1104"/>
      <c r="G16" s="1105"/>
    </row>
    <row r="17" spans="1:7" ht="15" customHeight="1">
      <c r="A17" s="1128" t="s">
        <v>20</v>
      </c>
      <c r="B17" s="1129"/>
      <c r="C17" s="1103" t="s">
        <v>21</v>
      </c>
      <c r="D17" s="1104"/>
      <c r="E17" s="1104"/>
      <c r="F17" s="1104"/>
      <c r="G17" s="1105"/>
    </row>
    <row r="18" spans="1:7" ht="15" customHeight="1">
      <c r="A18" s="1097" t="s">
        <v>1745</v>
      </c>
      <c r="B18" s="1098"/>
      <c r="C18" s="1103" t="s">
        <v>22</v>
      </c>
      <c r="D18" s="1104"/>
      <c r="E18" s="1104"/>
      <c r="F18" s="1104"/>
      <c r="G18" s="1105"/>
    </row>
    <row r="19" spans="1:7" ht="15" customHeight="1">
      <c r="A19" s="1099"/>
      <c r="B19" s="1098"/>
      <c r="C19" s="1103" t="s">
        <v>23</v>
      </c>
      <c r="D19" s="1104"/>
      <c r="E19" s="1104"/>
      <c r="F19" s="1104"/>
      <c r="G19" s="1105"/>
    </row>
    <row r="20" spans="1:7" ht="15" customHeight="1">
      <c r="A20" s="1128" t="s">
        <v>24</v>
      </c>
      <c r="B20" s="1129"/>
      <c r="C20" s="1103" t="s">
        <v>25</v>
      </c>
      <c r="D20" s="1104"/>
      <c r="E20" s="1104"/>
      <c r="F20" s="1104"/>
      <c r="G20" s="1105"/>
    </row>
    <row r="21" spans="1:7" ht="15" customHeight="1">
      <c r="A21" s="1123" t="s">
        <v>1747</v>
      </c>
      <c r="B21" s="1124"/>
      <c r="C21" s="1100" t="s">
        <v>26</v>
      </c>
      <c r="D21" s="1101"/>
      <c r="E21" s="1101"/>
      <c r="F21" s="1101"/>
      <c r="G21" s="1102"/>
    </row>
    <row r="22" spans="1:7" ht="15" customHeight="1">
      <c r="A22" s="1120" t="s">
        <v>27</v>
      </c>
      <c r="B22" s="1121"/>
      <c r="C22" s="1121"/>
      <c r="D22" s="1121"/>
      <c r="E22" s="1121"/>
      <c r="F22" s="1121"/>
      <c r="G22" s="1122"/>
    </row>
    <row r="23" spans="1:7" ht="12" customHeight="1">
      <c r="A23" s="1125" t="s">
        <v>1748</v>
      </c>
      <c r="B23" s="1126"/>
      <c r="C23" s="1126"/>
      <c r="D23" s="1126"/>
      <c r="E23" s="1126"/>
      <c r="F23" s="1126"/>
      <c r="G23" s="1127"/>
    </row>
    <row r="24" spans="1:7" ht="12" customHeight="1">
      <c r="A24" s="1158" t="s">
        <v>28</v>
      </c>
      <c r="B24" s="1159"/>
      <c r="C24" s="1159"/>
      <c r="D24" s="1159"/>
      <c r="E24" s="1159"/>
      <c r="F24" s="1159"/>
      <c r="G24" s="1160"/>
    </row>
    <row r="25" spans="1:7" ht="12" customHeight="1">
      <c r="A25" s="1155" t="s">
        <v>1749</v>
      </c>
      <c r="B25" s="1156"/>
      <c r="C25" s="1156"/>
      <c r="D25" s="1156"/>
      <c r="E25" s="1156"/>
      <c r="F25" s="1156"/>
      <c r="G25" s="1157"/>
    </row>
    <row r="26" spans="1:7" ht="15" customHeight="1">
      <c r="A26" s="1120" t="s">
        <v>29</v>
      </c>
      <c r="B26" s="1121"/>
      <c r="C26" s="1121"/>
      <c r="D26" s="1121"/>
      <c r="E26" s="1121"/>
      <c r="F26" s="1121"/>
      <c r="G26" s="1122"/>
    </row>
    <row r="27" spans="1:7" ht="18.95" customHeight="1">
      <c r="A27" s="1117" t="s">
        <v>30</v>
      </c>
      <c r="B27" s="1118"/>
      <c r="C27" s="1118"/>
      <c r="D27" s="1118"/>
      <c r="E27" s="1118"/>
      <c r="F27" s="1118"/>
      <c r="G27" s="1119"/>
    </row>
    <row r="28" spans="1:7" ht="18.95" customHeight="1">
      <c r="A28" s="677" t="s">
        <v>31</v>
      </c>
      <c r="B28" s="621" t="s">
        <v>32</v>
      </c>
      <c r="C28" s="1094" t="s">
        <v>33</v>
      </c>
      <c r="D28" s="1095"/>
      <c r="E28" s="1095"/>
      <c r="F28" s="1095"/>
      <c r="G28" s="1096"/>
    </row>
    <row r="29" spans="1:7" ht="18.95" customHeight="1">
      <c r="A29" s="678" t="s">
        <v>1750</v>
      </c>
      <c r="B29" s="540" t="s">
        <v>1755</v>
      </c>
      <c r="C29" s="1091" t="s">
        <v>1774</v>
      </c>
      <c r="D29" s="1092"/>
      <c r="E29" s="1092"/>
      <c r="F29" s="1092"/>
      <c r="G29" s="1093"/>
    </row>
    <row r="30" spans="1:7" ht="21" customHeight="1">
      <c r="A30" s="678" t="s">
        <v>34</v>
      </c>
      <c r="B30" s="540">
        <v>0</v>
      </c>
      <c r="C30" s="1091" t="s">
        <v>35</v>
      </c>
      <c r="D30" s="1092"/>
      <c r="E30" s="1092"/>
      <c r="F30" s="1092"/>
      <c r="G30" s="1093"/>
    </row>
    <row r="31" spans="1:7" ht="21" customHeight="1">
      <c r="A31" s="679" t="b">
        <v>0</v>
      </c>
      <c r="B31" s="540">
        <v>0.2</v>
      </c>
      <c r="C31" s="1091" t="str">
        <f>IF(B31&lt;=B30,"Incompatible ! : augmentez le %",IF(B31&gt;=B32,"Incompatible ! : baissez le %","L'action est rarement réalisée ou de manière aléatoire"))</f>
        <v>L'action est rarement réalisée ou de manière aléatoire</v>
      </c>
      <c r="D31" s="1092"/>
      <c r="E31" s="1092"/>
      <c r="F31" s="1092"/>
      <c r="G31" s="1093"/>
    </row>
    <row r="32" spans="1:7" ht="21" customHeight="1">
      <c r="A32" s="678" t="s">
        <v>36</v>
      </c>
      <c r="B32" s="540">
        <v>0.4</v>
      </c>
      <c r="C32" s="1091" t="str">
        <f>IF(B32&lt;=B31,"Incompatible ! : augmentez le %",IF(B32&gt;=B33,"Incompatible ! : baissez le %","L'action est parfois réalisée mais de manière informelle"))</f>
        <v>L'action est parfois réalisée mais de manière informelle</v>
      </c>
      <c r="D32" s="1092"/>
      <c r="E32" s="1092"/>
      <c r="F32" s="1092"/>
      <c r="G32" s="1093"/>
    </row>
    <row r="33" spans="1:7" ht="21" customHeight="1">
      <c r="A33" s="678" t="s">
        <v>37</v>
      </c>
      <c r="B33" s="540">
        <v>0.6</v>
      </c>
      <c r="C33" s="1091" t="s">
        <v>1186</v>
      </c>
      <c r="D33" s="1092"/>
      <c r="E33" s="1092"/>
      <c r="F33" s="1092"/>
      <c r="G33" s="1093"/>
    </row>
    <row r="34" spans="1:7" ht="21" customHeight="1">
      <c r="A34" s="679" t="b">
        <v>1</v>
      </c>
      <c r="B34" s="540">
        <v>0.8</v>
      </c>
      <c r="C34" s="1091" t="str">
        <f>IF(B34&lt;=B33,"Incompatible ! : augmentez le %",IF(B34&gt;=B35,"Incompatible ! : baissez le %","L'action formalisée est toujours réalisée et améliorée"))</f>
        <v>L'action formalisée est toujours réalisée et améliorée</v>
      </c>
      <c r="D34" s="1092"/>
      <c r="E34" s="1092"/>
      <c r="F34" s="1092"/>
      <c r="G34" s="1093"/>
    </row>
    <row r="35" spans="1:7" ht="21" customHeight="1">
      <c r="A35" s="678" t="s">
        <v>38</v>
      </c>
      <c r="B35" s="540">
        <v>1</v>
      </c>
      <c r="C35" s="1091" t="s">
        <v>39</v>
      </c>
      <c r="D35" s="1092"/>
      <c r="E35" s="1092"/>
      <c r="F35" s="1092"/>
      <c r="G35" s="1093"/>
    </row>
    <row r="36" spans="1:7" ht="18.95" customHeight="1">
      <c r="A36" s="1108" t="s">
        <v>1171</v>
      </c>
      <c r="B36" s="1109"/>
      <c r="C36" s="1109"/>
      <c r="D36" s="1109"/>
      <c r="E36" s="1109"/>
      <c r="F36" s="1109"/>
      <c r="G36" s="1110"/>
    </row>
    <row r="37" spans="1:7" ht="18.95" customHeight="1">
      <c r="A37" s="680" t="s">
        <v>40</v>
      </c>
      <c r="B37" s="541" t="s">
        <v>41</v>
      </c>
      <c r="C37" s="1106" t="s">
        <v>1172</v>
      </c>
      <c r="D37" s="1107"/>
      <c r="E37" s="1163" t="s">
        <v>1173</v>
      </c>
      <c r="F37" s="1164"/>
      <c r="G37" s="1165"/>
    </row>
    <row r="38" spans="1:7" ht="21" customHeight="1">
      <c r="A38" s="681">
        <v>0</v>
      </c>
      <c r="B38" s="542">
        <f>IF((A39-0.01)&lt;=A38,"Incompatible !",A39-0.01)</f>
        <v>0.28999999999999998</v>
      </c>
      <c r="C38" s="1083" t="s">
        <v>42</v>
      </c>
      <c r="D38" s="1084"/>
      <c r="E38" s="1111" t="s">
        <v>1193</v>
      </c>
      <c r="F38" s="1112"/>
      <c r="G38" s="1113"/>
    </row>
    <row r="39" spans="1:7" ht="21" customHeight="1">
      <c r="A39" s="681">
        <v>0.3</v>
      </c>
      <c r="B39" s="542">
        <f>IF((A39-0.01)&lt;=A38,"Incompatible ! : augmentez le %",IF((A39+0.01)&gt;=A41,"Incompatible ! : baissez le %",A41-0.01))</f>
        <v>0.59</v>
      </c>
      <c r="C39" s="1083" t="s">
        <v>1184</v>
      </c>
      <c r="D39" s="1084"/>
      <c r="E39" s="1111" t="s">
        <v>1194</v>
      </c>
      <c r="F39" s="1112"/>
      <c r="G39" s="1113"/>
    </row>
    <row r="40" spans="1:7" ht="9" customHeight="1">
      <c r="A40" s="1088" t="s">
        <v>43</v>
      </c>
      <c r="B40" s="1089"/>
      <c r="C40" s="1089"/>
      <c r="D40" s="1089"/>
      <c r="E40" s="1089"/>
      <c r="F40" s="1089"/>
      <c r="G40" s="1090"/>
    </row>
    <row r="41" spans="1:7" ht="21" customHeight="1">
      <c r="A41" s="682">
        <v>0.6</v>
      </c>
      <c r="B41" s="543">
        <f>IF((A41-0.01)&lt;=A39,"Incompatible ! : augmentez le %",IF((A41+0.01)&gt;=A42,"Incompatible ! : baissez le %",A42-0.01))</f>
        <v>0.79</v>
      </c>
      <c r="C41" s="1081" t="s">
        <v>44</v>
      </c>
      <c r="D41" s="1082"/>
      <c r="E41" s="1085" t="s">
        <v>1192</v>
      </c>
      <c r="F41" s="1086"/>
      <c r="G41" s="1087"/>
    </row>
    <row r="42" spans="1:7" ht="21" customHeight="1">
      <c r="A42" s="682">
        <v>0.8</v>
      </c>
      <c r="B42" s="543">
        <f>IF((A42-0.01)&lt;=A41,"Incompatible ! : augmentez le %",IF((A42)&gt;=1,"Incompatible ! : baissez le %",1))</f>
        <v>1</v>
      </c>
      <c r="C42" s="1081" t="s">
        <v>45</v>
      </c>
      <c r="D42" s="1082"/>
      <c r="E42" s="1085" t="s">
        <v>46</v>
      </c>
      <c r="F42" s="1086"/>
      <c r="G42" s="1087"/>
    </row>
    <row r="43" spans="1:7" ht="23.25" customHeight="1" thickBot="1">
      <c r="A43" s="683" t="s">
        <v>69</v>
      </c>
      <c r="B43" s="684" t="s">
        <v>69</v>
      </c>
      <c r="C43" s="1076" t="s">
        <v>1185</v>
      </c>
      <c r="D43" s="1077"/>
      <c r="E43" s="1078" t="s">
        <v>1770</v>
      </c>
      <c r="F43" s="1079"/>
      <c r="G43" s="1080"/>
    </row>
    <row r="44" spans="1:7" ht="15" customHeight="1">
      <c r="A44" s="536"/>
      <c r="B44" s="537"/>
      <c r="C44" s="537"/>
      <c r="D44" s="537"/>
      <c r="E44" s="537"/>
      <c r="F44" s="537"/>
      <c r="G44" s="537"/>
    </row>
    <row r="45" spans="1:7" ht="15" customHeight="1">
      <c r="A45" s="536"/>
      <c r="B45" s="537"/>
      <c r="C45" s="537"/>
      <c r="D45" s="537"/>
      <c r="E45" s="537"/>
      <c r="F45" s="537"/>
      <c r="G45" s="537"/>
    </row>
    <row r="46" spans="1:7" ht="15" customHeight="1">
      <c r="A46" s="536"/>
      <c r="B46" s="537"/>
      <c r="C46" s="537"/>
      <c r="D46" s="537"/>
      <c r="E46" s="537"/>
      <c r="F46" s="537"/>
      <c r="G46" s="537"/>
    </row>
    <row r="47" spans="1:7" ht="15" customHeight="1">
      <c r="A47" s="536"/>
      <c r="B47" s="537"/>
      <c r="C47" s="537"/>
      <c r="D47" s="537"/>
      <c r="E47" s="537"/>
      <c r="F47" s="537"/>
      <c r="G47" s="537"/>
    </row>
    <row r="48" spans="1:7" ht="15" customHeight="1">
      <c r="A48" s="536"/>
      <c r="B48" s="537"/>
      <c r="C48" s="537"/>
      <c r="D48" s="537"/>
      <c r="E48" s="537"/>
      <c r="F48" s="537"/>
      <c r="G48" s="537"/>
    </row>
    <row r="49" spans="1:7" ht="15" customHeight="1">
      <c r="A49" s="538"/>
      <c r="B49" s="539"/>
      <c r="C49" s="539"/>
      <c r="D49" s="539"/>
      <c r="E49" s="539"/>
      <c r="F49" s="539"/>
      <c r="G49" s="539"/>
    </row>
  </sheetData>
  <sheetProtection sheet="1" objects="1" scenarios="1"/>
  <mergeCells count="56">
    <mergeCell ref="B2:G2"/>
    <mergeCell ref="A6:G6"/>
    <mergeCell ref="E38:G38"/>
    <mergeCell ref="E42:G42"/>
    <mergeCell ref="A25:G25"/>
    <mergeCell ref="C17:G17"/>
    <mergeCell ref="A17:B17"/>
    <mergeCell ref="A24:G24"/>
    <mergeCell ref="C16:G16"/>
    <mergeCell ref="A16:B16"/>
    <mergeCell ref="A15:B15"/>
    <mergeCell ref="C20:G20"/>
    <mergeCell ref="E37:G37"/>
    <mergeCell ref="A5:G5"/>
    <mergeCell ref="A4:G4"/>
    <mergeCell ref="D7:G7"/>
    <mergeCell ref="A3:G3"/>
    <mergeCell ref="A14:B14"/>
    <mergeCell ref="D9:G9"/>
    <mergeCell ref="C13:G13"/>
    <mergeCell ref="A13:B13"/>
    <mergeCell ref="D11:G11"/>
    <mergeCell ref="A12:G12"/>
    <mergeCell ref="D10:G10"/>
    <mergeCell ref="C14:G14"/>
    <mergeCell ref="C37:D37"/>
    <mergeCell ref="A36:G36"/>
    <mergeCell ref="E39:G39"/>
    <mergeCell ref="C33:G33"/>
    <mergeCell ref="D8:G8"/>
    <mergeCell ref="C35:G35"/>
    <mergeCell ref="C34:G34"/>
    <mergeCell ref="A27:G27"/>
    <mergeCell ref="C18:G18"/>
    <mergeCell ref="A26:G26"/>
    <mergeCell ref="A22:G22"/>
    <mergeCell ref="A21:B21"/>
    <mergeCell ref="A23:G23"/>
    <mergeCell ref="C32:G32"/>
    <mergeCell ref="A20:B20"/>
    <mergeCell ref="C15:G15"/>
    <mergeCell ref="C31:G31"/>
    <mergeCell ref="C30:G30"/>
    <mergeCell ref="C28:G28"/>
    <mergeCell ref="A18:B19"/>
    <mergeCell ref="C21:G21"/>
    <mergeCell ref="C19:G19"/>
    <mergeCell ref="C29:G29"/>
    <mergeCell ref="C43:D43"/>
    <mergeCell ref="E43:G43"/>
    <mergeCell ref="C41:D41"/>
    <mergeCell ref="C38:D38"/>
    <mergeCell ref="C39:D39"/>
    <mergeCell ref="C42:D42"/>
    <mergeCell ref="E41:G41"/>
    <mergeCell ref="A40:G40"/>
  </mergeCells>
  <pageMargins left="0.39370100000000002" right="0.39370100000000002" top="0.50370099999999995" bottom="0.47685" header="0.3" footer="0.3"/>
  <pageSetup scale="93" orientation="portrait" r:id="rId1"/>
  <headerFooter>
    <oddHeader>&amp;C&amp;"Arial Narrow,Normal"&amp;6&amp;K000000Page accueil</oddHeader>
    <oddFooter>&amp;R&amp;"Calibri,Regular"&amp;11&amp;K000000&amp;"Arial Narrow,Regular"&amp;6&amp;P/&amp;N</oddFooter>
  </headerFooter>
  <drawing r:id="rId2"/>
</worksheet>
</file>

<file path=xl/worksheets/sheet3.xml><?xml version="1.0" encoding="utf-8"?>
<worksheet xmlns="http://schemas.openxmlformats.org/spreadsheetml/2006/main" xmlns:r="http://schemas.openxmlformats.org/officeDocument/2006/relationships">
  <sheetPr codeName="Feuil2">
    <pageSetUpPr fitToPage="1"/>
  </sheetPr>
  <dimension ref="A1:AM564"/>
  <sheetViews>
    <sheetView showGridLines="0" showRuler="0" view="pageBreakPreview" zoomScale="80" zoomScaleNormal="80" zoomScaleSheetLayoutView="80" zoomScalePageLayoutView="80" workbookViewId="0">
      <selection activeCell="M4" sqref="M4"/>
    </sheetView>
  </sheetViews>
  <sheetFormatPr baseColWidth="10" defaultColWidth="10.7109375" defaultRowHeight="11.1" customHeight="1" outlineLevelRow="1"/>
  <cols>
    <col min="1" max="3" width="11" style="551" customWidth="1"/>
    <col min="4" max="4" width="37.42578125" style="406" customWidth="1"/>
    <col min="5" max="5" width="15.85546875" style="552" customWidth="1"/>
    <col min="6" max="6" width="19.85546875" style="1032" customWidth="1"/>
    <col min="7" max="7" width="18.140625" style="551" customWidth="1"/>
    <col min="8" max="8" width="11" style="551" customWidth="1"/>
    <col min="9" max="9" width="11.28515625" style="949" customWidth="1"/>
    <col min="10" max="10" width="12.7109375" style="949" customWidth="1"/>
    <col min="11" max="11" width="8.28515625" style="949" customWidth="1"/>
    <col min="12" max="12" width="8.28515625" style="406" customWidth="1"/>
    <col min="13" max="13" width="21.140625" style="406" customWidth="1"/>
    <col min="14" max="16" width="10.7109375" style="939" customWidth="1"/>
    <col min="17" max="17" width="8.85546875" style="939" customWidth="1"/>
    <col min="18" max="20" width="10.7109375" style="939" customWidth="1"/>
    <col min="21" max="21" width="20.28515625" style="939" bestFit="1" customWidth="1"/>
    <col min="22" max="22" width="10.85546875" style="939" customWidth="1"/>
    <col min="23" max="23" width="10.7109375" style="483" customWidth="1"/>
    <col min="24" max="256" width="10.7109375" style="392" customWidth="1"/>
    <col min="257" max="16384" width="10.7109375" style="392"/>
  </cols>
  <sheetData>
    <row r="1" spans="1:24" ht="32.25" customHeight="1">
      <c r="A1" s="1187" t="str">
        <f>'Page d''accueil'!A1</f>
        <v>Document d'appui à une déclaration Qualité sur les normes ISO 9001:2015 -ISO 13485:2016 -ISO 14971:2013</v>
      </c>
      <c r="B1" s="1188"/>
      <c r="C1" s="1188"/>
      <c r="D1" s="1188"/>
      <c r="E1" s="1188"/>
      <c r="F1" s="1188"/>
      <c r="G1" s="1188"/>
      <c r="H1" s="1188"/>
      <c r="I1" s="1188"/>
      <c r="J1" s="1188"/>
      <c r="K1" s="1189" t="str">
        <f>'Page d''accueil'!G1</f>
        <v>Enregistrement qualité : A4 100% vertical</v>
      </c>
      <c r="L1" s="1188"/>
      <c r="M1" s="1190"/>
      <c r="N1" s="935"/>
      <c r="O1" s="935"/>
      <c r="P1" s="935"/>
      <c r="Q1" s="935"/>
      <c r="R1" s="935"/>
      <c r="S1" s="935"/>
      <c r="T1" s="935"/>
      <c r="U1" s="935"/>
      <c r="V1" s="935"/>
    </row>
    <row r="2" spans="1:24" ht="36.950000000000003" customHeight="1">
      <c r="A2" s="1184" t="str">
        <f>'Page d''accueil'!B2</f>
        <v>ISO 13485:2016, ISO 9001:2015, ISO 14971:2013 : Mutualisation des exigences et outil tri-diagnostic pour la performance des entreprises biomédicales</v>
      </c>
      <c r="B2" s="1185"/>
      <c r="C2" s="1185"/>
      <c r="D2" s="1185"/>
      <c r="E2" s="1185"/>
      <c r="F2" s="1185"/>
      <c r="G2" s="1185"/>
      <c r="H2" s="1185"/>
      <c r="I2" s="1185"/>
      <c r="J2" s="1185"/>
      <c r="K2" s="1185"/>
      <c r="L2" s="1185"/>
      <c r="M2" s="1186"/>
      <c r="N2" s="935"/>
      <c r="O2" s="935"/>
      <c r="P2" s="935"/>
      <c r="Q2" s="935"/>
      <c r="R2" s="935"/>
      <c r="S2" s="935"/>
      <c r="T2" s="935"/>
      <c r="U2" s="935"/>
      <c r="V2" s="935"/>
    </row>
    <row r="3" spans="1:24" ht="14.1" customHeight="1">
      <c r="A3" s="990"/>
      <c r="B3" s="1239" t="str">
        <f>'Page d''accueil'!A3</f>
        <v>Avertissement : les cellules blanches écrites en bleu sont saisissables ou peuvent être modifiées</v>
      </c>
      <c r="C3" s="1240"/>
      <c r="D3" s="1240"/>
      <c r="E3" s="1240"/>
      <c r="F3" s="1240"/>
      <c r="G3" s="1240"/>
      <c r="H3" s="1240"/>
      <c r="I3" s="1241"/>
      <c r="J3" s="1241"/>
      <c r="K3" s="1241"/>
      <c r="L3" s="1241"/>
      <c r="M3" s="1242"/>
      <c r="N3" s="935"/>
      <c r="O3" s="935"/>
      <c r="P3" s="935"/>
      <c r="Q3" s="935"/>
      <c r="R3" s="935"/>
      <c r="S3" s="935"/>
      <c r="T3" s="935"/>
      <c r="U3" s="935"/>
      <c r="V3" s="935"/>
    </row>
    <row r="4" spans="1:24" ht="18" customHeight="1">
      <c r="A4" s="1202" t="str">
        <f>'Page d''accueil'!C7</f>
        <v>Nom de l'établissement :</v>
      </c>
      <c r="B4" s="1203"/>
      <c r="C4" s="1203"/>
      <c r="D4" s="1204"/>
      <c r="E4" s="1220" t="str">
        <f>IFERROR('Page d''accueil'!D7,"")</f>
        <v>Nom de l'établissement</v>
      </c>
      <c r="F4" s="1221"/>
      <c r="G4" s="1222"/>
      <c r="H4" s="553" t="s">
        <v>47</v>
      </c>
      <c r="I4" s="1229" t="s">
        <v>48</v>
      </c>
      <c r="J4" s="1230"/>
      <c r="K4" s="1231"/>
      <c r="L4" s="1072" t="s">
        <v>49</v>
      </c>
      <c r="M4" s="685">
        <v>43131</v>
      </c>
      <c r="N4" s="935"/>
      <c r="O4" s="935"/>
      <c r="P4" s="935"/>
      <c r="Q4" s="935"/>
      <c r="R4" s="935"/>
      <c r="S4" s="935"/>
      <c r="T4" s="935"/>
      <c r="U4" s="935"/>
      <c r="V4" s="935"/>
    </row>
    <row r="5" spans="1:24" ht="18" customHeight="1">
      <c r="A5" s="1224" t="str">
        <f>'Page d''accueil'!C8</f>
        <v>Resp. Qualité et Affaires Règlementaires :</v>
      </c>
      <c r="B5" s="1225"/>
      <c r="C5" s="1225"/>
      <c r="D5" s="1226"/>
      <c r="E5" s="1217" t="str">
        <f>IFERROR('Page d''accueil'!D8,"")</f>
        <v>Nom et Prénom</v>
      </c>
      <c r="F5" s="1218"/>
      <c r="G5" s="1219"/>
      <c r="H5" s="1075" t="s">
        <v>50</v>
      </c>
      <c r="I5" s="1232" t="s">
        <v>51</v>
      </c>
      <c r="J5" s="1233"/>
      <c r="K5" s="1234"/>
      <c r="L5" s="1073" t="s">
        <v>52</v>
      </c>
      <c r="M5" s="931" t="s">
        <v>1744</v>
      </c>
      <c r="N5" s="935"/>
      <c r="O5" s="935"/>
      <c r="P5" s="935"/>
      <c r="Q5" s="935"/>
      <c r="R5" s="935"/>
      <c r="S5" s="935"/>
      <c r="T5" s="935"/>
      <c r="U5" s="935"/>
      <c r="V5" s="935"/>
    </row>
    <row r="6" spans="1:24" ht="18" customHeight="1">
      <c r="A6" s="1224" t="str">
        <f>'Page d''accueil'!C9</f>
        <v xml:space="preserve">Email : </v>
      </c>
      <c r="B6" s="1225"/>
      <c r="C6" s="1225"/>
      <c r="D6" s="1226"/>
      <c r="E6" s="1744" t="str">
        <f>IFERROR('Page d''accueil'!D9,"")</f>
        <v>@</v>
      </c>
      <c r="F6" s="1745"/>
      <c r="G6" s="1746"/>
      <c r="H6" s="1205" t="s">
        <v>53</v>
      </c>
      <c r="I6" s="1205" t="s">
        <v>54</v>
      </c>
      <c r="J6" s="1206"/>
      <c r="K6" s="1206"/>
      <c r="L6" s="1206"/>
      <c r="M6" s="1207"/>
      <c r="N6" s="935"/>
      <c r="O6" s="935"/>
      <c r="P6" s="935"/>
      <c r="Q6" s="935"/>
      <c r="R6" s="935"/>
      <c r="S6" s="935"/>
      <c r="T6" s="935"/>
      <c r="U6" s="935"/>
      <c r="V6" s="935"/>
    </row>
    <row r="7" spans="1:24" ht="15.75" customHeight="1">
      <c r="A7" s="1243" t="str">
        <f>'Page d''accueil'!C10</f>
        <v>Téléphone :</v>
      </c>
      <c r="B7" s="1244"/>
      <c r="C7" s="1244"/>
      <c r="D7" s="1245"/>
      <c r="E7" s="1747" t="str">
        <f>IFERROR('Page d''accueil'!D10,"")</f>
        <v>Tél</v>
      </c>
      <c r="F7" s="1748"/>
      <c r="G7" s="1749"/>
      <c r="H7" s="1223"/>
      <c r="I7" s="1208"/>
      <c r="J7" s="1209"/>
      <c r="K7" s="1209"/>
      <c r="L7" s="1209"/>
      <c r="M7" s="1210"/>
      <c r="N7" s="935"/>
      <c r="O7" s="935"/>
      <c r="P7" s="935"/>
      <c r="Q7" s="935"/>
      <c r="R7" s="935"/>
      <c r="S7" s="935"/>
      <c r="T7" s="935"/>
      <c r="U7" s="935"/>
      <c r="V7" s="935"/>
    </row>
    <row r="8" spans="1:24" ht="8.1" customHeight="1">
      <c r="A8" s="991"/>
      <c r="B8" s="992"/>
      <c r="C8" s="992"/>
      <c r="D8" s="992"/>
      <c r="E8" s="554"/>
      <c r="F8" s="554"/>
      <c r="G8" s="554"/>
      <c r="H8" s="554"/>
      <c r="I8" s="946"/>
      <c r="J8" s="946"/>
      <c r="K8" s="946"/>
      <c r="L8" s="555"/>
      <c r="M8" s="686"/>
      <c r="N8" s="935"/>
      <c r="O8" s="935"/>
      <c r="P8" s="935"/>
      <c r="Q8" s="935"/>
      <c r="R8" s="935"/>
      <c r="S8" s="935"/>
      <c r="T8" s="935"/>
      <c r="U8" s="935"/>
      <c r="V8" s="935"/>
    </row>
    <row r="9" spans="1:24" ht="26.25" customHeight="1">
      <c r="A9" s="1246" t="s">
        <v>1175</v>
      </c>
      <c r="B9" s="1247"/>
      <c r="C9" s="1247"/>
      <c r="D9" s="1247"/>
      <c r="E9" s="1247"/>
      <c r="F9" s="1268" t="s">
        <v>1760</v>
      </c>
      <c r="G9" s="1268"/>
      <c r="H9" s="1214" t="s">
        <v>1181</v>
      </c>
      <c r="I9" s="1215"/>
      <c r="J9" s="1215"/>
      <c r="K9" s="1215"/>
      <c r="L9" s="1215"/>
      <c r="M9" s="1216"/>
      <c r="N9" s="935"/>
      <c r="O9" s="935"/>
      <c r="P9" s="935"/>
      <c r="Q9" s="935"/>
      <c r="R9" s="935"/>
      <c r="S9" s="935"/>
      <c r="T9" s="935"/>
      <c r="U9" s="935"/>
      <c r="V9" s="935"/>
    </row>
    <row r="10" spans="1:24" ht="24" customHeight="1">
      <c r="A10" s="1248" t="s">
        <v>1117</v>
      </c>
      <c r="B10" s="1249"/>
      <c r="C10" s="1249"/>
      <c r="D10" s="1249"/>
      <c r="E10" s="1249"/>
      <c r="F10" s="1268"/>
      <c r="G10" s="1268"/>
      <c r="H10" s="1211" t="s">
        <v>1182</v>
      </c>
      <c r="I10" s="1212"/>
      <c r="J10" s="1212"/>
      <c r="K10" s="1212"/>
      <c r="L10" s="1212"/>
      <c r="M10" s="1213"/>
      <c r="N10" s="935"/>
      <c r="O10" s="935"/>
      <c r="P10" s="935"/>
      <c r="Q10" s="935"/>
      <c r="R10" s="935"/>
      <c r="S10" s="935"/>
      <c r="T10" s="935"/>
      <c r="U10" s="935"/>
      <c r="V10" s="935"/>
    </row>
    <row r="11" spans="1:24" ht="35.1" customHeight="1">
      <c r="A11" s="1257" t="s">
        <v>1118</v>
      </c>
      <c r="B11" s="1249"/>
      <c r="C11" s="1249"/>
      <c r="D11" s="1249"/>
      <c r="E11" s="1249"/>
      <c r="F11" s="1268"/>
      <c r="G11" s="1268"/>
      <c r="H11" s="1199" t="s">
        <v>1183</v>
      </c>
      <c r="I11" s="1200"/>
      <c r="J11" s="1200"/>
      <c r="K11" s="1200"/>
      <c r="L11" s="1200"/>
      <c r="M11" s="1201"/>
      <c r="N11" s="935"/>
      <c r="O11" s="935"/>
      <c r="P11" s="935"/>
      <c r="Q11" s="935"/>
      <c r="R11" s="935"/>
      <c r="S11" s="935"/>
      <c r="T11" s="935"/>
      <c r="U11" s="935"/>
      <c r="V11" s="935"/>
    </row>
    <row r="12" spans="1:24" ht="23.1" customHeight="1">
      <c r="A12" s="1250" t="s">
        <v>55</v>
      </c>
      <c r="B12" s="1251"/>
      <c r="C12" s="1251"/>
      <c r="D12" s="1251"/>
      <c r="E12" s="1251"/>
      <c r="F12" s="1251"/>
      <c r="G12" s="1251"/>
      <c r="H12" s="1251"/>
      <c r="I12" s="1251"/>
      <c r="J12" s="1251"/>
      <c r="K12" s="1251"/>
      <c r="L12" s="1251"/>
      <c r="M12" s="1252"/>
      <c r="N12" s="936"/>
      <c r="O12" s="936"/>
      <c r="P12" s="936"/>
      <c r="Q12" s="936"/>
      <c r="R12" s="936"/>
      <c r="S12" s="935"/>
      <c r="T12" s="935"/>
      <c r="U12" s="935"/>
      <c r="V12" s="935"/>
    </row>
    <row r="13" spans="1:24" ht="33.75" customHeight="1">
      <c r="A13" s="1253" t="s">
        <v>56</v>
      </c>
      <c r="B13" s="1254"/>
      <c r="C13" s="989"/>
      <c r="D13" s="556" t="s">
        <v>57</v>
      </c>
      <c r="E13" s="1195" t="s">
        <v>58</v>
      </c>
      <c r="F13" s="1196"/>
      <c r="G13" s="1193" t="s">
        <v>1180</v>
      </c>
      <c r="H13" s="1194"/>
      <c r="I13" s="1261" t="s">
        <v>59</v>
      </c>
      <c r="J13" s="1262"/>
      <c r="K13" s="1259" t="s">
        <v>60</v>
      </c>
      <c r="L13" s="1259"/>
      <c r="M13" s="1260"/>
      <c r="N13" s="936"/>
      <c r="O13" s="936"/>
      <c r="P13" s="936"/>
      <c r="Q13" s="936"/>
      <c r="R13" s="936"/>
      <c r="S13" s="940"/>
      <c r="T13" s="935"/>
      <c r="U13" s="935"/>
      <c r="V13" s="935"/>
    </row>
    <row r="14" spans="1:24" ht="24" customHeight="1">
      <c r="A14" s="1255" t="str">
        <f>IFERROR(AVERAGE(G19,G68,G106,G132,G201,G370,G457),"")</f>
        <v/>
      </c>
      <c r="B14" s="1256"/>
      <c r="C14" s="557"/>
      <c r="D14" s="558" t="str">
        <f>IFERROR(VLOOKUP(A14,'Page d''accueil'!$A$38:$E$42,3),"")</f>
        <v/>
      </c>
      <c r="E14" s="1191" t="str">
        <f>IFERROR(AVERAGE(I19,I68,I132,I201,I370),"")</f>
        <v/>
      </c>
      <c r="F14" s="1192"/>
      <c r="G14" s="1227" t="str">
        <f>IFERROR(VLOOKUP(E14,'Page d''accueil'!$A$38:$E$42,3),"")</f>
        <v/>
      </c>
      <c r="H14" s="1228"/>
      <c r="I14" s="1263" t="str">
        <f>IFERROR(AVERAGE(H19,H68,H106,H132,H201,H370,H457),"")</f>
        <v/>
      </c>
      <c r="J14" s="1264"/>
      <c r="K14" s="1265" t="str">
        <f>IFERROR(VLOOKUP(I14,'Page d''accueil'!$A$38:$E$42,3),"")</f>
        <v/>
      </c>
      <c r="L14" s="1266"/>
      <c r="M14" s="1267"/>
      <c r="N14" s="936"/>
      <c r="O14" s="936"/>
      <c r="P14" s="936"/>
      <c r="Q14" s="936"/>
      <c r="R14" s="936"/>
      <c r="S14" s="935"/>
      <c r="T14" s="935"/>
      <c r="U14" s="935"/>
      <c r="V14" s="935"/>
    </row>
    <row r="15" spans="1:24" ht="24" customHeight="1">
      <c r="A15" s="687"/>
      <c r="B15" s="559"/>
      <c r="C15" s="559"/>
      <c r="D15" s="560"/>
      <c r="E15" s="1258" t="s">
        <v>61</v>
      </c>
      <c r="F15" s="1196"/>
      <c r="G15" s="1197" t="s">
        <v>1179</v>
      </c>
      <c r="H15" s="1198"/>
      <c r="I15" s="947"/>
      <c r="J15" s="947"/>
      <c r="K15" s="947"/>
      <c r="L15" s="561"/>
      <c r="M15" s="688"/>
      <c r="N15" s="936"/>
      <c r="O15" s="936"/>
      <c r="P15" s="936"/>
      <c r="Q15" s="936"/>
      <c r="R15" s="936"/>
      <c r="S15" s="935"/>
      <c r="T15" s="935"/>
      <c r="U15" s="935"/>
      <c r="V15" s="935"/>
    </row>
    <row r="16" spans="1:24" ht="24" customHeight="1">
      <c r="A16" s="687"/>
      <c r="B16" s="559"/>
      <c r="C16" s="559"/>
      <c r="D16" s="561"/>
      <c r="E16" s="1235" t="str">
        <f>IFERROR(AVERAGE(J488,J508,J520,J523,J553,J557,J562),"")</f>
        <v/>
      </c>
      <c r="F16" s="1236"/>
      <c r="G16" s="1237" t="str">
        <f>IFERROR(VLOOKUP(E16,'Page d''accueil'!$A$38:$E$42,3),"")</f>
        <v/>
      </c>
      <c r="H16" s="1238"/>
      <c r="I16" s="947"/>
      <c r="J16" s="947"/>
      <c r="K16" s="947"/>
      <c r="L16" s="561"/>
      <c r="M16" s="688"/>
      <c r="N16" s="936"/>
      <c r="O16" s="936"/>
      <c r="P16" s="936"/>
      <c r="Q16" s="936"/>
      <c r="R16" s="936"/>
      <c r="S16" s="936"/>
      <c r="T16" s="936"/>
      <c r="U16" s="936"/>
      <c r="V16" s="936"/>
      <c r="W16" s="544"/>
      <c r="X16" s="545"/>
    </row>
    <row r="17" spans="1:26" ht="15">
      <c r="A17" s="689"/>
      <c r="B17" s="554"/>
      <c r="C17" s="554"/>
      <c r="D17" s="555"/>
      <c r="E17" s="562"/>
      <c r="F17" s="563"/>
      <c r="G17" s="564"/>
      <c r="H17" s="564"/>
      <c r="I17" s="948"/>
      <c r="J17" s="948"/>
      <c r="K17" s="948"/>
      <c r="L17" s="565"/>
      <c r="M17" s="690"/>
      <c r="N17" s="936"/>
      <c r="O17" s="936"/>
      <c r="P17" s="936"/>
      <c r="Q17" s="936"/>
      <c r="R17" s="936"/>
      <c r="S17" s="936"/>
      <c r="T17" s="936"/>
      <c r="U17" s="936"/>
      <c r="V17" s="936"/>
      <c r="W17" s="544"/>
      <c r="X17" s="545"/>
    </row>
    <row r="18" spans="1:26" ht="45" customHeight="1">
      <c r="A18" s="691" t="s">
        <v>62</v>
      </c>
      <c r="B18" s="567" t="s">
        <v>63</v>
      </c>
      <c r="C18" s="568" t="s">
        <v>64</v>
      </c>
      <c r="D18" s="569" t="s">
        <v>1112</v>
      </c>
      <c r="E18" s="570" t="s">
        <v>1607</v>
      </c>
      <c r="F18" s="570" t="s">
        <v>65</v>
      </c>
      <c r="G18" s="570" t="s">
        <v>66</v>
      </c>
      <c r="H18" s="566" t="s">
        <v>1119</v>
      </c>
      <c r="I18" s="950" t="s">
        <v>67</v>
      </c>
      <c r="J18" s="568" t="s">
        <v>68</v>
      </c>
      <c r="K18" s="571"/>
      <c r="L18" s="1177"/>
      <c r="M18" s="1178"/>
      <c r="N18" s="936"/>
      <c r="P18" s="936"/>
      <c r="Q18" s="936"/>
      <c r="R18" s="936"/>
      <c r="S18" s="936"/>
      <c r="T18" s="936"/>
      <c r="U18" s="936"/>
      <c r="V18" s="943"/>
      <c r="W18" s="544"/>
      <c r="X18" s="545"/>
    </row>
    <row r="19" spans="1:26" ht="15">
      <c r="A19" s="692">
        <v>4</v>
      </c>
      <c r="B19" s="590">
        <v>4</v>
      </c>
      <c r="C19" s="576" t="s">
        <v>69</v>
      </c>
      <c r="D19" s="589" t="s">
        <v>1281</v>
      </c>
      <c r="E19" s="591" t="str">
        <f>IFERROR(IF(G19&lt;&gt;"NA",VLOOKUP(G19,'Source de valeurs'!$A$14:$C$18,2),VLOOKUP(AVERAGE(H19:J19),'Source de valeurs'!$A$14:$C$18,2)),"")</f>
        <v/>
      </c>
      <c r="F19" s="576">
        <f>IFERROR(VLOOKUP(G19,'Page d''accueil'!$A$38:$E$42,5),"")</f>
        <v>0</v>
      </c>
      <c r="G19" s="1031" t="str">
        <f>IFERROR(AVERAGE(G20,G24,G28,G35),"NA")</f>
        <v>NA</v>
      </c>
      <c r="H19" s="592" t="str">
        <f>IFERROR(AVERAGE(H20,H24,H28,H35),"")</f>
        <v/>
      </c>
      <c r="I19" s="951" t="str">
        <f>IFERROR(AVERAGE(I20,I24,I28,I35),"")</f>
        <v/>
      </c>
      <c r="J19" s="594" t="str">
        <f>IFERROR(AVERAGE(J20,J24,J28,J35),"")</f>
        <v/>
      </c>
      <c r="K19" s="571"/>
      <c r="L19" s="1179" t="s">
        <v>1154</v>
      </c>
      <c r="M19" s="1180"/>
      <c r="N19" s="936"/>
      <c r="P19" s="936"/>
      <c r="Q19" s="936"/>
      <c r="R19" s="936"/>
      <c r="S19" s="936"/>
      <c r="T19" s="936"/>
      <c r="U19" s="936"/>
      <c r="V19" s="943"/>
      <c r="W19" s="544"/>
      <c r="X19" s="545"/>
    </row>
    <row r="20" spans="1:26" ht="67.5" customHeight="1" outlineLevel="1">
      <c r="A20" s="693" t="s">
        <v>71</v>
      </c>
      <c r="B20" s="573" t="s">
        <v>69</v>
      </c>
      <c r="C20" s="573" t="s">
        <v>69</v>
      </c>
      <c r="D20" s="573" t="s">
        <v>1324</v>
      </c>
      <c r="E20" s="1036" t="str">
        <f>IFERROR((IF(G20&lt;&gt;"NA",VLOOKUP(G20,'Source de valeurs'!$A$14:$C$18,2),VLOOKUP(AVERAGE(H20:J20),'Source de valeurs'!$A$14:$C$18,2))),"")</f>
        <v/>
      </c>
      <c r="F20" s="1071" t="str">
        <f>IFERROR(VLOOKUP(H20,'Source de valeurs'!$A$14:$C$18,3),"")</f>
        <v/>
      </c>
      <c r="G20" s="1035" t="str">
        <f>IFERROR(AVERAGE(G21:G23),"NA")</f>
        <v>NA</v>
      </c>
      <c r="H20" s="592" t="str">
        <f>IFERROR(AVERAGE(H21:H23),"")</f>
        <v/>
      </c>
      <c r="I20" s="952" t="str">
        <f>IFERROR(AVERAGE(I21:I23),"")</f>
        <v/>
      </c>
      <c r="J20" s="594" t="str">
        <f>IFERROR(AVERAGE(J21:J23),"")</f>
        <v/>
      </c>
      <c r="K20" s="572"/>
      <c r="L20" s="1175" t="s">
        <v>1154</v>
      </c>
      <c r="M20" s="1176"/>
      <c r="N20" s="936"/>
      <c r="P20" s="936"/>
      <c r="Q20" s="936"/>
      <c r="R20" s="936"/>
      <c r="S20" s="935"/>
      <c r="T20" s="935"/>
      <c r="U20" s="935"/>
      <c r="V20" s="933"/>
      <c r="Z20" s="993" t="s">
        <v>1765</v>
      </c>
    </row>
    <row r="21" spans="1:26" ht="53.25" customHeight="1" outlineLevel="1">
      <c r="A21" s="694" t="s">
        <v>1120</v>
      </c>
      <c r="B21" s="585" t="s">
        <v>69</v>
      </c>
      <c r="C21" s="585" t="s">
        <v>69</v>
      </c>
      <c r="D21" s="584" t="s">
        <v>1325</v>
      </c>
      <c r="E21" s="593" t="s">
        <v>1765</v>
      </c>
      <c r="F21" s="1003" t="str">
        <f>IFERROR(VLOOKUP(E21,'Source de valeurs'!$A$3:$C$10,3,FALSE),"")</f>
        <v>L'exigence n'est pas encore évaluée</v>
      </c>
      <c r="G21" s="934" t="str">
        <f>IF('Calculs et Décisions'!H4=1,"",VLOOKUP(E21,'Source de valeurs'!$A$3:$B$10,2,FALSE))</f>
        <v/>
      </c>
      <c r="H21" s="592" t="str">
        <f>IF(A21="NA","",VLOOKUP(E21,'Source de valeurs'!$A$3:$B$10,2,FALSE))</f>
        <v xml:space="preserve"> </v>
      </c>
      <c r="I21" s="952" t="str">
        <f>IF(B21="NA","",VLOOKUP(E21,'Source de valeurs'!$A$3:$B$10,2,FALSE))</f>
        <v/>
      </c>
      <c r="J21" s="594" t="str">
        <f>IF(C21="NA","",VLOOKUP(E21,'Source de valeurs'!$A$3:$B$10,2,FALSE))</f>
        <v/>
      </c>
      <c r="K21" s="571"/>
      <c r="L21" s="1175" t="s">
        <v>1154</v>
      </c>
      <c r="M21" s="1176"/>
      <c r="N21" s="936"/>
      <c r="P21" s="936"/>
      <c r="Q21" s="936"/>
      <c r="R21" s="936"/>
      <c r="S21" s="935"/>
      <c r="T21" s="935"/>
      <c r="U21" s="935"/>
      <c r="V21" s="933"/>
      <c r="Z21" s="993" t="s">
        <v>1750</v>
      </c>
    </row>
    <row r="22" spans="1:26" ht="38.25" outlineLevel="1">
      <c r="A22" s="694" t="s">
        <v>1121</v>
      </c>
      <c r="B22" s="585" t="s">
        <v>69</v>
      </c>
      <c r="C22" s="585" t="s">
        <v>69</v>
      </c>
      <c r="D22" s="584" t="s">
        <v>100</v>
      </c>
      <c r="E22" s="593" t="s">
        <v>1765</v>
      </c>
      <c r="F22" s="1003" t="str">
        <f>IFERROR(VLOOKUP(E22,'Source de valeurs'!$A$3:$C$10,3,FALSE),"")</f>
        <v>L'exigence n'est pas encore évaluée</v>
      </c>
      <c r="G22" s="934" t="str">
        <f>IF('Calculs et Décisions'!H5=1,"",VLOOKUP(E22,'Source de valeurs'!$A$3:$B$10,2,FALSE))</f>
        <v/>
      </c>
      <c r="H22" s="592" t="str">
        <f>IF(A22="NA","",VLOOKUP(E22,'Source de valeurs'!$A$3:$B$10,2,FALSE))</f>
        <v xml:space="preserve"> </v>
      </c>
      <c r="I22" s="952" t="str">
        <f>IF(B22="NA","",VLOOKUP(E22,'Source de valeurs'!$A$3:$B$10,2,FALSE))</f>
        <v/>
      </c>
      <c r="J22" s="594" t="str">
        <f>IF(C22="NA","",VLOOKUP(E22,'Source de valeurs'!$A$3:$B$10,2,FALSE))</f>
        <v/>
      </c>
      <c r="K22" s="571"/>
      <c r="L22" s="1175" t="s">
        <v>1154</v>
      </c>
      <c r="M22" s="1176"/>
      <c r="N22" s="936"/>
      <c r="P22" s="936"/>
      <c r="Q22" s="936"/>
      <c r="R22" s="936"/>
      <c r="S22" s="935"/>
      <c r="T22" s="935"/>
      <c r="U22" s="935"/>
      <c r="V22" s="933"/>
      <c r="Z22" s="993" t="s">
        <v>34</v>
      </c>
    </row>
    <row r="23" spans="1:26" ht="38.25" outlineLevel="1">
      <c r="A23" s="694" t="s">
        <v>1122</v>
      </c>
      <c r="B23" s="585" t="s">
        <v>69</v>
      </c>
      <c r="C23" s="585" t="s">
        <v>69</v>
      </c>
      <c r="D23" s="584" t="s">
        <v>1282</v>
      </c>
      <c r="E23" s="593" t="s">
        <v>1765</v>
      </c>
      <c r="F23" s="1003" t="str">
        <f>IFERROR(VLOOKUP(E23,'Source de valeurs'!$A$3:$C$10,3,FALSE),"")</f>
        <v>L'exigence n'est pas encore évaluée</v>
      </c>
      <c r="G23" s="934" t="str">
        <f>IF('Calculs et Décisions'!H6=1,"",VLOOKUP(E23,'Source de valeurs'!$A$3:$B$10,2,FALSE))</f>
        <v/>
      </c>
      <c r="H23" s="592" t="str">
        <f>IF(A23="NA","",VLOOKUP(E23,'Source de valeurs'!$A$3:$B$10,2,FALSE))</f>
        <v xml:space="preserve"> </v>
      </c>
      <c r="I23" s="952" t="str">
        <f>IF(B23="NA","",VLOOKUP(E23,'Source de valeurs'!$A$3:$B$10,2,FALSE))</f>
        <v/>
      </c>
      <c r="J23" s="594" t="str">
        <f>IF(C23="NA","",VLOOKUP(E23,'Source de valeurs'!$A$3:$B$10,2,FALSE))</f>
        <v/>
      </c>
      <c r="K23" s="571"/>
      <c r="L23" s="1175" t="s">
        <v>1154</v>
      </c>
      <c r="M23" s="1176"/>
      <c r="N23" s="936"/>
      <c r="P23" s="936"/>
      <c r="Q23" s="936"/>
      <c r="R23" s="936"/>
      <c r="S23" s="935"/>
      <c r="T23" s="935"/>
      <c r="U23" s="935"/>
      <c r="V23" s="933"/>
      <c r="Z23" s="995" t="s">
        <v>1761</v>
      </c>
    </row>
    <row r="24" spans="1:26" ht="25.5" outlineLevel="1">
      <c r="A24" s="693" t="s">
        <v>101</v>
      </c>
      <c r="B24" s="573" t="s">
        <v>69</v>
      </c>
      <c r="C24" s="573" t="s">
        <v>69</v>
      </c>
      <c r="D24" s="573" t="s">
        <v>102</v>
      </c>
      <c r="E24" s="1036" t="str">
        <f>IFERROR(IF(G24&lt;&gt;"NA",VLOOKUP(G24,'Source de valeurs'!$A$14:$C$18,2),VLOOKUP(AVERAGE(H24:J24),'Source de valeurs'!$A$14:$C$18,2)),"")</f>
        <v/>
      </c>
      <c r="F24" s="1071" t="str">
        <f>IFERROR((VLOOKUP(H24,'Source de valeurs'!$A$14:$C$18,3)),"")</f>
        <v/>
      </c>
      <c r="G24" s="1035" t="str">
        <f>IFERROR(AVERAGE(G25:G27),"NA")</f>
        <v>NA</v>
      </c>
      <c r="H24" s="592" t="str">
        <f>IFERROR(AVERAGE(H25:H27),"")</f>
        <v/>
      </c>
      <c r="I24" s="952" t="str">
        <f>IFERROR(AVERAGE(I25:I27),"")</f>
        <v/>
      </c>
      <c r="J24" s="594" t="str">
        <f>IFERROR(AVERAGE(J25:J27),"")</f>
        <v/>
      </c>
      <c r="K24" s="572"/>
      <c r="L24" s="1175" t="s">
        <v>1154</v>
      </c>
      <c r="M24" s="1176"/>
      <c r="N24" s="936"/>
      <c r="P24" s="936"/>
      <c r="Q24" s="936"/>
      <c r="R24" s="936"/>
      <c r="S24" s="935"/>
      <c r="T24" s="935"/>
      <c r="U24" s="935"/>
      <c r="V24" s="933"/>
      <c r="Z24" s="993" t="s">
        <v>36</v>
      </c>
    </row>
    <row r="25" spans="1:26" ht="38.25" outlineLevel="1">
      <c r="A25" s="694" t="s">
        <v>1123</v>
      </c>
      <c r="B25" s="585" t="s">
        <v>69</v>
      </c>
      <c r="C25" s="585" t="s">
        <v>69</v>
      </c>
      <c r="D25" s="585" t="s">
        <v>1289</v>
      </c>
      <c r="E25" s="593" t="s">
        <v>1765</v>
      </c>
      <c r="F25" s="1003" t="str">
        <f>IFERROR(VLOOKUP(E25,'Source de valeurs'!$A$3:$C$10,3,FALSE),"")</f>
        <v>L'exigence n'est pas encore évaluée</v>
      </c>
      <c r="G25" s="934" t="str">
        <f>IF('Calculs et Décisions'!H8=1,"",VLOOKUP(E25,'Source de valeurs'!$A$3:$B$10,2,FALSE))</f>
        <v/>
      </c>
      <c r="H25" s="592" t="str">
        <f>IF(A25="NA","",VLOOKUP(E25,'Source de valeurs'!$A$3:$B$10,2,FALSE))</f>
        <v xml:space="preserve"> </v>
      </c>
      <c r="I25" s="952" t="str">
        <f>IF(B25="NA","",VLOOKUP(E25,'Source de valeurs'!$A$3:$B$10,2,FALSE))</f>
        <v/>
      </c>
      <c r="J25" s="594" t="str">
        <f>IF(C25="NA","",VLOOKUP(E25,'Source de valeurs'!$A$3:$B$10,2,FALSE))</f>
        <v/>
      </c>
      <c r="K25" s="571"/>
      <c r="L25" s="1175" t="s">
        <v>1154</v>
      </c>
      <c r="M25" s="1176"/>
      <c r="N25" s="936"/>
      <c r="P25" s="936"/>
      <c r="Q25" s="936"/>
      <c r="R25" s="936"/>
      <c r="S25" s="935"/>
      <c r="T25" s="935"/>
      <c r="U25" s="935"/>
      <c r="V25" s="933"/>
      <c r="Z25" s="993" t="s">
        <v>37</v>
      </c>
    </row>
    <row r="26" spans="1:26" ht="51" outlineLevel="1">
      <c r="A26" s="694" t="s">
        <v>1124</v>
      </c>
      <c r="B26" s="585" t="s">
        <v>69</v>
      </c>
      <c r="C26" s="585" t="s">
        <v>69</v>
      </c>
      <c r="D26" s="585" t="s">
        <v>1283</v>
      </c>
      <c r="E26" s="593" t="s">
        <v>1765</v>
      </c>
      <c r="F26" s="1003" t="str">
        <f>IFERROR(VLOOKUP(E26,'Source de valeurs'!$A$3:$C$10,3,FALSE),"")</f>
        <v>L'exigence n'est pas encore évaluée</v>
      </c>
      <c r="G26" s="934" t="str">
        <f>IF('Calculs et Décisions'!H9=1,"",VLOOKUP(E26,'Source de valeurs'!$A$3:$B$10,2,FALSE))</f>
        <v/>
      </c>
      <c r="H26" s="592" t="str">
        <f>IF(A26="NA","",VLOOKUP(E26,'Source de valeurs'!$A$3:$B$10,2,FALSE))</f>
        <v xml:space="preserve"> </v>
      </c>
      <c r="I26" s="952" t="str">
        <f>IF(B26="NA","",VLOOKUP(E26,'Source de valeurs'!$A$3:$B$10,2,FALSE))</f>
        <v/>
      </c>
      <c r="J26" s="594" t="str">
        <f>IF(C26="NA","",VLOOKUP(E26,'Source de valeurs'!$A$3:$B$10,2,FALSE))</f>
        <v/>
      </c>
      <c r="K26" s="571"/>
      <c r="L26" s="1175" t="s">
        <v>1154</v>
      </c>
      <c r="M26" s="1176"/>
      <c r="N26" s="936"/>
      <c r="O26" s="936"/>
      <c r="P26" s="936"/>
      <c r="Q26" s="936"/>
      <c r="R26" s="936"/>
      <c r="S26" s="935"/>
      <c r="T26" s="935"/>
      <c r="U26" s="935"/>
      <c r="V26" s="933"/>
      <c r="Z26" s="995" t="s">
        <v>1762</v>
      </c>
    </row>
    <row r="27" spans="1:26" ht="38.25" outlineLevel="1">
      <c r="A27" s="694" t="s">
        <v>1125</v>
      </c>
      <c r="B27" s="585" t="s">
        <v>69</v>
      </c>
      <c r="C27" s="585" t="s">
        <v>69</v>
      </c>
      <c r="D27" s="585" t="s">
        <v>103</v>
      </c>
      <c r="E27" s="593" t="s">
        <v>1765</v>
      </c>
      <c r="F27" s="1003" t="str">
        <f>IFERROR(VLOOKUP(E27,'Source de valeurs'!$A$3:$C$10,3,FALSE),"")</f>
        <v>L'exigence n'est pas encore évaluée</v>
      </c>
      <c r="G27" s="934" t="str">
        <f>IF('Calculs et Décisions'!H10=1,"",VLOOKUP(E27,'Source de valeurs'!$A$3:$B$10,2,FALSE))</f>
        <v/>
      </c>
      <c r="H27" s="592" t="str">
        <f>IF(A27="NA","",VLOOKUP(E27,'Source de valeurs'!$A$3:$B$10,2,FALSE))</f>
        <v xml:space="preserve"> </v>
      </c>
      <c r="I27" s="952" t="str">
        <f>IF(B27="NA","",VLOOKUP(E27,'Source de valeurs'!$A$3:$B$10,2,FALSE))</f>
        <v/>
      </c>
      <c r="J27" s="594" t="str">
        <f>IF(C27="NA","",VLOOKUP(E27,'Source de valeurs'!$A$3:$B$10,2,FALSE))</f>
        <v/>
      </c>
      <c r="K27" s="571"/>
      <c r="L27" s="1175" t="s">
        <v>1154</v>
      </c>
      <c r="M27" s="1176"/>
      <c r="N27" s="936"/>
      <c r="O27" s="936"/>
      <c r="P27" s="936"/>
      <c r="Q27" s="936"/>
      <c r="R27" s="936"/>
      <c r="S27" s="935"/>
      <c r="T27" s="935"/>
      <c r="U27" s="935"/>
      <c r="V27" s="933"/>
      <c r="Z27" s="993" t="s">
        <v>38</v>
      </c>
    </row>
    <row r="28" spans="1:26" ht="38.25" outlineLevel="1">
      <c r="A28" s="693" t="s">
        <v>114</v>
      </c>
      <c r="B28" s="573" t="s">
        <v>69</v>
      </c>
      <c r="C28" s="573" t="s">
        <v>69</v>
      </c>
      <c r="D28" s="573" t="s">
        <v>1284</v>
      </c>
      <c r="E28" s="1036" t="str">
        <f>IFERROR(IF(G28&lt;&gt;"NA",VLOOKUP(G28,'Source de valeurs'!$A$14:$C$18,2),VLOOKUP(AVERAGE(H28:J28),'Source de valeurs'!$A$14:$C$18,2)),"")</f>
        <v/>
      </c>
      <c r="F28" s="1071" t="str">
        <f>IFERROR((VLOOKUP(H28,'Source de valeurs'!$A$14:$C$18,3)),"")</f>
        <v/>
      </c>
      <c r="G28" s="1035" t="str">
        <f>IFERROR(AVERAGE(G29:G34),"NA")</f>
        <v>NA</v>
      </c>
      <c r="H28" s="592" t="str">
        <f>IFERROR(AVERAGE(H29:H34),"")</f>
        <v/>
      </c>
      <c r="I28" s="952" t="str">
        <f>IFERROR(AVERAGE(I29:I34),"")</f>
        <v/>
      </c>
      <c r="J28" s="594" t="str">
        <f>IFERROR(AVERAGE(J29:J34),"")</f>
        <v/>
      </c>
      <c r="K28" s="572"/>
      <c r="L28" s="1175" t="s">
        <v>1154</v>
      </c>
      <c r="M28" s="1176"/>
      <c r="N28" s="936"/>
      <c r="O28" s="936"/>
      <c r="P28" s="936"/>
      <c r="Q28" s="936"/>
      <c r="R28" s="936"/>
      <c r="S28" s="935"/>
      <c r="T28" s="935"/>
      <c r="U28" s="935"/>
      <c r="V28" s="933"/>
    </row>
    <row r="29" spans="1:26" ht="51" outlineLevel="1">
      <c r="A29" s="694" t="s">
        <v>118</v>
      </c>
      <c r="B29" s="585" t="s">
        <v>69</v>
      </c>
      <c r="C29" s="585" t="s">
        <v>69</v>
      </c>
      <c r="D29" s="585" t="s">
        <v>1209</v>
      </c>
      <c r="E29" s="593" t="s">
        <v>1765</v>
      </c>
      <c r="F29" s="1003" t="str">
        <f>IFERROR(VLOOKUP(E29,'Source de valeurs'!$A$3:$C$10,3,FALSE),"")</f>
        <v>L'exigence n'est pas encore évaluée</v>
      </c>
      <c r="G29" s="934" t="str">
        <f>IF('Calculs et Décisions'!H12=1,"",VLOOKUP(E29,'Source de valeurs'!$A$3:$B$10,2,FALSE))</f>
        <v/>
      </c>
      <c r="H29" s="592" t="str">
        <f>IF(A29="NA","",VLOOKUP(E29,'Source de valeurs'!$A$3:$B$10,2,FALSE))</f>
        <v xml:space="preserve"> </v>
      </c>
      <c r="I29" s="952" t="str">
        <f>IF(B29="NA","",VLOOKUP(E29,'Source de valeurs'!$A$3:$B$10,2,FALSE))</f>
        <v/>
      </c>
      <c r="J29" s="594" t="str">
        <f>IF(C29="NA","",VLOOKUP(E29,'Source de valeurs'!$A$3:$B$10,2,FALSE))</f>
        <v/>
      </c>
      <c r="K29" s="571"/>
      <c r="L29" s="1175" t="s">
        <v>1154</v>
      </c>
      <c r="M29" s="1176"/>
      <c r="N29" s="936"/>
      <c r="O29" s="936"/>
      <c r="P29" s="936"/>
      <c r="Q29" s="936"/>
      <c r="R29" s="936"/>
      <c r="S29" s="935"/>
      <c r="T29" s="935"/>
      <c r="U29" s="935"/>
      <c r="V29" s="933"/>
    </row>
    <row r="30" spans="1:26" ht="63.75" outlineLevel="1">
      <c r="A30" s="694" t="s">
        <v>119</v>
      </c>
      <c r="B30" s="585" t="s">
        <v>69</v>
      </c>
      <c r="C30" s="585" t="s">
        <v>69</v>
      </c>
      <c r="D30" s="585" t="s">
        <v>1210</v>
      </c>
      <c r="E30" s="593" t="s">
        <v>1765</v>
      </c>
      <c r="F30" s="1003" t="str">
        <f>IFERROR(VLOOKUP(E30,'Source de valeurs'!$A$3:$C$10,3,FALSE),"")</f>
        <v>L'exigence n'est pas encore évaluée</v>
      </c>
      <c r="G30" s="934" t="str">
        <f>IF('Calculs et Décisions'!H13=1,"",VLOOKUP(E30,'Source de valeurs'!$A$3:$B$10,2,FALSE))</f>
        <v/>
      </c>
      <c r="H30" s="592" t="str">
        <f>IF(A30="NA","",VLOOKUP(E30,'Source de valeurs'!$A$3:$B$10,2,FALSE))</f>
        <v xml:space="preserve"> </v>
      </c>
      <c r="I30" s="952" t="str">
        <f>IF(B30="NA","",VLOOKUP(E30,'Source de valeurs'!$A$3:$B$10,2,FALSE))</f>
        <v/>
      </c>
      <c r="J30" s="594" t="str">
        <f>IF(C30="NA","",VLOOKUP(E30,'Source de valeurs'!$A$3:$B$10,2,FALSE))</f>
        <v/>
      </c>
      <c r="K30" s="571"/>
      <c r="L30" s="1175" t="s">
        <v>1154</v>
      </c>
      <c r="M30" s="1176"/>
      <c r="N30" s="936"/>
      <c r="O30" s="936"/>
      <c r="P30" s="936"/>
      <c r="Q30" s="936"/>
      <c r="R30" s="936"/>
      <c r="S30" s="935"/>
      <c r="T30" s="935"/>
      <c r="U30" s="935"/>
      <c r="V30" s="933"/>
    </row>
    <row r="31" spans="1:26" ht="38.25" outlineLevel="1">
      <c r="A31" s="694" t="s">
        <v>120</v>
      </c>
      <c r="B31" s="585" t="s">
        <v>69</v>
      </c>
      <c r="C31" s="585" t="s">
        <v>69</v>
      </c>
      <c r="D31" s="585" t="s">
        <v>1211</v>
      </c>
      <c r="E31" s="593" t="s">
        <v>1765</v>
      </c>
      <c r="F31" s="1003" t="str">
        <f>IFERROR(VLOOKUP(E31,'Source de valeurs'!$A$3:$C$10,3,FALSE),"")</f>
        <v>L'exigence n'est pas encore évaluée</v>
      </c>
      <c r="G31" s="934" t="str">
        <f>IF('Calculs et Décisions'!H14=1,"",VLOOKUP(E31,'Source de valeurs'!$A$3:$B$10,2,FALSE))</f>
        <v/>
      </c>
      <c r="H31" s="592" t="str">
        <f>IF(A31="NA","",VLOOKUP(E31,'Source de valeurs'!$A$3:$B$10,2,FALSE))</f>
        <v xml:space="preserve"> </v>
      </c>
      <c r="I31" s="952" t="str">
        <f>IF(B31="NA","",VLOOKUP(E31,'Source de valeurs'!$A$3:$B$10,2,FALSE))</f>
        <v/>
      </c>
      <c r="J31" s="594" t="str">
        <f>IF(C31="NA","",VLOOKUP(E31,'Source de valeurs'!$A$3:$B$10,2,FALSE))</f>
        <v/>
      </c>
      <c r="K31" s="571"/>
      <c r="L31" s="1175" t="s">
        <v>1154</v>
      </c>
      <c r="M31" s="1176"/>
      <c r="N31" s="936"/>
      <c r="O31" s="936"/>
      <c r="P31" s="936"/>
      <c r="Q31" s="936"/>
      <c r="R31" s="936"/>
      <c r="S31" s="935"/>
      <c r="T31" s="935"/>
      <c r="U31" s="935"/>
      <c r="V31" s="933"/>
    </row>
    <row r="32" spans="1:26" ht="63.75" outlineLevel="1">
      <c r="A32" s="694" t="s">
        <v>120</v>
      </c>
      <c r="B32" s="585" t="s">
        <v>69</v>
      </c>
      <c r="C32" s="585" t="s">
        <v>69</v>
      </c>
      <c r="D32" s="585" t="s">
        <v>1326</v>
      </c>
      <c r="E32" s="593" t="s">
        <v>1765</v>
      </c>
      <c r="F32" s="1003" t="str">
        <f>IFERROR(VLOOKUP(E32,'Source de valeurs'!$A$3:$C$10,3,FALSE),"")</f>
        <v>L'exigence n'est pas encore évaluée</v>
      </c>
      <c r="G32" s="934" t="str">
        <f>IF('Calculs et Décisions'!H15=1,"",VLOOKUP(E32,'Source de valeurs'!$A$3:$B$10,2,FALSE))</f>
        <v/>
      </c>
      <c r="H32" s="592" t="str">
        <f>IF(A32="NA","",VLOOKUP(E32,'Source de valeurs'!$A$3:$B$10,2,FALSE))</f>
        <v xml:space="preserve"> </v>
      </c>
      <c r="I32" s="952" t="str">
        <f>IF(B32="NA","",VLOOKUP(E32,'Source de valeurs'!$A$3:$B$10,2,FALSE))</f>
        <v/>
      </c>
      <c r="J32" s="594" t="str">
        <f>IF(C32="NA","",VLOOKUP(E32,'Source de valeurs'!$A$3:$B$10,2,FALSE))</f>
        <v/>
      </c>
      <c r="K32" s="571"/>
      <c r="L32" s="1175" t="s">
        <v>1154</v>
      </c>
      <c r="M32" s="1176"/>
      <c r="N32" s="936"/>
      <c r="O32" s="936"/>
      <c r="P32" s="936"/>
      <c r="Q32" s="936"/>
      <c r="R32" s="936"/>
      <c r="S32" s="935"/>
      <c r="T32" s="935"/>
      <c r="U32" s="935"/>
      <c r="V32" s="933"/>
    </row>
    <row r="33" spans="1:39" ht="76.5" outlineLevel="1">
      <c r="A33" s="694" t="s">
        <v>120</v>
      </c>
      <c r="B33" s="585" t="s">
        <v>69</v>
      </c>
      <c r="C33" s="585" t="s">
        <v>69</v>
      </c>
      <c r="D33" s="585" t="s">
        <v>1327</v>
      </c>
      <c r="E33" s="593" t="s">
        <v>1765</v>
      </c>
      <c r="F33" s="1003" t="str">
        <f>IFERROR(VLOOKUP(E33,'Source de valeurs'!$A$3:$C$10,3,FALSE),"")</f>
        <v>L'exigence n'est pas encore évaluée</v>
      </c>
      <c r="G33" s="934" t="str">
        <f>IF('Calculs et Décisions'!H16=1,"",VLOOKUP(E33,'Source de valeurs'!$A$3:$B$10,2,FALSE))</f>
        <v/>
      </c>
      <c r="H33" s="592" t="str">
        <f>IF(A33="NA","",VLOOKUP(E33,'Source de valeurs'!$A$3:$B$10,2,FALSE))</f>
        <v xml:space="preserve"> </v>
      </c>
      <c r="I33" s="952" t="str">
        <f>IF(B33="NA","",VLOOKUP(E33,'Source de valeurs'!$A$3:$B$10,2,FALSE))</f>
        <v/>
      </c>
      <c r="J33" s="594" t="str">
        <f>IF(C33="NA","",VLOOKUP(E33,'Source de valeurs'!$A$3:$B$10,2,FALSE))</f>
        <v/>
      </c>
      <c r="K33" s="571"/>
      <c r="L33" s="1175" t="s">
        <v>1154</v>
      </c>
      <c r="M33" s="1176"/>
      <c r="N33" s="936"/>
      <c r="O33" s="936"/>
      <c r="P33" s="936"/>
      <c r="Q33" s="936"/>
      <c r="R33" s="936"/>
      <c r="S33" s="935"/>
      <c r="T33" s="935"/>
      <c r="U33" s="935"/>
      <c r="V33" s="933"/>
    </row>
    <row r="34" spans="1:39" ht="102" outlineLevel="1">
      <c r="A34" s="694" t="s">
        <v>120</v>
      </c>
      <c r="B34" s="585" t="s">
        <v>69</v>
      </c>
      <c r="C34" s="585" t="s">
        <v>69</v>
      </c>
      <c r="D34" s="584" t="s">
        <v>1328</v>
      </c>
      <c r="E34" s="593" t="s">
        <v>1765</v>
      </c>
      <c r="F34" s="1003" t="str">
        <f>IFERROR(VLOOKUP(E34,'Source de valeurs'!$A$3:$C$10,3,FALSE),"")</f>
        <v>L'exigence n'est pas encore évaluée</v>
      </c>
      <c r="G34" s="934" t="str">
        <f>IF('Calculs et Décisions'!H17=1,"",VLOOKUP(E34,'Source de valeurs'!$A$3:$B$10,2,FALSE))</f>
        <v/>
      </c>
      <c r="H34" s="592" t="str">
        <f>IF(A34="NA","",VLOOKUP(E34,'Source de valeurs'!$A$3:$B$10,2,FALSE))</f>
        <v xml:space="preserve"> </v>
      </c>
      <c r="I34" s="952" t="str">
        <f>IF(B34="NA","",VLOOKUP(E34,'Source de valeurs'!$A$3:$B$10,2,FALSE))</f>
        <v/>
      </c>
      <c r="J34" s="594" t="str">
        <f>IF(C34="NA","",VLOOKUP(E34,'Source de valeurs'!$A$3:$B$10,2,FALSE))</f>
        <v/>
      </c>
      <c r="K34" s="571"/>
      <c r="L34" s="1175" t="s">
        <v>1154</v>
      </c>
      <c r="M34" s="1176"/>
      <c r="N34" s="936"/>
      <c r="O34" s="936"/>
      <c r="P34" s="936"/>
      <c r="Q34" s="936"/>
      <c r="R34" s="936"/>
      <c r="S34" s="935"/>
      <c r="T34" s="935"/>
      <c r="U34" s="941"/>
      <c r="V34" s="933"/>
    </row>
    <row r="35" spans="1:39" s="549" customFormat="1" ht="66" customHeight="1" outlineLevel="1">
      <c r="A35" s="693" t="s">
        <v>70</v>
      </c>
      <c r="B35" s="573" t="s">
        <v>71</v>
      </c>
      <c r="C35" s="573" t="s">
        <v>69</v>
      </c>
      <c r="D35" s="573" t="s">
        <v>1208</v>
      </c>
      <c r="E35" s="1036" t="str">
        <f>IFERROR(IF(G35&lt;&gt;"NA",VLOOKUP(G35,'Source de valeurs'!$A$14:$C$18,2),VLOOKUP(AVERAGE(H35:J35),'Source de valeurs'!$A$14:$C$18,2)),"")</f>
        <v/>
      </c>
      <c r="F35" s="573" t="str">
        <f>IFERROR(VLOOKUP(G35,'Source de valeurs'!$A$14:$C$18,3),"")</f>
        <v>Le chapitre/sous chapitre ne peut pas s'appliquer à l'établissement évalué</v>
      </c>
      <c r="G35" s="1035" t="str">
        <f>IFERROR(AVERAGE(G36:G67),"NA")</f>
        <v>NA</v>
      </c>
      <c r="H35" s="592" t="str">
        <f>IFERROR(AVERAGE(H36:H67),"")</f>
        <v/>
      </c>
      <c r="I35" s="952" t="str">
        <f>IFERROR(AVERAGE(I36:I67),"")</f>
        <v/>
      </c>
      <c r="J35" s="594" t="str">
        <f>IFERROR(AVERAGE(J36:J67),"")</f>
        <v/>
      </c>
      <c r="K35" s="571"/>
      <c r="L35" s="1175" t="s">
        <v>1154</v>
      </c>
      <c r="M35" s="1176"/>
      <c r="N35" s="936"/>
      <c r="O35" s="936"/>
      <c r="P35" s="936"/>
      <c r="Q35" s="936"/>
      <c r="R35" s="936"/>
      <c r="S35" s="937"/>
      <c r="T35" s="937"/>
      <c r="U35" s="985"/>
      <c r="V35" s="944"/>
      <c r="W35" s="546"/>
      <c r="X35" s="547"/>
      <c r="Y35" s="548"/>
      <c r="Z35" s="548"/>
      <c r="AA35" s="548"/>
      <c r="AB35" s="548"/>
      <c r="AC35" s="548"/>
      <c r="AD35" s="548"/>
      <c r="AE35" s="548"/>
      <c r="AF35" s="548"/>
      <c r="AG35" s="548"/>
      <c r="AH35" s="548"/>
      <c r="AI35" s="548"/>
      <c r="AJ35" s="548"/>
      <c r="AK35" s="548"/>
      <c r="AL35" s="548"/>
      <c r="AM35" s="548"/>
    </row>
    <row r="36" spans="1:39" ht="89.25" outlineLevel="1">
      <c r="A36" s="695" t="s">
        <v>72</v>
      </c>
      <c r="B36" s="586" t="s">
        <v>73</v>
      </c>
      <c r="C36" s="586" t="s">
        <v>69</v>
      </c>
      <c r="D36" s="608" t="s">
        <v>1329</v>
      </c>
      <c r="E36" s="593" t="s">
        <v>1765</v>
      </c>
      <c r="F36" s="1003" t="str">
        <f>IFERROR(VLOOKUP(E36,'Source de valeurs'!$A$3:$C$10,3,FALSE),"")</f>
        <v>L'exigence n'est pas encore évaluée</v>
      </c>
      <c r="G36" s="934" t="str">
        <f>IF('Calculs et Décisions'!H19=1,"",VLOOKUP(E36,'Source de valeurs'!$A$3:$B$10,2,FALSE))</f>
        <v xml:space="preserve"> </v>
      </c>
      <c r="H36" s="592" t="str">
        <f>IF(A36="NA","",VLOOKUP(E36,'Source de valeurs'!$A$3:$B$10,2,FALSE))</f>
        <v xml:space="preserve"> </v>
      </c>
      <c r="I36" s="952" t="str">
        <f>IF(B36="NA","",VLOOKUP(E36,'Source de valeurs'!$A$3:$B$10,2,FALSE))</f>
        <v xml:space="preserve"> </v>
      </c>
      <c r="J36" s="594" t="str">
        <f>IF(C36="NA","",VLOOKUP(E36,'Source de valeurs'!$A$3:$B$10,2,FALSE))</f>
        <v/>
      </c>
      <c r="K36" s="571"/>
      <c r="L36" s="1175" t="s">
        <v>1154</v>
      </c>
      <c r="M36" s="1176"/>
      <c r="N36" s="936"/>
      <c r="O36" s="936"/>
      <c r="P36" s="936"/>
      <c r="Q36" s="936"/>
      <c r="R36" s="936"/>
      <c r="S36" s="936"/>
      <c r="T36" s="936"/>
      <c r="U36" s="985"/>
      <c r="V36" s="943"/>
      <c r="W36" s="544"/>
      <c r="X36" s="545"/>
    </row>
    <row r="37" spans="1:39" ht="63.75" outlineLevel="1">
      <c r="A37" s="696" t="s">
        <v>69</v>
      </c>
      <c r="B37" s="587" t="s">
        <v>73</v>
      </c>
      <c r="C37" s="587" t="s">
        <v>69</v>
      </c>
      <c r="D37" s="587" t="s">
        <v>1330</v>
      </c>
      <c r="E37" s="593" t="s">
        <v>1765</v>
      </c>
      <c r="F37" s="1003" t="str">
        <f>IFERROR(VLOOKUP(E37,'Source de valeurs'!$A$3:$C$10,3,FALSE),"")</f>
        <v>L'exigence n'est pas encore évaluée</v>
      </c>
      <c r="G37" s="934" t="str">
        <f>IF('Calculs et Décisions'!H20=1,"",VLOOKUP(E37,'Source de valeurs'!$A$3:$B$10,2,FALSE))</f>
        <v/>
      </c>
      <c r="H37" s="592" t="str">
        <f>IF(A37="NA","",VLOOKUP(E37,'Source de valeurs'!$A$3:$B$10,2,FALSE))</f>
        <v/>
      </c>
      <c r="I37" s="952" t="str">
        <f>IF(B37="NA","",VLOOKUP(E37,'Source de valeurs'!$A$3:$B$10,2,FALSE))</f>
        <v xml:space="preserve"> </v>
      </c>
      <c r="J37" s="594" t="str">
        <f>IF(C37="NA","",VLOOKUP(E37,'Source de valeurs'!$A$3:$B$10,2,FALSE))</f>
        <v/>
      </c>
      <c r="K37" s="571"/>
      <c r="L37" s="1175" t="s">
        <v>1154</v>
      </c>
      <c r="M37" s="1176"/>
      <c r="N37" s="936"/>
      <c r="O37" s="936"/>
      <c r="P37" s="936"/>
      <c r="Q37" s="936"/>
      <c r="R37" s="936"/>
      <c r="S37" s="936"/>
      <c r="T37" s="936"/>
      <c r="U37" s="986"/>
      <c r="V37" s="943"/>
      <c r="W37" s="544"/>
      <c r="X37" s="545"/>
    </row>
    <row r="38" spans="1:39" ht="38.25" outlineLevel="1">
      <c r="A38" s="696" t="s">
        <v>69</v>
      </c>
      <c r="B38" s="587" t="s">
        <v>73</v>
      </c>
      <c r="C38" s="587" t="s">
        <v>69</v>
      </c>
      <c r="D38" s="587" t="s">
        <v>1331</v>
      </c>
      <c r="E38" s="593" t="s">
        <v>1765</v>
      </c>
      <c r="F38" s="1003" t="str">
        <f>IFERROR(VLOOKUP(E38,'Source de valeurs'!$A$3:$C$10,3,FALSE),"")</f>
        <v>L'exigence n'est pas encore évaluée</v>
      </c>
      <c r="G38" s="934" t="str">
        <f>IF('Calculs et Décisions'!H21=1,"",VLOOKUP(E38,'Source de valeurs'!$A$3:$B$10,2,FALSE))</f>
        <v/>
      </c>
      <c r="H38" s="592" t="str">
        <f>IF(A38="NA","",VLOOKUP(E38,'Source de valeurs'!$A$3:$B$10,2,FALSE))</f>
        <v/>
      </c>
      <c r="I38" s="952" t="str">
        <f>IF(B38="NA","",VLOOKUP(E38,'Source de valeurs'!$A$3:$B$10,2,FALSE))</f>
        <v xml:space="preserve"> </v>
      </c>
      <c r="J38" s="594" t="str">
        <f>IF(C38="NA","",VLOOKUP(E38,'Source de valeurs'!$A$3:$B$10,2,FALSE))</f>
        <v/>
      </c>
      <c r="K38" s="571"/>
      <c r="L38" s="1175" t="s">
        <v>1154</v>
      </c>
      <c r="M38" s="1176"/>
      <c r="N38" s="936"/>
      <c r="O38" s="936"/>
      <c r="P38" s="936"/>
      <c r="Q38" s="936"/>
      <c r="R38" s="936"/>
      <c r="S38" s="936"/>
      <c r="T38" s="936"/>
      <c r="U38" s="986"/>
      <c r="V38" s="943"/>
      <c r="W38" s="544"/>
      <c r="X38" s="545"/>
    </row>
    <row r="39" spans="1:39" ht="76.5" outlineLevel="1">
      <c r="A39" s="695" t="s">
        <v>74</v>
      </c>
      <c r="B39" s="586" t="s">
        <v>75</v>
      </c>
      <c r="C39" s="586" t="s">
        <v>69</v>
      </c>
      <c r="D39" s="586" t="s">
        <v>1332</v>
      </c>
      <c r="E39" s="593" t="s">
        <v>1765</v>
      </c>
      <c r="F39" s="1003" t="str">
        <f>IFERROR(VLOOKUP(E39,'Source de valeurs'!$A$3:$C$10,3,FALSE),"")</f>
        <v>L'exigence n'est pas encore évaluée</v>
      </c>
      <c r="G39" s="934" t="str">
        <f>IF('Calculs et Décisions'!H22=1,"",VLOOKUP(E39,'Source de valeurs'!$A$3:$B$10,2,FALSE))</f>
        <v xml:space="preserve"> </v>
      </c>
      <c r="H39" s="592" t="str">
        <f>IF(A39="NA","",VLOOKUP(E39,'Source de valeurs'!$A$3:$B$10,2,FALSE))</f>
        <v xml:space="preserve"> </v>
      </c>
      <c r="I39" s="952" t="str">
        <f>IF(B39="NA","",VLOOKUP(E39,'Source de valeurs'!$A$3:$B$10,2,FALSE))</f>
        <v xml:space="preserve"> </v>
      </c>
      <c r="J39" s="594" t="str">
        <f>IF(C39="NA","",VLOOKUP(E39,'Source de valeurs'!$A$3:$B$10,2,FALSE))</f>
        <v/>
      </c>
      <c r="K39" s="571"/>
      <c r="L39" s="1175" t="s">
        <v>1154</v>
      </c>
      <c r="M39" s="1176"/>
      <c r="N39" s="936"/>
      <c r="O39" s="936"/>
      <c r="P39" s="936"/>
      <c r="Q39" s="936"/>
      <c r="R39" s="936"/>
      <c r="S39" s="936"/>
      <c r="T39" s="936"/>
      <c r="U39" s="985"/>
      <c r="V39" s="943"/>
      <c r="W39" s="544"/>
      <c r="X39" s="545"/>
    </row>
    <row r="40" spans="1:39" ht="51" outlineLevel="1">
      <c r="A40" s="695" t="s">
        <v>76</v>
      </c>
      <c r="B40" s="586" t="s">
        <v>77</v>
      </c>
      <c r="C40" s="586" t="s">
        <v>79</v>
      </c>
      <c r="D40" s="586" t="s">
        <v>1333</v>
      </c>
      <c r="E40" s="593" t="s">
        <v>1765</v>
      </c>
      <c r="F40" s="1003" t="str">
        <f>IFERROR(VLOOKUP(E40,'Source de valeurs'!$A$3:$C$10,3,FALSE),"")</f>
        <v>L'exigence n'est pas encore évaluée</v>
      </c>
      <c r="G40" s="934" t="str">
        <f>IF('Calculs et Décisions'!H23=1,"",VLOOKUP(E40,'Source de valeurs'!$A$3:$B$10,2,FALSE))</f>
        <v xml:space="preserve"> </v>
      </c>
      <c r="H40" s="592" t="str">
        <f>IF(A40="NA","",VLOOKUP(E40,'Source de valeurs'!$A$3:$B$10,2,FALSE))</f>
        <v xml:space="preserve"> </v>
      </c>
      <c r="I40" s="952" t="str">
        <f>IF(B40="NA","",VLOOKUP(E40,'Source de valeurs'!$A$3:$B$10,2,FALSE))</f>
        <v xml:space="preserve"> </v>
      </c>
      <c r="J40" s="594" t="str">
        <f>IF(C40="NA","",VLOOKUP(E40,'Source de valeurs'!$A$3:$B$10,2,FALSE))</f>
        <v xml:space="preserve"> </v>
      </c>
      <c r="K40" s="571"/>
      <c r="L40" s="1175" t="s">
        <v>1154</v>
      </c>
      <c r="M40" s="1176"/>
      <c r="N40" s="936"/>
      <c r="O40" s="936"/>
      <c r="P40" s="936"/>
      <c r="Q40" s="936"/>
      <c r="R40" s="936"/>
      <c r="S40" s="936"/>
      <c r="T40" s="936"/>
      <c r="U40" s="986"/>
      <c r="V40" s="943"/>
      <c r="W40" s="544"/>
      <c r="X40" s="545"/>
    </row>
    <row r="41" spans="1:39" ht="25.5" outlineLevel="1">
      <c r="A41" s="695" t="s">
        <v>80</v>
      </c>
      <c r="B41" s="586" t="s">
        <v>81</v>
      </c>
      <c r="C41" s="586" t="s">
        <v>69</v>
      </c>
      <c r="D41" s="586" t="s">
        <v>1334</v>
      </c>
      <c r="E41" s="593" t="s">
        <v>1765</v>
      </c>
      <c r="F41" s="1003" t="str">
        <f>IFERROR(VLOOKUP(E41,'Source de valeurs'!$A$3:$C$10,3,FALSE),"")</f>
        <v>L'exigence n'est pas encore évaluée</v>
      </c>
      <c r="G41" s="934" t="str">
        <f>IF('Calculs et Décisions'!H24=1,"",VLOOKUP(E41,'Source de valeurs'!$A$3:$B$10,2,FALSE))</f>
        <v xml:space="preserve"> </v>
      </c>
      <c r="H41" s="592" t="str">
        <f>IF(A41="NA","",VLOOKUP(E41,'Source de valeurs'!$A$3:$B$10,2,FALSE))</f>
        <v xml:space="preserve"> </v>
      </c>
      <c r="I41" s="952" t="str">
        <f>IF(B41="NA","",VLOOKUP(E41,'Source de valeurs'!$A$3:$B$10,2,FALSE))</f>
        <v xml:space="preserve"> </v>
      </c>
      <c r="J41" s="594" t="str">
        <f>IF(C41="NA","",VLOOKUP(E41,'Source de valeurs'!$A$3:$B$10,2,FALSE))</f>
        <v/>
      </c>
      <c r="K41" s="571"/>
      <c r="L41" s="1175" t="s">
        <v>1154</v>
      </c>
      <c r="M41" s="1176"/>
      <c r="N41" s="936"/>
      <c r="O41" s="936"/>
      <c r="P41" s="936"/>
      <c r="Q41" s="936"/>
      <c r="R41" s="936"/>
      <c r="S41" s="936"/>
      <c r="T41" s="936"/>
      <c r="U41" s="985"/>
      <c r="V41" s="943"/>
      <c r="W41" s="544"/>
      <c r="X41" s="545"/>
    </row>
    <row r="42" spans="1:39" ht="76.5" outlineLevel="1">
      <c r="A42" s="695" t="s">
        <v>82</v>
      </c>
      <c r="B42" s="586" t="s">
        <v>83</v>
      </c>
      <c r="C42" s="586" t="s">
        <v>69</v>
      </c>
      <c r="D42" s="586" t="s">
        <v>1335</v>
      </c>
      <c r="E42" s="593" t="s">
        <v>1765</v>
      </c>
      <c r="F42" s="1003" t="str">
        <f>IFERROR(VLOOKUP(E42,'Source de valeurs'!$A$3:$C$10,3,FALSE),"")</f>
        <v>L'exigence n'est pas encore évaluée</v>
      </c>
      <c r="G42" s="934" t="str">
        <f>IF('Calculs et Décisions'!H25=1,"",VLOOKUP(E42,'Source de valeurs'!$A$3:$B$10,2,FALSE))</f>
        <v xml:space="preserve"> </v>
      </c>
      <c r="H42" s="592" t="str">
        <f>IF(A42="NA","",VLOOKUP(E42,'Source de valeurs'!$A$3:$B$10,2,FALSE))</f>
        <v xml:space="preserve"> </v>
      </c>
      <c r="I42" s="952" t="str">
        <f>IF(B42="NA","",VLOOKUP(E42,'Source de valeurs'!$A$3:$B$10,2,FALSE))</f>
        <v xml:space="preserve"> </v>
      </c>
      <c r="J42" s="594" t="str">
        <f>IF(C42="NA","",VLOOKUP(E42,'Source de valeurs'!$A$3:$B$10,2,FALSE))</f>
        <v/>
      </c>
      <c r="K42" s="571"/>
      <c r="L42" s="1175" t="s">
        <v>1154</v>
      </c>
      <c r="M42" s="1176"/>
      <c r="N42" s="936"/>
      <c r="O42" s="936"/>
      <c r="P42" s="936"/>
      <c r="Q42" s="936"/>
      <c r="R42" s="936"/>
      <c r="S42" s="936"/>
      <c r="T42" s="936"/>
      <c r="U42" s="936"/>
      <c r="V42" s="943"/>
      <c r="W42" s="544"/>
      <c r="X42" s="545"/>
    </row>
    <row r="43" spans="1:39" ht="76.5" outlineLevel="1">
      <c r="A43" s="695" t="s">
        <v>84</v>
      </c>
      <c r="B43" s="586" t="s">
        <v>85</v>
      </c>
      <c r="C43" s="586" t="s">
        <v>69</v>
      </c>
      <c r="D43" s="586" t="s">
        <v>1336</v>
      </c>
      <c r="E43" s="593" t="s">
        <v>1765</v>
      </c>
      <c r="F43" s="1003" t="str">
        <f>IFERROR(VLOOKUP(E43,'Source de valeurs'!$A$3:$C$10,3,FALSE),"")</f>
        <v>L'exigence n'est pas encore évaluée</v>
      </c>
      <c r="G43" s="934" t="str">
        <f>IF('Calculs et Décisions'!H26=1,"",VLOOKUP(E43,'Source de valeurs'!$A$3:$B$10,2,FALSE))</f>
        <v xml:space="preserve"> </v>
      </c>
      <c r="H43" s="592" t="str">
        <f>IF(A43="NA","",VLOOKUP(E43,'Source de valeurs'!$A$3:$B$10,2,FALSE))</f>
        <v xml:space="preserve"> </v>
      </c>
      <c r="I43" s="952" t="str">
        <f>IF(B43="NA","",VLOOKUP(E43,'Source de valeurs'!$A$3:$B$10,2,FALSE))</f>
        <v xml:space="preserve"> </v>
      </c>
      <c r="J43" s="594" t="str">
        <f>IF(C43="NA","",VLOOKUP(E43,'Source de valeurs'!$A$3:$B$10,2,FALSE))</f>
        <v/>
      </c>
      <c r="K43" s="571"/>
      <c r="L43" s="1175" t="s">
        <v>1154</v>
      </c>
      <c r="M43" s="1176"/>
      <c r="N43" s="936"/>
      <c r="O43" s="936"/>
      <c r="P43" s="936"/>
      <c r="Q43" s="936"/>
      <c r="R43" s="936"/>
      <c r="S43" s="935"/>
      <c r="T43" s="935"/>
      <c r="U43" s="935"/>
      <c r="V43" s="933"/>
    </row>
    <row r="44" spans="1:39" ht="76.5" outlineLevel="1">
      <c r="A44" s="695" t="s">
        <v>86</v>
      </c>
      <c r="B44" s="586" t="s">
        <v>87</v>
      </c>
      <c r="C44" s="586" t="s">
        <v>69</v>
      </c>
      <c r="D44" s="586" t="s">
        <v>1337</v>
      </c>
      <c r="E44" s="593" t="s">
        <v>1765</v>
      </c>
      <c r="F44" s="1003" t="str">
        <f>IFERROR(VLOOKUP(E44,'Source de valeurs'!$A$3:$C$10,3,FALSE),"")</f>
        <v>L'exigence n'est pas encore évaluée</v>
      </c>
      <c r="G44" s="934" t="str">
        <f>IF('Calculs et Décisions'!H27=1,"",VLOOKUP(E44,'Source de valeurs'!$A$3:$B$10,2,FALSE))</f>
        <v xml:space="preserve"> </v>
      </c>
      <c r="H44" s="592" t="str">
        <f>IF(A44="NA","",VLOOKUP(E44,'Source de valeurs'!$A$3:$B$10,2,FALSE))</f>
        <v xml:space="preserve"> </v>
      </c>
      <c r="I44" s="952" t="str">
        <f>IF(B44="NA","",VLOOKUP(E44,'Source de valeurs'!$A$3:$B$10,2,FALSE))</f>
        <v xml:space="preserve"> </v>
      </c>
      <c r="J44" s="594" t="str">
        <f>IF(C44="NA","",VLOOKUP(E44,'Source de valeurs'!$A$3:$B$10,2,FALSE))</f>
        <v/>
      </c>
      <c r="K44" s="571"/>
      <c r="L44" s="1175" t="s">
        <v>1154</v>
      </c>
      <c r="M44" s="1176"/>
      <c r="N44" s="936"/>
      <c r="O44" s="936"/>
      <c r="P44" s="936"/>
      <c r="Q44" s="936"/>
      <c r="R44" s="936"/>
      <c r="S44" s="935"/>
      <c r="T44" s="935"/>
      <c r="U44" s="935"/>
      <c r="V44" s="933"/>
    </row>
    <row r="45" spans="1:39" ht="76.5" outlineLevel="1">
      <c r="A45" s="695" t="s">
        <v>88</v>
      </c>
      <c r="B45" s="586" t="s">
        <v>89</v>
      </c>
      <c r="C45" s="586" t="s">
        <v>69</v>
      </c>
      <c r="D45" s="586" t="s">
        <v>1338</v>
      </c>
      <c r="E45" s="593" t="s">
        <v>1765</v>
      </c>
      <c r="F45" s="1003" t="str">
        <f>IFERROR(VLOOKUP(E45,'Source de valeurs'!$A$3:$C$10,3,FALSE),"")</f>
        <v>L'exigence n'est pas encore évaluée</v>
      </c>
      <c r="G45" s="934" t="str">
        <f>IF('Calculs et Décisions'!H28=1,"",VLOOKUP(E45,'Source de valeurs'!$A$3:$B$10,2,FALSE))</f>
        <v xml:space="preserve"> </v>
      </c>
      <c r="H45" s="592" t="str">
        <f>IF(A45="NA","",VLOOKUP(E45,'Source de valeurs'!$A$3:$B$10,2,FALSE))</f>
        <v xml:space="preserve"> </v>
      </c>
      <c r="I45" s="952" t="str">
        <f>IF(B45="NA","",VLOOKUP(E45,'Source de valeurs'!$A$3:$B$10,2,FALSE))</f>
        <v xml:space="preserve"> </v>
      </c>
      <c r="J45" s="594" t="str">
        <f>IF(C45="NA","",VLOOKUP(E45,'Source de valeurs'!$A$3:$B$10,2,FALSE))</f>
        <v/>
      </c>
      <c r="K45" s="571"/>
      <c r="L45" s="1175" t="s">
        <v>1154</v>
      </c>
      <c r="M45" s="1176"/>
      <c r="N45" s="936"/>
      <c r="O45" s="936"/>
      <c r="P45" s="936"/>
      <c r="Q45" s="936"/>
      <c r="R45" s="936"/>
      <c r="S45" s="935"/>
      <c r="T45" s="935"/>
      <c r="U45" s="935"/>
      <c r="V45" s="933"/>
    </row>
    <row r="46" spans="1:39" ht="89.25" outlineLevel="1">
      <c r="A46" s="695" t="s">
        <v>90</v>
      </c>
      <c r="B46" s="586" t="s">
        <v>91</v>
      </c>
      <c r="C46" s="586" t="s">
        <v>69</v>
      </c>
      <c r="D46" s="608" t="s">
        <v>1339</v>
      </c>
      <c r="E46" s="593" t="s">
        <v>1765</v>
      </c>
      <c r="F46" s="1003" t="str">
        <f>IFERROR(VLOOKUP(E46,'Source de valeurs'!$A$3:$C$10,3,FALSE),"")</f>
        <v>L'exigence n'est pas encore évaluée</v>
      </c>
      <c r="G46" s="934" t="str">
        <f>IF('Calculs et Décisions'!H29=1,"",VLOOKUP(E46,'Source de valeurs'!$A$3:$B$10,2,FALSE))</f>
        <v xml:space="preserve"> </v>
      </c>
      <c r="H46" s="592" t="str">
        <f>IF(A46="NA","",VLOOKUP(E46,'Source de valeurs'!$A$3:$B$10,2,FALSE))</f>
        <v xml:space="preserve"> </v>
      </c>
      <c r="I46" s="952" t="str">
        <f>IF(B46="NA","",VLOOKUP(E46,'Source de valeurs'!$A$3:$B$10,2,FALSE))</f>
        <v xml:space="preserve"> </v>
      </c>
      <c r="J46" s="594" t="str">
        <f>IF(C46="NA","",VLOOKUP(E46,'Source de valeurs'!$A$3:$B$10,2,FALSE))</f>
        <v/>
      </c>
      <c r="K46" s="571"/>
      <c r="L46" s="1175" t="s">
        <v>1154</v>
      </c>
      <c r="M46" s="1176"/>
      <c r="N46" s="936"/>
      <c r="O46" s="936"/>
      <c r="P46" s="936"/>
      <c r="Q46" s="936"/>
      <c r="R46" s="936"/>
      <c r="S46" s="935"/>
      <c r="T46" s="935"/>
      <c r="U46" s="935"/>
      <c r="V46" s="933"/>
    </row>
    <row r="47" spans="1:39" ht="76.5" outlineLevel="1">
      <c r="A47" s="696" t="s">
        <v>69</v>
      </c>
      <c r="B47" s="587" t="s">
        <v>92</v>
      </c>
      <c r="C47" s="587" t="s">
        <v>69</v>
      </c>
      <c r="D47" s="587" t="s">
        <v>1340</v>
      </c>
      <c r="E47" s="593" t="s">
        <v>1765</v>
      </c>
      <c r="F47" s="1003" t="str">
        <f>IFERROR(VLOOKUP(E47,'Source de valeurs'!$A$3:$C$10,3,FALSE),"")</f>
        <v>L'exigence n'est pas encore évaluée</v>
      </c>
      <c r="G47" s="934" t="str">
        <f>IF('Calculs et Décisions'!H30=1,"",VLOOKUP(E47,'Source de valeurs'!$A$3:$B$10,2,FALSE))</f>
        <v/>
      </c>
      <c r="H47" s="592" t="str">
        <f>IF(A47="NA","",VLOOKUP(E47,'Source de valeurs'!$A$3:$B$10,2,FALSE))</f>
        <v/>
      </c>
      <c r="I47" s="952" t="str">
        <f>IF(B47="NA","",VLOOKUP(E47,'Source de valeurs'!$A$3:$B$10,2,FALSE))</f>
        <v xml:space="preserve"> </v>
      </c>
      <c r="J47" s="594" t="str">
        <f>IF(C47="NA","",VLOOKUP(E47,'Source de valeurs'!$A$3:$B$10,2,FALSE))</f>
        <v/>
      </c>
      <c r="K47" s="571"/>
      <c r="L47" s="1175" t="s">
        <v>1154</v>
      </c>
      <c r="M47" s="1176"/>
      <c r="N47" s="936"/>
      <c r="O47" s="936"/>
      <c r="P47" s="936"/>
      <c r="Q47" s="936"/>
      <c r="R47" s="936"/>
      <c r="S47" s="935"/>
      <c r="T47" s="935"/>
      <c r="U47" s="935"/>
      <c r="V47" s="933"/>
    </row>
    <row r="48" spans="1:39" ht="51" outlineLevel="1">
      <c r="A48" s="696" t="s">
        <v>69</v>
      </c>
      <c r="B48" s="587" t="s">
        <v>93</v>
      </c>
      <c r="C48" s="587" t="s">
        <v>69</v>
      </c>
      <c r="D48" s="587" t="s">
        <v>1285</v>
      </c>
      <c r="E48" s="593" t="s">
        <v>1765</v>
      </c>
      <c r="F48" s="1003" t="str">
        <f>IFERROR(VLOOKUP(E48,'Source de valeurs'!$A$3:$C$10,3,FALSE),"")</f>
        <v>L'exigence n'est pas encore évaluée</v>
      </c>
      <c r="G48" s="934" t="str">
        <f>IF('Calculs et Décisions'!H31=1,"",VLOOKUP(E48,'Source de valeurs'!$A$3:$B$10,2,FALSE))</f>
        <v/>
      </c>
      <c r="H48" s="592" t="str">
        <f>IF(A48="NA","",VLOOKUP(E48,'Source de valeurs'!$A$3:$B$10,2,FALSE))</f>
        <v/>
      </c>
      <c r="I48" s="952" t="str">
        <f>IF(B48="NA","",VLOOKUP(E48,'Source de valeurs'!$A$3:$B$10,2,FALSE))</f>
        <v xml:space="preserve"> </v>
      </c>
      <c r="J48" s="594" t="str">
        <f>IF(C48="NA","",VLOOKUP(E48,'Source de valeurs'!$A$3:$B$10,2,FALSE))</f>
        <v/>
      </c>
      <c r="K48" s="571"/>
      <c r="L48" s="1175" t="s">
        <v>1154</v>
      </c>
      <c r="M48" s="1176"/>
      <c r="N48" s="936"/>
      <c r="O48" s="936"/>
      <c r="P48" s="936"/>
      <c r="Q48" s="936"/>
      <c r="R48" s="936"/>
      <c r="S48" s="935"/>
      <c r="T48" s="935"/>
      <c r="U48" s="935"/>
      <c r="V48" s="933"/>
    </row>
    <row r="49" spans="1:22" ht="63.75" outlineLevel="1">
      <c r="A49" s="696" t="s">
        <v>69</v>
      </c>
      <c r="B49" s="587" t="s">
        <v>94</v>
      </c>
      <c r="C49" s="587" t="s">
        <v>69</v>
      </c>
      <c r="D49" s="587" t="s">
        <v>1286</v>
      </c>
      <c r="E49" s="593" t="s">
        <v>1765</v>
      </c>
      <c r="F49" s="1003" t="str">
        <f>IFERROR(VLOOKUP(E49,'Source de valeurs'!$A$3:$C$10,3,FALSE),"")</f>
        <v>L'exigence n'est pas encore évaluée</v>
      </c>
      <c r="G49" s="934" t="str">
        <f>IF('Calculs et Décisions'!H32=1,"",VLOOKUP(E49,'Source de valeurs'!$A$3:$B$10,2,FALSE))</f>
        <v/>
      </c>
      <c r="H49" s="592" t="str">
        <f>IF(A49="NA","",VLOOKUP(E49,'Source de valeurs'!$A$3:$B$10,2,FALSE))</f>
        <v/>
      </c>
      <c r="I49" s="952" t="str">
        <f>IF(B49="NA","",VLOOKUP(E49,'Source de valeurs'!$A$3:$B$10,2,FALSE))</f>
        <v xml:space="preserve"> </v>
      </c>
      <c r="J49" s="594" t="str">
        <f>IF(C49="NA","",VLOOKUP(E49,'Source de valeurs'!$A$3:$B$10,2,FALSE))</f>
        <v/>
      </c>
      <c r="K49" s="571"/>
      <c r="L49" s="1175" t="s">
        <v>1154</v>
      </c>
      <c r="M49" s="1176"/>
      <c r="N49" s="936"/>
      <c r="O49" s="936"/>
      <c r="P49" s="936"/>
      <c r="Q49" s="936"/>
      <c r="R49" s="936"/>
      <c r="S49" s="935"/>
      <c r="T49" s="935"/>
      <c r="U49" s="935"/>
      <c r="V49" s="933"/>
    </row>
    <row r="50" spans="1:22" ht="63.75" outlineLevel="1">
      <c r="A50" s="696" t="s">
        <v>69</v>
      </c>
      <c r="B50" s="587" t="s">
        <v>95</v>
      </c>
      <c r="C50" s="587" t="s">
        <v>69</v>
      </c>
      <c r="D50" s="587" t="s">
        <v>1608</v>
      </c>
      <c r="E50" s="593" t="s">
        <v>1765</v>
      </c>
      <c r="F50" s="1003" t="str">
        <f>IFERROR(VLOOKUP(E50,'Source de valeurs'!$A$3:$C$10,3,FALSE),"")</f>
        <v>L'exigence n'est pas encore évaluée</v>
      </c>
      <c r="G50" s="934" t="str">
        <f>IF('Calculs et Décisions'!H33=1,"",VLOOKUP(E50,'Source de valeurs'!$A$3:$B$10,2,FALSE))</f>
        <v/>
      </c>
      <c r="H50" s="592" t="str">
        <f>IF(A50="NA","",VLOOKUP(E50,'Source de valeurs'!$A$3:$B$10,2,FALSE))</f>
        <v/>
      </c>
      <c r="I50" s="952" t="str">
        <f>IF(B50="NA","",VLOOKUP(E50,'Source de valeurs'!$A$3:$B$10,2,FALSE))</f>
        <v xml:space="preserve"> </v>
      </c>
      <c r="J50" s="594" t="str">
        <f>IF(C50="NA","",VLOOKUP(E50,'Source de valeurs'!$A$3:$B$10,2,FALSE))</f>
        <v/>
      </c>
      <c r="K50" s="571"/>
      <c r="L50" s="1175" t="s">
        <v>1154</v>
      </c>
      <c r="M50" s="1176"/>
      <c r="N50" s="936"/>
      <c r="O50" s="936"/>
      <c r="P50" s="936"/>
      <c r="Q50" s="936"/>
      <c r="R50" s="936"/>
      <c r="S50" s="935"/>
      <c r="T50" s="935"/>
      <c r="U50" s="935"/>
      <c r="V50" s="933"/>
    </row>
    <row r="51" spans="1:22" ht="114.75" outlineLevel="1">
      <c r="A51" s="696" t="s">
        <v>69</v>
      </c>
      <c r="B51" s="587" t="s">
        <v>96</v>
      </c>
      <c r="C51" s="587" t="s">
        <v>69</v>
      </c>
      <c r="D51" s="588" t="s">
        <v>1341</v>
      </c>
      <c r="E51" s="593" t="s">
        <v>1765</v>
      </c>
      <c r="F51" s="1003" t="str">
        <f>IFERROR(VLOOKUP(E51,'Source de valeurs'!$A$3:$C$10,3,FALSE),"")</f>
        <v>L'exigence n'est pas encore évaluée</v>
      </c>
      <c r="G51" s="934" t="str">
        <f>IF('Calculs et Décisions'!H34=1,"",VLOOKUP(E51,'Source de valeurs'!$A$3:$B$10,2,FALSE))</f>
        <v/>
      </c>
      <c r="H51" s="592" t="str">
        <f>IF(A51="NA","",VLOOKUP(E51,'Source de valeurs'!$A$3:$B$10,2,FALSE))</f>
        <v/>
      </c>
      <c r="I51" s="952" t="str">
        <f>IF(B51="NA","",VLOOKUP(E51,'Source de valeurs'!$A$3:$B$10,2,FALSE))</f>
        <v xml:space="preserve"> </v>
      </c>
      <c r="J51" s="594" t="str">
        <f>IF(C51="NA","",VLOOKUP(E51,'Source de valeurs'!$A$3:$B$10,2,FALSE))</f>
        <v/>
      </c>
      <c r="K51" s="571"/>
      <c r="L51" s="1175" t="s">
        <v>1154</v>
      </c>
      <c r="M51" s="1176"/>
      <c r="N51" s="936"/>
      <c r="O51" s="936"/>
      <c r="P51" s="936"/>
      <c r="Q51" s="936"/>
      <c r="R51" s="936"/>
      <c r="S51" s="935"/>
      <c r="T51" s="935"/>
      <c r="U51" s="935"/>
      <c r="V51" s="933"/>
    </row>
    <row r="52" spans="1:22" ht="114.75" outlineLevel="1">
      <c r="A52" s="696" t="s">
        <v>69</v>
      </c>
      <c r="B52" s="587" t="s">
        <v>97</v>
      </c>
      <c r="C52" s="587" t="s">
        <v>69</v>
      </c>
      <c r="D52" s="588" t="s">
        <v>1342</v>
      </c>
      <c r="E52" s="593" t="s">
        <v>1765</v>
      </c>
      <c r="F52" s="1003" t="str">
        <f>IFERROR(VLOOKUP(E52,'Source de valeurs'!$A$3:$C$10,3,FALSE),"")</f>
        <v>L'exigence n'est pas encore évaluée</v>
      </c>
      <c r="G52" s="934" t="str">
        <f>IF('Calculs et Décisions'!H35=1,"",VLOOKUP(E52,'Source de valeurs'!$A$3:$B$10,2,FALSE))</f>
        <v/>
      </c>
      <c r="H52" s="592" t="str">
        <f>IF(A52="NA","",VLOOKUP(E52,'Source de valeurs'!$A$3:$B$10,2,FALSE))</f>
        <v/>
      </c>
      <c r="I52" s="952" t="str">
        <f>IF(B52="NA","",VLOOKUP(E52,'Source de valeurs'!$A$3:$B$10,2,FALSE))</f>
        <v xml:space="preserve"> </v>
      </c>
      <c r="J52" s="594" t="str">
        <f>IF(C52="NA","",VLOOKUP(E52,'Source de valeurs'!$A$3:$B$10,2,FALSE))</f>
        <v/>
      </c>
      <c r="K52" s="571"/>
      <c r="L52" s="1175" t="s">
        <v>1154</v>
      </c>
      <c r="M52" s="1176"/>
      <c r="N52" s="936"/>
      <c r="O52" s="936"/>
      <c r="P52" s="936"/>
      <c r="Q52" s="936"/>
      <c r="R52" s="936"/>
      <c r="S52" s="935"/>
      <c r="T52" s="935"/>
      <c r="U52" s="935"/>
      <c r="V52" s="933"/>
    </row>
    <row r="53" spans="1:22" ht="76.5" outlineLevel="1">
      <c r="A53" s="696" t="s">
        <v>69</v>
      </c>
      <c r="B53" s="587" t="s">
        <v>97</v>
      </c>
      <c r="C53" s="587" t="s">
        <v>69</v>
      </c>
      <c r="D53" s="587" t="s">
        <v>1278</v>
      </c>
      <c r="E53" s="593" t="s">
        <v>1765</v>
      </c>
      <c r="F53" s="1003" t="str">
        <f>IFERROR(VLOOKUP(E53,'Source de valeurs'!$A$3:$C$10,3,FALSE),"")</f>
        <v>L'exigence n'est pas encore évaluée</v>
      </c>
      <c r="G53" s="934" t="str">
        <f>IF('Calculs et Décisions'!H36=1,"",VLOOKUP(E53,'Source de valeurs'!$A$3:$B$10,2,FALSE))</f>
        <v/>
      </c>
      <c r="H53" s="592" t="str">
        <f>IF(A53="NA","",VLOOKUP(E53,'Source de valeurs'!$A$3:$B$10,2,FALSE))</f>
        <v/>
      </c>
      <c r="I53" s="952" t="str">
        <f>IF(B53="NA","",VLOOKUP(E53,'Source de valeurs'!$A$3:$B$10,2,FALSE))</f>
        <v xml:space="preserve"> </v>
      </c>
      <c r="J53" s="594" t="str">
        <f>IF(C53="NA","",VLOOKUP(E53,'Source de valeurs'!$A$3:$B$10,2,FALSE))</f>
        <v/>
      </c>
      <c r="K53" s="571"/>
      <c r="L53" s="1175" t="s">
        <v>1154</v>
      </c>
      <c r="M53" s="1176"/>
      <c r="N53" s="936"/>
      <c r="O53" s="936"/>
      <c r="P53" s="936"/>
      <c r="Q53" s="936"/>
      <c r="R53" s="936"/>
      <c r="S53" s="935"/>
      <c r="T53" s="935"/>
      <c r="U53" s="935"/>
      <c r="V53" s="933"/>
    </row>
    <row r="54" spans="1:22" ht="25.5" outlineLevel="1">
      <c r="A54" s="694" t="s">
        <v>98</v>
      </c>
      <c r="B54" s="585" t="s">
        <v>69</v>
      </c>
      <c r="C54" s="585" t="s">
        <v>69</v>
      </c>
      <c r="D54" s="585" t="s">
        <v>1343</v>
      </c>
      <c r="E54" s="593" t="s">
        <v>1765</v>
      </c>
      <c r="F54" s="1003" t="str">
        <f>IFERROR(VLOOKUP(E54,'Source de valeurs'!$A$3:$C$10,3,FALSE),"")</f>
        <v>L'exigence n'est pas encore évaluée</v>
      </c>
      <c r="G54" s="934" t="str">
        <f>IF('Calculs et Décisions'!H37=1,"",VLOOKUP(E54,'Source de valeurs'!$A$3:$B$10,2,FALSE))</f>
        <v/>
      </c>
      <c r="H54" s="592" t="str">
        <f>IF(A54="NA","",VLOOKUP(E54,'Source de valeurs'!$A$3:$B$10,2,FALSE))</f>
        <v xml:space="preserve"> </v>
      </c>
      <c r="I54" s="952" t="str">
        <f>IF(B54="NA","",VLOOKUP(E54,'Source de valeurs'!$A$3:$B$10,2,FALSE))</f>
        <v/>
      </c>
      <c r="J54" s="594" t="str">
        <f>IF(C54="NA","",VLOOKUP(E54,'Source de valeurs'!$A$3:$B$10,2,FALSE))</f>
        <v/>
      </c>
      <c r="K54" s="571"/>
      <c r="L54" s="1175" t="s">
        <v>1154</v>
      </c>
      <c r="M54" s="1176"/>
      <c r="N54" s="936"/>
      <c r="O54" s="936"/>
      <c r="P54" s="936"/>
      <c r="Q54" s="936"/>
      <c r="R54" s="936"/>
      <c r="S54" s="935"/>
      <c r="T54" s="935"/>
      <c r="U54" s="935"/>
      <c r="V54" s="933"/>
    </row>
    <row r="55" spans="1:22" ht="25.5" outlineLevel="1">
      <c r="A55" s="694" t="s">
        <v>99</v>
      </c>
      <c r="B55" s="585" t="s">
        <v>69</v>
      </c>
      <c r="C55" s="585" t="s">
        <v>69</v>
      </c>
      <c r="D55" s="585" t="s">
        <v>1344</v>
      </c>
      <c r="E55" s="593" t="s">
        <v>1765</v>
      </c>
      <c r="F55" s="1003" t="str">
        <f>IFERROR(VLOOKUP(E55,'Source de valeurs'!$A$3:$C$10,3,FALSE),"")</f>
        <v>L'exigence n'est pas encore évaluée</v>
      </c>
      <c r="G55" s="934" t="str">
        <f>IF('Calculs et Décisions'!H38=1,"",VLOOKUP(E55,'Source de valeurs'!$A$3:$B$10,2,FALSE))</f>
        <v/>
      </c>
      <c r="H55" s="592" t="str">
        <f>IF(A55="NA","",VLOOKUP(E55,'Source de valeurs'!$A$3:$B$10,2,FALSE))</f>
        <v xml:space="preserve"> </v>
      </c>
      <c r="I55" s="952" t="str">
        <f>IF(B55="NA","",VLOOKUP(E55,'Source de valeurs'!$A$3:$B$10,2,FALSE))</f>
        <v/>
      </c>
      <c r="J55" s="594" t="str">
        <f>IF(C55="NA","",VLOOKUP(E55,'Source de valeurs'!$A$3:$B$10,2,FALSE))</f>
        <v/>
      </c>
      <c r="K55" s="571"/>
      <c r="L55" s="1175" t="s">
        <v>1154</v>
      </c>
      <c r="M55" s="1176"/>
      <c r="N55" s="936"/>
      <c r="O55" s="936"/>
      <c r="P55" s="936"/>
      <c r="Q55" s="936"/>
      <c r="R55" s="936"/>
      <c r="S55" s="935"/>
      <c r="T55" s="935"/>
      <c r="U55" s="935"/>
      <c r="V55" s="933"/>
    </row>
    <row r="56" spans="1:22" ht="15" outlineLevel="1">
      <c r="A56" s="697"/>
      <c r="B56" s="574" t="s">
        <v>112</v>
      </c>
      <c r="C56" s="574" t="s">
        <v>69</v>
      </c>
      <c r="D56" s="574" t="s">
        <v>113</v>
      </c>
      <c r="E56" s="593"/>
      <c r="F56" s="1003"/>
      <c r="G56" s="934"/>
      <c r="H56" s="592"/>
      <c r="I56" s="952"/>
      <c r="J56" s="594"/>
      <c r="K56" s="572"/>
      <c r="L56" s="1175"/>
      <c r="M56" s="1176"/>
      <c r="N56" s="936"/>
      <c r="O56" s="936"/>
      <c r="P56" s="936"/>
      <c r="Q56" s="936"/>
      <c r="R56" s="936"/>
      <c r="S56" s="935"/>
      <c r="T56" s="935"/>
      <c r="U56" s="935"/>
      <c r="V56" s="933"/>
    </row>
    <row r="57" spans="1:22" ht="51" outlineLevel="1">
      <c r="A57" s="695" t="s">
        <v>72</v>
      </c>
      <c r="B57" s="586" t="s">
        <v>117</v>
      </c>
      <c r="C57" s="586" t="s">
        <v>69</v>
      </c>
      <c r="D57" s="586" t="s">
        <v>1345</v>
      </c>
      <c r="E57" s="593" t="s">
        <v>1765</v>
      </c>
      <c r="F57" s="1003" t="str">
        <f>IFERROR(VLOOKUP(E57,'Source de valeurs'!$A$3:$C$10,3,FALSE),"")</f>
        <v>L'exigence n'est pas encore évaluée</v>
      </c>
      <c r="G57" s="934" t="str">
        <f>IF('Calculs et Décisions'!H40=1,"",VLOOKUP(E57,'Source de valeurs'!$A$3:$B$10,2,FALSE))</f>
        <v xml:space="preserve"> </v>
      </c>
      <c r="H57" s="592" t="str">
        <f>IF(A57="NA","",VLOOKUP(E57,'Source de valeurs'!$A$3:$B$10,2,FALSE))</f>
        <v xml:space="preserve"> </v>
      </c>
      <c r="I57" s="952" t="str">
        <f>IF(B57="NA","",VLOOKUP(E57,'Source de valeurs'!$A$3:$B$10,2,FALSE))</f>
        <v xml:space="preserve"> </v>
      </c>
      <c r="J57" s="594" t="str">
        <f>IF(C57="NA","",VLOOKUP(E57,'Source de valeurs'!$A$3:$B$10,2,FALSE))</f>
        <v/>
      </c>
      <c r="K57" s="571"/>
      <c r="L57" s="1175" t="s">
        <v>1154</v>
      </c>
      <c r="M57" s="1176"/>
      <c r="N57" s="936"/>
      <c r="O57" s="936"/>
      <c r="P57" s="936"/>
      <c r="Q57" s="936"/>
      <c r="R57" s="936"/>
      <c r="S57" s="935"/>
      <c r="T57" s="935"/>
      <c r="U57" s="935"/>
      <c r="V57" s="933"/>
    </row>
    <row r="58" spans="1:22" ht="51" outlineLevel="1">
      <c r="A58" s="696" t="s">
        <v>69</v>
      </c>
      <c r="B58" s="587" t="s">
        <v>112</v>
      </c>
      <c r="C58" s="587" t="s">
        <v>69</v>
      </c>
      <c r="D58" s="587" t="s">
        <v>1287</v>
      </c>
      <c r="E58" s="593" t="s">
        <v>1765</v>
      </c>
      <c r="F58" s="1003" t="str">
        <f>IFERROR(VLOOKUP(E58,'Source de valeurs'!$A$3:$C$10,3,FALSE),"")</f>
        <v>L'exigence n'est pas encore évaluée</v>
      </c>
      <c r="G58" s="934" t="str">
        <f>IF('Calculs et Décisions'!H41=1,"",VLOOKUP(E58,'Source de valeurs'!$A$3:$B$10,2,FALSE))</f>
        <v/>
      </c>
      <c r="H58" s="592" t="str">
        <f>IF(A58="NA","",VLOOKUP(E58,'Source de valeurs'!$A$3:$B$10,2,FALSE))</f>
        <v/>
      </c>
      <c r="I58" s="952" t="str">
        <f>IF(B58="NA","",VLOOKUP(E58,'Source de valeurs'!$A$3:$B$10,2,FALSE))</f>
        <v xml:space="preserve"> </v>
      </c>
      <c r="J58" s="594" t="str">
        <f>IF(C58="NA","",VLOOKUP(E58,'Source de valeurs'!$A$3:$B$10,2,FALSE))</f>
        <v/>
      </c>
      <c r="K58" s="571"/>
      <c r="L58" s="1175" t="s">
        <v>1154</v>
      </c>
      <c r="M58" s="1176"/>
      <c r="N58" s="936"/>
      <c r="O58" s="936"/>
      <c r="P58" s="936"/>
      <c r="Q58" s="936"/>
      <c r="R58" s="936"/>
      <c r="S58" s="935"/>
      <c r="T58" s="935"/>
      <c r="U58" s="935"/>
      <c r="V58" s="933"/>
    </row>
    <row r="59" spans="1:22" ht="15" outlineLevel="1">
      <c r="A59" s="697"/>
      <c r="B59" s="574" t="s">
        <v>121</v>
      </c>
      <c r="C59" s="574" t="s">
        <v>69</v>
      </c>
      <c r="D59" s="575" t="s">
        <v>122</v>
      </c>
      <c r="E59" s="593"/>
      <c r="F59" s="1003" t="str">
        <f>IFERROR(VLOOKUP(E59,'Source de valeurs'!$A$3:$C$10,3,FALSE),"")</f>
        <v/>
      </c>
      <c r="G59" s="934"/>
      <c r="H59" s="592"/>
      <c r="I59" s="952"/>
      <c r="J59" s="594" t="str">
        <f>IF(C59="NA","",VLOOKUP(E59,'Source de valeurs'!$A$3:$B$10,2,FALSE))</f>
        <v/>
      </c>
      <c r="K59" s="572"/>
      <c r="L59" s="1175"/>
      <c r="M59" s="1176"/>
      <c r="N59" s="936"/>
      <c r="O59" s="936"/>
      <c r="P59" s="936"/>
      <c r="Q59" s="936"/>
      <c r="R59" s="936"/>
      <c r="S59" s="935"/>
      <c r="T59" s="935"/>
      <c r="U59" s="935"/>
      <c r="V59" s="933"/>
    </row>
    <row r="60" spans="1:22" ht="102" outlineLevel="1">
      <c r="A60" s="696" t="s">
        <v>69</v>
      </c>
      <c r="B60" s="587" t="s">
        <v>121</v>
      </c>
      <c r="C60" s="587" t="s">
        <v>69</v>
      </c>
      <c r="D60" s="588" t="s">
        <v>1346</v>
      </c>
      <c r="E60" s="593" t="s">
        <v>1765</v>
      </c>
      <c r="F60" s="1003" t="str">
        <f>IFERROR(VLOOKUP(E60,'Source de valeurs'!$A$3:$C$10,3,FALSE),"")</f>
        <v>L'exigence n'est pas encore évaluée</v>
      </c>
      <c r="G60" s="934" t="str">
        <f>IF('Calculs et Décisions'!H43=1,"",VLOOKUP(E60,'Source de valeurs'!$A$3:$B$10,2,FALSE))</f>
        <v/>
      </c>
      <c r="H60" s="592" t="str">
        <f>IF(A60="NA","",VLOOKUP(E60,'Source de valeurs'!$A$3:$B$10,2,FALSE))</f>
        <v/>
      </c>
      <c r="I60" s="952" t="str">
        <f>IF(B60="NA","",VLOOKUP(E60,'Source de valeurs'!$A$3:$B$10,2,FALSE))</f>
        <v xml:space="preserve"> </v>
      </c>
      <c r="J60" s="594" t="str">
        <f>IF(C60="NA","",VLOOKUP(E60,'Source de valeurs'!$A$3:$B$10,2,FALSE))</f>
        <v/>
      </c>
      <c r="K60" s="571"/>
      <c r="L60" s="1175" t="s">
        <v>1154</v>
      </c>
      <c r="M60" s="1176"/>
      <c r="N60" s="936"/>
      <c r="O60" s="936"/>
      <c r="P60" s="936"/>
      <c r="Q60" s="936"/>
      <c r="R60" s="936"/>
      <c r="S60" s="935"/>
      <c r="T60" s="935"/>
      <c r="U60" s="935"/>
      <c r="V60" s="933"/>
    </row>
    <row r="61" spans="1:22" ht="63.75" outlineLevel="1">
      <c r="A61" s="696" t="s">
        <v>69</v>
      </c>
      <c r="B61" s="587" t="s">
        <v>123</v>
      </c>
      <c r="C61" s="587" t="s">
        <v>69</v>
      </c>
      <c r="D61" s="587" t="s">
        <v>124</v>
      </c>
      <c r="E61" s="593" t="s">
        <v>1765</v>
      </c>
      <c r="F61" s="1003" t="str">
        <f>IFERROR(VLOOKUP(E61,'Source de valeurs'!$A$3:$C$10,3,FALSE),"")</f>
        <v>L'exigence n'est pas encore évaluée</v>
      </c>
      <c r="G61" s="934" t="str">
        <f>IF('Calculs et Décisions'!H44=1,"",VLOOKUP(E61,'Source de valeurs'!$A$3:$B$10,2,FALSE))</f>
        <v/>
      </c>
      <c r="H61" s="592" t="str">
        <f>IF(A61="NA","",VLOOKUP(E61,'Source de valeurs'!$A$3:$B$10,2,FALSE))</f>
        <v/>
      </c>
      <c r="I61" s="952" t="str">
        <f>IF(B61="NA","",VLOOKUP(E61,'Source de valeurs'!$A$3:$B$10,2,FALSE))</f>
        <v xml:space="preserve"> </v>
      </c>
      <c r="J61" s="594" t="str">
        <f>IF(C61="NA","",VLOOKUP(E61,'Source de valeurs'!$A$3:$B$10,2,FALSE))</f>
        <v/>
      </c>
      <c r="K61" s="571"/>
      <c r="L61" s="1175" t="s">
        <v>1154</v>
      </c>
      <c r="M61" s="1176"/>
      <c r="N61" s="936"/>
      <c r="O61" s="936"/>
      <c r="P61" s="936"/>
      <c r="Q61" s="936"/>
      <c r="R61" s="936"/>
      <c r="S61" s="935"/>
      <c r="T61" s="935"/>
      <c r="U61" s="935"/>
      <c r="V61" s="933"/>
    </row>
    <row r="62" spans="1:22" ht="51" outlineLevel="1">
      <c r="A62" s="696" t="s">
        <v>69</v>
      </c>
      <c r="B62" s="587" t="s">
        <v>125</v>
      </c>
      <c r="C62" s="587" t="s">
        <v>69</v>
      </c>
      <c r="D62" s="587" t="s">
        <v>126</v>
      </c>
      <c r="E62" s="593" t="s">
        <v>1765</v>
      </c>
      <c r="F62" s="1003" t="str">
        <f>IFERROR(VLOOKUP(E62,'Source de valeurs'!$A$3:$C$10,3,FALSE),"")</f>
        <v>L'exigence n'est pas encore évaluée</v>
      </c>
      <c r="G62" s="934" t="str">
        <f>IF('Calculs et Décisions'!H45=1,"",VLOOKUP(E62,'Source de valeurs'!$A$3:$B$10,2,FALSE))</f>
        <v/>
      </c>
      <c r="H62" s="592" t="str">
        <f>IF(A62="NA","",VLOOKUP(E62,'Source de valeurs'!$A$3:$B$10,2,FALSE))</f>
        <v/>
      </c>
      <c r="I62" s="952" t="str">
        <f>IF(B62="NA","",VLOOKUP(E62,'Source de valeurs'!$A$3:$B$10,2,FALSE))</f>
        <v xml:space="preserve"> </v>
      </c>
      <c r="J62" s="594" t="str">
        <f>IF(C62="NA","",VLOOKUP(E62,'Source de valeurs'!$A$3:$B$10,2,FALSE))</f>
        <v/>
      </c>
      <c r="K62" s="571"/>
      <c r="L62" s="1175" t="s">
        <v>1154</v>
      </c>
      <c r="M62" s="1176"/>
      <c r="N62" s="936"/>
      <c r="O62" s="936"/>
      <c r="P62" s="936"/>
      <c r="Q62" s="936"/>
      <c r="R62" s="936"/>
      <c r="S62" s="935"/>
      <c r="T62" s="935"/>
      <c r="U62" s="935"/>
      <c r="V62" s="933"/>
    </row>
    <row r="63" spans="1:22" ht="38.25" outlineLevel="1">
      <c r="A63" s="696" t="s">
        <v>69</v>
      </c>
      <c r="B63" s="587" t="s">
        <v>127</v>
      </c>
      <c r="C63" s="587" t="s">
        <v>69</v>
      </c>
      <c r="D63" s="587" t="s">
        <v>1213</v>
      </c>
      <c r="E63" s="593" t="s">
        <v>1765</v>
      </c>
      <c r="F63" s="1003" t="str">
        <f>IFERROR(VLOOKUP(E63,'Source de valeurs'!$A$3:$C$10,3,FALSE),"")</f>
        <v>L'exigence n'est pas encore évaluée</v>
      </c>
      <c r="G63" s="934" t="str">
        <f>IF('Calculs et Décisions'!H46=1,"",VLOOKUP(E63,'Source de valeurs'!$A$3:$B$10,2,FALSE))</f>
        <v/>
      </c>
      <c r="H63" s="592" t="str">
        <f>IF(A63="NA","",VLOOKUP(E63,'Source de valeurs'!$A$3:$B$10,2,FALSE))</f>
        <v/>
      </c>
      <c r="I63" s="952" t="str">
        <f>IF(B63="NA","",VLOOKUP(E63,'Source de valeurs'!$A$3:$B$10,2,FALSE))</f>
        <v xml:space="preserve"> </v>
      </c>
      <c r="J63" s="594" t="str">
        <f>IF(C63="NA","",VLOOKUP(E63,'Source de valeurs'!$A$3:$B$10,2,FALSE))</f>
        <v/>
      </c>
      <c r="K63" s="571"/>
      <c r="L63" s="1175" t="s">
        <v>1154</v>
      </c>
      <c r="M63" s="1176"/>
      <c r="N63" s="936"/>
      <c r="O63" s="936"/>
      <c r="P63" s="936"/>
      <c r="Q63" s="936"/>
      <c r="R63" s="936"/>
      <c r="S63" s="935"/>
      <c r="T63" s="935"/>
      <c r="U63" s="935"/>
      <c r="V63" s="933"/>
    </row>
    <row r="64" spans="1:22" ht="38.25" outlineLevel="1">
      <c r="A64" s="696" t="s">
        <v>69</v>
      </c>
      <c r="B64" s="587" t="s">
        <v>128</v>
      </c>
      <c r="C64" s="587" t="s">
        <v>69</v>
      </c>
      <c r="D64" s="587" t="s">
        <v>1212</v>
      </c>
      <c r="E64" s="593" t="s">
        <v>1765</v>
      </c>
      <c r="F64" s="1003" t="str">
        <f>IFERROR(VLOOKUP(E64,'Source de valeurs'!$A$3:$C$10,3,FALSE),"")</f>
        <v>L'exigence n'est pas encore évaluée</v>
      </c>
      <c r="G64" s="934" t="str">
        <f>IF('Calculs et Décisions'!H47=1,"",VLOOKUP(E64,'Source de valeurs'!$A$3:$B$10,2,FALSE))</f>
        <v/>
      </c>
      <c r="H64" s="592" t="str">
        <f>IF(A64="NA","",VLOOKUP(E64,'Source de valeurs'!$A$3:$B$10,2,FALSE))</f>
        <v/>
      </c>
      <c r="I64" s="952" t="str">
        <f>IF(B64="NA","",VLOOKUP(E64,'Source de valeurs'!$A$3:$B$10,2,FALSE))</f>
        <v xml:space="preserve"> </v>
      </c>
      <c r="J64" s="594" t="str">
        <f>IF(C64="NA","",VLOOKUP(E64,'Source de valeurs'!$A$3:$B$10,2,FALSE))</f>
        <v/>
      </c>
      <c r="K64" s="571"/>
      <c r="L64" s="1175" t="s">
        <v>1154</v>
      </c>
      <c r="M64" s="1176"/>
      <c r="N64" s="936"/>
      <c r="O64" s="936"/>
      <c r="P64" s="936"/>
      <c r="Q64" s="936"/>
      <c r="R64" s="936"/>
      <c r="S64" s="935"/>
      <c r="T64" s="935"/>
      <c r="U64" s="935"/>
      <c r="V64" s="933"/>
    </row>
    <row r="65" spans="1:39" ht="51" outlineLevel="1">
      <c r="A65" s="696" t="s">
        <v>69</v>
      </c>
      <c r="B65" s="587" t="s">
        <v>129</v>
      </c>
      <c r="C65" s="587" t="s">
        <v>69</v>
      </c>
      <c r="D65" s="587" t="s">
        <v>130</v>
      </c>
      <c r="E65" s="593" t="s">
        <v>1765</v>
      </c>
      <c r="F65" s="1003" t="str">
        <f>IFERROR(VLOOKUP(E65,'Source de valeurs'!$A$3:$C$10,3,FALSE),"")</f>
        <v>L'exigence n'est pas encore évaluée</v>
      </c>
      <c r="G65" s="934" t="str">
        <f>IF('Calculs et Décisions'!H48=1,"",VLOOKUP(E65,'Source de valeurs'!$A$3:$B$10,2,FALSE))</f>
        <v/>
      </c>
      <c r="H65" s="592" t="str">
        <f>IF(A65="NA","",VLOOKUP(E65,'Source de valeurs'!$A$3:$B$10,2,FALSE))</f>
        <v/>
      </c>
      <c r="I65" s="952" t="str">
        <f>IF(B65="NA","",VLOOKUP(E65,'Source de valeurs'!$A$3:$B$10,2,FALSE))</f>
        <v xml:space="preserve"> </v>
      </c>
      <c r="J65" s="594" t="str">
        <f>IF(C65="NA","",VLOOKUP(E65,'Source de valeurs'!$A$3:$B$10,2,FALSE))</f>
        <v/>
      </c>
      <c r="K65" s="571"/>
      <c r="L65" s="1175" t="s">
        <v>1154</v>
      </c>
      <c r="M65" s="1176"/>
      <c r="N65" s="936"/>
      <c r="O65" s="936"/>
      <c r="P65" s="936"/>
      <c r="Q65" s="936"/>
      <c r="R65" s="936"/>
      <c r="S65" s="935"/>
      <c r="T65" s="935"/>
      <c r="U65" s="935"/>
      <c r="V65" s="933"/>
    </row>
    <row r="66" spans="1:39" ht="38.25" outlineLevel="1">
      <c r="A66" s="696" t="s">
        <v>69</v>
      </c>
      <c r="B66" s="587" t="s">
        <v>131</v>
      </c>
      <c r="C66" s="587" t="s">
        <v>69</v>
      </c>
      <c r="D66" s="587" t="s">
        <v>132</v>
      </c>
      <c r="E66" s="593" t="s">
        <v>1765</v>
      </c>
      <c r="F66" s="1003" t="str">
        <f>IFERROR(VLOOKUP(E66,'Source de valeurs'!$A$3:$C$10,3,FALSE),"")</f>
        <v>L'exigence n'est pas encore évaluée</v>
      </c>
      <c r="G66" s="934" t="str">
        <f>IF('Calculs et Décisions'!H49=1,"",VLOOKUP(E66,'Source de valeurs'!$A$3:$B$10,2,FALSE))</f>
        <v/>
      </c>
      <c r="H66" s="592" t="str">
        <f>IF(A66="NA","",VLOOKUP(E66,'Source de valeurs'!$A$3:$B$10,2,FALSE))</f>
        <v/>
      </c>
      <c r="I66" s="952" t="str">
        <f>IF(B66="NA","",VLOOKUP(E66,'Source de valeurs'!$A$3:$B$10,2,FALSE))</f>
        <v xml:space="preserve"> </v>
      </c>
      <c r="J66" s="594" t="str">
        <f>IF(C66="NA","",VLOOKUP(E66,'Source de valeurs'!$A$3:$B$10,2,FALSE))</f>
        <v/>
      </c>
      <c r="K66" s="571"/>
      <c r="L66" s="1175" t="s">
        <v>1154</v>
      </c>
      <c r="M66" s="1176"/>
      <c r="N66" s="936"/>
      <c r="O66" s="936"/>
      <c r="P66" s="936"/>
      <c r="Q66" s="936"/>
      <c r="R66" s="936"/>
      <c r="S66" s="935"/>
      <c r="T66" s="935"/>
      <c r="U66" s="935"/>
      <c r="V66" s="933"/>
    </row>
    <row r="67" spans="1:39" ht="38.25" outlineLevel="1">
      <c r="A67" s="696" t="s">
        <v>69</v>
      </c>
      <c r="B67" s="587" t="s">
        <v>137</v>
      </c>
      <c r="C67" s="587" t="s">
        <v>69</v>
      </c>
      <c r="D67" s="587" t="s">
        <v>138</v>
      </c>
      <c r="E67" s="593" t="s">
        <v>1765</v>
      </c>
      <c r="F67" s="1003" t="str">
        <f>IFERROR(VLOOKUP(E67,'Source de valeurs'!$A$3:$C$10,3,FALSE),"")</f>
        <v>L'exigence n'est pas encore évaluée</v>
      </c>
      <c r="G67" s="934" t="str">
        <f>IF('Calculs et Décisions'!H50=1,"",VLOOKUP(E67,'Source de valeurs'!$A$3:$B$10,2,FALSE))</f>
        <v/>
      </c>
      <c r="H67" s="592" t="str">
        <f>IF(A67="NA","",VLOOKUP(E67,'Source de valeurs'!$A$3:$B$10,2,FALSE))</f>
        <v/>
      </c>
      <c r="I67" s="952" t="str">
        <f>IF(B67="NA","",VLOOKUP(E67,'Source de valeurs'!$A$3:$B$10,2,FALSE))</f>
        <v xml:space="preserve"> </v>
      </c>
      <c r="J67" s="594" t="str">
        <f>IF(C67="NA","",VLOOKUP(E67,'Source de valeurs'!$A$3:$B$10,2,FALSE))</f>
        <v/>
      </c>
      <c r="K67" s="571"/>
      <c r="L67" s="1175" t="s">
        <v>1154</v>
      </c>
      <c r="M67" s="1176"/>
      <c r="N67" s="936"/>
      <c r="O67" s="936"/>
      <c r="P67" s="936"/>
      <c r="Q67" s="936"/>
      <c r="R67" s="936"/>
      <c r="S67" s="935"/>
      <c r="T67" s="935"/>
      <c r="U67" s="935"/>
      <c r="V67" s="933"/>
    </row>
    <row r="68" spans="1:39" ht="63.75">
      <c r="A68" s="692">
        <v>5</v>
      </c>
      <c r="B68" s="590">
        <v>5</v>
      </c>
      <c r="C68" s="576" t="s">
        <v>69</v>
      </c>
      <c r="D68" s="576" t="s">
        <v>1202</v>
      </c>
      <c r="E68" s="591" t="str">
        <f>IFERROR(IF(G68&lt;&gt;"NA",VLOOKUP(G68,'Source de valeurs'!$A$14:$C$18,2),VLOOKUP(AVERAGE(H68:J68),'Source de valeurs'!$A$14:$C$18,2)),"")</f>
        <v/>
      </c>
      <c r="F68" s="576" t="str">
        <f>IFERROR(VLOOKUP(G68,'Source de valeurs'!$A$14:$C$18,3),"")</f>
        <v>Le chapitre/sous chapitre ne peut pas s'appliquer à l'établissement évalué</v>
      </c>
      <c r="G68" s="1031" t="str">
        <f>IFERROR(AVERAGE(G69,G82,G86,G94),"NA")</f>
        <v>NA</v>
      </c>
      <c r="H68" s="592" t="str">
        <f>IFERROR(AVERAGE(H69,H82,H86,H94),"")</f>
        <v/>
      </c>
      <c r="I68" s="951" t="str">
        <f>IFERROR(AVERAGE(I69,I82,I86,I94),"")</f>
        <v/>
      </c>
      <c r="J68" s="594" t="str">
        <f>IFERROR(AVERAGE(J69,J82,J86,J94),"")</f>
        <v/>
      </c>
      <c r="K68" s="571"/>
      <c r="L68" s="1175" t="s">
        <v>1154</v>
      </c>
      <c r="M68" s="1176"/>
      <c r="N68" s="936"/>
      <c r="O68" s="936"/>
      <c r="P68" s="936"/>
      <c r="Q68" s="936"/>
      <c r="R68" s="936"/>
      <c r="S68" s="935"/>
      <c r="T68" s="935"/>
      <c r="U68" s="935"/>
      <c r="V68" s="933"/>
    </row>
    <row r="69" spans="1:39" s="549" customFormat="1" ht="63.75" outlineLevel="1">
      <c r="A69" s="693" t="s">
        <v>173</v>
      </c>
      <c r="B69" s="573" t="s">
        <v>173</v>
      </c>
      <c r="C69" s="573" t="s">
        <v>69</v>
      </c>
      <c r="D69" s="573" t="s">
        <v>174</v>
      </c>
      <c r="E69" s="1036" t="str">
        <f>IFERROR(IF(G69&lt;&gt;"NA",VLOOKUP(G69,'Source de valeurs'!$A$14:$C$18,2),VLOOKUP(AVERAGE(H69:J69),'Source de valeurs'!$A$14:$C$18,2)),"")</f>
        <v/>
      </c>
      <c r="F69" s="573" t="str">
        <f>IFERROR(VLOOKUP(G69,'Source de valeurs'!$A$14:$C$18,3),"")</f>
        <v>Le chapitre/sous chapitre ne peut pas s'appliquer à l'établissement évalué</v>
      </c>
      <c r="G69" s="1035" t="str">
        <f>IFERROR(AVERAGE(G70:G81),"NA")</f>
        <v>NA</v>
      </c>
      <c r="H69" s="592" t="str">
        <f>IFERROR(AVERAGE(H70:H72),"")</f>
        <v/>
      </c>
      <c r="I69" s="952" t="str">
        <f>IFERROR(AVERAGE(I70:I81),"")</f>
        <v/>
      </c>
      <c r="J69" s="594" t="str">
        <f>IFERROR(AVERAGE(J70:J81),"")</f>
        <v/>
      </c>
      <c r="K69" s="571"/>
      <c r="L69" s="1175" t="s">
        <v>1154</v>
      </c>
      <c r="M69" s="1176"/>
      <c r="N69" s="936"/>
      <c r="O69" s="936"/>
      <c r="P69" s="936"/>
      <c r="Q69" s="936"/>
      <c r="R69" s="936"/>
      <c r="S69" s="938"/>
      <c r="T69" s="938"/>
      <c r="U69" s="942"/>
      <c r="V69" s="945"/>
      <c r="W69" s="550"/>
      <c r="X69" s="548"/>
      <c r="Y69" s="548"/>
      <c r="Z69" s="548"/>
      <c r="AA69" s="548"/>
      <c r="AB69" s="548"/>
      <c r="AC69" s="548"/>
      <c r="AD69" s="548"/>
      <c r="AE69" s="548"/>
      <c r="AF69" s="548"/>
      <c r="AG69" s="548"/>
      <c r="AH69" s="548"/>
      <c r="AI69" s="548"/>
      <c r="AJ69" s="548"/>
      <c r="AK69" s="548"/>
      <c r="AL69" s="548"/>
      <c r="AM69" s="548"/>
    </row>
    <row r="70" spans="1:39" ht="51" outlineLevel="1">
      <c r="A70" s="695" t="s">
        <v>176</v>
      </c>
      <c r="B70" s="586" t="s">
        <v>173</v>
      </c>
      <c r="C70" s="586" t="s">
        <v>69</v>
      </c>
      <c r="D70" s="586" t="s">
        <v>1288</v>
      </c>
      <c r="E70" s="593" t="s">
        <v>1765</v>
      </c>
      <c r="F70" s="1003" t="str">
        <f>IFERROR(VLOOKUP(E70,'Source de valeurs'!$A$3:$C$10,3,FALSE),"")</f>
        <v>L'exigence n'est pas encore évaluée</v>
      </c>
      <c r="G70" s="934" t="str">
        <f>IF('Calculs et Décisions'!H53=1,"",VLOOKUP(E70,'Source de valeurs'!$A$3:$B$10,2,FALSE))</f>
        <v xml:space="preserve"> </v>
      </c>
      <c r="H70" s="592" t="str">
        <f>IF(A70="NA","",VLOOKUP(E70,'Source de valeurs'!$A$3:$B$10,2,FALSE))</f>
        <v xml:space="preserve"> </v>
      </c>
      <c r="I70" s="952" t="str">
        <f>IF(B70="NA","",VLOOKUP(E70,'Source de valeurs'!$A$3:$B$10,2,FALSE))</f>
        <v xml:space="preserve"> </v>
      </c>
      <c r="J70" s="594" t="str">
        <f>IF(C70="NA","",VLOOKUP(E70,'Source de valeurs'!$A$3:$B$10,2,FALSE))</f>
        <v/>
      </c>
      <c r="K70" s="571"/>
      <c r="L70" s="1175" t="s">
        <v>1154</v>
      </c>
      <c r="M70" s="1176"/>
      <c r="N70" s="1002"/>
      <c r="O70" s="936"/>
      <c r="P70" s="936"/>
      <c r="Q70" s="936"/>
      <c r="R70" s="936"/>
      <c r="S70" s="935"/>
      <c r="T70" s="935"/>
      <c r="U70" s="935"/>
      <c r="V70" s="933"/>
    </row>
    <row r="71" spans="1:39" ht="51" outlineLevel="1">
      <c r="A71" s="695" t="s">
        <v>177</v>
      </c>
      <c r="B71" s="586" t="s">
        <v>178</v>
      </c>
      <c r="C71" s="586" t="s">
        <v>69</v>
      </c>
      <c r="D71" s="586" t="s">
        <v>1347</v>
      </c>
      <c r="E71" s="593" t="s">
        <v>1765</v>
      </c>
      <c r="F71" s="1003" t="str">
        <f>IFERROR(VLOOKUP(E71,'Source de valeurs'!$A$3:$C$10,3,FALSE),"")</f>
        <v>L'exigence n'est pas encore évaluée</v>
      </c>
      <c r="G71" s="934" t="str">
        <f>IF('Calculs et Décisions'!H54=1,"",VLOOKUP(E71,'Source de valeurs'!$A$3:$B$10,2,FALSE))</f>
        <v xml:space="preserve"> </v>
      </c>
      <c r="H71" s="592" t="str">
        <f>IF(A71="NA","",VLOOKUP(E71,'Source de valeurs'!$A$3:$B$10,2,FALSE))</f>
        <v xml:space="preserve"> </v>
      </c>
      <c r="I71" s="952" t="str">
        <f>IF(B71="NA","",VLOOKUP(E71,'Source de valeurs'!$A$3:$B$10,2,FALSE))</f>
        <v xml:space="preserve"> </v>
      </c>
      <c r="J71" s="594" t="str">
        <f>IF(C71="NA","",VLOOKUP(E71,'Source de valeurs'!$A$3:$B$10,2,FALSE))</f>
        <v/>
      </c>
      <c r="K71" s="571"/>
      <c r="L71" s="1175" t="s">
        <v>1154</v>
      </c>
      <c r="M71" s="1176"/>
      <c r="N71" s="936"/>
      <c r="O71" s="936"/>
      <c r="P71" s="936"/>
      <c r="Q71" s="936"/>
      <c r="R71" s="936"/>
      <c r="S71" s="935"/>
      <c r="T71" s="935"/>
      <c r="U71" s="935"/>
      <c r="V71" s="933"/>
    </row>
    <row r="72" spans="1:39" ht="63.75" outlineLevel="1">
      <c r="A72" s="695" t="s">
        <v>1200</v>
      </c>
      <c r="B72" s="586" t="s">
        <v>180</v>
      </c>
      <c r="C72" s="586" t="s">
        <v>69</v>
      </c>
      <c r="D72" s="586" t="s">
        <v>1348</v>
      </c>
      <c r="E72" s="593" t="s">
        <v>1765</v>
      </c>
      <c r="F72" s="1003" t="str">
        <f>IFERROR(VLOOKUP(E72,'Source de valeurs'!$A$3:$C$10,3,FALSE),"")</f>
        <v>L'exigence n'est pas encore évaluée</v>
      </c>
      <c r="G72" s="934" t="str">
        <f>IF('Calculs et Décisions'!H55=1,"",VLOOKUP(E72,'Source de valeurs'!$A$3:$B$10,2,FALSE))</f>
        <v xml:space="preserve"> </v>
      </c>
      <c r="H72" s="592" t="str">
        <f>IF(A72="NA","",VLOOKUP(E72,'Source de valeurs'!$A$3:$B$10,2,FALSE))</f>
        <v xml:space="preserve"> </v>
      </c>
      <c r="I72" s="952" t="str">
        <f>IF(B72="NA","",VLOOKUP(E72,'Source de valeurs'!$A$3:$B$10,2,FALSE))</f>
        <v xml:space="preserve"> </v>
      </c>
      <c r="J72" s="594" t="str">
        <f>IF(C72="NA","",VLOOKUP(E72,'Source de valeurs'!$A$3:$B$10,2,FALSE))</f>
        <v/>
      </c>
      <c r="K72" s="571"/>
      <c r="L72" s="1175" t="s">
        <v>1154</v>
      </c>
      <c r="M72" s="1176"/>
      <c r="N72" s="936"/>
      <c r="O72" s="936"/>
      <c r="P72" s="936"/>
      <c r="Q72" s="936"/>
      <c r="R72" s="936"/>
      <c r="S72" s="935"/>
      <c r="T72" s="935"/>
      <c r="U72" s="935"/>
      <c r="V72" s="933"/>
    </row>
    <row r="73" spans="1:39" ht="51" outlineLevel="1">
      <c r="A73" s="695" t="s">
        <v>1201</v>
      </c>
      <c r="B73" s="586" t="s">
        <v>182</v>
      </c>
      <c r="C73" s="586" t="s">
        <v>69</v>
      </c>
      <c r="D73" s="586" t="s">
        <v>1349</v>
      </c>
      <c r="E73" s="593" t="s">
        <v>1765</v>
      </c>
      <c r="F73" s="1003" t="str">
        <f>IFERROR(VLOOKUP(E73,'Source de valeurs'!$A$3:$C$10,3,FALSE),"")</f>
        <v>L'exigence n'est pas encore évaluée</v>
      </c>
      <c r="G73" s="934" t="str">
        <f>IF('Calculs et Décisions'!H56=1,"",VLOOKUP(E73,'Source de valeurs'!$A$3:$B$10,2,FALSE))</f>
        <v xml:space="preserve"> </v>
      </c>
      <c r="H73" s="592" t="str">
        <f>IF(A73="NA","",VLOOKUP(E73,'Source de valeurs'!$A$3:$B$10,2,FALSE))</f>
        <v xml:space="preserve"> </v>
      </c>
      <c r="I73" s="952" t="str">
        <f>IF(B73="NA","",VLOOKUP(E73,'Source de valeurs'!$A$3:$B$10,2,FALSE))</f>
        <v xml:space="preserve"> </v>
      </c>
      <c r="J73" s="594" t="str">
        <f>IF(C73="NA","",VLOOKUP(E73,'Source de valeurs'!$A$3:$B$10,2,FALSE))</f>
        <v/>
      </c>
      <c r="K73" s="571"/>
      <c r="L73" s="1175" t="s">
        <v>1154</v>
      </c>
      <c r="M73" s="1176"/>
      <c r="N73" s="936"/>
      <c r="O73" s="936"/>
      <c r="P73" s="936"/>
      <c r="Q73" s="936"/>
      <c r="R73" s="936"/>
      <c r="S73" s="935"/>
      <c r="T73" s="935"/>
      <c r="U73" s="935"/>
      <c r="V73" s="933"/>
    </row>
    <row r="74" spans="1:39" ht="25.5" outlineLevel="1">
      <c r="A74" s="696" t="s">
        <v>69</v>
      </c>
      <c r="B74" s="587" t="s">
        <v>183</v>
      </c>
      <c r="C74" s="587" t="s">
        <v>69</v>
      </c>
      <c r="D74" s="587" t="s">
        <v>184</v>
      </c>
      <c r="E74" s="593" t="s">
        <v>1765</v>
      </c>
      <c r="F74" s="1003" t="str">
        <f>IFERROR(VLOOKUP(E74,'Source de valeurs'!$A$3:$C$10,3,FALSE),"")</f>
        <v>L'exigence n'est pas encore évaluée</v>
      </c>
      <c r="G74" s="934" t="str">
        <f>IF('Calculs et Décisions'!H57=1,"",VLOOKUP(E74,'Source de valeurs'!$A$3:$B$10,2,FALSE))</f>
        <v/>
      </c>
      <c r="H74" s="592" t="str">
        <f>IF(A74="NA","",VLOOKUP(E74,'Source de valeurs'!$A$3:$B$10,2,FALSE))</f>
        <v/>
      </c>
      <c r="I74" s="952" t="str">
        <f>IF(B74="NA","",VLOOKUP(E74,'Source de valeurs'!$A$3:$B$10,2,FALSE))</f>
        <v xml:space="preserve"> </v>
      </c>
      <c r="J74" s="594" t="str">
        <f>IF(C74="NA","",VLOOKUP(E74,'Source de valeurs'!$A$3:$B$10,2,FALSE))</f>
        <v/>
      </c>
      <c r="K74" s="571"/>
      <c r="L74" s="1175" t="s">
        <v>1154</v>
      </c>
      <c r="M74" s="1176"/>
      <c r="N74" s="936"/>
      <c r="O74" s="936"/>
      <c r="P74" s="936"/>
      <c r="Q74" s="936"/>
      <c r="R74" s="936"/>
      <c r="S74" s="935"/>
      <c r="T74" s="935"/>
      <c r="U74" s="935"/>
      <c r="V74" s="933"/>
    </row>
    <row r="75" spans="1:39" ht="38.25" outlineLevel="1">
      <c r="A75" s="698" t="s">
        <v>185</v>
      </c>
      <c r="B75" s="597" t="s">
        <v>69</v>
      </c>
      <c r="C75" s="597" t="s">
        <v>69</v>
      </c>
      <c r="D75" s="597" t="s">
        <v>186</v>
      </c>
      <c r="E75" s="593" t="s">
        <v>1765</v>
      </c>
      <c r="F75" s="1003" t="str">
        <f>IFERROR(VLOOKUP(E75,'Source de valeurs'!$A$3:$C$10,3,FALSE),"")</f>
        <v>L'exigence n'est pas encore évaluée</v>
      </c>
      <c r="G75" s="934" t="str">
        <f>IF('Calculs et Décisions'!H58=1,"",VLOOKUP(E75,'Source de valeurs'!$A$3:$B$10,2,FALSE))</f>
        <v/>
      </c>
      <c r="H75" s="592" t="str">
        <f>IF(A75="NA","",VLOOKUP(E75,'Source de valeurs'!$A$3:$B$10,2,FALSE))</f>
        <v xml:space="preserve"> </v>
      </c>
      <c r="I75" s="952" t="str">
        <f>IF(B75="NA","",VLOOKUP(E75,'Source de valeurs'!$A$3:$B$10,2,FALSE))</f>
        <v/>
      </c>
      <c r="J75" s="594" t="str">
        <f>IF(C75="NA","",VLOOKUP(E75,'Source de valeurs'!$A$3:$B$10,2,FALSE))</f>
        <v/>
      </c>
      <c r="K75" s="571"/>
      <c r="L75" s="1175" t="s">
        <v>1154</v>
      </c>
      <c r="M75" s="1176"/>
      <c r="N75" s="936"/>
      <c r="O75" s="936"/>
      <c r="P75" s="936"/>
      <c r="Q75" s="936"/>
      <c r="R75" s="936"/>
      <c r="S75" s="935"/>
      <c r="T75" s="935"/>
      <c r="U75" s="935"/>
      <c r="V75" s="933"/>
    </row>
    <row r="76" spans="1:39" ht="38.25" outlineLevel="1">
      <c r="A76" s="695" t="s">
        <v>187</v>
      </c>
      <c r="B76" s="586" t="s">
        <v>188</v>
      </c>
      <c r="C76" s="586" t="s">
        <v>69</v>
      </c>
      <c r="D76" s="586" t="s">
        <v>1290</v>
      </c>
      <c r="E76" s="593" t="s">
        <v>1765</v>
      </c>
      <c r="F76" s="1003" t="str">
        <f>IFERROR(VLOOKUP(E76,'Source de valeurs'!$A$3:$C$10,3,FALSE),"")</f>
        <v>L'exigence n'est pas encore évaluée</v>
      </c>
      <c r="G76" s="934" t="str">
        <f>IF('Calculs et Décisions'!H59=1,"",VLOOKUP(E76,'Source de valeurs'!$A$3:$B$10,2,FALSE))</f>
        <v xml:space="preserve"> </v>
      </c>
      <c r="H76" s="592" t="str">
        <f>IF(A76="NA","",VLOOKUP(E76,'Source de valeurs'!$A$3:$B$10,2,FALSE))</f>
        <v xml:space="preserve"> </v>
      </c>
      <c r="I76" s="952" t="str">
        <f>IF(B76="NA","",VLOOKUP(E76,'Source de valeurs'!$A$3:$B$10,2,FALSE))</f>
        <v xml:space="preserve"> </v>
      </c>
      <c r="J76" s="594" t="str">
        <f>IF(C76="NA","",VLOOKUP(E76,'Source de valeurs'!$A$3:$B$10,2,FALSE))</f>
        <v/>
      </c>
      <c r="K76" s="571"/>
      <c r="L76" s="1175" t="s">
        <v>1154</v>
      </c>
      <c r="M76" s="1176"/>
      <c r="N76" s="936"/>
      <c r="O76" s="936"/>
      <c r="P76" s="936"/>
      <c r="Q76" s="936"/>
      <c r="R76" s="936"/>
      <c r="S76" s="935"/>
      <c r="T76" s="935"/>
      <c r="U76" s="935"/>
      <c r="V76" s="933"/>
    </row>
    <row r="77" spans="1:39" ht="63.75" outlineLevel="1">
      <c r="A77" s="698" t="s">
        <v>189</v>
      </c>
      <c r="B77" s="597" t="s">
        <v>69</v>
      </c>
      <c r="C77" s="597" t="s">
        <v>69</v>
      </c>
      <c r="D77" s="597" t="s">
        <v>1291</v>
      </c>
      <c r="E77" s="593" t="s">
        <v>1765</v>
      </c>
      <c r="F77" s="1003" t="str">
        <f>IFERROR(VLOOKUP(E77,'Source de valeurs'!$A$3:$C$10,3,FALSE),"")</f>
        <v>L'exigence n'est pas encore évaluée</v>
      </c>
      <c r="G77" s="934" t="str">
        <f>IF('Calculs et Décisions'!H60=1,"",VLOOKUP(E77,'Source de valeurs'!$A$3:$B$10,2,FALSE))</f>
        <v/>
      </c>
      <c r="H77" s="592" t="str">
        <f>IF(A77="NA","",VLOOKUP(E77,'Source de valeurs'!$A$3:$B$10,2,FALSE))</f>
        <v xml:space="preserve"> </v>
      </c>
      <c r="I77" s="952" t="str">
        <f>IF(B77="NA","",VLOOKUP(E77,'Source de valeurs'!$A$3:$B$10,2,FALSE))</f>
        <v/>
      </c>
      <c r="J77" s="594" t="str">
        <f>IF(C77="NA","",VLOOKUP(E77,'Source de valeurs'!$A$3:$B$10,2,FALSE))</f>
        <v/>
      </c>
      <c r="K77" s="571"/>
      <c r="L77" s="1175" t="s">
        <v>1154</v>
      </c>
      <c r="M77" s="1176"/>
      <c r="N77" s="936"/>
      <c r="O77" s="936"/>
      <c r="P77" s="936"/>
      <c r="Q77" s="936"/>
      <c r="R77" s="936"/>
      <c r="S77" s="935"/>
      <c r="T77" s="935"/>
      <c r="U77" s="935"/>
      <c r="V77" s="933"/>
    </row>
    <row r="78" spans="1:39" ht="38.25" outlineLevel="1">
      <c r="A78" s="698" t="s">
        <v>190</v>
      </c>
      <c r="B78" s="597" t="s">
        <v>69</v>
      </c>
      <c r="C78" s="597" t="s">
        <v>69</v>
      </c>
      <c r="D78" s="597" t="s">
        <v>1292</v>
      </c>
      <c r="E78" s="593" t="s">
        <v>1765</v>
      </c>
      <c r="F78" s="1003" t="str">
        <f>IFERROR(VLOOKUP(E78,'Source de valeurs'!$A$3:$C$10,3,FALSE),"")</f>
        <v>L'exigence n'est pas encore évaluée</v>
      </c>
      <c r="G78" s="934" t="str">
        <f>IF('Calculs et Décisions'!H61=1,"",VLOOKUP(E78,'Source de valeurs'!$A$3:$B$10,2,FALSE))</f>
        <v/>
      </c>
      <c r="H78" s="592" t="str">
        <f>IF(A78="NA","",VLOOKUP(E78,'Source de valeurs'!$A$3:$B$10,2,FALSE))</f>
        <v xml:space="preserve"> </v>
      </c>
      <c r="I78" s="952" t="str">
        <f>IF(B78="NA","",VLOOKUP(E78,'Source de valeurs'!$A$3:$B$10,2,FALSE))</f>
        <v/>
      </c>
      <c r="J78" s="594" t="str">
        <f>IF(C78="NA","",VLOOKUP(E78,'Source de valeurs'!$A$3:$B$10,2,FALSE))</f>
        <v/>
      </c>
      <c r="K78" s="571"/>
      <c r="L78" s="1175" t="s">
        <v>1154</v>
      </c>
      <c r="M78" s="1176"/>
      <c r="N78" s="936"/>
      <c r="O78" s="936"/>
      <c r="P78" s="936"/>
      <c r="Q78" s="936"/>
      <c r="R78" s="936"/>
      <c r="S78" s="935"/>
      <c r="T78" s="935"/>
      <c r="U78" s="935"/>
      <c r="V78" s="933"/>
    </row>
    <row r="79" spans="1:39" ht="51" outlineLevel="1">
      <c r="A79" s="698" t="s">
        <v>191</v>
      </c>
      <c r="B79" s="597" t="s">
        <v>69</v>
      </c>
      <c r="C79" s="597" t="s">
        <v>69</v>
      </c>
      <c r="D79" s="597" t="s">
        <v>1293</v>
      </c>
      <c r="E79" s="593" t="s">
        <v>1765</v>
      </c>
      <c r="F79" s="1003" t="str">
        <f>IFERROR(VLOOKUP(E79,'Source de valeurs'!$A$3:$C$10,3,FALSE),"")</f>
        <v>L'exigence n'est pas encore évaluée</v>
      </c>
      <c r="G79" s="934" t="str">
        <f>IF('Calculs et Décisions'!H62=1,"",VLOOKUP(E79,'Source de valeurs'!$A$3:$B$10,2,FALSE))</f>
        <v/>
      </c>
      <c r="H79" s="592" t="str">
        <f>IF(A79="NA","",VLOOKUP(E79,'Source de valeurs'!$A$3:$B$10,2,FALSE))</f>
        <v xml:space="preserve"> </v>
      </c>
      <c r="I79" s="952" t="str">
        <f>IF(B79="NA","",VLOOKUP(E79,'Source de valeurs'!$A$3:$B$10,2,FALSE))</f>
        <v/>
      </c>
      <c r="J79" s="594" t="str">
        <f>IF(C79="NA","",VLOOKUP(E79,'Source de valeurs'!$A$3:$B$10,2,FALSE))</f>
        <v/>
      </c>
      <c r="K79" s="571"/>
      <c r="L79" s="1175" t="s">
        <v>1154</v>
      </c>
      <c r="M79" s="1176"/>
      <c r="N79" s="936"/>
      <c r="O79" s="936"/>
      <c r="P79" s="936"/>
      <c r="Q79" s="936"/>
      <c r="R79" s="936"/>
      <c r="S79" s="935"/>
      <c r="T79" s="935"/>
      <c r="U79" s="935"/>
      <c r="V79" s="933"/>
    </row>
    <row r="80" spans="1:39" ht="25.5" outlineLevel="1">
      <c r="A80" s="698" t="s">
        <v>192</v>
      </c>
      <c r="B80" s="597" t="s">
        <v>69</v>
      </c>
      <c r="C80" s="597" t="s">
        <v>69</v>
      </c>
      <c r="D80" s="597" t="s">
        <v>193</v>
      </c>
      <c r="E80" s="593" t="s">
        <v>1765</v>
      </c>
      <c r="F80" s="1003" t="str">
        <f>IFERROR(VLOOKUP(E80,'Source de valeurs'!$A$3:$C$10,3,FALSE),"")</f>
        <v>L'exigence n'est pas encore évaluée</v>
      </c>
      <c r="G80" s="934" t="str">
        <f>IF('Calculs et Décisions'!H63=1,"",VLOOKUP(E80,'Source de valeurs'!$A$3:$B$10,2,FALSE))</f>
        <v/>
      </c>
      <c r="H80" s="592" t="str">
        <f>IF(A80="NA","",VLOOKUP(E80,'Source de valeurs'!$A$3:$B$10,2,FALSE))</f>
        <v xml:space="preserve"> </v>
      </c>
      <c r="I80" s="952" t="str">
        <f>IF(B80="NA","",VLOOKUP(E80,'Source de valeurs'!$A$3:$B$10,2,FALSE))</f>
        <v/>
      </c>
      <c r="J80" s="594" t="str">
        <f>IF(C80="NA","",VLOOKUP(E80,'Source de valeurs'!$A$3:$B$10,2,FALSE))</f>
        <v/>
      </c>
      <c r="K80" s="571"/>
      <c r="L80" s="1175" t="s">
        <v>1154</v>
      </c>
      <c r="M80" s="1176"/>
      <c r="N80" s="936"/>
      <c r="O80" s="936"/>
      <c r="P80" s="936"/>
      <c r="Q80" s="936"/>
      <c r="R80" s="936"/>
      <c r="S80" s="935"/>
      <c r="T80" s="935"/>
      <c r="U80" s="935"/>
      <c r="V80" s="933"/>
    </row>
    <row r="81" spans="1:39" ht="51" outlineLevel="1">
      <c r="A81" s="698" t="s">
        <v>194</v>
      </c>
      <c r="B81" s="597" t="s">
        <v>69</v>
      </c>
      <c r="C81" s="597" t="s">
        <v>69</v>
      </c>
      <c r="D81" s="597" t="s">
        <v>195</v>
      </c>
      <c r="E81" s="593" t="s">
        <v>1765</v>
      </c>
      <c r="F81" s="1003" t="str">
        <f>IFERROR(VLOOKUP(E81,'Source de valeurs'!$A$3:$C$10,3,FALSE),"")</f>
        <v>L'exigence n'est pas encore évaluée</v>
      </c>
      <c r="G81" s="934" t="str">
        <f>IF('Calculs et Décisions'!H64=1,"",VLOOKUP(E81,'Source de valeurs'!$A$3:$B$10,2,FALSE))</f>
        <v/>
      </c>
      <c r="H81" s="592" t="str">
        <f>IF(A81="NA","",VLOOKUP(E81,'Source de valeurs'!$A$3:$B$10,2,FALSE))</f>
        <v xml:space="preserve"> </v>
      </c>
      <c r="I81" s="952" t="str">
        <f>IF(B81="NA","",VLOOKUP(E81,'Source de valeurs'!$A$3:$B$10,2,FALSE))</f>
        <v/>
      </c>
      <c r="J81" s="594" t="str">
        <f>IF(C81="NA","",VLOOKUP(E81,'Source de valeurs'!$A$3:$B$10,2,FALSE))</f>
        <v/>
      </c>
      <c r="K81" s="571"/>
      <c r="L81" s="1175" t="s">
        <v>1154</v>
      </c>
      <c r="M81" s="1176"/>
      <c r="N81" s="936"/>
      <c r="O81" s="936"/>
      <c r="P81" s="936"/>
      <c r="Q81" s="936"/>
      <c r="R81" s="936"/>
      <c r="S81" s="935"/>
      <c r="T81" s="935"/>
      <c r="U81" s="935"/>
      <c r="V81" s="933"/>
    </row>
    <row r="82" spans="1:39" s="549" customFormat="1" ht="63.75" outlineLevel="1">
      <c r="A82" s="693" t="s">
        <v>173</v>
      </c>
      <c r="B82" s="573" t="s">
        <v>197</v>
      </c>
      <c r="C82" s="573" t="s">
        <v>69</v>
      </c>
      <c r="D82" s="573" t="s">
        <v>1215</v>
      </c>
      <c r="E82" s="1036" t="str">
        <f>IFERROR(IF(G82&lt;&gt;"NA",VLOOKUP(G82,'Source de valeurs'!$A$14:$C$18,2),VLOOKUP(AVERAGE(H82:J82),'Source de valeurs'!$A$14:$C$18,2)),"")</f>
        <v/>
      </c>
      <c r="F82" s="573" t="str">
        <f>IFERROR(VLOOKUP(G82,'Source de valeurs'!$A$14:$C$18,3),"")</f>
        <v>Le chapitre/sous chapitre ne peut pas s'appliquer à l'établissement évalué</v>
      </c>
      <c r="G82" s="1035" t="str">
        <f>IFERROR(AVERAGE(G83:G85),"NA")</f>
        <v>NA</v>
      </c>
      <c r="H82" s="592" t="str">
        <f>IFERROR(AVERAGE(H83:H85),"")</f>
        <v/>
      </c>
      <c r="I82" s="952" t="str">
        <f>IFERROR(AVERAGE(I83:I85),"")</f>
        <v/>
      </c>
      <c r="J82" s="594" t="str">
        <f>IFERROR(AVERAGE(J83:J85),"")</f>
        <v/>
      </c>
      <c r="K82" s="571"/>
      <c r="L82" s="1175" t="s">
        <v>1154</v>
      </c>
      <c r="M82" s="1176"/>
      <c r="N82" s="936"/>
      <c r="O82" s="936"/>
      <c r="P82" s="936"/>
      <c r="Q82" s="936"/>
      <c r="R82" s="936"/>
      <c r="S82" s="938"/>
      <c r="T82" s="938"/>
      <c r="U82" s="942"/>
      <c r="V82" s="945"/>
      <c r="W82" s="550"/>
      <c r="X82" s="548"/>
      <c r="Y82" s="548"/>
      <c r="Z82" s="548"/>
      <c r="AA82" s="548"/>
      <c r="AB82" s="548"/>
      <c r="AC82" s="548"/>
      <c r="AD82" s="548"/>
      <c r="AE82" s="548"/>
      <c r="AF82" s="548"/>
      <c r="AG82" s="548"/>
      <c r="AH82" s="548"/>
      <c r="AI82" s="548"/>
      <c r="AJ82" s="548"/>
      <c r="AK82" s="548"/>
      <c r="AL82" s="548"/>
      <c r="AM82" s="548"/>
    </row>
    <row r="83" spans="1:39" ht="89.25" outlineLevel="1">
      <c r="A83" s="695" t="s">
        <v>196</v>
      </c>
      <c r="B83" s="586" t="s">
        <v>197</v>
      </c>
      <c r="C83" s="586" t="s">
        <v>69</v>
      </c>
      <c r="D83" s="608" t="s">
        <v>1216</v>
      </c>
      <c r="E83" s="593" t="s">
        <v>1765</v>
      </c>
      <c r="F83" s="1003" t="str">
        <f>IFERROR(VLOOKUP(E83,'Source de valeurs'!$A$3:$C$10,3,FALSE),"")</f>
        <v>L'exigence n'est pas encore évaluée</v>
      </c>
      <c r="G83" s="934" t="str">
        <f>IF('Calculs et Décisions'!H66=1,"",VLOOKUP(E83,'Source de valeurs'!$A$3:$B$10,2,FALSE))</f>
        <v xml:space="preserve"> </v>
      </c>
      <c r="H83" s="592" t="str">
        <f>IF(A83="NA","",VLOOKUP(E83,'Source de valeurs'!$A$3:$B$10,2,FALSE))</f>
        <v xml:space="preserve"> </v>
      </c>
      <c r="I83" s="952" t="str">
        <f>IF(B83="NA","",VLOOKUP(E83,'Source de valeurs'!$A$3:$B$10,2,FALSE))</f>
        <v xml:space="preserve"> </v>
      </c>
      <c r="J83" s="594" t="str">
        <f>IF(C83="NA","",VLOOKUP(E83,'Source de valeurs'!$A$3:$B$10,2,FALSE))</f>
        <v/>
      </c>
      <c r="K83" s="571"/>
      <c r="L83" s="1175" t="s">
        <v>1154</v>
      </c>
      <c r="M83" s="1176"/>
      <c r="N83" s="936"/>
      <c r="O83" s="936"/>
      <c r="P83" s="936"/>
      <c r="Q83" s="936"/>
      <c r="R83" s="936"/>
      <c r="S83" s="935"/>
      <c r="T83" s="935"/>
      <c r="U83" s="935"/>
      <c r="V83" s="933"/>
    </row>
    <row r="84" spans="1:39" ht="102" outlineLevel="1">
      <c r="A84" s="698" t="s">
        <v>199</v>
      </c>
      <c r="B84" s="597" t="s">
        <v>69</v>
      </c>
      <c r="C84" s="597" t="s">
        <v>69</v>
      </c>
      <c r="D84" s="609" t="s">
        <v>1217</v>
      </c>
      <c r="E84" s="593" t="s">
        <v>1765</v>
      </c>
      <c r="F84" s="1003" t="str">
        <f>IFERROR(VLOOKUP(E84,'Source de valeurs'!$A$3:$C$10,3,FALSE),"")</f>
        <v>L'exigence n'est pas encore évaluée</v>
      </c>
      <c r="G84" s="934" t="str">
        <f>IF('Calculs et Décisions'!H67=1,"",VLOOKUP(E84,'Source de valeurs'!$A$3:$B$10,2,FALSE))</f>
        <v/>
      </c>
      <c r="H84" s="592" t="str">
        <f>IF(A84="NA","",VLOOKUP(E84,'Source de valeurs'!$A$3:$B$10,2,FALSE))</f>
        <v xml:space="preserve"> </v>
      </c>
      <c r="I84" s="952" t="str">
        <f>IF(B84="NA","",VLOOKUP(E84,'Source de valeurs'!$A$3:$B$10,2,FALSE))</f>
        <v/>
      </c>
      <c r="J84" s="594" t="str">
        <f>IF(C84="NA","",VLOOKUP(E84,'Source de valeurs'!$A$3:$B$10,2,FALSE))</f>
        <v/>
      </c>
      <c r="K84" s="571"/>
      <c r="L84" s="1175" t="s">
        <v>1154</v>
      </c>
      <c r="M84" s="1176"/>
      <c r="N84" s="936"/>
      <c r="O84" s="936"/>
      <c r="P84" s="936"/>
      <c r="Q84" s="936"/>
      <c r="R84" s="936"/>
      <c r="S84" s="935"/>
      <c r="T84" s="935"/>
      <c r="U84" s="935"/>
      <c r="V84" s="933"/>
    </row>
    <row r="85" spans="1:39" ht="63.75" outlineLevel="1">
      <c r="A85" s="698" t="s">
        <v>200</v>
      </c>
      <c r="B85" s="597" t="s">
        <v>69</v>
      </c>
      <c r="C85" s="597" t="s">
        <v>69</v>
      </c>
      <c r="D85" s="597" t="s">
        <v>201</v>
      </c>
      <c r="E85" s="593" t="s">
        <v>1765</v>
      </c>
      <c r="F85" s="1003" t="str">
        <f>IFERROR(VLOOKUP(E85,'Source de valeurs'!$A$3:$C$10,3,FALSE),"")</f>
        <v>L'exigence n'est pas encore évaluée</v>
      </c>
      <c r="G85" s="934" t="str">
        <f>IF('Calculs et Décisions'!H68=1,"",VLOOKUP(E85,'Source de valeurs'!$A$3:$B$10,2,FALSE))</f>
        <v/>
      </c>
      <c r="H85" s="592" t="str">
        <f>IF(A85="NA","",VLOOKUP(E85,'Source de valeurs'!$A$3:$B$10,2,FALSE))</f>
        <v xml:space="preserve"> </v>
      </c>
      <c r="I85" s="952" t="str">
        <f>IF(B85="NA","",VLOOKUP(E85,'Source de valeurs'!$A$3:$B$10,2,FALSE))</f>
        <v/>
      </c>
      <c r="J85" s="594" t="str">
        <f>IF(C85="NA","",VLOOKUP(E85,'Source de valeurs'!$A$3:$B$10,2,FALSE))</f>
        <v/>
      </c>
      <c r="K85" s="571"/>
      <c r="L85" s="1175" t="s">
        <v>1154</v>
      </c>
      <c r="M85" s="1176"/>
      <c r="N85" s="936"/>
      <c r="O85" s="936"/>
      <c r="P85" s="936"/>
      <c r="Q85" s="936"/>
      <c r="R85" s="936"/>
      <c r="S85" s="935"/>
      <c r="T85" s="935"/>
      <c r="U85" s="935"/>
      <c r="V85" s="933"/>
    </row>
    <row r="86" spans="1:39" s="549" customFormat="1" ht="63.75" outlineLevel="1">
      <c r="A86" s="693" t="s">
        <v>197</v>
      </c>
      <c r="B86" s="573" t="s">
        <v>202</v>
      </c>
      <c r="C86" s="573" t="s">
        <v>69</v>
      </c>
      <c r="D86" s="573" t="s">
        <v>728</v>
      </c>
      <c r="E86" s="1036" t="str">
        <f>IFERROR(IF(G86&lt;&gt;"NA",VLOOKUP(G86,'Source de valeurs'!$A$14:$C$18,2),VLOOKUP(AVERAGE(H86:J86),'Source de valeurs'!$A$14:$C$18,2)),"")</f>
        <v/>
      </c>
      <c r="F86" s="573" t="str">
        <f>IFERROR(VLOOKUP(G86,'Source de valeurs'!$A$14:$C$18,3),"")</f>
        <v>Le chapitre/sous chapitre ne peut pas s'appliquer à l'établissement évalué</v>
      </c>
      <c r="G86" s="1035" t="str">
        <f>IFERROR(AVERAGE(G87:G93),"NA")</f>
        <v>NA</v>
      </c>
      <c r="H86" s="592" t="str">
        <f>IFERROR(AVERAGE(H87:H93),"")</f>
        <v/>
      </c>
      <c r="I86" s="952" t="str">
        <f>IFERROR(AVERAGE(I87,I93),"")</f>
        <v/>
      </c>
      <c r="J86" s="594" t="str">
        <f>IFERROR(AVERAGE(J87,J93),"")</f>
        <v/>
      </c>
      <c r="K86" s="571"/>
      <c r="L86" s="1175" t="s">
        <v>1154</v>
      </c>
      <c r="M86" s="1176"/>
      <c r="N86" s="936"/>
      <c r="O86" s="936"/>
      <c r="P86" s="936"/>
      <c r="Q86" s="936"/>
      <c r="R86" s="936"/>
      <c r="S86" s="938"/>
      <c r="T86" s="938"/>
      <c r="U86" s="942"/>
      <c r="V86" s="945"/>
      <c r="W86" s="550"/>
      <c r="X86" s="548"/>
      <c r="Y86" s="548"/>
      <c r="Z86" s="548"/>
      <c r="AA86" s="548"/>
      <c r="AB86" s="548"/>
      <c r="AC86" s="548"/>
      <c r="AD86" s="548"/>
      <c r="AE86" s="548"/>
      <c r="AF86" s="548"/>
      <c r="AG86" s="548"/>
      <c r="AH86" s="548"/>
      <c r="AI86" s="548"/>
      <c r="AJ86" s="548"/>
      <c r="AK86" s="548"/>
      <c r="AL86" s="548"/>
      <c r="AM86" s="548"/>
    </row>
    <row r="87" spans="1:39" ht="63.75" outlineLevel="1">
      <c r="A87" s="695" t="s">
        <v>203</v>
      </c>
      <c r="B87" s="586" t="s">
        <v>204</v>
      </c>
      <c r="C87" s="586" t="s">
        <v>69</v>
      </c>
      <c r="D87" s="586" t="s">
        <v>1350</v>
      </c>
      <c r="E87" s="593" t="s">
        <v>1765</v>
      </c>
      <c r="F87" s="1003" t="str">
        <f>IFERROR(VLOOKUP(E87,'Source de valeurs'!$A$3:$C$10,3,FALSE),"")</f>
        <v>L'exigence n'est pas encore évaluée</v>
      </c>
      <c r="G87" s="934" t="str">
        <f>IF('Calculs et Décisions'!H70=1,"",VLOOKUP(E87,'Source de valeurs'!$A$3:$B$10,2,FALSE))</f>
        <v xml:space="preserve"> </v>
      </c>
      <c r="H87" s="592" t="str">
        <f>IF(A87="NA","",VLOOKUP(E87,'Source de valeurs'!$A$3:$B$10,2,FALSE))</f>
        <v xml:space="preserve"> </v>
      </c>
      <c r="I87" s="952" t="str">
        <f>IF(B87="NA","",VLOOKUP(E87,'Source de valeurs'!$A$3:$B$10,2,FALSE))</f>
        <v xml:space="preserve"> </v>
      </c>
      <c r="J87" s="594" t="str">
        <f>IF(C87="NA","",VLOOKUP(E87,'Source de valeurs'!$A$3:$B$10,2,FALSE))</f>
        <v/>
      </c>
      <c r="K87" s="571"/>
      <c r="L87" s="1175" t="s">
        <v>1154</v>
      </c>
      <c r="M87" s="1176"/>
      <c r="N87" s="936"/>
      <c r="O87" s="936"/>
      <c r="P87" s="936"/>
      <c r="Q87" s="936"/>
      <c r="R87" s="936"/>
      <c r="S87" s="935"/>
      <c r="T87" s="935"/>
      <c r="U87" s="935"/>
      <c r="V87" s="933"/>
    </row>
    <row r="88" spans="1:39" ht="51" outlineLevel="1">
      <c r="A88" s="695" t="s">
        <v>205</v>
      </c>
      <c r="B88" s="586" t="s">
        <v>206</v>
      </c>
      <c r="C88" s="586" t="s">
        <v>69</v>
      </c>
      <c r="D88" s="586" t="s">
        <v>207</v>
      </c>
      <c r="E88" s="593" t="s">
        <v>1765</v>
      </c>
      <c r="F88" s="1003" t="str">
        <f>IFERROR(VLOOKUP(E88,'Source de valeurs'!$A$3:$C$10,3,FALSE),"")</f>
        <v>L'exigence n'est pas encore évaluée</v>
      </c>
      <c r="G88" s="934" t="str">
        <f>IF('Calculs et Décisions'!H71=1,"",VLOOKUP(E88,'Source de valeurs'!$A$3:$B$10,2,FALSE))</f>
        <v xml:space="preserve"> </v>
      </c>
      <c r="H88" s="592" t="str">
        <f>IF(A88="NA","",VLOOKUP(E88,'Source de valeurs'!$A$3:$B$10,2,FALSE))</f>
        <v xml:space="preserve"> </v>
      </c>
      <c r="I88" s="952" t="str">
        <f>IF(B88="NA","",VLOOKUP(E88,'Source de valeurs'!$A$3:$B$10,2,FALSE))</f>
        <v xml:space="preserve"> </v>
      </c>
      <c r="J88" s="594" t="str">
        <f>IF(C88="NA","",VLOOKUP(E88,'Source de valeurs'!$A$3:$B$10,2,FALSE))</f>
        <v/>
      </c>
      <c r="K88" s="571"/>
      <c r="L88" s="1175" t="s">
        <v>1154</v>
      </c>
      <c r="M88" s="1176"/>
      <c r="N88" s="936"/>
      <c r="O88" s="936"/>
      <c r="P88" s="936"/>
      <c r="Q88" s="936"/>
      <c r="R88" s="936"/>
      <c r="S88" s="935"/>
      <c r="T88" s="935"/>
      <c r="U88" s="935"/>
      <c r="V88" s="933"/>
    </row>
    <row r="89" spans="1:39" ht="51" outlineLevel="1">
      <c r="A89" s="695" t="s">
        <v>208</v>
      </c>
      <c r="B89" s="586" t="s">
        <v>209</v>
      </c>
      <c r="C89" s="586" t="s">
        <v>69</v>
      </c>
      <c r="D89" s="586" t="s">
        <v>210</v>
      </c>
      <c r="E89" s="593" t="s">
        <v>1765</v>
      </c>
      <c r="F89" s="1003" t="str">
        <f>IFERROR(VLOOKUP(E89,'Source de valeurs'!$A$3:$C$10,3,FALSE),"")</f>
        <v>L'exigence n'est pas encore évaluée</v>
      </c>
      <c r="G89" s="934" t="str">
        <f>IF('Calculs et Décisions'!H72=1,"",VLOOKUP(E89,'Source de valeurs'!$A$3:$B$10,2,FALSE))</f>
        <v xml:space="preserve"> </v>
      </c>
      <c r="H89" s="592" t="str">
        <f>IF(A89="NA","",VLOOKUP(E89,'Source de valeurs'!$A$3:$B$10,2,FALSE))</f>
        <v xml:space="preserve"> </v>
      </c>
      <c r="I89" s="952" t="str">
        <f>IF(B89="NA","",VLOOKUP(E89,'Source de valeurs'!$A$3:$B$10,2,FALSE))</f>
        <v xml:space="preserve"> </v>
      </c>
      <c r="J89" s="594" t="str">
        <f>IF(C89="NA","",VLOOKUP(E89,'Source de valeurs'!$A$3:$B$10,2,FALSE))</f>
        <v/>
      </c>
      <c r="K89" s="571"/>
      <c r="L89" s="1175" t="s">
        <v>1154</v>
      </c>
      <c r="M89" s="1176"/>
      <c r="N89" s="936"/>
      <c r="O89" s="936"/>
      <c r="P89" s="936"/>
      <c r="Q89" s="936"/>
      <c r="R89" s="936"/>
      <c r="S89" s="935"/>
      <c r="T89" s="935"/>
      <c r="U89" s="935"/>
      <c r="V89" s="933"/>
    </row>
    <row r="90" spans="1:39" ht="38.25" outlineLevel="1">
      <c r="A90" s="698" t="s">
        <v>211</v>
      </c>
      <c r="B90" s="597" t="s">
        <v>69</v>
      </c>
      <c r="C90" s="597" t="s">
        <v>69</v>
      </c>
      <c r="D90" s="597" t="s">
        <v>1214</v>
      </c>
      <c r="E90" s="593" t="s">
        <v>1765</v>
      </c>
      <c r="F90" s="1003" t="str">
        <f>IFERROR(VLOOKUP(E90,'Source de valeurs'!$A$3:$C$10,3,FALSE),"")</f>
        <v>L'exigence n'est pas encore évaluée</v>
      </c>
      <c r="G90" s="934" t="str">
        <f>IF('Calculs et Décisions'!H73=1,"",VLOOKUP(E90,'Source de valeurs'!$A$3:$B$10,2,FALSE))</f>
        <v/>
      </c>
      <c r="H90" s="592" t="str">
        <f>IF(A90="NA","",VLOOKUP(E90,'Source de valeurs'!$A$3:$B$10,2,FALSE))</f>
        <v xml:space="preserve"> </v>
      </c>
      <c r="I90" s="952" t="str">
        <f>IF(B90="NA","",VLOOKUP(E90,'Source de valeurs'!$A$3:$B$10,2,FALSE))</f>
        <v/>
      </c>
      <c r="J90" s="594" t="str">
        <f>IF(C90="NA","",VLOOKUP(E90,'Source de valeurs'!$A$3:$B$10,2,FALSE))</f>
        <v/>
      </c>
      <c r="K90" s="571"/>
      <c r="L90" s="1175" t="s">
        <v>1154</v>
      </c>
      <c r="M90" s="1176"/>
      <c r="N90" s="936"/>
      <c r="O90" s="936"/>
      <c r="P90" s="936"/>
      <c r="Q90" s="936"/>
      <c r="R90" s="936"/>
      <c r="S90" s="935"/>
      <c r="T90" s="935"/>
      <c r="U90" s="935"/>
      <c r="V90" s="933"/>
    </row>
    <row r="91" spans="1:39" ht="38.25" outlineLevel="1">
      <c r="A91" s="695" t="s">
        <v>212</v>
      </c>
      <c r="B91" s="586" t="s">
        <v>213</v>
      </c>
      <c r="C91" s="586" t="s">
        <v>69</v>
      </c>
      <c r="D91" s="586" t="s">
        <v>1351</v>
      </c>
      <c r="E91" s="593" t="s">
        <v>1765</v>
      </c>
      <c r="F91" s="1003" t="str">
        <f>IFERROR(VLOOKUP(E91,'Source de valeurs'!$A$3:$C$10,3,FALSE),"")</f>
        <v>L'exigence n'est pas encore évaluée</v>
      </c>
      <c r="G91" s="934" t="str">
        <f>IF('Calculs et Décisions'!H74=1,"",VLOOKUP(E91,'Source de valeurs'!$A$3:$B$10,2,FALSE))</f>
        <v xml:space="preserve"> </v>
      </c>
      <c r="H91" s="592" t="str">
        <f>IF(A91="NA","",VLOOKUP(E91,'Source de valeurs'!$A$3:$B$10,2,FALSE))</f>
        <v xml:space="preserve"> </v>
      </c>
      <c r="I91" s="952" t="str">
        <f>IF(B91="NA","",VLOOKUP(E91,'Source de valeurs'!$A$3:$B$10,2,FALSE))</f>
        <v xml:space="preserve"> </v>
      </c>
      <c r="J91" s="594" t="str">
        <f>IF(C91="NA","",VLOOKUP(E91,'Source de valeurs'!$A$3:$B$10,2,FALSE))</f>
        <v/>
      </c>
      <c r="K91" s="571"/>
      <c r="L91" s="1175" t="s">
        <v>1154</v>
      </c>
      <c r="M91" s="1176"/>
      <c r="N91" s="936"/>
      <c r="O91" s="936"/>
      <c r="P91" s="936"/>
      <c r="Q91" s="936"/>
      <c r="R91" s="936"/>
      <c r="S91" s="935"/>
      <c r="T91" s="935"/>
      <c r="U91" s="935"/>
      <c r="V91" s="933"/>
    </row>
    <row r="92" spans="1:39" ht="38.25" outlineLevel="1">
      <c r="A92" s="698" t="s">
        <v>214</v>
      </c>
      <c r="B92" s="597" t="s">
        <v>69</v>
      </c>
      <c r="C92" s="597" t="s">
        <v>69</v>
      </c>
      <c r="D92" s="597" t="s">
        <v>215</v>
      </c>
      <c r="E92" s="593" t="s">
        <v>1765</v>
      </c>
      <c r="F92" s="1003" t="str">
        <f>IFERROR(VLOOKUP(E92,'Source de valeurs'!$A$3:$C$10,3,FALSE),"")</f>
        <v>L'exigence n'est pas encore évaluée</v>
      </c>
      <c r="G92" s="934" t="str">
        <f>IF('Calculs et Décisions'!H75=1,"",VLOOKUP(E92,'Source de valeurs'!$A$3:$B$10,2,FALSE))</f>
        <v/>
      </c>
      <c r="H92" s="592" t="str">
        <f>IF(A92="NA","",VLOOKUP(E92,'Source de valeurs'!$A$3:$B$10,2,FALSE))</f>
        <v xml:space="preserve"> </v>
      </c>
      <c r="I92" s="952" t="str">
        <f>IF(B92="NA","",VLOOKUP(E92,'Source de valeurs'!$A$3:$B$10,2,FALSE))</f>
        <v/>
      </c>
      <c r="J92" s="594" t="str">
        <f>IF(C92="NA","",VLOOKUP(E92,'Source de valeurs'!$A$3:$B$10,2,FALSE))</f>
        <v/>
      </c>
      <c r="K92" s="571"/>
      <c r="L92" s="1175" t="s">
        <v>1154</v>
      </c>
      <c r="M92" s="1176"/>
      <c r="N92" s="936"/>
      <c r="O92" s="936"/>
      <c r="P92" s="936"/>
      <c r="Q92" s="936"/>
      <c r="R92" s="936"/>
      <c r="S92" s="935"/>
      <c r="T92" s="935"/>
      <c r="U92" s="935"/>
      <c r="V92" s="933"/>
    </row>
    <row r="93" spans="1:39" ht="38.25" outlineLevel="1">
      <c r="A93" s="696" t="s">
        <v>69</v>
      </c>
      <c r="B93" s="598" t="s">
        <v>216</v>
      </c>
      <c r="C93" s="599" t="s">
        <v>69</v>
      </c>
      <c r="D93" s="598" t="s">
        <v>217</v>
      </c>
      <c r="E93" s="593" t="s">
        <v>1765</v>
      </c>
      <c r="F93" s="1003" t="str">
        <f>IFERROR(VLOOKUP(E93,'Source de valeurs'!$A$3:$C$10,3,FALSE),"")</f>
        <v>L'exigence n'est pas encore évaluée</v>
      </c>
      <c r="G93" s="934" t="str">
        <f>IF('Calculs et Décisions'!H76=1,"",VLOOKUP(E93,'Source de valeurs'!$A$3:$B$10,2,FALSE))</f>
        <v/>
      </c>
      <c r="H93" s="592" t="str">
        <f>IF(A93="NA","",VLOOKUP(E93,'Source de valeurs'!$A$3:$B$10,2,FALSE))</f>
        <v/>
      </c>
      <c r="I93" s="952" t="str">
        <f>IF(B93="NA","",VLOOKUP(E93,'Source de valeurs'!$A$3:$B$10,2,FALSE))</f>
        <v xml:space="preserve"> </v>
      </c>
      <c r="J93" s="594" t="str">
        <f>IF(C93="NA","",VLOOKUP(E93,'Source de valeurs'!$A$3:$B$10,2,FALSE))</f>
        <v/>
      </c>
      <c r="K93" s="571"/>
      <c r="L93" s="1175" t="s">
        <v>1154</v>
      </c>
      <c r="M93" s="1176"/>
      <c r="N93" s="936"/>
      <c r="O93" s="936"/>
      <c r="P93" s="936"/>
      <c r="Q93" s="936"/>
      <c r="R93" s="936"/>
      <c r="S93" s="935"/>
      <c r="T93" s="935"/>
      <c r="U93" s="935"/>
      <c r="V93" s="933"/>
    </row>
    <row r="94" spans="1:39" s="549" customFormat="1" ht="63.75" outlineLevel="1">
      <c r="A94" s="693" t="s">
        <v>202</v>
      </c>
      <c r="B94" s="573" t="s">
        <v>248</v>
      </c>
      <c r="C94" s="573" t="s">
        <v>69</v>
      </c>
      <c r="D94" s="573" t="s">
        <v>1203</v>
      </c>
      <c r="E94" s="1036" t="str">
        <f>IFERROR(IF(G94&lt;&gt;"NA",VLOOKUP(G94,'Source de valeurs'!$A$14:$C$18,2),VLOOKUP(AVERAGE(H94:J94),'Source de valeurs'!$A$14:$C$18,2)),"")</f>
        <v/>
      </c>
      <c r="F94" s="573" t="str">
        <f>IFERROR(VLOOKUP(G94,'Source de valeurs'!$A$14:$C$18,3),"")</f>
        <v>Le chapitre/sous chapitre ne peut pas s'appliquer à l'établissement évalué</v>
      </c>
      <c r="G94" s="1035" t="str">
        <f>IFERROR(AVERAGE(G95:G97),"NA")</f>
        <v>NA</v>
      </c>
      <c r="H94" s="592" t="str">
        <f>IFERROR(AVERAGE(H95:H105),"")</f>
        <v/>
      </c>
      <c r="I94" s="952" t="str">
        <f>IFERROR(AVERAGE(I95:I105),"")</f>
        <v/>
      </c>
      <c r="J94" s="594" t="str">
        <f>IFERROR(AVERAGE(J95:J105),"")</f>
        <v/>
      </c>
      <c r="K94" s="571"/>
      <c r="L94" s="1175" t="s">
        <v>1154</v>
      </c>
      <c r="M94" s="1176"/>
      <c r="N94" s="936"/>
      <c r="O94" s="936"/>
      <c r="P94" s="936"/>
      <c r="Q94" s="936"/>
      <c r="R94" s="936"/>
      <c r="S94" s="938"/>
      <c r="T94" s="938"/>
      <c r="U94" s="942"/>
      <c r="V94" s="945"/>
      <c r="W94" s="550"/>
      <c r="X94" s="548"/>
      <c r="Y94" s="548"/>
      <c r="Z94" s="548"/>
      <c r="AA94" s="548"/>
      <c r="AB94" s="548"/>
      <c r="AC94" s="548"/>
      <c r="AD94" s="548"/>
      <c r="AE94" s="548"/>
      <c r="AF94" s="548"/>
      <c r="AG94" s="548"/>
      <c r="AH94" s="548"/>
      <c r="AI94" s="548"/>
      <c r="AJ94" s="548"/>
      <c r="AK94" s="548"/>
      <c r="AL94" s="548"/>
      <c r="AM94" s="548"/>
    </row>
    <row r="95" spans="1:39" ht="51" outlineLevel="1">
      <c r="A95" s="695" t="s">
        <v>202</v>
      </c>
      <c r="B95" s="586" t="s">
        <v>249</v>
      </c>
      <c r="C95" s="586" t="s">
        <v>69</v>
      </c>
      <c r="D95" s="586" t="s">
        <v>1352</v>
      </c>
      <c r="E95" s="593" t="s">
        <v>1765</v>
      </c>
      <c r="F95" s="1003" t="str">
        <f>IFERROR(VLOOKUP(E95,'Source de valeurs'!$A$3:$C$10,3,FALSE),"")</f>
        <v>L'exigence n'est pas encore évaluée</v>
      </c>
      <c r="G95" s="934" t="str">
        <f>IF('Calculs et Décisions'!H78=1,"",VLOOKUP(E95,'Source de valeurs'!$A$3:$B$10,2,FALSE))</f>
        <v xml:space="preserve"> </v>
      </c>
      <c r="H95" s="592" t="str">
        <f>IF(A95="NA","",VLOOKUP(E95,'Source de valeurs'!$A$3:$B$10,2,FALSE))</f>
        <v xml:space="preserve"> </v>
      </c>
      <c r="I95" s="952" t="str">
        <f>IF(B95="NA","",VLOOKUP(E95,'Source de valeurs'!$A$3:$B$10,2,FALSE))</f>
        <v xml:space="preserve"> </v>
      </c>
      <c r="J95" s="594" t="str">
        <f>IF(C95="NA","",VLOOKUP(E95,'Source de valeurs'!$A$3:$B$10,2,FALSE))</f>
        <v/>
      </c>
      <c r="K95" s="571"/>
      <c r="L95" s="1175" t="s">
        <v>1154</v>
      </c>
      <c r="M95" s="1176"/>
      <c r="N95" s="936"/>
      <c r="O95" s="936"/>
      <c r="P95" s="936"/>
      <c r="Q95" s="936"/>
      <c r="R95" s="936"/>
      <c r="S95" s="935"/>
      <c r="T95" s="935"/>
      <c r="U95" s="935"/>
      <c r="V95" s="933"/>
    </row>
    <row r="96" spans="1:39" ht="76.5" outlineLevel="1">
      <c r="A96" s="696" t="s">
        <v>69</v>
      </c>
      <c r="B96" s="598" t="s">
        <v>250</v>
      </c>
      <c r="C96" s="599" t="s">
        <v>69</v>
      </c>
      <c r="D96" s="598" t="s">
        <v>251</v>
      </c>
      <c r="E96" s="593" t="s">
        <v>1765</v>
      </c>
      <c r="F96" s="1003" t="str">
        <f>IFERROR(VLOOKUP(E96,'Source de valeurs'!$A$3:$C$10,3,FALSE),"")</f>
        <v>L'exigence n'est pas encore évaluée</v>
      </c>
      <c r="G96" s="934" t="str">
        <f>IF('Calculs et Décisions'!H79=1,"",VLOOKUP(E96,'Source de valeurs'!$A$3:$B$10,2,FALSE))</f>
        <v/>
      </c>
      <c r="H96" s="592" t="str">
        <f>IF(A96="NA","",VLOOKUP(E96,'Source de valeurs'!$A$3:$B$10,2,FALSE))</f>
        <v/>
      </c>
      <c r="I96" s="952" t="str">
        <f>IF(B96="NA","",VLOOKUP(E96,'Source de valeurs'!$A$3:$B$10,2,FALSE))</f>
        <v xml:space="preserve"> </v>
      </c>
      <c r="J96" s="594" t="str">
        <f>IF(C96="NA","",VLOOKUP(E96,'Source de valeurs'!$A$3:$B$10,2,FALSE))</f>
        <v/>
      </c>
      <c r="K96" s="571"/>
      <c r="L96" s="1175" t="s">
        <v>1154</v>
      </c>
      <c r="M96" s="1176"/>
      <c r="N96" s="936"/>
      <c r="O96" s="936"/>
      <c r="P96" s="936"/>
      <c r="Q96" s="936"/>
      <c r="R96" s="936"/>
      <c r="S96" s="935"/>
      <c r="T96" s="935"/>
      <c r="U96" s="935"/>
      <c r="V96" s="933"/>
    </row>
    <row r="97" spans="1:22" ht="51" outlineLevel="1">
      <c r="A97" s="698" t="s">
        <v>252</v>
      </c>
      <c r="B97" s="597" t="s">
        <v>69</v>
      </c>
      <c r="C97" s="597" t="s">
        <v>69</v>
      </c>
      <c r="D97" s="597" t="s">
        <v>1294</v>
      </c>
      <c r="E97" s="593" t="s">
        <v>1765</v>
      </c>
      <c r="F97" s="1003" t="str">
        <f>IFERROR(VLOOKUP(E97,'Source de valeurs'!$A$3:$C$10,3,FALSE),"")</f>
        <v>L'exigence n'est pas encore évaluée</v>
      </c>
      <c r="G97" s="934" t="str">
        <f>IF('Calculs et Décisions'!H80=1,"",VLOOKUP(E97,'Source de valeurs'!$A$3:$B$10,2,FALSE))</f>
        <v/>
      </c>
      <c r="H97" s="592" t="str">
        <f>IF(A97="NA","",VLOOKUP(E97,'Source de valeurs'!$A$3:$B$10,2,FALSE))</f>
        <v xml:space="preserve"> </v>
      </c>
      <c r="I97" s="952" t="str">
        <f>IF(B97="NA","",VLOOKUP(E97,'Source de valeurs'!$A$3:$B$10,2,FALSE))</f>
        <v/>
      </c>
      <c r="J97" s="594" t="str">
        <f>IF(C97="NA","",VLOOKUP(E97,'Source de valeurs'!$A$3:$B$10,2,FALSE))</f>
        <v/>
      </c>
      <c r="K97" s="571"/>
      <c r="L97" s="1175" t="s">
        <v>1154</v>
      </c>
      <c r="M97" s="1176"/>
      <c r="N97" s="936"/>
      <c r="O97" s="936"/>
      <c r="P97" s="936"/>
      <c r="Q97" s="936"/>
      <c r="R97" s="936"/>
      <c r="S97" s="935"/>
      <c r="T97" s="935"/>
      <c r="U97" s="935"/>
      <c r="V97" s="933"/>
    </row>
    <row r="98" spans="1:22" ht="38.25" outlineLevel="1">
      <c r="A98" s="698" t="s">
        <v>209</v>
      </c>
      <c r="B98" s="597" t="s">
        <v>69</v>
      </c>
      <c r="C98" s="597" t="s">
        <v>69</v>
      </c>
      <c r="D98" s="597" t="s">
        <v>253</v>
      </c>
      <c r="E98" s="593" t="s">
        <v>1765</v>
      </c>
      <c r="F98" s="1003" t="str">
        <f>IFERROR(VLOOKUP(E98,'Source de valeurs'!$A$3:$C$10,3,FALSE),"")</f>
        <v>L'exigence n'est pas encore évaluée</v>
      </c>
      <c r="G98" s="934" t="str">
        <f>IF('Calculs et Décisions'!H81=1,"",VLOOKUP(E98,'Source de valeurs'!$A$3:$B$10,2,FALSE))</f>
        <v/>
      </c>
      <c r="H98" s="592" t="str">
        <f>IF(A98="NA","",VLOOKUP(E98,'Source de valeurs'!$A$3:$B$10,2,FALSE))</f>
        <v xml:space="preserve"> </v>
      </c>
      <c r="I98" s="952" t="str">
        <f>IF(B98="NA","",VLOOKUP(E98,'Source de valeurs'!$A$3:$B$10,2,FALSE))</f>
        <v/>
      </c>
      <c r="J98" s="594" t="str">
        <f>IF(C98="NA","",VLOOKUP(E98,'Source de valeurs'!$A$3:$B$10,2,FALSE))</f>
        <v/>
      </c>
      <c r="K98" s="571"/>
      <c r="L98" s="1175" t="s">
        <v>1154</v>
      </c>
      <c r="M98" s="1176"/>
      <c r="N98" s="936"/>
      <c r="O98" s="936"/>
      <c r="P98" s="936"/>
      <c r="Q98" s="936"/>
      <c r="R98" s="936"/>
      <c r="S98" s="935"/>
      <c r="T98" s="935"/>
      <c r="U98" s="935"/>
      <c r="V98" s="933"/>
    </row>
    <row r="99" spans="1:22" ht="76.5" outlineLevel="1">
      <c r="A99" s="698" t="s">
        <v>206</v>
      </c>
      <c r="B99" s="597" t="s">
        <v>69</v>
      </c>
      <c r="C99" s="597" t="s">
        <v>69</v>
      </c>
      <c r="D99" s="597" t="s">
        <v>1295</v>
      </c>
      <c r="E99" s="593" t="s">
        <v>1765</v>
      </c>
      <c r="F99" s="1003" t="str">
        <f>IFERROR(VLOOKUP(E99,'Source de valeurs'!$A$3:$C$10,3,FALSE),"")</f>
        <v>L'exigence n'est pas encore évaluée</v>
      </c>
      <c r="G99" s="934" t="str">
        <f>IF('Calculs et Décisions'!H82=1,"",VLOOKUP(E99,'Source de valeurs'!$A$3:$B$10,2,FALSE))</f>
        <v/>
      </c>
      <c r="H99" s="592" t="str">
        <f>IF(A99="NA","",VLOOKUP(E99,'Source de valeurs'!$A$3:$B$10,2,FALSE))</f>
        <v xml:space="preserve"> </v>
      </c>
      <c r="I99" s="952" t="str">
        <f>IF(B99="NA","",VLOOKUP(E99,'Source de valeurs'!$A$3:$B$10,2,FALSE))</f>
        <v/>
      </c>
      <c r="J99" s="594" t="str">
        <f>IF(C99="NA","",VLOOKUP(E99,'Source de valeurs'!$A$3:$B$10,2,FALSE))</f>
        <v/>
      </c>
      <c r="K99" s="571"/>
      <c r="L99" s="1175" t="s">
        <v>1154</v>
      </c>
      <c r="M99" s="1176"/>
      <c r="N99" s="936"/>
      <c r="O99" s="936"/>
      <c r="P99" s="936"/>
      <c r="Q99" s="936"/>
      <c r="R99" s="936"/>
      <c r="S99" s="935"/>
      <c r="T99" s="935"/>
      <c r="U99" s="935"/>
      <c r="V99" s="933"/>
    </row>
    <row r="100" spans="1:22" ht="51" outlineLevel="1">
      <c r="A100" s="698" t="s">
        <v>213</v>
      </c>
      <c r="B100" s="597" t="s">
        <v>69</v>
      </c>
      <c r="C100" s="597" t="s">
        <v>69</v>
      </c>
      <c r="D100" s="597" t="s">
        <v>1353</v>
      </c>
      <c r="E100" s="593" t="s">
        <v>1765</v>
      </c>
      <c r="F100" s="1003" t="str">
        <f>IFERROR(VLOOKUP(E100,'Source de valeurs'!$A$3:$C$10,3,FALSE),"")</f>
        <v>L'exigence n'est pas encore évaluée</v>
      </c>
      <c r="G100" s="934" t="str">
        <f>IF('Calculs et Décisions'!H83=1,"",VLOOKUP(E100,'Source de valeurs'!$A$3:$B$10,2,FALSE))</f>
        <v/>
      </c>
      <c r="H100" s="592" t="str">
        <f>IF(A100="NA","",VLOOKUP(E100,'Source de valeurs'!$A$3:$B$10,2,FALSE))</f>
        <v xml:space="preserve"> </v>
      </c>
      <c r="I100" s="952" t="str">
        <f>IF(B100="NA","",VLOOKUP(E100,'Source de valeurs'!$A$3:$B$10,2,FALSE))</f>
        <v/>
      </c>
      <c r="J100" s="594" t="str">
        <f>IF(C100="NA","",VLOOKUP(E100,'Source de valeurs'!$A$3:$B$10,2,FALSE))</f>
        <v/>
      </c>
      <c r="K100" s="571"/>
      <c r="L100" s="1175" t="s">
        <v>1154</v>
      </c>
      <c r="M100" s="1176"/>
      <c r="N100" s="936"/>
      <c r="O100" s="936"/>
      <c r="P100" s="936"/>
      <c r="Q100" s="936"/>
      <c r="R100" s="936"/>
      <c r="S100" s="935"/>
      <c r="T100" s="935"/>
      <c r="U100" s="935"/>
      <c r="V100" s="933"/>
    </row>
    <row r="101" spans="1:22" ht="76.5" outlineLevel="1">
      <c r="A101" s="698" t="s">
        <v>216</v>
      </c>
      <c r="B101" s="597" t="s">
        <v>69</v>
      </c>
      <c r="C101" s="597" t="s">
        <v>69</v>
      </c>
      <c r="D101" s="597" t="s">
        <v>1296</v>
      </c>
      <c r="E101" s="593" t="s">
        <v>1765</v>
      </c>
      <c r="F101" s="1003" t="str">
        <f>IFERROR(VLOOKUP(E101,'Source de valeurs'!$A$3:$C$10,3,FALSE),"")</f>
        <v>L'exigence n'est pas encore évaluée</v>
      </c>
      <c r="G101" s="934" t="str">
        <f>IF('Calculs et Décisions'!H84=1,"",VLOOKUP(E101,'Source de valeurs'!$A$3:$B$10,2,FALSE))</f>
        <v/>
      </c>
      <c r="H101" s="592" t="str">
        <f>IF(A101="NA","",VLOOKUP(E101,'Source de valeurs'!$A$3:$B$10,2,FALSE))</f>
        <v xml:space="preserve"> </v>
      </c>
      <c r="I101" s="952" t="str">
        <f>IF(B101="NA","",VLOOKUP(E101,'Source de valeurs'!$A$3:$B$10,2,FALSE))</f>
        <v/>
      </c>
      <c r="J101" s="594" t="str">
        <f>IF(C101="NA","",VLOOKUP(E101,'Source de valeurs'!$A$3:$B$10,2,FALSE))</f>
        <v/>
      </c>
      <c r="K101" s="571"/>
      <c r="L101" s="1175" t="s">
        <v>1154</v>
      </c>
      <c r="M101" s="1176"/>
      <c r="N101" s="936"/>
      <c r="O101" s="936"/>
      <c r="P101" s="936"/>
      <c r="Q101" s="936"/>
      <c r="R101" s="936"/>
      <c r="S101" s="935"/>
      <c r="T101" s="935"/>
      <c r="U101" s="935"/>
      <c r="V101" s="933"/>
    </row>
    <row r="102" spans="1:22" ht="76.5" outlineLevel="1">
      <c r="A102" s="695" t="s">
        <v>252</v>
      </c>
      <c r="B102" s="586" t="s">
        <v>254</v>
      </c>
      <c r="C102" s="586" t="s">
        <v>69</v>
      </c>
      <c r="D102" s="586" t="s">
        <v>1297</v>
      </c>
      <c r="E102" s="593" t="s">
        <v>1765</v>
      </c>
      <c r="F102" s="1003" t="str">
        <f>IFERROR(VLOOKUP(E102,'Source de valeurs'!$A$3:$C$10,3,FALSE),"")</f>
        <v>L'exigence n'est pas encore évaluée</v>
      </c>
      <c r="G102" s="934" t="str">
        <f>IF('Calculs et Décisions'!H85=1,"",VLOOKUP(E102,'Source de valeurs'!$A$3:$B$10,2,FALSE))</f>
        <v xml:space="preserve"> </v>
      </c>
      <c r="H102" s="592" t="str">
        <f>IF(A102="NA","",VLOOKUP(E102,'Source de valeurs'!$A$3:$B$10,2,FALSE))</f>
        <v xml:space="preserve"> </v>
      </c>
      <c r="I102" s="952" t="str">
        <f>IF(B102="NA","",VLOOKUP(E102,'Source de valeurs'!$A$3:$B$10,2,FALSE))</f>
        <v xml:space="preserve"> </v>
      </c>
      <c r="J102" s="594" t="str">
        <f>IF(C102="NA","",VLOOKUP(E102,'Source de valeurs'!$A$3:$B$10,2,FALSE))</f>
        <v/>
      </c>
      <c r="K102" s="571"/>
      <c r="L102" s="1175" t="s">
        <v>1154</v>
      </c>
      <c r="M102" s="1176"/>
      <c r="N102" s="936"/>
      <c r="O102" s="936"/>
      <c r="P102" s="936"/>
      <c r="Q102" s="936"/>
      <c r="R102" s="936"/>
      <c r="S102" s="935"/>
      <c r="T102" s="935"/>
      <c r="U102" s="935"/>
      <c r="V102" s="933"/>
    </row>
    <row r="103" spans="1:22" ht="38.25" outlineLevel="1">
      <c r="A103" s="695" t="s">
        <v>209</v>
      </c>
      <c r="B103" s="586" t="s">
        <v>255</v>
      </c>
      <c r="C103" s="586" t="s">
        <v>69</v>
      </c>
      <c r="D103" s="586" t="s">
        <v>256</v>
      </c>
      <c r="E103" s="593" t="s">
        <v>1765</v>
      </c>
      <c r="F103" s="1003" t="str">
        <f>IFERROR(VLOOKUP(E103,'Source de valeurs'!$A$3:$C$10,3,FALSE),"")</f>
        <v>L'exigence n'est pas encore évaluée</v>
      </c>
      <c r="G103" s="934" t="str">
        <f>IF('Calculs et Décisions'!H86=1,"",VLOOKUP(E103,'Source de valeurs'!$A$3:$B$10,2,FALSE))</f>
        <v xml:space="preserve"> </v>
      </c>
      <c r="H103" s="592" t="str">
        <f>IF(A103="NA","",VLOOKUP(E103,'Source de valeurs'!$A$3:$B$10,2,FALSE))</f>
        <v xml:space="preserve"> </v>
      </c>
      <c r="I103" s="952" t="str">
        <f>IF(B103="NA","",VLOOKUP(E103,'Source de valeurs'!$A$3:$B$10,2,FALSE))</f>
        <v xml:space="preserve"> </v>
      </c>
      <c r="J103" s="594" t="str">
        <f>IF(C103="NA","",VLOOKUP(E103,'Source de valeurs'!$A$3:$B$10,2,FALSE))</f>
        <v/>
      </c>
      <c r="K103" s="571"/>
      <c r="L103" s="1175" t="s">
        <v>1154</v>
      </c>
      <c r="M103" s="1176"/>
      <c r="N103" s="936"/>
      <c r="O103" s="936"/>
      <c r="P103" s="936"/>
      <c r="Q103" s="936"/>
      <c r="R103" s="936"/>
      <c r="S103" s="935"/>
      <c r="T103" s="935"/>
      <c r="U103" s="935"/>
      <c r="V103" s="933"/>
    </row>
    <row r="104" spans="1:22" ht="76.5" outlineLevel="1">
      <c r="A104" s="695" t="s">
        <v>206</v>
      </c>
      <c r="B104" s="586" t="s">
        <v>257</v>
      </c>
      <c r="C104" s="586" t="s">
        <v>69</v>
      </c>
      <c r="D104" s="586" t="s">
        <v>1295</v>
      </c>
      <c r="E104" s="593" t="s">
        <v>1765</v>
      </c>
      <c r="F104" s="1003" t="str">
        <f>IFERROR(VLOOKUP(E104,'Source de valeurs'!$A$3:$C$10,3,FALSE),"")</f>
        <v>L'exigence n'est pas encore évaluée</v>
      </c>
      <c r="G104" s="934" t="str">
        <f>IF('Calculs et Décisions'!H87=1,"",VLOOKUP(E104,'Source de valeurs'!$A$3:$B$10,2,FALSE))</f>
        <v xml:space="preserve"> </v>
      </c>
      <c r="H104" s="592" t="str">
        <f>IF(A104="NA","",VLOOKUP(E104,'Source de valeurs'!$A$3:$B$10,2,FALSE))</f>
        <v xml:space="preserve"> </v>
      </c>
      <c r="I104" s="952" t="str">
        <f>IF(B104="NA","",VLOOKUP(E104,'Source de valeurs'!$A$3:$B$10,2,FALSE))</f>
        <v xml:space="preserve"> </v>
      </c>
      <c r="J104" s="594" t="str">
        <f>IF(C104="NA","",VLOOKUP(E104,'Source de valeurs'!$A$3:$B$10,2,FALSE))</f>
        <v/>
      </c>
      <c r="K104" s="571"/>
      <c r="L104" s="1175" t="s">
        <v>1154</v>
      </c>
      <c r="M104" s="1176"/>
      <c r="N104" s="936"/>
      <c r="O104" s="936"/>
      <c r="P104" s="936"/>
      <c r="Q104" s="936"/>
      <c r="R104" s="936"/>
      <c r="S104" s="935"/>
      <c r="T104" s="935"/>
      <c r="U104" s="935"/>
      <c r="V104" s="933"/>
    </row>
    <row r="105" spans="1:22" ht="89.25" outlineLevel="1">
      <c r="A105" s="695" t="s">
        <v>258</v>
      </c>
      <c r="B105" s="586" t="s">
        <v>259</v>
      </c>
      <c r="C105" s="586" t="s">
        <v>69</v>
      </c>
      <c r="D105" s="608" t="s">
        <v>1354</v>
      </c>
      <c r="E105" s="593" t="s">
        <v>1765</v>
      </c>
      <c r="F105" s="1003" t="str">
        <f>IFERROR(VLOOKUP(E105,'Source de valeurs'!$A$3:$C$10,3,FALSE),"")</f>
        <v>L'exigence n'est pas encore évaluée</v>
      </c>
      <c r="G105" s="934" t="str">
        <f>IF('Calculs et Décisions'!H88=1,"",VLOOKUP(E105,'Source de valeurs'!$A$3:$B$10,2,FALSE))</f>
        <v xml:space="preserve"> </v>
      </c>
      <c r="H105" s="592" t="str">
        <f>IF(A105="NA","",VLOOKUP(E105,'Source de valeurs'!$A$3:$B$10,2,FALSE))</f>
        <v xml:space="preserve"> </v>
      </c>
      <c r="I105" s="952" t="str">
        <f>IF(B105="NA","",VLOOKUP(E105,'Source de valeurs'!$A$3:$B$10,2,FALSE))</f>
        <v xml:space="preserve"> </v>
      </c>
      <c r="J105" s="594" t="str">
        <f>IF(C105="NA","",VLOOKUP(E105,'Source de valeurs'!$A$3:$B$10,2,FALSE))</f>
        <v/>
      </c>
      <c r="K105" s="571"/>
      <c r="L105" s="1175" t="s">
        <v>1154</v>
      </c>
      <c r="M105" s="1176"/>
      <c r="N105" s="936"/>
      <c r="O105" s="936"/>
      <c r="P105" s="936"/>
      <c r="Q105" s="936"/>
      <c r="R105" s="936"/>
      <c r="S105" s="935"/>
      <c r="T105" s="935"/>
      <c r="U105" s="935"/>
      <c r="V105" s="933"/>
    </row>
    <row r="106" spans="1:22" ht="63.75">
      <c r="A106" s="692">
        <v>6</v>
      </c>
      <c r="B106" s="590" t="s">
        <v>218</v>
      </c>
      <c r="C106" s="576" t="s">
        <v>69</v>
      </c>
      <c r="D106" s="576" t="s">
        <v>219</v>
      </c>
      <c r="E106" s="591" t="str">
        <f>IFERROR(IF(G106&lt;&gt;"NA",VLOOKUP(G106,'Source de valeurs'!$A$14:$C$18,2),VLOOKUP(AVERAGE(H106:J106),'Source de valeurs'!$A$14:$C$18,2)),"")</f>
        <v/>
      </c>
      <c r="F106" s="576" t="str">
        <f>IFERROR(VLOOKUP(G106,'Source de valeurs'!$A$14:$C$18,3),"")</f>
        <v>Le chapitre/sous chapitre ne peut pas s'appliquer à l'établissement évalué</v>
      </c>
      <c r="G106" s="1031" t="str">
        <f>IFERROR(AVERAGE(G107,G115,G127),"NA")</f>
        <v>NA</v>
      </c>
      <c r="H106" s="592" t="str">
        <f>IFERROR(AVERAGE(H107,H115,H127),"")</f>
        <v/>
      </c>
      <c r="I106" s="951" t="str">
        <f>IFERROR(AVERAGE(I107,I115,I127),"")</f>
        <v/>
      </c>
      <c r="J106" s="594" t="str">
        <f>IFERROR(AVERAGE(J107,J115,J127),"")</f>
        <v/>
      </c>
      <c r="K106" s="571"/>
      <c r="L106" s="1175" t="s">
        <v>1154</v>
      </c>
      <c r="M106" s="1176"/>
      <c r="N106" s="936"/>
      <c r="O106" s="936"/>
      <c r="P106" s="936"/>
      <c r="Q106" s="936"/>
      <c r="R106" s="936"/>
      <c r="S106" s="935"/>
      <c r="T106" s="935"/>
      <c r="U106" s="935"/>
      <c r="V106" s="933"/>
    </row>
    <row r="107" spans="1:22" ht="63.75" outlineLevel="1">
      <c r="A107" s="693" t="s">
        <v>234</v>
      </c>
      <c r="B107" s="573" t="s">
        <v>235</v>
      </c>
      <c r="C107" s="573" t="s">
        <v>69</v>
      </c>
      <c r="D107" s="573" t="s">
        <v>236</v>
      </c>
      <c r="E107" s="1036" t="str">
        <f>IFERROR(IF(G107&lt;&gt;"NA",VLOOKUP(G107,'Source de valeurs'!$A$14:$C$18,2),VLOOKUP(AVERAGE(H107:J107),'Source de valeurs'!$A$14:$C$18,2)),"")</f>
        <v/>
      </c>
      <c r="F107" s="573" t="str">
        <f>IFERROR(VLOOKUP(G107,'Source de valeurs'!$A$14:$C$18,3),"")</f>
        <v>Le chapitre/sous chapitre ne peut pas s'appliquer à l'établissement évalué</v>
      </c>
      <c r="G107" s="1035" t="str">
        <f>IFERROR(AVERAGE(G108:G114),"NA")</f>
        <v>NA</v>
      </c>
      <c r="H107" s="592" t="str">
        <f>IFERROR(AVERAGE(H108:H114),"")</f>
        <v/>
      </c>
      <c r="I107" s="952" t="str">
        <f>IFERROR(AVERAGE(I108:I114),"")</f>
        <v/>
      </c>
      <c r="J107" s="594" t="str">
        <f>IFERROR(AVERAGE(J108:J114),"")</f>
        <v/>
      </c>
      <c r="K107" s="572"/>
      <c r="L107" s="1175"/>
      <c r="M107" s="1176"/>
      <c r="N107" s="936"/>
      <c r="O107" s="936"/>
      <c r="P107" s="936"/>
      <c r="Q107" s="936"/>
      <c r="R107" s="936"/>
      <c r="S107" s="935"/>
      <c r="T107" s="935"/>
      <c r="U107" s="935"/>
      <c r="V107" s="933"/>
    </row>
    <row r="108" spans="1:22" ht="114.75" outlineLevel="1">
      <c r="A108" s="695" t="s">
        <v>237</v>
      </c>
      <c r="B108" s="586" t="s">
        <v>238</v>
      </c>
      <c r="C108" s="586" t="s">
        <v>69</v>
      </c>
      <c r="D108" s="608" t="s">
        <v>1355</v>
      </c>
      <c r="E108" s="593" t="s">
        <v>1765</v>
      </c>
      <c r="F108" s="1003" t="str">
        <f>IFERROR(VLOOKUP(E108,'Source de valeurs'!$A$3:$C$10,3,FALSE),"")</f>
        <v>L'exigence n'est pas encore évaluée</v>
      </c>
      <c r="G108" s="934" t="str">
        <f>IF('Calculs et Décisions'!H91=1,"",VLOOKUP(E108,'Source de valeurs'!$A$3:$B$10,2,FALSE))</f>
        <v xml:space="preserve"> </v>
      </c>
      <c r="H108" s="592" t="str">
        <f>IF(A108="NA","",VLOOKUP(E108,'Source de valeurs'!$A$3:$B$10,2,FALSE))</f>
        <v xml:space="preserve"> </v>
      </c>
      <c r="I108" s="952" t="str">
        <f>IF(B108="NA","",VLOOKUP(E108,'Source de valeurs'!$A$3:$B$10,2,FALSE))</f>
        <v xml:space="preserve"> </v>
      </c>
      <c r="J108" s="594" t="str">
        <f>IF(C108="NA","",VLOOKUP(E108,'Source de valeurs'!$A$3:$B$10,2,FALSE))</f>
        <v/>
      </c>
      <c r="K108" s="571"/>
      <c r="L108" s="1175" t="s">
        <v>1154</v>
      </c>
      <c r="M108" s="1176"/>
      <c r="N108" s="936"/>
      <c r="O108" s="936"/>
      <c r="P108" s="936"/>
      <c r="Q108" s="936"/>
      <c r="R108" s="936"/>
      <c r="S108" s="935"/>
      <c r="T108" s="935"/>
      <c r="U108" s="935"/>
      <c r="V108" s="933"/>
    </row>
    <row r="109" spans="1:22" ht="51" outlineLevel="1">
      <c r="A109" s="698" t="s">
        <v>239</v>
      </c>
      <c r="B109" s="597" t="s">
        <v>69</v>
      </c>
      <c r="C109" s="597" t="s">
        <v>69</v>
      </c>
      <c r="D109" s="597" t="s">
        <v>1356</v>
      </c>
      <c r="E109" s="593" t="s">
        <v>1765</v>
      </c>
      <c r="F109" s="1003" t="str">
        <f>IFERROR(VLOOKUP(E109,'Source de valeurs'!$A$3:$C$10,3,FALSE),"")</f>
        <v>L'exigence n'est pas encore évaluée</v>
      </c>
      <c r="G109" s="934" t="str">
        <f>IF('Calculs et Décisions'!H92=1,"",VLOOKUP(E109,'Source de valeurs'!$A$3:$B$10,2,FALSE))</f>
        <v/>
      </c>
      <c r="H109" s="592" t="str">
        <f>IF(A109="NA","",VLOOKUP(E109,'Source de valeurs'!$A$3:$B$10,2,FALSE))</f>
        <v xml:space="preserve"> </v>
      </c>
      <c r="I109" s="952" t="str">
        <f>IF(B109="NA","",VLOOKUP(E109,'Source de valeurs'!$A$3:$B$10,2,FALSE))</f>
        <v/>
      </c>
      <c r="J109" s="594" t="str">
        <f>IF(C109="NA","",VLOOKUP(E109,'Source de valeurs'!$A$3:$B$10,2,FALSE))</f>
        <v/>
      </c>
      <c r="K109" s="571"/>
      <c r="L109" s="1175" t="s">
        <v>1154</v>
      </c>
      <c r="M109" s="1176"/>
      <c r="N109" s="936"/>
      <c r="O109" s="936"/>
      <c r="P109" s="936"/>
      <c r="Q109" s="936"/>
      <c r="R109" s="936"/>
      <c r="S109" s="935"/>
      <c r="T109" s="935"/>
      <c r="U109" s="935"/>
      <c r="V109" s="933"/>
    </row>
    <row r="110" spans="1:22" ht="51" outlineLevel="1">
      <c r="A110" s="698" t="s">
        <v>240</v>
      </c>
      <c r="B110" s="597" t="s">
        <v>69</v>
      </c>
      <c r="C110" s="597" t="s">
        <v>69</v>
      </c>
      <c r="D110" s="597" t="s">
        <v>1357</v>
      </c>
      <c r="E110" s="593" t="s">
        <v>1765</v>
      </c>
      <c r="F110" s="1003" t="str">
        <f>IFERROR(VLOOKUP(E110,'Source de valeurs'!$A$3:$C$10,3,FALSE),"")</f>
        <v>L'exigence n'est pas encore évaluée</v>
      </c>
      <c r="G110" s="934" t="str">
        <f>IF('Calculs et Décisions'!H93=1,"",VLOOKUP(E110,'Source de valeurs'!$A$3:$B$10,2,FALSE))</f>
        <v/>
      </c>
      <c r="H110" s="592" t="str">
        <f>IF(A110="NA","",VLOOKUP(E110,'Source de valeurs'!$A$3:$B$10,2,FALSE))</f>
        <v xml:space="preserve"> </v>
      </c>
      <c r="I110" s="952" t="str">
        <f>IF(B110="NA","",VLOOKUP(E110,'Source de valeurs'!$A$3:$B$10,2,FALSE))</f>
        <v/>
      </c>
      <c r="J110" s="594" t="str">
        <f>IF(C110="NA","",VLOOKUP(E110,'Source de valeurs'!$A$3:$B$10,2,FALSE))</f>
        <v/>
      </c>
      <c r="K110" s="571"/>
      <c r="L110" s="1175" t="s">
        <v>1154</v>
      </c>
      <c r="M110" s="1176"/>
      <c r="N110" s="936"/>
      <c r="O110" s="936"/>
      <c r="P110" s="936"/>
      <c r="Q110" s="936"/>
      <c r="R110" s="936"/>
      <c r="S110" s="935"/>
      <c r="T110" s="935"/>
      <c r="U110" s="935"/>
      <c r="V110" s="933"/>
    </row>
    <row r="111" spans="1:22" ht="38.25" outlineLevel="1">
      <c r="A111" s="698" t="s">
        <v>241</v>
      </c>
      <c r="B111" s="597" t="s">
        <v>69</v>
      </c>
      <c r="C111" s="597" t="s">
        <v>69</v>
      </c>
      <c r="D111" s="597" t="s">
        <v>1358</v>
      </c>
      <c r="E111" s="593" t="s">
        <v>1765</v>
      </c>
      <c r="F111" s="1003" t="str">
        <f>IFERROR(VLOOKUP(E111,'Source de valeurs'!$A$3:$C$10,3,FALSE),"")</f>
        <v>L'exigence n'est pas encore évaluée</v>
      </c>
      <c r="G111" s="934" t="str">
        <f>IF('Calculs et Décisions'!H94=1,"",VLOOKUP(E111,'Source de valeurs'!$A$3:$B$10,2,FALSE))</f>
        <v/>
      </c>
      <c r="H111" s="592" t="str">
        <f>IF(A111="NA","",VLOOKUP(E111,'Source de valeurs'!$A$3:$B$10,2,FALSE))</f>
        <v xml:space="preserve"> </v>
      </c>
      <c r="I111" s="952" t="str">
        <f>IF(B111="NA","",VLOOKUP(E111,'Source de valeurs'!$A$3:$B$10,2,FALSE))</f>
        <v/>
      </c>
      <c r="J111" s="594" t="str">
        <f>IF(C111="NA","",VLOOKUP(E111,'Source de valeurs'!$A$3:$B$10,2,FALSE))</f>
        <v/>
      </c>
      <c r="K111" s="571"/>
      <c r="L111" s="1175" t="s">
        <v>1154</v>
      </c>
      <c r="M111" s="1176"/>
      <c r="N111" s="936"/>
      <c r="O111" s="936"/>
      <c r="P111" s="936"/>
      <c r="Q111" s="936"/>
      <c r="R111" s="936"/>
      <c r="S111" s="935"/>
      <c r="T111" s="935"/>
      <c r="U111" s="935"/>
      <c r="V111" s="933"/>
    </row>
    <row r="112" spans="1:22" ht="76.5" outlineLevel="1">
      <c r="A112" s="696" t="s">
        <v>69</v>
      </c>
      <c r="B112" s="598" t="s">
        <v>242</v>
      </c>
      <c r="C112" s="599" t="s">
        <v>69</v>
      </c>
      <c r="D112" s="598" t="s">
        <v>1298</v>
      </c>
      <c r="E112" s="593" t="s">
        <v>1765</v>
      </c>
      <c r="F112" s="1003" t="str">
        <f>IFERROR(VLOOKUP(E112,'Source de valeurs'!$A$3:$C$10,3,FALSE),"")</f>
        <v>L'exigence n'est pas encore évaluée</v>
      </c>
      <c r="G112" s="934" t="str">
        <f>IF('Calculs et Décisions'!H95=1,"",VLOOKUP(E112,'Source de valeurs'!$A$3:$B$10,2,FALSE))</f>
        <v/>
      </c>
      <c r="H112" s="592" t="str">
        <f>IF(A112="NA","",VLOOKUP(E112,'Source de valeurs'!$A$3:$B$10,2,FALSE))</f>
        <v/>
      </c>
      <c r="I112" s="952" t="str">
        <f>IF(B112="NA","",VLOOKUP(E112,'Source de valeurs'!$A$3:$B$10,2,FALSE))</f>
        <v xml:space="preserve"> </v>
      </c>
      <c r="J112" s="594" t="str">
        <f>IF(C112="NA","",VLOOKUP(E112,'Source de valeurs'!$A$3:$B$10,2,FALSE))</f>
        <v/>
      </c>
      <c r="K112" s="571"/>
      <c r="L112" s="1175" t="s">
        <v>1154</v>
      </c>
      <c r="M112" s="1176"/>
      <c r="N112" s="936"/>
      <c r="O112" s="936"/>
      <c r="P112" s="936"/>
      <c r="Q112" s="936"/>
      <c r="R112" s="936"/>
      <c r="S112" s="935"/>
      <c r="T112" s="935"/>
      <c r="U112" s="935"/>
      <c r="V112" s="933"/>
    </row>
    <row r="113" spans="1:39" ht="38.25" outlineLevel="1">
      <c r="A113" s="698" t="s">
        <v>243</v>
      </c>
      <c r="B113" s="597" t="s">
        <v>69</v>
      </c>
      <c r="C113" s="597" t="s">
        <v>69</v>
      </c>
      <c r="D113" s="597" t="s">
        <v>1359</v>
      </c>
      <c r="E113" s="593" t="s">
        <v>1765</v>
      </c>
      <c r="F113" s="1003" t="str">
        <f>IFERROR(VLOOKUP(E113,'Source de valeurs'!$A$3:$C$10,3,FALSE),"")</f>
        <v>L'exigence n'est pas encore évaluée</v>
      </c>
      <c r="G113" s="934" t="str">
        <f>IF('Calculs et Décisions'!H96=1,"",VLOOKUP(E113,'Source de valeurs'!$A$3:$B$10,2,FALSE))</f>
        <v/>
      </c>
      <c r="H113" s="592" t="str">
        <f>IF(A113="NA","",VLOOKUP(E113,'Source de valeurs'!$A$3:$B$10,2,FALSE))</f>
        <v xml:space="preserve"> </v>
      </c>
      <c r="I113" s="952" t="str">
        <f>IF(B113="NA","",VLOOKUP(E113,'Source de valeurs'!$A$3:$B$10,2,FALSE))</f>
        <v/>
      </c>
      <c r="J113" s="594" t="str">
        <f>IF(C113="NA","",VLOOKUP(E113,'Source de valeurs'!$A$3:$B$10,2,FALSE))</f>
        <v/>
      </c>
      <c r="K113" s="571"/>
      <c r="L113" s="1175" t="s">
        <v>1154</v>
      </c>
      <c r="M113" s="1176"/>
      <c r="N113" s="936"/>
      <c r="O113" s="936"/>
      <c r="P113" s="936"/>
      <c r="Q113" s="936"/>
      <c r="R113" s="936"/>
      <c r="S113" s="935"/>
      <c r="T113" s="935"/>
      <c r="U113" s="935"/>
      <c r="V113" s="933"/>
    </row>
    <row r="114" spans="1:39" ht="63.75" outlineLevel="1">
      <c r="A114" s="698" t="s">
        <v>244</v>
      </c>
      <c r="B114" s="597" t="s">
        <v>69</v>
      </c>
      <c r="C114" s="597" t="s">
        <v>69</v>
      </c>
      <c r="D114" s="597" t="s">
        <v>1360</v>
      </c>
      <c r="E114" s="593" t="s">
        <v>1765</v>
      </c>
      <c r="F114" s="1003" t="str">
        <f>IFERROR(VLOOKUP(E114,'Source de valeurs'!$A$3:$C$10,3,FALSE),"")</f>
        <v>L'exigence n'est pas encore évaluée</v>
      </c>
      <c r="G114" s="934" t="str">
        <f>IF('Calculs et Décisions'!H97=1,"",VLOOKUP(E114,'Source de valeurs'!$A$3:$B$10,2,FALSE))</f>
        <v/>
      </c>
      <c r="H114" s="592" t="str">
        <f>IF(A114="NA","",VLOOKUP(E114,'Source de valeurs'!$A$3:$B$10,2,FALSE))</f>
        <v xml:space="preserve"> </v>
      </c>
      <c r="I114" s="952" t="str">
        <f>IF(B114="NA","",VLOOKUP(E114,'Source de valeurs'!$A$3:$B$10,2,FALSE))</f>
        <v/>
      </c>
      <c r="J114" s="594" t="str">
        <f>IF(C114="NA","",VLOOKUP(E114,'Source de valeurs'!$A$3:$B$10,2,FALSE))</f>
        <v/>
      </c>
      <c r="K114" s="571"/>
      <c r="L114" s="1175" t="s">
        <v>1154</v>
      </c>
      <c r="M114" s="1176"/>
      <c r="N114" s="936"/>
      <c r="O114" s="936"/>
      <c r="P114" s="936"/>
      <c r="Q114" s="936"/>
      <c r="R114" s="936"/>
      <c r="S114" s="935"/>
      <c r="T114" s="935"/>
      <c r="U114" s="935"/>
      <c r="V114" s="933"/>
    </row>
    <row r="115" spans="1:39" s="549" customFormat="1" ht="63.75" outlineLevel="1">
      <c r="A115" s="693" t="s">
        <v>315</v>
      </c>
      <c r="B115" s="573" t="s">
        <v>218</v>
      </c>
      <c r="C115" s="573" t="s">
        <v>69</v>
      </c>
      <c r="D115" s="573" t="s">
        <v>1204</v>
      </c>
      <c r="E115" s="1036" t="str">
        <f>IFERROR(IF(G115&lt;&gt;"NA",VLOOKUP(G115,'Source de valeurs'!$A$14:$C$18,2),VLOOKUP(AVERAGE(H115:J115),'Source de valeurs'!$A$14:$C$18,2)),"")</f>
        <v/>
      </c>
      <c r="F115" s="573" t="str">
        <f>IFERROR(VLOOKUP(G115,'Source de valeurs'!$A$14:$C$18,3),"")</f>
        <v>Le chapitre/sous chapitre ne peut pas s'appliquer à l'établissement évalué</v>
      </c>
      <c r="G115" s="1035" t="str">
        <f>IFERROR(AVERAGE(G116:G126),"NA")</f>
        <v>NA</v>
      </c>
      <c r="H115" s="592" t="str">
        <f>IFERROR(AVERAGE(H116:H126),"")</f>
        <v/>
      </c>
      <c r="I115" s="952" t="str">
        <f>IFERROR(AVERAGE(I116:I126),"")</f>
        <v/>
      </c>
      <c r="J115" s="594" t="str">
        <f>IFERROR(AVERAGE(J116:J126),"")</f>
        <v/>
      </c>
      <c r="K115" s="571"/>
      <c r="L115" s="1175" t="s">
        <v>1154</v>
      </c>
      <c r="M115" s="1176"/>
      <c r="N115" s="936"/>
      <c r="O115" s="936"/>
      <c r="P115" s="936"/>
      <c r="Q115" s="936"/>
      <c r="R115" s="936"/>
      <c r="S115" s="938"/>
      <c r="T115" s="938"/>
      <c r="U115" s="942"/>
      <c r="V115" s="945"/>
      <c r="W115" s="550"/>
      <c r="X115" s="548"/>
      <c r="Y115" s="548"/>
      <c r="Z115" s="548"/>
      <c r="AA115" s="548"/>
      <c r="AB115" s="548"/>
      <c r="AC115" s="548"/>
      <c r="AD115" s="548"/>
      <c r="AE115" s="548"/>
      <c r="AF115" s="548"/>
      <c r="AG115" s="548"/>
      <c r="AH115" s="548"/>
      <c r="AI115" s="548"/>
      <c r="AJ115" s="548"/>
      <c r="AK115" s="548"/>
      <c r="AL115" s="548"/>
      <c r="AM115" s="548"/>
    </row>
    <row r="116" spans="1:39" ht="63.75" outlineLevel="1">
      <c r="A116" s="695" t="s">
        <v>220</v>
      </c>
      <c r="B116" s="586" t="s">
        <v>221</v>
      </c>
      <c r="C116" s="586" t="s">
        <v>69</v>
      </c>
      <c r="D116" s="586" t="s">
        <v>1361</v>
      </c>
      <c r="E116" s="593" t="s">
        <v>1765</v>
      </c>
      <c r="F116" s="1003" t="str">
        <f>IFERROR(VLOOKUP(E116,'Source de valeurs'!$A$3:$C$10,3,FALSE),"")</f>
        <v>L'exigence n'est pas encore évaluée</v>
      </c>
      <c r="G116" s="934" t="str">
        <f>IF('Calculs et Décisions'!H99=1,"",VLOOKUP(E116,'Source de valeurs'!$A$3:$B$10,2,FALSE))</f>
        <v xml:space="preserve"> </v>
      </c>
      <c r="H116" s="592" t="str">
        <f>IF(A116="NA","",VLOOKUP(E116,'Source de valeurs'!$A$3:$B$10,2,FALSE))</f>
        <v xml:space="preserve"> </v>
      </c>
      <c r="I116" s="952" t="str">
        <f>IF(B116="NA","",VLOOKUP(E116,'Source de valeurs'!$A$3:$B$10,2,FALSE))</f>
        <v xml:space="preserve"> </v>
      </c>
      <c r="J116" s="594" t="str">
        <f>IF(C116="NA","",VLOOKUP(E116,'Source de valeurs'!$A$3:$B$10,2,FALSE))</f>
        <v/>
      </c>
      <c r="K116" s="571"/>
      <c r="L116" s="1175" t="s">
        <v>1154</v>
      </c>
      <c r="M116" s="1176"/>
      <c r="N116" s="936"/>
      <c r="O116" s="936"/>
      <c r="P116" s="936"/>
      <c r="Q116" s="936"/>
      <c r="R116" s="936"/>
      <c r="S116" s="935"/>
      <c r="T116" s="935"/>
      <c r="U116" s="935"/>
      <c r="V116" s="933"/>
    </row>
    <row r="117" spans="1:39" ht="25.5" outlineLevel="1">
      <c r="A117" s="695" t="s">
        <v>222</v>
      </c>
      <c r="B117" s="586" t="s">
        <v>221</v>
      </c>
      <c r="C117" s="586" t="s">
        <v>69</v>
      </c>
      <c r="D117" s="586" t="s">
        <v>1362</v>
      </c>
      <c r="E117" s="593" t="s">
        <v>1765</v>
      </c>
      <c r="F117" s="1003" t="str">
        <f>IFERROR(VLOOKUP(E117,'Source de valeurs'!$A$3:$C$10,3,FALSE),"")</f>
        <v>L'exigence n'est pas encore évaluée</v>
      </c>
      <c r="G117" s="934" t="str">
        <f>IF('Calculs et Décisions'!H100=1,"",VLOOKUP(E117,'Source de valeurs'!$A$3:$B$10,2,FALSE))</f>
        <v xml:space="preserve"> </v>
      </c>
      <c r="H117" s="592" t="str">
        <f>IF(A117="NA","",VLOOKUP(E117,'Source de valeurs'!$A$3:$B$10,2,FALSE))</f>
        <v xml:space="preserve"> </v>
      </c>
      <c r="I117" s="952" t="str">
        <f>IF(B117="NA","",VLOOKUP(E117,'Source de valeurs'!$A$3:$B$10,2,FALSE))</f>
        <v xml:space="preserve"> </v>
      </c>
      <c r="J117" s="594" t="str">
        <f>IF(C117="NA","",VLOOKUP(E117,'Source de valeurs'!$A$3:$B$10,2,FALSE))</f>
        <v/>
      </c>
      <c r="K117" s="571"/>
      <c r="L117" s="1175" t="s">
        <v>1154</v>
      </c>
      <c r="M117" s="1176"/>
      <c r="N117" s="936"/>
      <c r="O117" s="936"/>
      <c r="P117" s="936"/>
      <c r="Q117" s="936"/>
      <c r="R117" s="936"/>
      <c r="S117" s="935"/>
      <c r="T117" s="935"/>
      <c r="U117" s="935"/>
      <c r="V117" s="933"/>
    </row>
    <row r="118" spans="1:39" ht="25.5" outlineLevel="1">
      <c r="A118" s="695" t="s">
        <v>223</v>
      </c>
      <c r="B118" s="586" t="s">
        <v>221</v>
      </c>
      <c r="C118" s="586" t="s">
        <v>69</v>
      </c>
      <c r="D118" s="586" t="s">
        <v>224</v>
      </c>
      <c r="E118" s="593" t="s">
        <v>1765</v>
      </c>
      <c r="F118" s="1003" t="str">
        <f>IFERROR(VLOOKUP(E118,'Source de valeurs'!$A$3:$C$10,3,FALSE),"")</f>
        <v>L'exigence n'est pas encore évaluée</v>
      </c>
      <c r="G118" s="934" t="str">
        <f>IF('Calculs et Décisions'!H101=1,"",VLOOKUP(E118,'Source de valeurs'!$A$3:$B$10,2,FALSE))</f>
        <v xml:space="preserve"> </v>
      </c>
      <c r="H118" s="592" t="str">
        <f>IF(A118="NA","",VLOOKUP(E118,'Source de valeurs'!$A$3:$B$10,2,FALSE))</f>
        <v xml:space="preserve"> </v>
      </c>
      <c r="I118" s="952" t="str">
        <f>IF(B118="NA","",VLOOKUP(E118,'Source de valeurs'!$A$3:$B$10,2,FALSE))</f>
        <v xml:space="preserve"> </v>
      </c>
      <c r="J118" s="594" t="str">
        <f>IF(C118="NA","",VLOOKUP(E118,'Source de valeurs'!$A$3:$B$10,2,FALSE))</f>
        <v/>
      </c>
      <c r="K118" s="571"/>
      <c r="L118" s="1175" t="s">
        <v>1154</v>
      </c>
      <c r="M118" s="1176"/>
      <c r="N118" s="936"/>
      <c r="O118" s="936"/>
      <c r="P118" s="936"/>
      <c r="Q118" s="936"/>
      <c r="R118" s="936"/>
      <c r="S118" s="935"/>
      <c r="T118" s="935"/>
      <c r="U118" s="935"/>
      <c r="V118" s="933"/>
    </row>
    <row r="119" spans="1:39" ht="38.25" outlineLevel="1">
      <c r="A119" s="695" t="s">
        <v>225</v>
      </c>
      <c r="B119" s="586" t="s">
        <v>221</v>
      </c>
      <c r="C119" s="586" t="s">
        <v>69</v>
      </c>
      <c r="D119" s="586" t="s">
        <v>226</v>
      </c>
      <c r="E119" s="593" t="s">
        <v>1765</v>
      </c>
      <c r="F119" s="1003" t="str">
        <f>IFERROR(VLOOKUP(E119,'Source de valeurs'!$A$3:$C$10,3,FALSE),"")</f>
        <v>L'exigence n'est pas encore évaluée</v>
      </c>
      <c r="G119" s="934" t="str">
        <f>IF('Calculs et Décisions'!H102=1,"",VLOOKUP(E119,'Source de valeurs'!$A$3:$B$10,2,FALSE))</f>
        <v xml:space="preserve"> </v>
      </c>
      <c r="H119" s="592" t="str">
        <f>IF(A119="NA","",VLOOKUP(E119,'Source de valeurs'!$A$3:$B$10,2,FALSE))</f>
        <v xml:space="preserve"> </v>
      </c>
      <c r="I119" s="952" t="str">
        <f>IF(B119="NA","",VLOOKUP(E119,'Source de valeurs'!$A$3:$B$10,2,FALSE))</f>
        <v xml:space="preserve"> </v>
      </c>
      <c r="J119" s="594" t="str">
        <f>IF(C119="NA","",VLOOKUP(E119,'Source de valeurs'!$A$3:$B$10,2,FALSE))</f>
        <v/>
      </c>
      <c r="K119" s="571"/>
      <c r="L119" s="1175" t="s">
        <v>1154</v>
      </c>
      <c r="M119" s="1176"/>
      <c r="N119" s="936"/>
      <c r="O119" s="936"/>
      <c r="P119" s="936"/>
      <c r="Q119" s="936"/>
      <c r="R119" s="936"/>
      <c r="S119" s="935"/>
      <c r="T119" s="935"/>
      <c r="U119" s="935"/>
      <c r="V119" s="933"/>
    </row>
    <row r="120" spans="1:39" ht="63.75" outlineLevel="1">
      <c r="A120" s="698" t="s">
        <v>227</v>
      </c>
      <c r="B120" s="597" t="s">
        <v>69</v>
      </c>
      <c r="C120" s="597" t="s">
        <v>69</v>
      </c>
      <c r="D120" s="597" t="s">
        <v>1363</v>
      </c>
      <c r="E120" s="593" t="s">
        <v>1765</v>
      </c>
      <c r="F120" s="1003" t="str">
        <f>IFERROR(VLOOKUP(E120,'Source de valeurs'!$A$3:$C$10,3,FALSE),"")</f>
        <v>L'exigence n'est pas encore évaluée</v>
      </c>
      <c r="G120" s="934" t="str">
        <f>IF('Calculs et Décisions'!H103=1,"",VLOOKUP(E120,'Source de valeurs'!$A$3:$B$10,2,FALSE))</f>
        <v/>
      </c>
      <c r="H120" s="592" t="str">
        <f>IF(A120="NA","",VLOOKUP(E120,'Source de valeurs'!$A$3:$B$10,2,FALSE))</f>
        <v xml:space="preserve"> </v>
      </c>
      <c r="I120" s="952" t="str">
        <f>IF(B120="NA","",VLOOKUP(E120,'Source de valeurs'!$A$3:$B$10,2,FALSE))</f>
        <v/>
      </c>
      <c r="J120" s="594" t="str">
        <f>IF(C120="NA","",VLOOKUP(E120,'Source de valeurs'!$A$3:$B$10,2,FALSE))</f>
        <v/>
      </c>
      <c r="K120" s="571"/>
      <c r="L120" s="1175" t="s">
        <v>1154</v>
      </c>
      <c r="M120" s="1176"/>
      <c r="N120" s="936"/>
      <c r="O120" s="936"/>
      <c r="P120" s="936"/>
      <c r="Q120" s="936"/>
      <c r="R120" s="936"/>
      <c r="S120" s="935"/>
      <c r="T120" s="935"/>
      <c r="U120" s="935"/>
      <c r="V120" s="933"/>
    </row>
    <row r="121" spans="1:39" ht="63.75" outlineLevel="1">
      <c r="A121" s="698" t="s">
        <v>228</v>
      </c>
      <c r="B121" s="597" t="s">
        <v>69</v>
      </c>
      <c r="C121" s="597" t="s">
        <v>69</v>
      </c>
      <c r="D121" s="610" t="s">
        <v>1364</v>
      </c>
      <c r="E121" s="593" t="s">
        <v>1765</v>
      </c>
      <c r="F121" s="1003" t="str">
        <f>IFERROR(VLOOKUP(E121,'Source de valeurs'!$A$3:$C$10,3,FALSE),"")</f>
        <v>L'exigence n'est pas encore évaluée</v>
      </c>
      <c r="G121" s="934" t="str">
        <f>IF('Calculs et Décisions'!H104=1,"",VLOOKUP(E121,'Source de valeurs'!$A$3:$B$10,2,FALSE))</f>
        <v/>
      </c>
      <c r="H121" s="592" t="str">
        <f>IF(A121="NA","",VLOOKUP(E121,'Source de valeurs'!$A$3:$B$10,2,FALSE))</f>
        <v xml:space="preserve"> </v>
      </c>
      <c r="I121" s="952" t="str">
        <f>IF(B121="NA","",VLOOKUP(E121,'Source de valeurs'!$A$3:$B$10,2,FALSE))</f>
        <v/>
      </c>
      <c r="J121" s="594" t="str">
        <f>IF(C121="NA","",VLOOKUP(E121,'Source de valeurs'!$A$3:$B$10,2,FALSE))</f>
        <v/>
      </c>
      <c r="K121" s="571"/>
      <c r="L121" s="1175" t="s">
        <v>1154</v>
      </c>
      <c r="M121" s="1176"/>
      <c r="N121" s="936"/>
      <c r="O121" s="936"/>
      <c r="P121" s="936"/>
      <c r="Q121" s="936"/>
      <c r="R121" s="936"/>
      <c r="S121" s="935"/>
      <c r="T121" s="935"/>
      <c r="U121" s="935"/>
      <c r="V121" s="933"/>
    </row>
    <row r="122" spans="1:39" ht="76.5" outlineLevel="1">
      <c r="A122" s="698" t="s">
        <v>229</v>
      </c>
      <c r="B122" s="597" t="s">
        <v>69</v>
      </c>
      <c r="C122" s="597" t="s">
        <v>69</v>
      </c>
      <c r="D122" s="597" t="s">
        <v>1365</v>
      </c>
      <c r="E122" s="593" t="s">
        <v>1765</v>
      </c>
      <c r="F122" s="1003" t="str">
        <f>IFERROR(VLOOKUP(E122,'Source de valeurs'!$A$3:$C$10,3,FALSE),"")</f>
        <v>L'exigence n'est pas encore évaluée</v>
      </c>
      <c r="G122" s="934" t="str">
        <f>IF('Calculs et Décisions'!H105=1,"",VLOOKUP(E122,'Source de valeurs'!$A$3:$B$10,2,FALSE))</f>
        <v/>
      </c>
      <c r="H122" s="592" t="str">
        <f>IF(A122="NA","",VLOOKUP(E122,'Source de valeurs'!$A$3:$B$10,2,FALSE))</f>
        <v xml:space="preserve"> </v>
      </c>
      <c r="I122" s="952" t="str">
        <f>IF(B122="NA","",VLOOKUP(E122,'Source de valeurs'!$A$3:$B$10,2,FALSE))</f>
        <v/>
      </c>
      <c r="J122" s="594" t="str">
        <f>IF(C122="NA","",VLOOKUP(E122,'Source de valeurs'!$A$3:$B$10,2,FALSE))</f>
        <v/>
      </c>
      <c r="K122" s="571"/>
      <c r="L122" s="1175" t="s">
        <v>1154</v>
      </c>
      <c r="M122" s="1176"/>
      <c r="N122" s="936"/>
      <c r="O122" s="936"/>
      <c r="P122" s="936"/>
      <c r="Q122" s="936"/>
      <c r="R122" s="936"/>
      <c r="S122" s="935"/>
      <c r="T122" s="935"/>
      <c r="U122" s="935"/>
      <c r="V122" s="933"/>
    </row>
    <row r="123" spans="1:39" ht="51" outlineLevel="1">
      <c r="A123" s="695" t="s">
        <v>230</v>
      </c>
      <c r="B123" s="586" t="s">
        <v>221</v>
      </c>
      <c r="C123" s="586" t="s">
        <v>69</v>
      </c>
      <c r="D123" s="586" t="s">
        <v>1366</v>
      </c>
      <c r="E123" s="593" t="s">
        <v>1765</v>
      </c>
      <c r="F123" s="1003" t="str">
        <f>IFERROR(VLOOKUP(E123,'Source de valeurs'!$A$3:$C$10,3,FALSE),"")</f>
        <v>L'exigence n'est pas encore évaluée</v>
      </c>
      <c r="G123" s="934" t="str">
        <f>IF('Calculs et Décisions'!H106=1,"",VLOOKUP(E123,'Source de valeurs'!$A$3:$B$10,2,FALSE))</f>
        <v xml:space="preserve"> </v>
      </c>
      <c r="H123" s="592" t="str">
        <f>IF(A123="NA","",VLOOKUP(E123,'Source de valeurs'!$A$3:$B$10,2,FALSE))</f>
        <v xml:space="preserve"> </v>
      </c>
      <c r="I123" s="952" t="str">
        <f>IF(B123="NA","",VLOOKUP(E123,'Source de valeurs'!$A$3:$B$10,2,FALSE))</f>
        <v xml:space="preserve"> </v>
      </c>
      <c r="J123" s="594" t="str">
        <f>IF(C123="NA","",VLOOKUP(E123,'Source de valeurs'!$A$3:$B$10,2,FALSE))</f>
        <v/>
      </c>
      <c r="K123" s="571"/>
      <c r="L123" s="1175" t="s">
        <v>1154</v>
      </c>
      <c r="M123" s="1176"/>
      <c r="N123" s="936"/>
      <c r="O123" s="936"/>
      <c r="P123" s="936"/>
      <c r="Q123" s="936"/>
      <c r="R123" s="936"/>
      <c r="S123" s="935"/>
      <c r="T123" s="935"/>
      <c r="U123" s="935"/>
      <c r="V123" s="933"/>
    </row>
    <row r="124" spans="1:39" ht="51" outlineLevel="1">
      <c r="A124" s="698" t="s">
        <v>231</v>
      </c>
      <c r="B124" s="597" t="s">
        <v>69</v>
      </c>
      <c r="C124" s="597" t="s">
        <v>69</v>
      </c>
      <c r="D124" s="597" t="s">
        <v>1367</v>
      </c>
      <c r="E124" s="593" t="s">
        <v>1765</v>
      </c>
      <c r="F124" s="1003" t="str">
        <f>IFERROR(VLOOKUP(E124,'Source de valeurs'!$A$3:$C$10,3,FALSE),"")</f>
        <v>L'exigence n'est pas encore évaluée</v>
      </c>
      <c r="G124" s="934" t="str">
        <f>IF('Calculs et Décisions'!H107=1,"",VLOOKUP(E124,'Source de valeurs'!$A$3:$B$10,2,FALSE))</f>
        <v/>
      </c>
      <c r="H124" s="592" t="str">
        <f>IF(A124="NA","",VLOOKUP(E124,'Source de valeurs'!$A$3:$B$10,2,FALSE))</f>
        <v xml:space="preserve"> </v>
      </c>
      <c r="I124" s="952" t="str">
        <f>IF(B124="NA","",VLOOKUP(E124,'Source de valeurs'!$A$3:$B$10,2,FALSE))</f>
        <v/>
      </c>
      <c r="J124" s="594" t="str">
        <f>IF(C124="NA","",VLOOKUP(E124,'Source de valeurs'!$A$3:$B$10,2,FALSE))</f>
        <v/>
      </c>
      <c r="K124" s="571"/>
      <c r="L124" s="1175" t="s">
        <v>1154</v>
      </c>
      <c r="M124" s="1176"/>
      <c r="N124" s="936"/>
      <c r="O124" s="936"/>
      <c r="P124" s="936"/>
      <c r="Q124" s="936"/>
      <c r="R124" s="936"/>
      <c r="S124" s="935"/>
      <c r="T124" s="935"/>
      <c r="U124" s="935"/>
      <c r="V124" s="933"/>
    </row>
    <row r="125" spans="1:39" ht="38.25" outlineLevel="1">
      <c r="A125" s="698" t="s">
        <v>232</v>
      </c>
      <c r="B125" s="597" t="s">
        <v>69</v>
      </c>
      <c r="C125" s="597" t="s">
        <v>69</v>
      </c>
      <c r="D125" s="597" t="s">
        <v>1368</v>
      </c>
      <c r="E125" s="593" t="s">
        <v>1765</v>
      </c>
      <c r="F125" s="1003" t="str">
        <f>IFERROR(VLOOKUP(E125,'Source de valeurs'!$A$3:$C$10,3,FALSE),"")</f>
        <v>L'exigence n'est pas encore évaluée</v>
      </c>
      <c r="G125" s="934" t="str">
        <f>IF('Calculs et Décisions'!H108=1,"",VLOOKUP(E125,'Source de valeurs'!$A$3:$B$10,2,FALSE))</f>
        <v/>
      </c>
      <c r="H125" s="592" t="str">
        <f>IF(A125="NA","",VLOOKUP(E125,'Source de valeurs'!$A$3:$B$10,2,FALSE))</f>
        <v xml:space="preserve"> </v>
      </c>
      <c r="I125" s="952" t="str">
        <f>IF(B125="NA","",VLOOKUP(E125,'Source de valeurs'!$A$3:$B$10,2,FALSE))</f>
        <v/>
      </c>
      <c r="J125" s="594" t="str">
        <f>IF(C125="NA","",VLOOKUP(E125,'Source de valeurs'!$A$3:$B$10,2,FALSE))</f>
        <v/>
      </c>
      <c r="K125" s="571"/>
      <c r="L125" s="1175" t="s">
        <v>1154</v>
      </c>
      <c r="M125" s="1176"/>
      <c r="N125" s="936"/>
      <c r="O125" s="936"/>
      <c r="P125" s="936"/>
      <c r="Q125" s="936"/>
      <c r="R125" s="936"/>
      <c r="S125" s="935"/>
      <c r="T125" s="935"/>
      <c r="U125" s="935"/>
      <c r="V125" s="933"/>
    </row>
    <row r="126" spans="1:39" ht="38.25" outlineLevel="1">
      <c r="A126" s="698" t="s">
        <v>233</v>
      </c>
      <c r="B126" s="597" t="s">
        <v>69</v>
      </c>
      <c r="C126" s="597" t="s">
        <v>69</v>
      </c>
      <c r="D126" s="597" t="s">
        <v>1369</v>
      </c>
      <c r="E126" s="593" t="s">
        <v>1765</v>
      </c>
      <c r="F126" s="1003" t="str">
        <f>IFERROR(VLOOKUP(E126,'Source de valeurs'!$A$3:$C$10,3,FALSE),"")</f>
        <v>L'exigence n'est pas encore évaluée</v>
      </c>
      <c r="G126" s="934" t="str">
        <f>IF('Calculs et Décisions'!H109=1,"",VLOOKUP(E126,'Source de valeurs'!$A$3:$B$10,2,FALSE))</f>
        <v/>
      </c>
      <c r="H126" s="592" t="str">
        <f>IF(A126="NA","",VLOOKUP(E126,'Source de valeurs'!$A$3:$B$10,2,FALSE))</f>
        <v xml:space="preserve"> </v>
      </c>
      <c r="I126" s="952" t="str">
        <f>IF(B126="NA","",VLOOKUP(E126,'Source de valeurs'!$A$3:$B$10,2,FALSE))</f>
        <v/>
      </c>
      <c r="J126" s="594" t="str">
        <f>IF(C126="NA","",VLOOKUP(E126,'Source de valeurs'!$A$3:$B$10,2,FALSE))</f>
        <v/>
      </c>
      <c r="K126" s="571"/>
      <c r="L126" s="1175" t="s">
        <v>1154</v>
      </c>
      <c r="M126" s="1176"/>
      <c r="N126" s="936"/>
      <c r="O126" s="936"/>
      <c r="P126" s="936"/>
      <c r="Q126" s="936"/>
      <c r="R126" s="936"/>
      <c r="S126" s="935"/>
      <c r="T126" s="935"/>
      <c r="U126" s="935"/>
      <c r="V126" s="933"/>
    </row>
    <row r="127" spans="1:39" ht="15" outlineLevel="1">
      <c r="A127" s="693" t="s">
        <v>246</v>
      </c>
      <c r="B127" s="573" t="s">
        <v>69</v>
      </c>
      <c r="C127" s="573" t="s">
        <v>69</v>
      </c>
      <c r="D127" s="573" t="s">
        <v>247</v>
      </c>
      <c r="E127" s="1036" t="str">
        <f>IFERROR(IF(G127&lt;&gt;"NA",VLOOKUP(G127,'Source de valeurs'!$A$14:$C$18,2),VLOOKUP(AVERAGE(H127:J127),'Source de valeurs'!$A$14:$C$18,2)),"")</f>
        <v/>
      </c>
      <c r="F127" s="1071" t="e">
        <f>VLOOKUP(H127,'Source de valeurs'!$A$14:$C$18,3)</f>
        <v>#N/A</v>
      </c>
      <c r="G127" s="1035" t="str">
        <f>IFERROR(AVERAGE(G128:G131),"NA")</f>
        <v>NA</v>
      </c>
      <c r="H127" s="592" t="str">
        <f>IFERROR(AVERAGE(H128:H131),"")</f>
        <v/>
      </c>
      <c r="I127" s="952" t="str">
        <f>IFERROR(AVERAGE(I128:I131),"")</f>
        <v/>
      </c>
      <c r="J127" s="594" t="str">
        <f>IFERROR(AVERAGE(J128:J131),"")</f>
        <v/>
      </c>
      <c r="K127" s="572"/>
      <c r="L127" s="1175"/>
      <c r="M127" s="1176"/>
      <c r="N127" s="936"/>
      <c r="O127" s="936"/>
      <c r="P127" s="936"/>
      <c r="Q127" s="936"/>
      <c r="R127" s="936"/>
      <c r="S127" s="935"/>
      <c r="T127" s="935"/>
      <c r="U127" s="935"/>
      <c r="V127" s="933"/>
    </row>
    <row r="128" spans="1:39" ht="51" outlineLevel="1">
      <c r="A128" s="698" t="s">
        <v>246</v>
      </c>
      <c r="B128" s="597" t="s">
        <v>69</v>
      </c>
      <c r="C128" s="597" t="s">
        <v>69</v>
      </c>
      <c r="D128" s="597" t="s">
        <v>1299</v>
      </c>
      <c r="E128" s="593" t="s">
        <v>1765</v>
      </c>
      <c r="F128" s="1003" t="str">
        <f>IFERROR(VLOOKUP(E128,'Source de valeurs'!$A$3:$C$10,3,FALSE),"")</f>
        <v>L'exigence n'est pas encore évaluée</v>
      </c>
      <c r="G128" s="934" t="str">
        <f>IF('Calculs et Décisions'!H111=1,"",VLOOKUP(E128,'Source de valeurs'!$A$3:$B$10,2,FALSE))</f>
        <v/>
      </c>
      <c r="H128" s="592" t="str">
        <f>IF(A128="NA","",VLOOKUP(E128,'Source de valeurs'!$A$3:$B$10,2,FALSE))</f>
        <v xml:space="preserve"> </v>
      </c>
      <c r="I128" s="952" t="str">
        <f>IF(B128="NA","",VLOOKUP(E128,'Source de valeurs'!$A$3:$B$10,2,FALSE))</f>
        <v/>
      </c>
      <c r="J128" s="594" t="str">
        <f>IF(C128="NA","",VLOOKUP(E128,'Source de valeurs'!$A$3:$B$10,2,FALSE))</f>
        <v/>
      </c>
      <c r="K128" s="571"/>
      <c r="L128" s="1175" t="s">
        <v>1154</v>
      </c>
      <c r="M128" s="1176"/>
      <c r="N128" s="936"/>
      <c r="O128" s="936"/>
      <c r="P128" s="936"/>
      <c r="Q128" s="936"/>
      <c r="R128" s="936"/>
      <c r="S128" s="935"/>
      <c r="T128" s="935"/>
      <c r="U128" s="935"/>
      <c r="V128" s="933"/>
    </row>
    <row r="129" spans="1:39" ht="38.25" outlineLevel="1">
      <c r="A129" s="698" t="s">
        <v>246</v>
      </c>
      <c r="B129" s="597" t="s">
        <v>69</v>
      </c>
      <c r="C129" s="597" t="s">
        <v>69</v>
      </c>
      <c r="D129" s="597" t="s">
        <v>1370</v>
      </c>
      <c r="E129" s="593" t="s">
        <v>1765</v>
      </c>
      <c r="F129" s="1003" t="str">
        <f>IFERROR(VLOOKUP(E129,'Source de valeurs'!$A$3:$C$10,3,FALSE),"")</f>
        <v>L'exigence n'est pas encore évaluée</v>
      </c>
      <c r="G129" s="934" t="str">
        <f>IF('Calculs et Décisions'!H112=1,"",VLOOKUP(E129,'Source de valeurs'!$A$3:$B$10,2,FALSE))</f>
        <v/>
      </c>
      <c r="H129" s="592" t="str">
        <f>IF(A129="NA","",VLOOKUP(E129,'Source de valeurs'!$A$3:$B$10,2,FALSE))</f>
        <v xml:space="preserve"> </v>
      </c>
      <c r="I129" s="952" t="str">
        <f>IF(B129="NA","",VLOOKUP(E129,'Source de valeurs'!$A$3:$B$10,2,FALSE))</f>
        <v/>
      </c>
      <c r="J129" s="594" t="str">
        <f>IF(C129="NA","",VLOOKUP(E129,'Source de valeurs'!$A$3:$B$10,2,FALSE))</f>
        <v/>
      </c>
      <c r="K129" s="571"/>
      <c r="L129" s="1175" t="s">
        <v>1154</v>
      </c>
      <c r="M129" s="1176"/>
      <c r="N129" s="936"/>
      <c r="O129" s="936"/>
      <c r="P129" s="936"/>
      <c r="Q129" s="936"/>
      <c r="R129" s="936"/>
      <c r="S129" s="935"/>
      <c r="T129" s="935"/>
      <c r="U129" s="935"/>
      <c r="V129" s="933"/>
    </row>
    <row r="130" spans="1:39" ht="38.25" outlineLevel="1">
      <c r="A130" s="698" t="s">
        <v>246</v>
      </c>
      <c r="B130" s="597" t="s">
        <v>69</v>
      </c>
      <c r="C130" s="597" t="s">
        <v>69</v>
      </c>
      <c r="D130" s="597" t="s">
        <v>1371</v>
      </c>
      <c r="E130" s="593" t="s">
        <v>1765</v>
      </c>
      <c r="F130" s="1003" t="str">
        <f>IFERROR(VLOOKUP(E130,'Source de valeurs'!$A$3:$C$10,3,FALSE),"")</f>
        <v>L'exigence n'est pas encore évaluée</v>
      </c>
      <c r="G130" s="934" t="str">
        <f>IF('Calculs et Décisions'!H113=1,"",VLOOKUP(E130,'Source de valeurs'!$A$3:$B$10,2,FALSE))</f>
        <v/>
      </c>
      <c r="H130" s="592" t="str">
        <f>IF(A130="NA","",VLOOKUP(E130,'Source de valeurs'!$A$3:$B$10,2,FALSE))</f>
        <v xml:space="preserve"> </v>
      </c>
      <c r="I130" s="952" t="str">
        <f>IF(B130="NA","",VLOOKUP(E130,'Source de valeurs'!$A$3:$B$10,2,FALSE))</f>
        <v/>
      </c>
      <c r="J130" s="594" t="str">
        <f>IF(C130="NA","",VLOOKUP(E130,'Source de valeurs'!$A$3:$B$10,2,FALSE))</f>
        <v/>
      </c>
      <c r="K130" s="571"/>
      <c r="L130" s="1175" t="s">
        <v>1154</v>
      </c>
      <c r="M130" s="1176"/>
      <c r="N130" s="936"/>
      <c r="O130" s="936"/>
      <c r="P130" s="936"/>
      <c r="Q130" s="936"/>
      <c r="R130" s="936"/>
      <c r="S130" s="935"/>
      <c r="T130" s="935"/>
      <c r="U130" s="935"/>
      <c r="V130" s="933"/>
    </row>
    <row r="131" spans="1:39" ht="38.25" outlineLevel="1">
      <c r="A131" s="698" t="s">
        <v>246</v>
      </c>
      <c r="B131" s="597" t="s">
        <v>69</v>
      </c>
      <c r="C131" s="597" t="s">
        <v>69</v>
      </c>
      <c r="D131" s="597" t="s">
        <v>1372</v>
      </c>
      <c r="E131" s="593" t="s">
        <v>1765</v>
      </c>
      <c r="F131" s="1003" t="str">
        <f>IFERROR(VLOOKUP(E131,'Source de valeurs'!$A$3:$C$10,3,FALSE),"")</f>
        <v>L'exigence n'est pas encore évaluée</v>
      </c>
      <c r="G131" s="934" t="str">
        <f>IF('Calculs et Décisions'!H114=1,"",VLOOKUP(E131,'Source de valeurs'!$A$3:$B$10,2,FALSE))</f>
        <v/>
      </c>
      <c r="H131" s="592" t="str">
        <f>IF(A131="NA","",VLOOKUP(E131,'Source de valeurs'!$A$3:$B$10,2,FALSE))</f>
        <v xml:space="preserve"> </v>
      </c>
      <c r="I131" s="952" t="str">
        <f>IF(B131="NA","",VLOOKUP(E131,'Source de valeurs'!$A$3:$B$10,2,FALSE))</f>
        <v/>
      </c>
      <c r="J131" s="594" t="str">
        <f>IF(C131="NA","",VLOOKUP(E131,'Source de valeurs'!$A$3:$B$10,2,FALSE))</f>
        <v/>
      </c>
      <c r="K131" s="571"/>
      <c r="L131" s="1175" t="s">
        <v>1154</v>
      </c>
      <c r="M131" s="1176"/>
      <c r="N131" s="936"/>
      <c r="O131" s="936"/>
      <c r="P131" s="936"/>
      <c r="Q131" s="936"/>
      <c r="R131" s="936"/>
      <c r="S131" s="935"/>
      <c r="T131" s="935"/>
      <c r="U131" s="935"/>
      <c r="V131" s="933"/>
    </row>
    <row r="132" spans="1:39" ht="63.75">
      <c r="A132" s="692">
        <v>7</v>
      </c>
      <c r="B132" s="590">
        <v>6</v>
      </c>
      <c r="C132" s="576" t="s">
        <v>69</v>
      </c>
      <c r="D132" s="576" t="s">
        <v>1158</v>
      </c>
      <c r="E132" s="591" t="str">
        <f>IFERROR(IF(G132&lt;&gt;"NA",VLOOKUP(G132,'Source de valeurs'!$A$14:$C$18,2),VLOOKUP(AVERAGE(H132:J132),'Source de valeurs'!$A$14:$C$18,2)),"")</f>
        <v/>
      </c>
      <c r="F132" s="576" t="str">
        <f>IFERROR(VLOOKUP(G132,'Source de valeurs'!$A$14:$C$18,3),"")</f>
        <v>Le chapitre/sous chapitre ne peut pas s'appliquer à l'établissement évalué</v>
      </c>
      <c r="G132" s="1031" t="str">
        <f>IFERROR(AVERAGE(G133,G153,G158,G162,G168),"NA")</f>
        <v>NA</v>
      </c>
      <c r="H132" s="592" t="str">
        <f>IFERROR(AVERAGE(H133,H153,H158,H162,H168),"")</f>
        <v/>
      </c>
      <c r="I132" s="951" t="str">
        <f>IFERROR(AVERAGE(I133,I153,I158,I162,I168),"")</f>
        <v/>
      </c>
      <c r="J132" s="594" t="str">
        <f>IFERROR(AVERAGE(J133,J153,J158,J162,J168),"")</f>
        <v/>
      </c>
      <c r="K132" s="571"/>
      <c r="L132" s="1175" t="s">
        <v>1154</v>
      </c>
      <c r="M132" s="1176"/>
      <c r="N132" s="936"/>
      <c r="O132" s="936"/>
      <c r="P132" s="936"/>
      <c r="Q132" s="936"/>
      <c r="R132" s="936"/>
      <c r="S132" s="935"/>
      <c r="T132" s="935"/>
      <c r="U132" s="935"/>
      <c r="V132" s="933"/>
    </row>
    <row r="133" spans="1:39" s="549" customFormat="1" ht="63.75" outlineLevel="1">
      <c r="A133" s="693" t="s">
        <v>331</v>
      </c>
      <c r="B133" s="573" t="s">
        <v>234</v>
      </c>
      <c r="C133" s="573" t="s">
        <v>69</v>
      </c>
      <c r="D133" s="573" t="s">
        <v>734</v>
      </c>
      <c r="E133" s="1036" t="str">
        <f>IFERROR(IF(G133&lt;&gt;"NA",VLOOKUP(G133,'Source de valeurs'!$A$14:$C$18,2),VLOOKUP(AVERAGE(H133:J133),'Source de valeurs'!$A$14:$C$18,2)),"")</f>
        <v/>
      </c>
      <c r="F133" s="573" t="str">
        <f>IFERROR(VLOOKUP(G133,'Source de valeurs'!$A$14:$C$18,3),"")</f>
        <v>Le chapitre/sous chapitre ne peut pas s'appliquer à l'établissement évalué</v>
      </c>
      <c r="G133" s="1035" t="str">
        <f>IFERROR(AVERAGE(G134:G152),"NA")</f>
        <v>NA</v>
      </c>
      <c r="H133" s="592" t="str">
        <f>IFERROR(AVERAGE(H134:H152),"")</f>
        <v/>
      </c>
      <c r="I133" s="952" t="str">
        <f>IFERROR(AVERAGE(I134:I152),"")</f>
        <v/>
      </c>
      <c r="J133" s="594" t="str">
        <f>IFERROR(AVERAGE(J134:J152),"")</f>
        <v/>
      </c>
      <c r="K133" s="571"/>
      <c r="L133" s="1175" t="s">
        <v>1154</v>
      </c>
      <c r="M133" s="1176"/>
      <c r="N133" s="936"/>
      <c r="O133" s="936"/>
      <c r="P133" s="936"/>
      <c r="Q133" s="936"/>
      <c r="R133" s="936"/>
      <c r="S133" s="938"/>
      <c r="T133" s="938"/>
      <c r="U133" s="942"/>
      <c r="V133" s="945"/>
      <c r="W133" s="550"/>
      <c r="X133" s="548"/>
      <c r="Y133" s="548"/>
      <c r="Z133" s="548"/>
      <c r="AA133" s="548"/>
      <c r="AB133" s="548"/>
      <c r="AC133" s="548"/>
      <c r="AD133" s="548"/>
      <c r="AE133" s="548"/>
      <c r="AF133" s="548"/>
      <c r="AG133" s="548"/>
      <c r="AH133" s="548"/>
      <c r="AI133" s="548"/>
      <c r="AJ133" s="548"/>
      <c r="AK133" s="548"/>
      <c r="AL133" s="548"/>
      <c r="AM133" s="548"/>
    </row>
    <row r="134" spans="1:39" ht="51" outlineLevel="1">
      <c r="A134" s="695" t="s">
        <v>313</v>
      </c>
      <c r="B134" s="586" t="s">
        <v>234</v>
      </c>
      <c r="C134" s="586" t="s">
        <v>69</v>
      </c>
      <c r="D134" s="586" t="s">
        <v>1373</v>
      </c>
      <c r="E134" s="593" t="s">
        <v>1765</v>
      </c>
      <c r="F134" s="1003" t="str">
        <f>IFERROR(VLOOKUP(E134,'Source de valeurs'!$A$3:$C$10,3,FALSE),"")</f>
        <v>L'exigence n'est pas encore évaluée</v>
      </c>
      <c r="G134" s="934" t="str">
        <f>IF('Calculs et Décisions'!H117=1,"",VLOOKUP(E134,'Source de valeurs'!$A$3:$B$10,2,FALSE))</f>
        <v xml:space="preserve"> </v>
      </c>
      <c r="H134" s="592" t="str">
        <f>IF(A134="NA","",VLOOKUP(E134,'Source de valeurs'!$A$3:$B$10,2,FALSE))</f>
        <v xml:space="preserve"> </v>
      </c>
      <c r="I134" s="952" t="str">
        <f>IF(B134="NA","",VLOOKUP(E134,'Source de valeurs'!$A$3:$B$10,2,FALSE))</f>
        <v xml:space="preserve"> </v>
      </c>
      <c r="J134" s="594" t="str">
        <f>IF(C134="NA","",VLOOKUP(E134,'Source de valeurs'!$A$3:$B$10,2,FALSE))</f>
        <v/>
      </c>
      <c r="K134" s="571"/>
      <c r="L134" s="1175" t="s">
        <v>1154</v>
      </c>
      <c r="M134" s="1176"/>
      <c r="N134" s="936"/>
      <c r="O134" s="936"/>
      <c r="P134" s="936"/>
      <c r="Q134" s="936"/>
      <c r="R134" s="936"/>
      <c r="S134" s="935"/>
      <c r="T134" s="935"/>
      <c r="U134" s="935"/>
      <c r="V134" s="933"/>
    </row>
    <row r="135" spans="1:39" ht="51" outlineLevel="1">
      <c r="A135" s="695" t="s">
        <v>314</v>
      </c>
      <c r="B135" s="586" t="s">
        <v>234</v>
      </c>
      <c r="C135" s="586" t="s">
        <v>69</v>
      </c>
      <c r="D135" s="586" t="s">
        <v>1374</v>
      </c>
      <c r="E135" s="593" t="s">
        <v>1765</v>
      </c>
      <c r="F135" s="1003" t="str">
        <f>IFERROR(VLOOKUP(E135,'Source de valeurs'!$A$3:$C$10,3,FALSE),"")</f>
        <v>L'exigence n'est pas encore évaluée</v>
      </c>
      <c r="G135" s="934" t="str">
        <f>IF('Calculs et Décisions'!H118=1,"",VLOOKUP(E135,'Source de valeurs'!$A$3:$B$10,2,FALSE))</f>
        <v xml:space="preserve"> </v>
      </c>
      <c r="H135" s="592" t="str">
        <f>IF(A135="NA","",VLOOKUP(E135,'Source de valeurs'!$A$3:$B$10,2,FALSE))</f>
        <v xml:space="preserve"> </v>
      </c>
      <c r="I135" s="952" t="str">
        <f>IF(B135="NA","",VLOOKUP(E135,'Source de valeurs'!$A$3:$B$10,2,FALSE))</f>
        <v xml:space="preserve"> </v>
      </c>
      <c r="J135" s="594" t="str">
        <f>IF(C135="NA","",VLOOKUP(E135,'Source de valeurs'!$A$3:$B$10,2,FALSE))</f>
        <v/>
      </c>
      <c r="K135" s="571"/>
      <c r="L135" s="1175" t="s">
        <v>1154</v>
      </c>
      <c r="M135" s="1176"/>
      <c r="N135" s="936"/>
      <c r="O135" s="936"/>
      <c r="P135" s="936"/>
      <c r="Q135" s="936"/>
      <c r="R135" s="936"/>
      <c r="S135" s="935"/>
      <c r="T135" s="935"/>
      <c r="U135" s="935"/>
      <c r="V135" s="933"/>
    </row>
    <row r="136" spans="1:39" ht="89.25" outlineLevel="1">
      <c r="A136" s="695" t="s">
        <v>314</v>
      </c>
      <c r="B136" s="586" t="s">
        <v>234</v>
      </c>
      <c r="C136" s="586" t="s">
        <v>69</v>
      </c>
      <c r="D136" s="586" t="s">
        <v>1375</v>
      </c>
      <c r="E136" s="593" t="s">
        <v>1765</v>
      </c>
      <c r="F136" s="1003" t="str">
        <f>IFERROR(VLOOKUP(E136,'Source de valeurs'!$A$3:$C$10,3,FALSE),"")</f>
        <v>L'exigence n'est pas encore évaluée</v>
      </c>
      <c r="G136" s="934" t="str">
        <f>IF('Calculs et Décisions'!H119=1,"",VLOOKUP(E136,'Source de valeurs'!$A$3:$B$10,2,FALSE))</f>
        <v xml:space="preserve"> </v>
      </c>
      <c r="H136" s="592" t="str">
        <f>IF(A136="NA","",VLOOKUP(E136,'Source de valeurs'!$A$3:$B$10,2,FALSE))</f>
        <v xml:space="preserve"> </v>
      </c>
      <c r="I136" s="952" t="str">
        <f>IF(B136="NA","",VLOOKUP(E136,'Source de valeurs'!$A$3:$B$10,2,FALSE))</f>
        <v xml:space="preserve"> </v>
      </c>
      <c r="J136" s="594" t="str">
        <f>IF(C136="NA","",VLOOKUP(E136,'Source de valeurs'!$A$3:$B$10,2,FALSE))</f>
        <v/>
      </c>
      <c r="K136" s="571"/>
      <c r="L136" s="1175" t="s">
        <v>1154</v>
      </c>
      <c r="M136" s="1176"/>
      <c r="N136" s="936"/>
      <c r="O136" s="936"/>
      <c r="P136" s="936"/>
      <c r="Q136" s="936"/>
      <c r="R136" s="936"/>
      <c r="S136" s="935"/>
      <c r="T136" s="935"/>
      <c r="U136" s="935"/>
      <c r="V136" s="933"/>
    </row>
    <row r="137" spans="1:39" ht="51" outlineLevel="1">
      <c r="A137" s="695" t="s">
        <v>324</v>
      </c>
      <c r="B137" s="586" t="s">
        <v>1611</v>
      </c>
      <c r="C137" s="586" t="s">
        <v>69</v>
      </c>
      <c r="D137" s="586" t="s">
        <v>1376</v>
      </c>
      <c r="E137" s="593" t="s">
        <v>1765</v>
      </c>
      <c r="F137" s="1003" t="str">
        <f>IFERROR(VLOOKUP(E137,'Source de valeurs'!$A$3:$C$10,3,FALSE),"")</f>
        <v>L'exigence n'est pas encore évaluée</v>
      </c>
      <c r="G137" s="934" t="str">
        <f>IF('Calculs et Décisions'!H120=1,"",VLOOKUP(E137,'Source de valeurs'!$A$3:$B$10,2,FALSE))</f>
        <v xml:space="preserve"> </v>
      </c>
      <c r="H137" s="592" t="str">
        <f>IF(A137="NA","",VLOOKUP(E137,'Source de valeurs'!$A$3:$B$10,2,FALSE))</f>
        <v xml:space="preserve"> </v>
      </c>
      <c r="I137" s="952" t="str">
        <f>IF(B137="NA","",VLOOKUP(E137,'Source de valeurs'!$A$3:$B$10,2,FALSE))</f>
        <v xml:space="preserve"> </v>
      </c>
      <c r="J137" s="594" t="str">
        <f>IF(C137="NA","",VLOOKUP(E137,'Source de valeurs'!$A$3:$B$10,2,FALSE))</f>
        <v/>
      </c>
      <c r="K137" s="571"/>
      <c r="L137" s="1175" t="s">
        <v>1154</v>
      </c>
      <c r="M137" s="1176"/>
      <c r="N137" s="936"/>
      <c r="O137" s="936"/>
      <c r="P137" s="936"/>
      <c r="Q137" s="936"/>
      <c r="R137" s="936"/>
      <c r="S137" s="935"/>
      <c r="T137" s="935"/>
      <c r="U137" s="935"/>
      <c r="V137" s="933"/>
    </row>
    <row r="138" spans="1:39" ht="63.75" outlineLevel="1">
      <c r="A138" s="695" t="s">
        <v>325</v>
      </c>
      <c r="B138" s="586" t="s">
        <v>327</v>
      </c>
      <c r="C138" s="586" t="s">
        <v>69</v>
      </c>
      <c r="D138" s="586" t="s">
        <v>1377</v>
      </c>
      <c r="E138" s="593" t="s">
        <v>1765</v>
      </c>
      <c r="F138" s="1003" t="str">
        <f>IFERROR(VLOOKUP(E138,'Source de valeurs'!$A$3:$C$10,3,FALSE),"")</f>
        <v>L'exigence n'est pas encore évaluée</v>
      </c>
      <c r="G138" s="934" t="str">
        <f>IF('Calculs et Décisions'!H121=1,"",VLOOKUP(E138,'Source de valeurs'!$A$3:$B$10,2,FALSE))</f>
        <v xml:space="preserve"> </v>
      </c>
      <c r="H138" s="592" t="str">
        <f>IF(A138="NA","",VLOOKUP(E138,'Source de valeurs'!$A$3:$B$10,2,FALSE))</f>
        <v xml:space="preserve"> </v>
      </c>
      <c r="I138" s="952" t="str">
        <f>IF(B138="NA","",VLOOKUP(E138,'Source de valeurs'!$A$3:$B$10,2,FALSE))</f>
        <v xml:space="preserve"> </v>
      </c>
      <c r="J138" s="594" t="str">
        <f>IF(C138="NA","",VLOOKUP(E138,'Source de valeurs'!$A$3:$B$10,2,FALSE))</f>
        <v/>
      </c>
      <c r="K138" s="571"/>
      <c r="L138" s="1175" t="s">
        <v>1154</v>
      </c>
      <c r="M138" s="1176"/>
      <c r="N138" s="936"/>
      <c r="O138" s="936"/>
      <c r="P138" s="936"/>
      <c r="Q138" s="936"/>
      <c r="R138" s="936"/>
      <c r="S138" s="935"/>
      <c r="T138" s="935"/>
      <c r="U138" s="935"/>
      <c r="V138" s="933"/>
    </row>
    <row r="139" spans="1:39" ht="38.25" outlineLevel="1">
      <c r="A139" s="695" t="s">
        <v>325</v>
      </c>
      <c r="B139" s="586" t="s">
        <v>328</v>
      </c>
      <c r="C139" s="586" t="s">
        <v>69</v>
      </c>
      <c r="D139" s="586" t="s">
        <v>1378</v>
      </c>
      <c r="E139" s="593" t="s">
        <v>1765</v>
      </c>
      <c r="F139" s="1003" t="str">
        <f>IFERROR(VLOOKUP(E139,'Source de valeurs'!$A$3:$C$10,3,FALSE),"")</f>
        <v>L'exigence n'est pas encore évaluée</v>
      </c>
      <c r="G139" s="934" t="str">
        <f>IF('Calculs et Décisions'!H122=1,"",VLOOKUP(E139,'Source de valeurs'!$A$3:$B$10,2,FALSE))</f>
        <v xml:space="preserve"> </v>
      </c>
      <c r="H139" s="592" t="str">
        <f>IF(A139="NA","",VLOOKUP(E139,'Source de valeurs'!$A$3:$B$10,2,FALSE))</f>
        <v xml:space="preserve"> </v>
      </c>
      <c r="I139" s="952" t="str">
        <f>IF(B139="NA","",VLOOKUP(E139,'Source de valeurs'!$A$3:$B$10,2,FALSE))</f>
        <v xml:space="preserve"> </v>
      </c>
      <c r="J139" s="594" t="str">
        <f>IF(C139="NA","",VLOOKUP(E139,'Source de valeurs'!$A$3:$B$10,2,FALSE))</f>
        <v/>
      </c>
      <c r="K139" s="571"/>
      <c r="L139" s="1175" t="s">
        <v>1154</v>
      </c>
      <c r="M139" s="1176"/>
      <c r="N139" s="936"/>
      <c r="O139" s="936"/>
      <c r="P139" s="936"/>
      <c r="Q139" s="936"/>
      <c r="R139" s="936"/>
      <c r="S139" s="935"/>
      <c r="T139" s="935"/>
      <c r="U139" s="935"/>
      <c r="V139" s="933"/>
    </row>
    <row r="140" spans="1:39" ht="51" outlineLevel="1">
      <c r="A140" s="695" t="s">
        <v>325</v>
      </c>
      <c r="B140" s="586" t="s">
        <v>328</v>
      </c>
      <c r="C140" s="586" t="s">
        <v>69</v>
      </c>
      <c r="D140" s="586" t="s">
        <v>1379</v>
      </c>
      <c r="E140" s="593" t="s">
        <v>1765</v>
      </c>
      <c r="F140" s="1003" t="str">
        <f>IFERROR(VLOOKUP(E140,'Source de valeurs'!$A$3:$C$10,3,FALSE),"")</f>
        <v>L'exigence n'est pas encore évaluée</v>
      </c>
      <c r="G140" s="934" t="str">
        <f>IF('Calculs et Décisions'!H123=1,"",VLOOKUP(E140,'Source de valeurs'!$A$3:$B$10,2,FALSE))</f>
        <v xml:space="preserve"> </v>
      </c>
      <c r="H140" s="592" t="str">
        <f>IF(A140="NA","",VLOOKUP(E140,'Source de valeurs'!$A$3:$B$10,2,FALSE))</f>
        <v xml:space="preserve"> </v>
      </c>
      <c r="I140" s="952" t="str">
        <f>IF(B140="NA","",VLOOKUP(E140,'Source de valeurs'!$A$3:$B$10,2,FALSE))</f>
        <v xml:space="preserve"> </v>
      </c>
      <c r="J140" s="594" t="str">
        <f>IF(C140="NA","",VLOOKUP(E140,'Source de valeurs'!$A$3:$B$10,2,FALSE))</f>
        <v/>
      </c>
      <c r="K140" s="571"/>
      <c r="L140" s="1175" t="s">
        <v>1154</v>
      </c>
      <c r="M140" s="1176"/>
      <c r="N140" s="936"/>
      <c r="O140" s="936"/>
      <c r="P140" s="936"/>
      <c r="Q140" s="936"/>
      <c r="R140" s="936"/>
      <c r="S140" s="935"/>
      <c r="T140" s="935"/>
      <c r="U140" s="935"/>
      <c r="V140" s="933"/>
    </row>
    <row r="141" spans="1:39" ht="76.5" outlineLevel="1">
      <c r="A141" s="695" t="s">
        <v>325</v>
      </c>
      <c r="B141" s="586" t="s">
        <v>328</v>
      </c>
      <c r="C141" s="586" t="s">
        <v>69</v>
      </c>
      <c r="D141" s="586" t="s">
        <v>1380</v>
      </c>
      <c r="E141" s="593" t="s">
        <v>1765</v>
      </c>
      <c r="F141" s="1003" t="str">
        <f>IFERROR(VLOOKUP(E141,'Source de valeurs'!$A$3:$C$10,3,FALSE),"")</f>
        <v>L'exigence n'est pas encore évaluée</v>
      </c>
      <c r="G141" s="934" t="str">
        <f>IF('Calculs et Décisions'!H124=1,"",VLOOKUP(E141,'Source de valeurs'!$A$3:$B$10,2,FALSE))</f>
        <v xml:space="preserve"> </v>
      </c>
      <c r="H141" s="592" t="str">
        <f>IF(A141="NA","",VLOOKUP(E141,'Source de valeurs'!$A$3:$B$10,2,FALSE))</f>
        <v xml:space="preserve"> </v>
      </c>
      <c r="I141" s="952" t="str">
        <f>IF(B141="NA","",VLOOKUP(E141,'Source de valeurs'!$A$3:$B$10,2,FALSE))</f>
        <v xml:space="preserve"> </v>
      </c>
      <c r="J141" s="594" t="str">
        <f>IF(C141="NA","",VLOOKUP(E141,'Source de valeurs'!$A$3:$B$10,2,FALSE))</f>
        <v/>
      </c>
      <c r="K141" s="571"/>
      <c r="L141" s="1175" t="s">
        <v>1154</v>
      </c>
      <c r="M141" s="1176"/>
      <c r="N141" s="936"/>
      <c r="O141" s="936"/>
      <c r="P141" s="936"/>
      <c r="Q141" s="936"/>
      <c r="R141" s="936"/>
      <c r="S141" s="935"/>
      <c r="T141" s="935"/>
      <c r="U141" s="935"/>
      <c r="V141" s="933"/>
    </row>
    <row r="142" spans="1:39" ht="51" outlineLevel="1">
      <c r="A142" s="695" t="s">
        <v>325</v>
      </c>
      <c r="B142" s="586" t="s">
        <v>328</v>
      </c>
      <c r="C142" s="586" t="s">
        <v>69</v>
      </c>
      <c r="D142" s="586" t="s">
        <v>329</v>
      </c>
      <c r="E142" s="593" t="s">
        <v>1765</v>
      </c>
      <c r="F142" s="1003" t="str">
        <f>IFERROR(VLOOKUP(E142,'Source de valeurs'!$A$3:$C$10,3,FALSE),"")</f>
        <v>L'exigence n'est pas encore évaluée</v>
      </c>
      <c r="G142" s="934" t="str">
        <f>IF('Calculs et Décisions'!H125=1,"",VLOOKUP(E142,'Source de valeurs'!$A$3:$B$10,2,FALSE))</f>
        <v xml:space="preserve"> </v>
      </c>
      <c r="H142" s="592" t="str">
        <f>IF(A142="NA","",VLOOKUP(E142,'Source de valeurs'!$A$3:$B$10,2,FALSE))</f>
        <v xml:space="preserve"> </v>
      </c>
      <c r="I142" s="952" t="str">
        <f>IF(B142="NA","",VLOOKUP(E142,'Source de valeurs'!$A$3:$B$10,2,FALSE))</f>
        <v xml:space="preserve"> </v>
      </c>
      <c r="J142" s="594" t="str">
        <f>IF(C142="NA","",VLOOKUP(E142,'Source de valeurs'!$A$3:$B$10,2,FALSE))</f>
        <v/>
      </c>
      <c r="K142" s="571"/>
      <c r="L142" s="1175" t="s">
        <v>1154</v>
      </c>
      <c r="M142" s="1176"/>
      <c r="N142" s="936"/>
      <c r="O142" s="936"/>
      <c r="P142" s="936"/>
      <c r="Q142" s="936"/>
      <c r="R142" s="936"/>
      <c r="S142" s="935"/>
      <c r="T142" s="935"/>
      <c r="U142" s="935"/>
      <c r="V142" s="933"/>
    </row>
    <row r="143" spans="1:39" ht="63.75" outlineLevel="1">
      <c r="A143" s="695" t="s">
        <v>325</v>
      </c>
      <c r="B143" s="586" t="s">
        <v>328</v>
      </c>
      <c r="C143" s="586" t="s">
        <v>69</v>
      </c>
      <c r="D143" s="586" t="s">
        <v>1381</v>
      </c>
      <c r="E143" s="593" t="s">
        <v>1765</v>
      </c>
      <c r="F143" s="1003" t="str">
        <f>IFERROR(VLOOKUP(E143,'Source de valeurs'!$A$3:$C$10,3,FALSE),"")</f>
        <v>L'exigence n'est pas encore évaluée</v>
      </c>
      <c r="G143" s="934" t="str">
        <f>IF('Calculs et Décisions'!H126=1,"",VLOOKUP(E143,'Source de valeurs'!$A$3:$B$10,2,FALSE))</f>
        <v xml:space="preserve"> </v>
      </c>
      <c r="H143" s="592" t="str">
        <f>IF(A143="NA","",VLOOKUP(E143,'Source de valeurs'!$A$3:$B$10,2,FALSE))</f>
        <v xml:space="preserve"> </v>
      </c>
      <c r="I143" s="952" t="str">
        <f>IF(B143="NA","",VLOOKUP(E143,'Source de valeurs'!$A$3:$B$10,2,FALSE))</f>
        <v xml:space="preserve"> </v>
      </c>
      <c r="J143" s="594" t="str">
        <f>IF(C143="NA","",VLOOKUP(E143,'Source de valeurs'!$A$3:$B$10,2,FALSE))</f>
        <v/>
      </c>
      <c r="K143" s="571"/>
      <c r="L143" s="1175" t="s">
        <v>1154</v>
      </c>
      <c r="M143" s="1176"/>
      <c r="N143" s="936"/>
      <c r="O143" s="936"/>
      <c r="P143" s="936"/>
      <c r="Q143" s="936"/>
      <c r="R143" s="936"/>
      <c r="S143" s="935"/>
      <c r="T143" s="935"/>
      <c r="U143" s="935"/>
      <c r="V143" s="933"/>
    </row>
    <row r="144" spans="1:39" ht="76.5" outlineLevel="1">
      <c r="A144" s="695" t="s">
        <v>460</v>
      </c>
      <c r="B144" s="586" t="s">
        <v>458</v>
      </c>
      <c r="C144" s="586" t="s">
        <v>69</v>
      </c>
      <c r="D144" s="586" t="s">
        <v>1382</v>
      </c>
      <c r="E144" s="593" t="s">
        <v>1765</v>
      </c>
      <c r="F144" s="1003" t="str">
        <f>IFERROR(VLOOKUP(E144,'Source de valeurs'!$A$3:$C$10,3,FALSE),"")</f>
        <v>L'exigence n'est pas encore évaluée</v>
      </c>
      <c r="G144" s="934" t="str">
        <f>IF('Calculs et Décisions'!H127=1,"",VLOOKUP(E144,'Source de valeurs'!$A$3:$B$10,2,FALSE))</f>
        <v xml:space="preserve"> </v>
      </c>
      <c r="H144" s="592" t="str">
        <f>IF(A144="NA","",VLOOKUP(E144,'Source de valeurs'!$A$3:$B$10,2,FALSE))</f>
        <v xml:space="preserve"> </v>
      </c>
      <c r="I144" s="952" t="str">
        <f>IF(B144="NA","",VLOOKUP(E144,'Source de valeurs'!$A$3:$B$10,2,FALSE))</f>
        <v xml:space="preserve"> </v>
      </c>
      <c r="J144" s="594" t="str">
        <f>IF(C144="NA","",VLOOKUP(E144,'Source de valeurs'!$A$3:$B$10,2,FALSE))</f>
        <v/>
      </c>
      <c r="K144" s="571"/>
      <c r="L144" s="1175" t="s">
        <v>1154</v>
      </c>
      <c r="M144" s="1176"/>
      <c r="N144" s="936"/>
      <c r="O144" s="936"/>
      <c r="P144" s="936"/>
      <c r="Q144" s="936"/>
      <c r="R144" s="936"/>
      <c r="S144" s="935"/>
      <c r="T144" s="935"/>
      <c r="U144" s="935"/>
      <c r="V144" s="933"/>
    </row>
    <row r="145" spans="1:39" ht="51" outlineLevel="1">
      <c r="A145" s="698" t="s">
        <v>460</v>
      </c>
      <c r="B145" s="597" t="s">
        <v>69</v>
      </c>
      <c r="C145" s="597" t="s">
        <v>69</v>
      </c>
      <c r="D145" s="597" t="s">
        <v>1383</v>
      </c>
      <c r="E145" s="593" t="s">
        <v>1765</v>
      </c>
      <c r="F145" s="1003" t="str">
        <f>IFERROR(VLOOKUP(E145,'Source de valeurs'!$A$3:$C$10,3,FALSE),"")</f>
        <v>L'exigence n'est pas encore évaluée</v>
      </c>
      <c r="G145" s="934" t="str">
        <f>IF('Calculs et Décisions'!H128=1,"",VLOOKUP(E145,'Source de valeurs'!$A$3:$B$10,2,FALSE))</f>
        <v/>
      </c>
      <c r="H145" s="592" t="str">
        <f>IF(A145="NA","",VLOOKUP(E145,'Source de valeurs'!$A$3:$B$10,2,FALSE))</f>
        <v xml:space="preserve"> </v>
      </c>
      <c r="I145" s="952" t="str">
        <f>IF(B145="NA","",VLOOKUP(E145,'Source de valeurs'!$A$3:$B$10,2,FALSE))</f>
        <v/>
      </c>
      <c r="J145" s="594" t="str">
        <f>IF(C145="NA","",VLOOKUP(E145,'Source de valeurs'!$A$3:$B$10,2,FALSE))</f>
        <v/>
      </c>
      <c r="K145" s="571"/>
      <c r="L145" s="1175" t="s">
        <v>1154</v>
      </c>
      <c r="M145" s="1176"/>
      <c r="N145" s="936"/>
      <c r="O145" s="936"/>
      <c r="P145" s="936"/>
      <c r="Q145" s="936"/>
      <c r="R145" s="936"/>
      <c r="S145" s="935"/>
      <c r="T145" s="935"/>
      <c r="U145" s="935"/>
      <c r="V145" s="933"/>
    </row>
    <row r="146" spans="1:39" ht="38.25" outlineLevel="1">
      <c r="A146" s="698" t="s">
        <v>460</v>
      </c>
      <c r="B146" s="597" t="s">
        <v>69</v>
      </c>
      <c r="C146" s="597" t="s">
        <v>69</v>
      </c>
      <c r="D146" s="597" t="s">
        <v>1384</v>
      </c>
      <c r="E146" s="593" t="s">
        <v>1765</v>
      </c>
      <c r="F146" s="1003" t="str">
        <f>IFERROR(VLOOKUP(E146,'Source de valeurs'!$A$3:$C$10,3,FALSE),"")</f>
        <v>L'exigence n'est pas encore évaluée</v>
      </c>
      <c r="G146" s="934" t="str">
        <f>IF('Calculs et Décisions'!H129=1,"",VLOOKUP(E146,'Source de valeurs'!$A$3:$B$10,2,FALSE))</f>
        <v/>
      </c>
      <c r="H146" s="592" t="str">
        <f>IF(A146="NA","",VLOOKUP(E146,'Source de valeurs'!$A$3:$B$10,2,FALSE))</f>
        <v xml:space="preserve"> </v>
      </c>
      <c r="I146" s="952" t="str">
        <f>IF(B146="NA","",VLOOKUP(E146,'Source de valeurs'!$A$3:$B$10,2,FALSE))</f>
        <v/>
      </c>
      <c r="J146" s="594" t="str">
        <f>IF(C146="NA","",VLOOKUP(E146,'Source de valeurs'!$A$3:$B$10,2,FALSE))</f>
        <v/>
      </c>
      <c r="K146" s="571"/>
      <c r="L146" s="1175" t="s">
        <v>1154</v>
      </c>
      <c r="M146" s="1176"/>
      <c r="N146" s="936"/>
      <c r="O146" s="936"/>
      <c r="P146" s="936"/>
      <c r="Q146" s="936"/>
      <c r="R146" s="936"/>
      <c r="S146" s="935"/>
      <c r="T146" s="935"/>
      <c r="U146" s="935"/>
      <c r="V146" s="933"/>
    </row>
    <row r="147" spans="1:39" ht="51" outlineLevel="1">
      <c r="A147" s="698" t="s">
        <v>460</v>
      </c>
      <c r="B147" s="597" t="s">
        <v>69</v>
      </c>
      <c r="C147" s="597" t="s">
        <v>69</v>
      </c>
      <c r="D147" s="597" t="s">
        <v>1385</v>
      </c>
      <c r="E147" s="593" t="s">
        <v>1765</v>
      </c>
      <c r="F147" s="1003" t="str">
        <f>IFERROR(VLOOKUP(E147,'Source de valeurs'!$A$3:$C$10,3,FALSE),"")</f>
        <v>L'exigence n'est pas encore évaluée</v>
      </c>
      <c r="G147" s="934" t="str">
        <f>IF('Calculs et Décisions'!H130=1,"",VLOOKUP(E147,'Source de valeurs'!$A$3:$B$10,2,FALSE))</f>
        <v/>
      </c>
      <c r="H147" s="592" t="str">
        <f>IF(A147="NA","",VLOOKUP(E147,'Source de valeurs'!$A$3:$B$10,2,FALSE))</f>
        <v xml:space="preserve"> </v>
      </c>
      <c r="I147" s="952" t="str">
        <f>IF(B147="NA","",VLOOKUP(E147,'Source de valeurs'!$A$3:$B$10,2,FALSE))</f>
        <v/>
      </c>
      <c r="J147" s="594" t="str">
        <f>IF(C147="NA","",VLOOKUP(E147,'Source de valeurs'!$A$3:$B$10,2,FALSE))</f>
        <v/>
      </c>
      <c r="K147" s="571"/>
      <c r="L147" s="1175" t="s">
        <v>1154</v>
      </c>
      <c r="M147" s="1176"/>
      <c r="N147" s="936"/>
      <c r="O147" s="936"/>
      <c r="P147" s="936"/>
      <c r="Q147" s="936"/>
      <c r="R147" s="936"/>
      <c r="S147" s="935"/>
      <c r="T147" s="935"/>
      <c r="U147" s="935"/>
      <c r="V147" s="933"/>
    </row>
    <row r="148" spans="1:39" s="549" customFormat="1" ht="25.5" outlineLevel="1">
      <c r="A148" s="697"/>
      <c r="B148" s="574" t="s">
        <v>458</v>
      </c>
      <c r="C148" s="574" t="s">
        <v>69</v>
      </c>
      <c r="D148" s="575" t="s">
        <v>459</v>
      </c>
      <c r="E148" s="595"/>
      <c r="F148" s="1003"/>
      <c r="G148" s="934"/>
      <c r="H148" s="592"/>
      <c r="I148" s="952"/>
      <c r="J148" s="594"/>
      <c r="K148" s="572"/>
      <c r="L148" s="1175"/>
      <c r="M148" s="1176"/>
      <c r="N148" s="936"/>
      <c r="O148" s="936"/>
      <c r="P148" s="936"/>
      <c r="Q148" s="936"/>
      <c r="R148" s="936"/>
      <c r="S148" s="938"/>
      <c r="T148" s="938"/>
      <c r="U148" s="942"/>
      <c r="V148" s="945"/>
      <c r="W148" s="550"/>
      <c r="X148" s="548"/>
      <c r="Y148" s="548"/>
      <c r="Z148" s="548"/>
      <c r="AA148" s="548"/>
      <c r="AB148" s="548"/>
      <c r="AC148" s="548"/>
      <c r="AD148" s="548"/>
      <c r="AE148" s="548"/>
      <c r="AF148" s="548"/>
      <c r="AG148" s="548"/>
      <c r="AH148" s="548"/>
      <c r="AI148" s="548"/>
      <c r="AJ148" s="548"/>
      <c r="AK148" s="548"/>
      <c r="AL148" s="548"/>
      <c r="AM148" s="548"/>
    </row>
    <row r="149" spans="1:39" ht="76.5" outlineLevel="1">
      <c r="A149" s="695" t="s">
        <v>461</v>
      </c>
      <c r="B149" s="586" t="s">
        <v>462</v>
      </c>
      <c r="C149" s="586" t="s">
        <v>69</v>
      </c>
      <c r="D149" s="586" t="s">
        <v>463</v>
      </c>
      <c r="E149" s="593" t="s">
        <v>1765</v>
      </c>
      <c r="F149" s="1003" t="str">
        <f>IFERROR(VLOOKUP(E149,'Source de valeurs'!$A$3:$C$10,3,FALSE),"")</f>
        <v>L'exigence n'est pas encore évaluée</v>
      </c>
      <c r="G149" s="934" t="str">
        <f>IF('Calculs et Décisions'!H132=1,"",VLOOKUP(E149,'Source de valeurs'!$A$3:$B$10,2,FALSE))</f>
        <v xml:space="preserve"> </v>
      </c>
      <c r="H149" s="592" t="str">
        <f>IF(A149="NA","",VLOOKUP(E149,'Source de valeurs'!$A$3:$B$10,2,FALSE))</f>
        <v xml:space="preserve"> </v>
      </c>
      <c r="I149" s="952" t="str">
        <f>IF(B149="NA","",VLOOKUP(E149,'Source de valeurs'!$A$3:$B$10,2,FALSE))</f>
        <v xml:space="preserve"> </v>
      </c>
      <c r="J149" s="594" t="str">
        <f>IF(C149="NA","",VLOOKUP(E149,'Source de valeurs'!$A$3:$B$10,2,FALSE))</f>
        <v/>
      </c>
      <c r="K149" s="571"/>
      <c r="L149" s="1175" t="s">
        <v>1154</v>
      </c>
      <c r="M149" s="1176"/>
      <c r="N149" s="936"/>
      <c r="O149" s="936"/>
      <c r="P149" s="936"/>
      <c r="Q149" s="936"/>
      <c r="R149" s="936"/>
      <c r="S149" s="935"/>
      <c r="T149" s="935"/>
      <c r="U149" s="935"/>
      <c r="V149" s="933"/>
    </row>
    <row r="150" spans="1:39" ht="38.25" outlineLevel="1">
      <c r="A150" s="695" t="s">
        <v>464</v>
      </c>
      <c r="B150" s="586" t="s">
        <v>465</v>
      </c>
      <c r="C150" s="586" t="s">
        <v>69</v>
      </c>
      <c r="D150" s="586" t="s">
        <v>466</v>
      </c>
      <c r="E150" s="593" t="s">
        <v>1765</v>
      </c>
      <c r="F150" s="1003" t="str">
        <f>IFERROR(VLOOKUP(E150,'Source de valeurs'!$A$3:$C$10,3,FALSE),"")</f>
        <v>L'exigence n'est pas encore évaluée</v>
      </c>
      <c r="G150" s="934" t="str">
        <f>IF('Calculs et Décisions'!H133=1,"",VLOOKUP(E150,'Source de valeurs'!$A$3:$B$10,2,FALSE))</f>
        <v xml:space="preserve"> </v>
      </c>
      <c r="H150" s="592" t="str">
        <f>IF(A150="NA","",VLOOKUP(E150,'Source de valeurs'!$A$3:$B$10,2,FALSE))</f>
        <v xml:space="preserve"> </v>
      </c>
      <c r="I150" s="952" t="str">
        <f>IF(B150="NA","",VLOOKUP(E150,'Source de valeurs'!$A$3:$B$10,2,FALSE))</f>
        <v xml:space="preserve"> </v>
      </c>
      <c r="J150" s="594" t="str">
        <f>IF(C150="NA","",VLOOKUP(E150,'Source de valeurs'!$A$3:$B$10,2,FALSE))</f>
        <v/>
      </c>
      <c r="K150" s="571"/>
      <c r="L150" s="1175" t="s">
        <v>1154</v>
      </c>
      <c r="M150" s="1176"/>
      <c r="N150" s="936"/>
      <c r="O150" s="936"/>
      <c r="P150" s="936"/>
      <c r="Q150" s="936"/>
      <c r="R150" s="936"/>
      <c r="S150" s="935"/>
      <c r="T150" s="935"/>
      <c r="U150" s="935"/>
      <c r="V150" s="933"/>
    </row>
    <row r="151" spans="1:39" ht="38.25" outlineLevel="1">
      <c r="A151" s="695" t="s">
        <v>467</v>
      </c>
      <c r="B151" s="586" t="s">
        <v>468</v>
      </c>
      <c r="C151" s="586" t="s">
        <v>69</v>
      </c>
      <c r="D151" s="586" t="s">
        <v>469</v>
      </c>
      <c r="E151" s="593" t="s">
        <v>1765</v>
      </c>
      <c r="F151" s="1003" t="str">
        <f>IFERROR(VLOOKUP(E151,'Source de valeurs'!$A$3:$C$10,3,FALSE),"")</f>
        <v>L'exigence n'est pas encore évaluée</v>
      </c>
      <c r="G151" s="934" t="str">
        <f>IF('Calculs et Décisions'!H134=1,"",VLOOKUP(E151,'Source de valeurs'!$A$3:$B$10,2,FALSE))</f>
        <v xml:space="preserve"> </v>
      </c>
      <c r="H151" s="592" t="str">
        <f>IF(A151="NA","",VLOOKUP(E151,'Source de valeurs'!$A$3:$B$10,2,FALSE))</f>
        <v xml:space="preserve"> </v>
      </c>
      <c r="I151" s="952" t="str">
        <f>IF(B151="NA","",VLOOKUP(E151,'Source de valeurs'!$A$3:$B$10,2,FALSE))</f>
        <v xml:space="preserve"> </v>
      </c>
      <c r="J151" s="594" t="str">
        <f>IF(C151="NA","",VLOOKUP(E151,'Source de valeurs'!$A$3:$B$10,2,FALSE))</f>
        <v/>
      </c>
      <c r="K151" s="571"/>
      <c r="L151" s="1175" t="s">
        <v>1154</v>
      </c>
      <c r="M151" s="1176"/>
      <c r="N151" s="936"/>
      <c r="O151" s="936"/>
      <c r="P151" s="936"/>
      <c r="Q151" s="936"/>
      <c r="R151" s="936"/>
      <c r="S151" s="935"/>
      <c r="T151" s="935"/>
      <c r="U151" s="935"/>
      <c r="V151" s="933"/>
    </row>
    <row r="152" spans="1:39" ht="51" outlineLevel="1">
      <c r="A152" s="695" t="s">
        <v>467</v>
      </c>
      <c r="B152" s="586" t="s">
        <v>470</v>
      </c>
      <c r="C152" s="586" t="s">
        <v>69</v>
      </c>
      <c r="D152" s="586" t="s">
        <v>471</v>
      </c>
      <c r="E152" s="593" t="s">
        <v>1765</v>
      </c>
      <c r="F152" s="1003" t="str">
        <f>IFERROR(VLOOKUP(E152,'Source de valeurs'!$A$3:$C$10,3,FALSE),"")</f>
        <v>L'exigence n'est pas encore évaluée</v>
      </c>
      <c r="G152" s="934" t="str">
        <f>IF('Calculs et Décisions'!H135=1,"",VLOOKUP(E152,'Source de valeurs'!$A$3:$B$10,2,FALSE))</f>
        <v xml:space="preserve"> </v>
      </c>
      <c r="H152" s="592" t="str">
        <f>IF(A152="NA","",VLOOKUP(E152,'Source de valeurs'!$A$3:$B$10,2,FALSE))</f>
        <v xml:space="preserve"> </v>
      </c>
      <c r="I152" s="952" t="str">
        <f>IF(B152="NA","",VLOOKUP(E152,'Source de valeurs'!$A$3:$B$10,2,FALSE))</f>
        <v xml:space="preserve"> </v>
      </c>
      <c r="J152" s="594" t="str">
        <f>IF(C152="NA","",VLOOKUP(E152,'Source de valeurs'!$A$3:$B$10,2,FALSE))</f>
        <v/>
      </c>
      <c r="K152" s="571"/>
      <c r="L152" s="1175" t="s">
        <v>1154</v>
      </c>
      <c r="M152" s="1176"/>
      <c r="N152" s="936"/>
      <c r="O152" s="936"/>
      <c r="P152" s="936"/>
      <c r="Q152" s="936"/>
      <c r="R152" s="936"/>
      <c r="S152" s="935"/>
      <c r="T152" s="935"/>
      <c r="U152" s="935"/>
      <c r="V152" s="933"/>
    </row>
    <row r="153" spans="1:39" s="549" customFormat="1" ht="63.75" outlineLevel="1">
      <c r="A153" s="693" t="s">
        <v>316</v>
      </c>
      <c r="B153" s="573" t="s">
        <v>315</v>
      </c>
      <c r="C153" s="573" t="s">
        <v>69</v>
      </c>
      <c r="D153" s="573" t="s">
        <v>735</v>
      </c>
      <c r="E153" s="1036" t="str">
        <f>IFERROR(IF(G153&lt;&gt;"NA",VLOOKUP(G153,'Source de valeurs'!$A$14:$C$18,2),VLOOKUP(AVERAGE(H153:J153),'Source de valeurs'!$A$14:$C$18,2)),"")</f>
        <v/>
      </c>
      <c r="F153" s="573" t="str">
        <f>IFERROR(VLOOKUP(G153,'Source de valeurs'!$A$14:$C$18,3),"")</f>
        <v>Le chapitre/sous chapitre ne peut pas s'appliquer à l'établissement évalué</v>
      </c>
      <c r="G153" s="1035" t="str">
        <f>IFERROR(AVERAGE(G154:G157),"NA")</f>
        <v>NA</v>
      </c>
      <c r="H153" s="592" t="str">
        <f>IFERROR(AVERAGE(H154:H157),"")</f>
        <v/>
      </c>
      <c r="I153" s="952" t="str">
        <f>IFERROR(AVERAGE(I154,I157),"")</f>
        <v/>
      </c>
      <c r="J153" s="594" t="str">
        <f>IFERROR(AVERAGE(J154,J157),"")</f>
        <v/>
      </c>
      <c r="K153" s="571"/>
      <c r="L153" s="1175" t="s">
        <v>1154</v>
      </c>
      <c r="M153" s="1176"/>
      <c r="N153" s="936"/>
      <c r="O153" s="936"/>
      <c r="P153" s="936"/>
      <c r="Q153" s="936"/>
      <c r="R153" s="936"/>
      <c r="S153" s="938"/>
      <c r="T153" s="938"/>
      <c r="U153" s="942"/>
      <c r="V153" s="945"/>
      <c r="W153" s="550"/>
      <c r="X153" s="548"/>
      <c r="Y153" s="548"/>
      <c r="Z153" s="548"/>
      <c r="AA153" s="548"/>
      <c r="AB153" s="548"/>
      <c r="AC153" s="548"/>
      <c r="AD153" s="548"/>
      <c r="AE153" s="548"/>
      <c r="AF153" s="548"/>
      <c r="AG153" s="548"/>
      <c r="AH153" s="548"/>
      <c r="AI153" s="548"/>
      <c r="AJ153" s="548"/>
      <c r="AK153" s="548"/>
      <c r="AL153" s="548"/>
      <c r="AM153" s="548"/>
    </row>
    <row r="154" spans="1:39" ht="63.75" outlineLevel="1">
      <c r="A154" s="695" t="s">
        <v>1128</v>
      </c>
      <c r="B154" s="586" t="s">
        <v>69</v>
      </c>
      <c r="C154" s="586" t="s">
        <v>318</v>
      </c>
      <c r="D154" s="586" t="s">
        <v>1300</v>
      </c>
      <c r="E154" s="593" t="s">
        <v>1765</v>
      </c>
      <c r="F154" s="1003" t="str">
        <f>IFERROR(VLOOKUP(E154,'Source de valeurs'!$A$3:$C$10,3,FALSE),"")</f>
        <v>L'exigence n'est pas encore évaluée</v>
      </c>
      <c r="G154" s="934" t="str">
        <f>IF('Calculs et Décisions'!H137=1,"",VLOOKUP(E154,'Source de valeurs'!$A$3:$B$10,2,FALSE))</f>
        <v xml:space="preserve"> </v>
      </c>
      <c r="H154" s="592" t="str">
        <f>IF(A154="NA","",VLOOKUP(E154,'Source de valeurs'!$A$3:$B$10,2,FALSE))</f>
        <v xml:space="preserve"> </v>
      </c>
      <c r="I154" s="952" t="str">
        <f>IF(B154="NA","",VLOOKUP(E154,'Source de valeurs'!$A$3:$B$10,2,FALSE))</f>
        <v/>
      </c>
      <c r="J154" s="594" t="str">
        <f>IF(C154="NA","",VLOOKUP(E154,'Source de valeurs'!$A$3:$B$10,2,FALSE))</f>
        <v xml:space="preserve"> </v>
      </c>
      <c r="K154" s="571"/>
      <c r="L154" s="1175" t="s">
        <v>1154</v>
      </c>
      <c r="M154" s="1176"/>
      <c r="N154" s="936"/>
      <c r="O154" s="936"/>
      <c r="P154" s="936"/>
      <c r="Q154" s="936"/>
      <c r="R154" s="936"/>
      <c r="S154" s="935"/>
      <c r="T154" s="935"/>
      <c r="U154" s="935"/>
      <c r="V154" s="933"/>
    </row>
    <row r="155" spans="1:39" ht="38.25" outlineLevel="1">
      <c r="A155" s="695" t="s">
        <v>1129</v>
      </c>
      <c r="B155" s="586" t="s">
        <v>69</v>
      </c>
      <c r="C155" s="586" t="s">
        <v>320</v>
      </c>
      <c r="D155" s="586" t="s">
        <v>319</v>
      </c>
      <c r="E155" s="593" t="s">
        <v>1765</v>
      </c>
      <c r="F155" s="1003" t="str">
        <f>IFERROR(VLOOKUP(E155,'Source de valeurs'!$A$3:$C$10,3,FALSE),"")</f>
        <v>L'exigence n'est pas encore évaluée</v>
      </c>
      <c r="G155" s="934" t="str">
        <f>IF('Calculs et Décisions'!H138=1,"",VLOOKUP(E155,'Source de valeurs'!$A$3:$B$10,2,FALSE))</f>
        <v xml:space="preserve"> </v>
      </c>
      <c r="H155" s="592" t="str">
        <f>IF(A155="NA","",VLOOKUP(E155,'Source de valeurs'!$A$3:$B$10,2,FALSE))</f>
        <v xml:space="preserve"> </v>
      </c>
      <c r="I155" s="952" t="str">
        <f>IF(B155="NA","",VLOOKUP(E155,'Source de valeurs'!$A$3:$B$10,2,FALSE))</f>
        <v/>
      </c>
      <c r="J155" s="594" t="str">
        <f>IF(C155="NA","",VLOOKUP(E155,'Source de valeurs'!$A$3:$B$10,2,FALSE))</f>
        <v xml:space="preserve"> </v>
      </c>
      <c r="K155" s="571"/>
      <c r="L155" s="1175" t="s">
        <v>1154</v>
      </c>
      <c r="M155" s="1176"/>
      <c r="N155" s="936"/>
      <c r="O155" s="936"/>
      <c r="P155" s="936"/>
      <c r="Q155" s="936"/>
      <c r="R155" s="936"/>
      <c r="S155" s="935"/>
      <c r="T155" s="935"/>
      <c r="U155" s="935"/>
      <c r="V155" s="933"/>
    </row>
    <row r="156" spans="1:39" ht="63.75" outlineLevel="1">
      <c r="A156" s="695" t="s">
        <v>1130</v>
      </c>
      <c r="B156" s="586" t="s">
        <v>69</v>
      </c>
      <c r="C156" s="586" t="s">
        <v>322</v>
      </c>
      <c r="D156" s="586" t="s">
        <v>1386</v>
      </c>
      <c r="E156" s="593" t="s">
        <v>1765</v>
      </c>
      <c r="F156" s="1003" t="str">
        <f>IFERROR(VLOOKUP(E156,'Source de valeurs'!$A$3:$C$10,3,FALSE),"")</f>
        <v>L'exigence n'est pas encore évaluée</v>
      </c>
      <c r="G156" s="934" t="str">
        <f>IF('Calculs et Décisions'!H139=1,"",VLOOKUP(E156,'Source de valeurs'!$A$3:$B$10,2,FALSE))</f>
        <v xml:space="preserve"> </v>
      </c>
      <c r="H156" s="592" t="str">
        <f>IF(A156="NA","",VLOOKUP(E156,'Source de valeurs'!$A$3:$B$10,2,FALSE))</f>
        <v xml:space="preserve"> </v>
      </c>
      <c r="I156" s="952" t="str">
        <f>IF(B156="NA","",VLOOKUP(E156,'Source de valeurs'!$A$3:$B$10,2,FALSE))</f>
        <v/>
      </c>
      <c r="J156" s="594" t="str">
        <f>IF(C156="NA","",VLOOKUP(E156,'Source de valeurs'!$A$3:$B$10,2,FALSE))</f>
        <v xml:space="preserve"> </v>
      </c>
      <c r="K156" s="571"/>
      <c r="L156" s="1175" t="s">
        <v>1154</v>
      </c>
      <c r="M156" s="1176"/>
      <c r="N156" s="936"/>
      <c r="O156" s="936"/>
      <c r="P156" s="936"/>
      <c r="Q156" s="936"/>
      <c r="R156" s="936"/>
      <c r="S156" s="935"/>
      <c r="T156" s="935"/>
      <c r="U156" s="935"/>
      <c r="V156" s="933"/>
    </row>
    <row r="157" spans="1:39" ht="51" outlineLevel="1">
      <c r="A157" s="695" t="s">
        <v>1131</v>
      </c>
      <c r="B157" s="586" t="s">
        <v>315</v>
      </c>
      <c r="C157" s="586" t="s">
        <v>69</v>
      </c>
      <c r="D157" s="586" t="s">
        <v>1387</v>
      </c>
      <c r="E157" s="593" t="s">
        <v>1765</v>
      </c>
      <c r="F157" s="1003" t="str">
        <f>IFERROR(VLOOKUP(E157,'Source de valeurs'!$A$3:$C$10,3,FALSE),"")</f>
        <v>L'exigence n'est pas encore évaluée</v>
      </c>
      <c r="G157" s="934" t="str">
        <f>IF('Calculs et Décisions'!H140=1,"",VLOOKUP(E157,'Source de valeurs'!$A$3:$B$10,2,FALSE))</f>
        <v xml:space="preserve"> </v>
      </c>
      <c r="H157" s="592" t="str">
        <f>IF(A157="NA","",VLOOKUP(E157,'Source de valeurs'!$A$3:$B$10,2,FALSE))</f>
        <v xml:space="preserve"> </v>
      </c>
      <c r="I157" s="952" t="str">
        <f>IF(B157="NA","",VLOOKUP(E157,'Source de valeurs'!$A$3:$B$10,2,FALSE))</f>
        <v xml:space="preserve"> </v>
      </c>
      <c r="J157" s="594" t="str">
        <f>IF(C157="NA","",VLOOKUP(E157,'Source de valeurs'!$A$3:$B$10,2,FALSE))</f>
        <v/>
      </c>
      <c r="K157" s="571"/>
      <c r="L157" s="1175" t="s">
        <v>1154</v>
      </c>
      <c r="M157" s="1176"/>
      <c r="N157" s="936"/>
      <c r="O157" s="936"/>
      <c r="P157" s="936"/>
      <c r="Q157" s="936"/>
      <c r="R157" s="936"/>
      <c r="S157" s="935"/>
      <c r="T157" s="935"/>
      <c r="U157" s="935"/>
      <c r="V157" s="933"/>
    </row>
    <row r="158" spans="1:39" s="549" customFormat="1" ht="63.75" outlineLevel="1">
      <c r="A158" s="693" t="s">
        <v>323</v>
      </c>
      <c r="B158" s="573" t="s">
        <v>315</v>
      </c>
      <c r="C158" s="573" t="s">
        <v>69</v>
      </c>
      <c r="D158" s="573" t="s">
        <v>736</v>
      </c>
      <c r="E158" s="1036" t="str">
        <f>IFERROR(IF(G158&lt;&gt;"NA",VLOOKUP(G158,'Source de valeurs'!$A$14:$C$18,2),VLOOKUP(AVERAGE(H158:J158),'Source de valeurs'!$A$14:$C$18,2)),"")</f>
        <v/>
      </c>
      <c r="F158" s="573" t="str">
        <f>IFERROR(VLOOKUP(G158,'Source de valeurs'!$A$14:$C$18,3),"")</f>
        <v>Le chapitre/sous chapitre ne peut pas s'appliquer à l'établissement évalué</v>
      </c>
      <c r="G158" s="1035" t="str">
        <f>IFERROR(AVERAGE(G159:G161),"NA")</f>
        <v>NA</v>
      </c>
      <c r="H158" s="592" t="str">
        <f>IFERROR(AVERAGE(H159:H161),"")</f>
        <v/>
      </c>
      <c r="I158" s="952" t="str">
        <f>IFERROR(AVERAGE(I159:I161),"")</f>
        <v/>
      </c>
      <c r="J158" s="594" t="str">
        <f>IFERROR(AVERAGE(J159:J161),"")</f>
        <v/>
      </c>
      <c r="K158" s="571"/>
      <c r="L158" s="1175" t="s">
        <v>1154</v>
      </c>
      <c r="M158" s="1176"/>
      <c r="N158" s="936"/>
      <c r="O158" s="936"/>
      <c r="P158" s="936"/>
      <c r="Q158" s="936"/>
      <c r="R158" s="936"/>
      <c r="S158" s="938"/>
      <c r="T158" s="938"/>
      <c r="U158" s="942"/>
      <c r="V158" s="945"/>
      <c r="W158" s="550"/>
      <c r="X158" s="548"/>
      <c r="Y158" s="548"/>
      <c r="Z158" s="548"/>
      <c r="AA158" s="548"/>
      <c r="AB158" s="548"/>
      <c r="AC158" s="548"/>
      <c r="AD158" s="548"/>
      <c r="AE158" s="548"/>
      <c r="AF158" s="548"/>
      <c r="AG158" s="548"/>
      <c r="AH158" s="548"/>
      <c r="AI158" s="548"/>
      <c r="AJ158" s="548"/>
      <c r="AK158" s="548"/>
      <c r="AL158" s="548"/>
      <c r="AM158" s="548"/>
    </row>
    <row r="159" spans="1:39" ht="76.5" outlineLevel="1">
      <c r="A159" s="695" t="s">
        <v>1197</v>
      </c>
      <c r="B159" s="586" t="s">
        <v>315</v>
      </c>
      <c r="C159" s="586" t="s">
        <v>69</v>
      </c>
      <c r="D159" s="586" t="s">
        <v>1388</v>
      </c>
      <c r="E159" s="593" t="s">
        <v>1765</v>
      </c>
      <c r="F159" s="1003" t="str">
        <f>IFERROR(VLOOKUP(E159,'Source de valeurs'!$A$3:$C$10,3,FALSE),"")</f>
        <v>L'exigence n'est pas encore évaluée</v>
      </c>
      <c r="G159" s="934" t="str">
        <f>IF('Calculs et Décisions'!H142=1,"",VLOOKUP(E159,'Source de valeurs'!$A$3:$B$10,2,FALSE))</f>
        <v xml:space="preserve"> </v>
      </c>
      <c r="H159" s="592" t="str">
        <f>IF(A159="NA","",VLOOKUP(E159,'Source de valeurs'!$A$3:$B$10,2,FALSE))</f>
        <v xml:space="preserve"> </v>
      </c>
      <c r="I159" s="952" t="str">
        <f>IF(B159="NA","",VLOOKUP(E159,'Source de valeurs'!$A$3:$B$10,2,FALSE))</f>
        <v xml:space="preserve"> </v>
      </c>
      <c r="J159" s="594" t="str">
        <f>IF(C159="NA","",VLOOKUP(E159,'Source de valeurs'!$A$3:$B$10,2,FALSE))</f>
        <v/>
      </c>
      <c r="K159" s="571"/>
      <c r="L159" s="1175" t="s">
        <v>1154</v>
      </c>
      <c r="M159" s="1176"/>
      <c r="N159" s="936"/>
      <c r="O159" s="936"/>
      <c r="P159" s="936"/>
      <c r="Q159" s="936"/>
      <c r="R159" s="936"/>
      <c r="S159" s="935"/>
      <c r="T159" s="935"/>
      <c r="U159" s="935"/>
      <c r="V159" s="933"/>
    </row>
    <row r="160" spans="1:39" ht="63.75" outlineLevel="1">
      <c r="A160" s="695" t="s">
        <v>1198</v>
      </c>
      <c r="B160" s="586" t="s">
        <v>315</v>
      </c>
      <c r="C160" s="586" t="s">
        <v>69</v>
      </c>
      <c r="D160" s="586" t="s">
        <v>1389</v>
      </c>
      <c r="E160" s="593" t="s">
        <v>1765</v>
      </c>
      <c r="F160" s="1003" t="str">
        <f>IFERROR(VLOOKUP(E160,'Source de valeurs'!$A$3:$C$10,3,FALSE),"")</f>
        <v>L'exigence n'est pas encore évaluée</v>
      </c>
      <c r="G160" s="934" t="str">
        <f>IF('Calculs et Décisions'!H143=1,"",VLOOKUP(E160,'Source de valeurs'!$A$3:$B$10,2,FALSE))</f>
        <v xml:space="preserve"> </v>
      </c>
      <c r="H160" s="592" t="str">
        <f>IF(A160="NA","",VLOOKUP(E160,'Source de valeurs'!$A$3:$B$10,2,FALSE))</f>
        <v xml:space="preserve"> </v>
      </c>
      <c r="I160" s="952" t="str">
        <f>IF(B160="NA","",VLOOKUP(E160,'Source de valeurs'!$A$3:$B$10,2,FALSE))</f>
        <v xml:space="preserve"> </v>
      </c>
      <c r="J160" s="594" t="str">
        <f>IF(C160="NA","",VLOOKUP(E160,'Source de valeurs'!$A$3:$B$10,2,FALSE))</f>
        <v/>
      </c>
      <c r="K160" s="571"/>
      <c r="L160" s="1175" t="s">
        <v>1154</v>
      </c>
      <c r="M160" s="1176"/>
      <c r="N160" s="936"/>
      <c r="O160" s="936"/>
      <c r="P160" s="936"/>
      <c r="Q160" s="936"/>
      <c r="R160" s="936"/>
      <c r="S160" s="935"/>
      <c r="T160" s="935"/>
      <c r="U160" s="935"/>
      <c r="V160" s="933"/>
    </row>
    <row r="161" spans="1:39" ht="63.75" outlineLevel="1">
      <c r="A161" s="695" t="s">
        <v>1199</v>
      </c>
      <c r="B161" s="586" t="s">
        <v>315</v>
      </c>
      <c r="C161" s="586" t="s">
        <v>69</v>
      </c>
      <c r="D161" s="586" t="s">
        <v>1301</v>
      </c>
      <c r="E161" s="593" t="s">
        <v>1765</v>
      </c>
      <c r="F161" s="1003" t="str">
        <f>IFERROR(VLOOKUP(E161,'Source de valeurs'!$A$3:$C$10,3,FALSE),"")</f>
        <v>L'exigence n'est pas encore évaluée</v>
      </c>
      <c r="G161" s="934" t="str">
        <f>IF('Calculs et Décisions'!H144=1,"",VLOOKUP(E161,'Source de valeurs'!$A$3:$B$10,2,FALSE))</f>
        <v xml:space="preserve"> </v>
      </c>
      <c r="H161" s="592" t="str">
        <f>IF(A161="NA","",VLOOKUP(E161,'Source de valeurs'!$A$3:$B$10,2,FALSE))</f>
        <v xml:space="preserve"> </v>
      </c>
      <c r="I161" s="952" t="str">
        <f>IF(B161="NA","",VLOOKUP(E161,'Source de valeurs'!$A$3:$B$10,2,FALSE))</f>
        <v xml:space="preserve"> </v>
      </c>
      <c r="J161" s="594" t="str">
        <f>IF(C161="NA","",VLOOKUP(E161,'Source de valeurs'!$A$3:$B$10,2,FALSE))</f>
        <v/>
      </c>
      <c r="K161" s="571"/>
      <c r="L161" s="1175" t="s">
        <v>1154</v>
      </c>
      <c r="M161" s="1176"/>
      <c r="N161" s="1002"/>
      <c r="O161" s="936"/>
      <c r="P161" s="936"/>
      <c r="Q161" s="936"/>
      <c r="R161" s="936"/>
      <c r="S161" s="935"/>
      <c r="T161" s="935"/>
      <c r="U161" s="935"/>
      <c r="V161" s="933"/>
    </row>
    <row r="162" spans="1:39" ht="63.75" outlineLevel="1">
      <c r="A162" s="693" t="s">
        <v>393</v>
      </c>
      <c r="B162" s="573" t="s">
        <v>261</v>
      </c>
      <c r="C162" s="573" t="s">
        <v>69</v>
      </c>
      <c r="D162" s="573" t="s">
        <v>737</v>
      </c>
      <c r="E162" s="1036" t="str">
        <f>IFERROR(IF(G162&lt;&gt;"NA",VLOOKUP(G162,'Source de valeurs'!$A$14:$C$18,2),VLOOKUP(AVERAGE(H162:J162),'Source de valeurs'!$A$14:$C$18,2)),"")</f>
        <v/>
      </c>
      <c r="F162" s="573" t="str">
        <f>IFERROR(VLOOKUP(G162,'Source de valeurs'!$A$14:$C$18,3),"")</f>
        <v>Le chapitre/sous chapitre ne peut pas s'appliquer à l'établissement évalué</v>
      </c>
      <c r="G162" s="1035" t="str">
        <f>IFERROR(AVERAGE(G163:G167),"NA")</f>
        <v>NA</v>
      </c>
      <c r="H162" s="592" t="str">
        <f>IFERROR(AVERAGE(H163:H167),"")</f>
        <v/>
      </c>
      <c r="I162" s="952" t="str">
        <f>IFERROR(AVERAGE(I163:I167),"")</f>
        <v/>
      </c>
      <c r="J162" s="594" t="str">
        <f>IFERROR(AVERAGE(J163:J167),"")</f>
        <v/>
      </c>
      <c r="K162" s="571"/>
      <c r="L162" s="1175" t="s">
        <v>1154</v>
      </c>
      <c r="M162" s="1176"/>
      <c r="N162" s="936"/>
      <c r="O162" s="936"/>
      <c r="P162" s="936"/>
      <c r="Q162" s="936"/>
      <c r="R162" s="936"/>
      <c r="S162" s="935"/>
      <c r="T162" s="935"/>
      <c r="U162" s="935"/>
      <c r="V162" s="933"/>
    </row>
    <row r="163" spans="1:39" ht="63.75" outlineLevel="1">
      <c r="A163" s="695" t="s">
        <v>260</v>
      </c>
      <c r="B163" s="586" t="s">
        <v>261</v>
      </c>
      <c r="C163" s="586" t="s">
        <v>69</v>
      </c>
      <c r="D163" s="586" t="s">
        <v>1390</v>
      </c>
      <c r="E163" s="593" t="s">
        <v>1765</v>
      </c>
      <c r="F163" s="1003" t="str">
        <f>IFERROR(VLOOKUP(E163,'Source de valeurs'!$A$3:$C$10,3,FALSE),"")</f>
        <v>L'exigence n'est pas encore évaluée</v>
      </c>
      <c r="G163" s="934" t="str">
        <f>IF('Calculs et Décisions'!H146=1,"",VLOOKUP(E163,'Source de valeurs'!$A$3:$B$10,2,FALSE))</f>
        <v xml:space="preserve"> </v>
      </c>
      <c r="H163" s="592" t="str">
        <f>IF(A163="NA","",VLOOKUP(E163,'Source de valeurs'!$A$3:$B$10,2,FALSE))</f>
        <v xml:space="preserve"> </v>
      </c>
      <c r="I163" s="952" t="str">
        <f>IF(B163="NA","",VLOOKUP(E163,'Source de valeurs'!$A$3:$B$10,2,FALSE))</f>
        <v xml:space="preserve"> </v>
      </c>
      <c r="J163" s="594" t="str">
        <f>IF(C163="NA","",VLOOKUP(E163,'Source de valeurs'!$A$3:$B$10,2,FALSE))</f>
        <v/>
      </c>
      <c r="K163" s="571"/>
      <c r="L163" s="1175" t="s">
        <v>1154</v>
      </c>
      <c r="M163" s="1176"/>
      <c r="N163" s="936"/>
      <c r="O163" s="936"/>
      <c r="P163" s="936"/>
      <c r="Q163" s="936"/>
      <c r="R163" s="936"/>
      <c r="S163" s="935"/>
      <c r="T163" s="935"/>
      <c r="U163" s="935"/>
      <c r="V163" s="933"/>
    </row>
    <row r="164" spans="1:39" ht="25.5" outlineLevel="1">
      <c r="A164" s="695" t="s">
        <v>262</v>
      </c>
      <c r="B164" s="586" t="s">
        <v>261</v>
      </c>
      <c r="C164" s="586" t="s">
        <v>69</v>
      </c>
      <c r="D164" s="586" t="s">
        <v>1391</v>
      </c>
      <c r="E164" s="593" t="s">
        <v>1765</v>
      </c>
      <c r="F164" s="1003" t="str">
        <f>IFERROR(VLOOKUP(E164,'Source de valeurs'!$A$3:$C$10,3,FALSE),"")</f>
        <v>L'exigence n'est pas encore évaluée</v>
      </c>
      <c r="G164" s="934" t="str">
        <f>IF('Calculs et Décisions'!H147=1,"",VLOOKUP(E164,'Source de valeurs'!$A$3:$B$10,2,FALSE))</f>
        <v xml:space="preserve"> </v>
      </c>
      <c r="H164" s="592" t="str">
        <f>IF(A164="NA","",VLOOKUP(E164,'Source de valeurs'!$A$3:$B$10,2,FALSE))</f>
        <v xml:space="preserve"> </v>
      </c>
      <c r="I164" s="952" t="str">
        <f>IF(B164="NA","",VLOOKUP(E164,'Source de valeurs'!$A$3:$B$10,2,FALSE))</f>
        <v xml:space="preserve"> </v>
      </c>
      <c r="J164" s="594" t="str">
        <f>IF(C164="NA","",VLOOKUP(E164,'Source de valeurs'!$A$3:$B$10,2,FALSE))</f>
        <v/>
      </c>
      <c r="K164" s="571"/>
      <c r="L164" s="1175" t="s">
        <v>1154</v>
      </c>
      <c r="M164" s="1176"/>
      <c r="N164" s="936"/>
      <c r="O164" s="936"/>
      <c r="P164" s="936"/>
      <c r="Q164" s="936"/>
      <c r="R164" s="936"/>
      <c r="S164" s="935"/>
      <c r="T164" s="935"/>
      <c r="U164" s="935"/>
      <c r="V164" s="933"/>
    </row>
    <row r="165" spans="1:39" ht="25.5" outlineLevel="1">
      <c r="A165" s="695" t="s">
        <v>263</v>
      </c>
      <c r="B165" s="586" t="s">
        <v>261</v>
      </c>
      <c r="C165" s="586" t="s">
        <v>69</v>
      </c>
      <c r="D165" s="586" t="s">
        <v>1392</v>
      </c>
      <c r="E165" s="593" t="s">
        <v>1765</v>
      </c>
      <c r="F165" s="1003" t="str">
        <f>IFERROR(VLOOKUP(E165,'Source de valeurs'!$A$3:$C$10,3,FALSE),"")</f>
        <v>L'exigence n'est pas encore évaluée</v>
      </c>
      <c r="G165" s="934" t="str">
        <f>IF('Calculs et Décisions'!H148=1,"",VLOOKUP(E165,'Source de valeurs'!$A$3:$B$10,2,FALSE))</f>
        <v xml:space="preserve"> </v>
      </c>
      <c r="H165" s="592" t="str">
        <f>IF(A165="NA","",VLOOKUP(E165,'Source de valeurs'!$A$3:$B$10,2,FALSE))</f>
        <v xml:space="preserve"> </v>
      </c>
      <c r="I165" s="952" t="str">
        <f>IF(B165="NA","",VLOOKUP(E165,'Source de valeurs'!$A$3:$B$10,2,FALSE))</f>
        <v xml:space="preserve"> </v>
      </c>
      <c r="J165" s="594" t="str">
        <f>IF(C165="NA","",VLOOKUP(E165,'Source de valeurs'!$A$3:$B$10,2,FALSE))</f>
        <v/>
      </c>
      <c r="K165" s="571"/>
      <c r="L165" s="1175" t="s">
        <v>1154</v>
      </c>
      <c r="M165" s="1176"/>
      <c r="N165" s="936"/>
      <c r="O165" s="936"/>
      <c r="P165" s="936"/>
      <c r="Q165" s="936"/>
      <c r="R165" s="936"/>
      <c r="S165" s="935"/>
      <c r="T165" s="935"/>
      <c r="U165" s="935"/>
      <c r="V165" s="933"/>
    </row>
    <row r="166" spans="1:39" ht="25.5" outlineLevel="1">
      <c r="A166" s="695" t="s">
        <v>264</v>
      </c>
      <c r="B166" s="586" t="s">
        <v>261</v>
      </c>
      <c r="C166" s="586" t="s">
        <v>69</v>
      </c>
      <c r="D166" s="586" t="s">
        <v>1393</v>
      </c>
      <c r="E166" s="593" t="s">
        <v>1765</v>
      </c>
      <c r="F166" s="1003" t="str">
        <f>IFERROR(VLOOKUP(E166,'Source de valeurs'!$A$3:$C$10,3,FALSE),"")</f>
        <v>L'exigence n'est pas encore évaluée</v>
      </c>
      <c r="G166" s="934" t="str">
        <f>IF('Calculs et Décisions'!H149=1,"",VLOOKUP(E166,'Source de valeurs'!$A$3:$B$10,2,FALSE))</f>
        <v xml:space="preserve"> </v>
      </c>
      <c r="H166" s="592" t="str">
        <f>IF(A166="NA","",VLOOKUP(E166,'Source de valeurs'!$A$3:$B$10,2,FALSE))</f>
        <v xml:space="preserve"> </v>
      </c>
      <c r="I166" s="952" t="str">
        <f>IF(B166="NA","",VLOOKUP(E166,'Source de valeurs'!$A$3:$B$10,2,FALSE))</f>
        <v xml:space="preserve"> </v>
      </c>
      <c r="J166" s="594" t="str">
        <f>IF(C166="NA","",VLOOKUP(E166,'Source de valeurs'!$A$3:$B$10,2,FALSE))</f>
        <v/>
      </c>
      <c r="K166" s="571"/>
      <c r="L166" s="1175" t="s">
        <v>1154</v>
      </c>
      <c r="M166" s="1176"/>
      <c r="N166" s="936"/>
      <c r="O166" s="936"/>
      <c r="P166" s="936"/>
      <c r="Q166" s="936"/>
      <c r="R166" s="936"/>
      <c r="S166" s="935"/>
      <c r="T166" s="935"/>
      <c r="U166" s="935"/>
      <c r="V166" s="933"/>
    </row>
    <row r="167" spans="1:39" ht="25.5" outlineLevel="1">
      <c r="A167" s="695" t="s">
        <v>265</v>
      </c>
      <c r="B167" s="586" t="s">
        <v>261</v>
      </c>
      <c r="C167" s="586" t="s">
        <v>69</v>
      </c>
      <c r="D167" s="586" t="s">
        <v>1394</v>
      </c>
      <c r="E167" s="593" t="s">
        <v>1765</v>
      </c>
      <c r="F167" s="1003" t="str">
        <f>IFERROR(VLOOKUP(E167,'Source de valeurs'!$A$3:$C$10,3,FALSE),"")</f>
        <v>L'exigence n'est pas encore évaluée</v>
      </c>
      <c r="G167" s="934" t="str">
        <f>IF('Calculs et Décisions'!H150=1,"",VLOOKUP(E167,'Source de valeurs'!$A$3:$B$10,2,FALSE))</f>
        <v xml:space="preserve"> </v>
      </c>
      <c r="H167" s="592" t="str">
        <f>IF(A167="NA","",VLOOKUP(E167,'Source de valeurs'!$A$3:$B$10,2,FALSE))</f>
        <v xml:space="preserve"> </v>
      </c>
      <c r="I167" s="952" t="str">
        <f>IF(B167="NA","",VLOOKUP(E167,'Source de valeurs'!$A$3:$B$10,2,FALSE))</f>
        <v xml:space="preserve"> </v>
      </c>
      <c r="J167" s="594" t="str">
        <f>IF(C167="NA","",VLOOKUP(E167,'Source de valeurs'!$A$3:$B$10,2,FALSE))</f>
        <v/>
      </c>
      <c r="K167" s="571"/>
      <c r="L167" s="1175" t="s">
        <v>1154</v>
      </c>
      <c r="M167" s="1176"/>
      <c r="N167" s="936"/>
      <c r="O167" s="936"/>
      <c r="P167" s="936"/>
      <c r="Q167" s="936"/>
      <c r="R167" s="936"/>
      <c r="S167" s="935"/>
      <c r="T167" s="935"/>
      <c r="U167" s="935"/>
      <c r="V167" s="933"/>
    </row>
    <row r="168" spans="1:39" s="549" customFormat="1" ht="63.75" outlineLevel="1">
      <c r="A168" s="693" t="s">
        <v>104</v>
      </c>
      <c r="B168" s="573" t="s">
        <v>101</v>
      </c>
      <c r="C168" s="573" t="s">
        <v>69</v>
      </c>
      <c r="D168" s="573" t="s">
        <v>1205</v>
      </c>
      <c r="E168" s="1036" t="str">
        <f>IFERROR(IF(G168&lt;&gt;"NA",VLOOKUP(G168,'Source de valeurs'!$A$14:$C$18,2),VLOOKUP(AVERAGE(H168:J168),'Source de valeurs'!$A$14:$C$18,2)),"")</f>
        <v/>
      </c>
      <c r="F168" s="573" t="str">
        <f>IFERROR(VLOOKUP(G168,'Source de valeurs'!$A$14:$C$18,3),"")</f>
        <v>Le chapitre/sous chapitre ne peut pas s'appliquer à l'établissement évalué</v>
      </c>
      <c r="G168" s="1035" t="str">
        <f>IFERROR(AVERAGE(G169:G200),"NA")</f>
        <v>NA</v>
      </c>
      <c r="H168" s="592" t="str">
        <f>IFERROR(AVERAGE(H169:H200),"")</f>
        <v/>
      </c>
      <c r="I168" s="952" t="str">
        <f>IFERROR(AVERAGE(I169:I200),"")</f>
        <v/>
      </c>
      <c r="J168" s="594" t="str">
        <f>IFERROR(AVERAGE(J169:J200),"")</f>
        <v/>
      </c>
      <c r="K168" s="571"/>
      <c r="L168" s="1175" t="s">
        <v>1154</v>
      </c>
      <c r="M168" s="1176"/>
      <c r="N168" s="936"/>
      <c r="O168" s="936"/>
      <c r="P168" s="936"/>
      <c r="Q168" s="936"/>
      <c r="R168" s="936"/>
      <c r="S168" s="938"/>
      <c r="T168" s="938"/>
      <c r="U168" s="942"/>
      <c r="V168" s="945"/>
      <c r="W168" s="550"/>
      <c r="X168" s="548"/>
      <c r="Y168" s="548"/>
      <c r="Z168" s="548"/>
      <c r="AA168" s="548"/>
      <c r="AB168" s="548"/>
      <c r="AC168" s="548"/>
      <c r="AD168" s="548"/>
      <c r="AE168" s="548"/>
      <c r="AF168" s="548"/>
      <c r="AG168" s="548"/>
      <c r="AH168" s="548"/>
      <c r="AI168" s="548"/>
      <c r="AJ168" s="548"/>
      <c r="AK168" s="548"/>
      <c r="AL168" s="548"/>
      <c r="AM168" s="548"/>
    </row>
    <row r="169" spans="1:39" ht="76.5" outlineLevel="1">
      <c r="A169" s="695" t="s">
        <v>426</v>
      </c>
      <c r="B169" s="586" t="s">
        <v>116</v>
      </c>
      <c r="C169" s="586" t="s">
        <v>69</v>
      </c>
      <c r="D169" s="586" t="s">
        <v>1395</v>
      </c>
      <c r="E169" s="593" t="s">
        <v>1765</v>
      </c>
      <c r="F169" s="1003" t="str">
        <f>IFERROR(VLOOKUP(E169,'Source de valeurs'!$A$3:$C$10,3,FALSE),"")</f>
        <v>L'exigence n'est pas encore évaluée</v>
      </c>
      <c r="G169" s="934" t="str">
        <f>IF('Calculs et Décisions'!H152=1,"",VLOOKUP(E169,'Source de valeurs'!$A$3:$B$10,2,FALSE))</f>
        <v xml:space="preserve"> </v>
      </c>
      <c r="H169" s="592" t="str">
        <f>IF(A169="NA","",VLOOKUP(E169,'Source de valeurs'!$A$3:$B$10,2,FALSE))</f>
        <v xml:space="preserve"> </v>
      </c>
      <c r="I169" s="952" t="str">
        <f>IF(B169="NA","",VLOOKUP(E169,'Source de valeurs'!$A$3:$B$10,2,FALSE))</f>
        <v xml:space="preserve"> </v>
      </c>
      <c r="J169" s="594" t="str">
        <f>IF(C169="NA","",VLOOKUP(E169,'Source de valeurs'!$A$3:$B$10,2,FALSE))</f>
        <v/>
      </c>
      <c r="K169" s="571"/>
      <c r="L169" s="1175" t="s">
        <v>1154</v>
      </c>
      <c r="M169" s="1176"/>
      <c r="N169" s="936"/>
      <c r="O169" s="936"/>
      <c r="P169" s="936"/>
      <c r="Q169" s="936"/>
      <c r="R169" s="936"/>
      <c r="S169" s="935"/>
      <c r="T169" s="935"/>
      <c r="U169" s="935"/>
      <c r="V169" s="933"/>
    </row>
    <row r="170" spans="1:39" ht="51" outlineLevel="1">
      <c r="A170" s="695" t="s">
        <v>105</v>
      </c>
      <c r="B170" s="586" t="s">
        <v>106</v>
      </c>
      <c r="C170" s="586" t="s">
        <v>69</v>
      </c>
      <c r="D170" s="586" t="s">
        <v>1302</v>
      </c>
      <c r="E170" s="593" t="s">
        <v>1765</v>
      </c>
      <c r="F170" s="1003" t="str">
        <f>IFERROR(VLOOKUP(E170,'Source de valeurs'!$A$3:$C$10,3,FALSE),"")</f>
        <v>L'exigence n'est pas encore évaluée</v>
      </c>
      <c r="G170" s="934" t="str">
        <f>IF('Calculs et Décisions'!H153=1,"",VLOOKUP(E170,'Source de valeurs'!$A$3:$B$10,2,FALSE))</f>
        <v xml:space="preserve"> </v>
      </c>
      <c r="H170" s="592" t="str">
        <f>IF(A170="NA","",VLOOKUP(E170,'Source de valeurs'!$A$3:$B$10,2,FALSE))</f>
        <v xml:space="preserve"> </v>
      </c>
      <c r="I170" s="952" t="str">
        <f>IF(B170="NA","",VLOOKUP(E170,'Source de valeurs'!$A$3:$B$10,2,FALSE))</f>
        <v xml:space="preserve"> </v>
      </c>
      <c r="J170" s="594" t="str">
        <f>IF(C170="NA","",VLOOKUP(E170,'Source de valeurs'!$A$3:$B$10,2,FALSE))</f>
        <v/>
      </c>
      <c r="K170" s="571"/>
      <c r="L170" s="1175" t="s">
        <v>1154</v>
      </c>
      <c r="M170" s="1176"/>
      <c r="N170" s="936"/>
      <c r="O170" s="936"/>
      <c r="P170" s="936"/>
      <c r="Q170" s="936"/>
      <c r="R170" s="936"/>
      <c r="S170" s="935"/>
      <c r="T170" s="935"/>
      <c r="U170" s="935"/>
      <c r="V170" s="933"/>
    </row>
    <row r="171" spans="1:39" ht="38.25" outlineLevel="1">
      <c r="A171" s="695" t="s">
        <v>105</v>
      </c>
      <c r="B171" s="586" t="s">
        <v>107</v>
      </c>
      <c r="C171" s="586" t="s">
        <v>69</v>
      </c>
      <c r="D171" s="586" t="s">
        <v>1303</v>
      </c>
      <c r="E171" s="593" t="s">
        <v>1765</v>
      </c>
      <c r="F171" s="1003" t="str">
        <f>IFERROR(VLOOKUP(E171,'Source de valeurs'!$A$3:$C$10,3,FALSE),"")</f>
        <v>L'exigence n'est pas encore évaluée</v>
      </c>
      <c r="G171" s="934" t="str">
        <f>IF('Calculs et Décisions'!H154=1,"",VLOOKUP(E171,'Source de valeurs'!$A$3:$B$10,2,FALSE))</f>
        <v xml:space="preserve"> </v>
      </c>
      <c r="H171" s="592" t="str">
        <f>IF(A171="NA","",VLOOKUP(E171,'Source de valeurs'!$A$3:$B$10,2,FALSE))</f>
        <v xml:space="preserve"> </v>
      </c>
      <c r="I171" s="952" t="str">
        <f>IF(B171="NA","",VLOOKUP(E171,'Source de valeurs'!$A$3:$B$10,2,FALSE))</f>
        <v xml:space="preserve"> </v>
      </c>
      <c r="J171" s="594" t="str">
        <f>IF(C171="NA","",VLOOKUP(E171,'Source de valeurs'!$A$3:$B$10,2,FALSE))</f>
        <v/>
      </c>
      <c r="K171" s="571"/>
      <c r="L171" s="1175" t="s">
        <v>1154</v>
      </c>
      <c r="M171" s="1176"/>
      <c r="N171" s="936"/>
      <c r="O171" s="936"/>
      <c r="P171" s="936"/>
      <c r="Q171" s="936"/>
      <c r="R171" s="936"/>
      <c r="S171" s="935"/>
      <c r="T171" s="935"/>
      <c r="U171" s="935"/>
      <c r="V171" s="933"/>
    </row>
    <row r="172" spans="1:39" ht="51" outlineLevel="1">
      <c r="A172" s="695" t="s">
        <v>105</v>
      </c>
      <c r="B172" s="586" t="s">
        <v>108</v>
      </c>
      <c r="C172" s="586" t="s">
        <v>69</v>
      </c>
      <c r="D172" s="586" t="s">
        <v>1304</v>
      </c>
      <c r="E172" s="593" t="s">
        <v>1765</v>
      </c>
      <c r="F172" s="1003" t="str">
        <f>IFERROR(VLOOKUP(E172,'Source de valeurs'!$A$3:$C$10,3,FALSE),"")</f>
        <v>L'exigence n'est pas encore évaluée</v>
      </c>
      <c r="G172" s="934" t="str">
        <f>IF('Calculs et Décisions'!H155=1,"",VLOOKUP(E172,'Source de valeurs'!$A$3:$B$10,2,FALSE))</f>
        <v xml:space="preserve"> </v>
      </c>
      <c r="H172" s="592" t="str">
        <f>IF(A172="NA","",VLOOKUP(E172,'Source de valeurs'!$A$3:$B$10,2,FALSE))</f>
        <v xml:space="preserve"> </v>
      </c>
      <c r="I172" s="952" t="str">
        <f>IF(B172="NA","",VLOOKUP(E172,'Source de valeurs'!$A$3:$B$10,2,FALSE))</f>
        <v xml:space="preserve"> </v>
      </c>
      <c r="J172" s="594" t="str">
        <f>IF(C172="NA","",VLOOKUP(E172,'Source de valeurs'!$A$3:$B$10,2,FALSE))</f>
        <v/>
      </c>
      <c r="K172" s="571"/>
      <c r="L172" s="1175" t="s">
        <v>1154</v>
      </c>
      <c r="M172" s="1176"/>
      <c r="N172" s="936"/>
      <c r="O172" s="936"/>
      <c r="P172" s="936"/>
      <c r="Q172" s="936"/>
      <c r="R172" s="936"/>
      <c r="S172" s="935"/>
      <c r="T172" s="935"/>
      <c r="U172" s="935"/>
      <c r="V172" s="933"/>
    </row>
    <row r="173" spans="1:39" ht="89.25" outlineLevel="1">
      <c r="A173" s="695" t="s">
        <v>109</v>
      </c>
      <c r="B173" s="586" t="s">
        <v>110</v>
      </c>
      <c r="C173" s="586" t="s">
        <v>69</v>
      </c>
      <c r="D173" s="586" t="s">
        <v>1396</v>
      </c>
      <c r="E173" s="593" t="s">
        <v>1765</v>
      </c>
      <c r="F173" s="1003" t="str">
        <f>IFERROR(VLOOKUP(E173,'Source de valeurs'!$A$3:$C$10,3,FALSE),"")</f>
        <v>L'exigence n'est pas encore évaluée</v>
      </c>
      <c r="G173" s="934" t="str">
        <f>IF('Calculs et Décisions'!H156=1,"",VLOOKUP(E173,'Source de valeurs'!$A$3:$B$10,2,FALSE))</f>
        <v xml:space="preserve"> </v>
      </c>
      <c r="H173" s="592" t="str">
        <f>IF(A173="NA","",VLOOKUP(E173,'Source de valeurs'!$A$3:$B$10,2,FALSE))</f>
        <v xml:space="preserve"> </v>
      </c>
      <c r="I173" s="952" t="str">
        <f>IF(B173="NA","",VLOOKUP(E173,'Source de valeurs'!$A$3:$B$10,2,FALSE))</f>
        <v xml:space="preserve"> </v>
      </c>
      <c r="J173" s="594" t="str">
        <f>IF(C173="NA","",VLOOKUP(E173,'Source de valeurs'!$A$3:$B$10,2,FALSE))</f>
        <v/>
      </c>
      <c r="K173" s="571"/>
      <c r="L173" s="1175" t="s">
        <v>1154</v>
      </c>
      <c r="M173" s="1176"/>
      <c r="N173" s="936"/>
      <c r="O173" s="936"/>
      <c r="P173" s="936"/>
      <c r="Q173" s="936"/>
      <c r="R173" s="936"/>
      <c r="S173" s="935"/>
      <c r="T173" s="935"/>
      <c r="U173" s="935"/>
      <c r="V173" s="933"/>
    </row>
    <row r="174" spans="1:39" ht="51" outlineLevel="1">
      <c r="A174" s="695" t="s">
        <v>109</v>
      </c>
      <c r="B174" s="586" t="s">
        <v>111</v>
      </c>
      <c r="C174" s="586" t="s">
        <v>69</v>
      </c>
      <c r="D174" s="586" t="s">
        <v>1305</v>
      </c>
      <c r="E174" s="593" t="s">
        <v>1765</v>
      </c>
      <c r="F174" s="1003" t="str">
        <f>IFERROR(VLOOKUP(E174,'Source de valeurs'!$A$3:$C$10,3,FALSE),"")</f>
        <v>L'exigence n'est pas encore évaluée</v>
      </c>
      <c r="G174" s="934" t="str">
        <f>IF('Calculs et Décisions'!H157=1,"",VLOOKUP(E174,'Source de valeurs'!$A$3:$B$10,2,FALSE))</f>
        <v xml:space="preserve"> </v>
      </c>
      <c r="H174" s="592" t="str">
        <f>IF(A174="NA","",VLOOKUP(E174,'Source de valeurs'!$A$3:$B$10,2,FALSE))</f>
        <v xml:space="preserve"> </v>
      </c>
      <c r="I174" s="952" t="str">
        <f>IF(B174="NA","",VLOOKUP(E174,'Source de valeurs'!$A$3:$B$10,2,FALSE))</f>
        <v xml:space="preserve"> </v>
      </c>
      <c r="J174" s="594" t="str">
        <f>IF(C174="NA","",VLOOKUP(E174,'Source de valeurs'!$A$3:$B$10,2,FALSE))</f>
        <v/>
      </c>
      <c r="K174" s="571"/>
      <c r="L174" s="1175" t="s">
        <v>1154</v>
      </c>
      <c r="M174" s="1176"/>
      <c r="N174" s="936"/>
      <c r="O174" s="936"/>
      <c r="P174" s="936"/>
      <c r="Q174" s="936"/>
      <c r="R174" s="936"/>
      <c r="S174" s="935"/>
      <c r="T174" s="935"/>
      <c r="U174" s="935"/>
      <c r="V174" s="933"/>
    </row>
    <row r="175" spans="1:39" ht="15" outlineLevel="1">
      <c r="A175" s="697"/>
      <c r="B175" s="574" t="s">
        <v>166</v>
      </c>
      <c r="C175" s="574" t="s">
        <v>69</v>
      </c>
      <c r="D175" s="574" t="s">
        <v>167</v>
      </c>
      <c r="E175" s="595"/>
      <c r="F175" s="1003"/>
      <c r="G175" s="934"/>
      <c r="H175" s="592"/>
      <c r="I175" s="952"/>
      <c r="J175" s="594"/>
      <c r="K175" s="571"/>
      <c r="L175" s="1175" t="s">
        <v>1154</v>
      </c>
      <c r="M175" s="1176"/>
      <c r="N175" s="936"/>
      <c r="O175" s="936"/>
      <c r="P175" s="936"/>
      <c r="Q175" s="936"/>
      <c r="R175" s="936"/>
      <c r="S175" s="935"/>
      <c r="T175" s="935"/>
      <c r="U175" s="935"/>
      <c r="V175" s="933"/>
    </row>
    <row r="176" spans="1:39" ht="51" outlineLevel="1">
      <c r="A176" s="695" t="s">
        <v>168</v>
      </c>
      <c r="B176" s="586" t="s">
        <v>166</v>
      </c>
      <c r="C176" s="586" t="s">
        <v>69</v>
      </c>
      <c r="D176" s="586" t="s">
        <v>1306</v>
      </c>
      <c r="E176" s="593" t="s">
        <v>1765</v>
      </c>
      <c r="F176" s="1003" t="str">
        <f>IFERROR(VLOOKUP(E176,'Source de valeurs'!$A$3:$C$10,3,FALSE),"")</f>
        <v>L'exigence n'est pas encore évaluée</v>
      </c>
      <c r="G176" s="934" t="str">
        <f>IF('Calculs et Décisions'!H159=1,"",VLOOKUP(E176,'Source de valeurs'!$A$3:$B$10,2,FALSE))</f>
        <v xml:space="preserve"> </v>
      </c>
      <c r="H176" s="592" t="str">
        <f>IF(A176="NA","",VLOOKUP(E176,'Source de valeurs'!$A$3:$B$10,2,FALSE))</f>
        <v xml:space="preserve"> </v>
      </c>
      <c r="I176" s="952" t="str">
        <f>IF(B176="NA","",VLOOKUP(E176,'Source de valeurs'!$A$3:$B$10,2,FALSE))</f>
        <v xml:space="preserve"> </v>
      </c>
      <c r="J176" s="594" t="str">
        <f>IF(C176="NA","",VLOOKUP(E176,'Source de valeurs'!$A$3:$B$10,2,FALSE))</f>
        <v/>
      </c>
      <c r="K176" s="571"/>
      <c r="L176" s="1175" t="s">
        <v>1154</v>
      </c>
      <c r="M176" s="1176"/>
      <c r="N176" s="936"/>
      <c r="O176" s="936"/>
      <c r="P176" s="936"/>
      <c r="Q176" s="936"/>
      <c r="R176" s="936"/>
      <c r="S176" s="935"/>
      <c r="T176" s="935"/>
      <c r="U176" s="935"/>
      <c r="V176" s="933"/>
    </row>
    <row r="177" spans="1:22" ht="76.5" outlineLevel="1">
      <c r="A177" s="695" t="s">
        <v>169</v>
      </c>
      <c r="B177" s="586" t="s">
        <v>166</v>
      </c>
      <c r="C177" s="586" t="s">
        <v>69</v>
      </c>
      <c r="D177" s="586" t="s">
        <v>1397</v>
      </c>
      <c r="E177" s="593" t="s">
        <v>1765</v>
      </c>
      <c r="F177" s="1003" t="str">
        <f>IFERROR(VLOOKUP(E177,'Source de valeurs'!$A$3:$C$10,3,FALSE),"")</f>
        <v>L'exigence n'est pas encore évaluée</v>
      </c>
      <c r="G177" s="934" t="str">
        <f>IF('Calculs et Décisions'!H160=1,"",VLOOKUP(E177,'Source de valeurs'!$A$3:$B$10,2,FALSE))</f>
        <v xml:space="preserve"> </v>
      </c>
      <c r="H177" s="592" t="str">
        <f>IF(A177="NA","",VLOOKUP(E177,'Source de valeurs'!$A$3:$B$10,2,FALSE))</f>
        <v xml:space="preserve"> </v>
      </c>
      <c r="I177" s="952" t="str">
        <f>IF(B177="NA","",VLOOKUP(E177,'Source de valeurs'!$A$3:$B$10,2,FALSE))</f>
        <v xml:space="preserve"> </v>
      </c>
      <c r="J177" s="594" t="str">
        <f>IF(C177="NA","",VLOOKUP(E177,'Source de valeurs'!$A$3:$B$10,2,FALSE))</f>
        <v/>
      </c>
      <c r="K177" s="571"/>
      <c r="L177" s="1175" t="s">
        <v>1154</v>
      </c>
      <c r="M177" s="1176"/>
      <c r="N177" s="936"/>
      <c r="O177" s="936"/>
      <c r="P177" s="936"/>
      <c r="Q177" s="936"/>
      <c r="R177" s="936"/>
      <c r="S177" s="935"/>
      <c r="T177" s="935"/>
      <c r="U177" s="935"/>
      <c r="V177" s="933"/>
    </row>
    <row r="178" spans="1:22" ht="63.75" outlineLevel="1">
      <c r="A178" s="695" t="s">
        <v>170</v>
      </c>
      <c r="B178" s="586" t="s">
        <v>166</v>
      </c>
      <c r="C178" s="586" t="s">
        <v>69</v>
      </c>
      <c r="D178" s="586" t="s">
        <v>1398</v>
      </c>
      <c r="E178" s="593" t="s">
        <v>1765</v>
      </c>
      <c r="F178" s="1003" t="str">
        <f>IFERROR(VLOOKUP(E178,'Source de valeurs'!$A$3:$C$10,3,FALSE),"")</f>
        <v>L'exigence n'est pas encore évaluée</v>
      </c>
      <c r="G178" s="934" t="str">
        <f>IF('Calculs et Décisions'!H161=1,"",VLOOKUP(E178,'Source de valeurs'!$A$3:$B$10,2,FALSE))</f>
        <v xml:space="preserve"> </v>
      </c>
      <c r="H178" s="592" t="str">
        <f>IF(A178="NA","",VLOOKUP(E178,'Source de valeurs'!$A$3:$B$10,2,FALSE))</f>
        <v xml:space="preserve"> </v>
      </c>
      <c r="I178" s="952" t="str">
        <f>IF(B178="NA","",VLOOKUP(E178,'Source de valeurs'!$A$3:$B$10,2,FALSE))</f>
        <v xml:space="preserve"> </v>
      </c>
      <c r="J178" s="594" t="str">
        <f>IF(C178="NA","",VLOOKUP(E178,'Source de valeurs'!$A$3:$B$10,2,FALSE))</f>
        <v/>
      </c>
      <c r="K178" s="571"/>
      <c r="L178" s="1175" t="s">
        <v>1154</v>
      </c>
      <c r="M178" s="1176"/>
      <c r="N178" s="936"/>
      <c r="O178" s="936"/>
      <c r="P178" s="936"/>
      <c r="Q178" s="936"/>
      <c r="R178" s="936"/>
      <c r="S178" s="935"/>
      <c r="T178" s="935"/>
      <c r="U178" s="935"/>
      <c r="V178" s="933"/>
    </row>
    <row r="179" spans="1:22" ht="25.5" outlineLevel="1">
      <c r="A179" s="695" t="s">
        <v>171</v>
      </c>
      <c r="B179" s="586" t="s">
        <v>166</v>
      </c>
      <c r="C179" s="586" t="s">
        <v>69</v>
      </c>
      <c r="D179" s="586" t="s">
        <v>172</v>
      </c>
      <c r="E179" s="593" t="s">
        <v>1765</v>
      </c>
      <c r="F179" s="1003" t="str">
        <f>IFERROR(VLOOKUP(E179,'Source de valeurs'!$A$3:$C$10,3,FALSE),"")</f>
        <v>L'exigence n'est pas encore évaluée</v>
      </c>
      <c r="G179" s="934" t="str">
        <f>IF('Calculs et Décisions'!H162=1,"",VLOOKUP(E179,'Source de valeurs'!$A$3:$B$10,2,FALSE))</f>
        <v xml:space="preserve"> </v>
      </c>
      <c r="H179" s="592" t="str">
        <f>IF(A179="NA","",VLOOKUP(E179,'Source de valeurs'!$A$3:$B$10,2,FALSE))</f>
        <v xml:space="preserve"> </v>
      </c>
      <c r="I179" s="952" t="str">
        <f>IF(B179="NA","",VLOOKUP(E179,'Source de valeurs'!$A$3:$B$10,2,FALSE))</f>
        <v xml:space="preserve"> </v>
      </c>
      <c r="J179" s="594" t="str">
        <f>IF(C179="NA","",VLOOKUP(E179,'Source de valeurs'!$A$3:$B$10,2,FALSE))</f>
        <v/>
      </c>
      <c r="K179" s="571"/>
      <c r="L179" s="1175" t="s">
        <v>1154</v>
      </c>
      <c r="M179" s="1176"/>
      <c r="N179" s="936"/>
      <c r="O179" s="936"/>
      <c r="P179" s="936"/>
      <c r="Q179" s="936"/>
      <c r="R179" s="936"/>
      <c r="S179" s="935"/>
      <c r="T179" s="935"/>
      <c r="U179" s="935"/>
      <c r="V179" s="933"/>
    </row>
    <row r="180" spans="1:22" ht="76.5" outlineLevel="1">
      <c r="A180" s="695" t="s">
        <v>168</v>
      </c>
      <c r="B180" s="586" t="s">
        <v>166</v>
      </c>
      <c r="C180" s="586" t="s">
        <v>69</v>
      </c>
      <c r="D180" s="586" t="s">
        <v>1399</v>
      </c>
      <c r="E180" s="593" t="s">
        <v>1765</v>
      </c>
      <c r="F180" s="1003" t="str">
        <f>IFERROR(VLOOKUP(E180,'Source de valeurs'!$A$3:$C$10,3,FALSE),"")</f>
        <v>L'exigence n'est pas encore évaluée</v>
      </c>
      <c r="G180" s="934" t="str">
        <f>IF('Calculs et Décisions'!H163=1,"",VLOOKUP(E180,'Source de valeurs'!$A$3:$B$10,2,FALSE))</f>
        <v xml:space="preserve"> </v>
      </c>
      <c r="H180" s="592" t="str">
        <f>IF(A180="NA","",VLOOKUP(E180,'Source de valeurs'!$A$3:$B$10,2,FALSE))</f>
        <v xml:space="preserve"> </v>
      </c>
      <c r="I180" s="952" t="str">
        <f>IF(B180="NA","",VLOOKUP(E180,'Source de valeurs'!$A$3:$B$10,2,FALSE))</f>
        <v xml:space="preserve"> </v>
      </c>
      <c r="J180" s="594" t="str">
        <f>IF(C180="NA","",VLOOKUP(E180,'Source de valeurs'!$A$3:$B$10,2,FALSE))</f>
        <v/>
      </c>
      <c r="K180" s="571"/>
      <c r="L180" s="1175" t="s">
        <v>1154</v>
      </c>
      <c r="M180" s="1176"/>
      <c r="N180" s="936"/>
      <c r="O180" s="936"/>
      <c r="P180" s="936"/>
      <c r="Q180" s="936"/>
      <c r="R180" s="936"/>
      <c r="S180" s="935"/>
      <c r="T180" s="935"/>
      <c r="U180" s="935"/>
      <c r="V180" s="933"/>
    </row>
    <row r="181" spans="1:22" ht="15" outlineLevel="1">
      <c r="A181" s="700" t="s">
        <v>133</v>
      </c>
      <c r="B181" s="574" t="s">
        <v>134</v>
      </c>
      <c r="C181" s="574" t="s">
        <v>69</v>
      </c>
      <c r="D181" s="574" t="s">
        <v>135</v>
      </c>
      <c r="E181" s="595"/>
      <c r="F181" s="1003"/>
      <c r="G181" s="934"/>
      <c r="H181" s="592"/>
      <c r="I181" s="952"/>
      <c r="J181" s="594"/>
      <c r="K181" s="572"/>
      <c r="L181" s="1175" t="s">
        <v>1154</v>
      </c>
      <c r="M181" s="1176"/>
      <c r="N181" s="936"/>
      <c r="O181" s="936"/>
      <c r="P181" s="936"/>
      <c r="Q181" s="936"/>
      <c r="R181" s="936"/>
      <c r="S181" s="935"/>
      <c r="T181" s="935"/>
      <c r="U181" s="935"/>
      <c r="V181" s="933"/>
    </row>
    <row r="182" spans="1:22" ht="51" outlineLevel="1">
      <c r="A182" s="695" t="s">
        <v>136</v>
      </c>
      <c r="B182" s="586" t="s">
        <v>137</v>
      </c>
      <c r="C182" s="586" t="s">
        <v>69</v>
      </c>
      <c r="D182" s="586" t="s">
        <v>1307</v>
      </c>
      <c r="E182" s="593" t="s">
        <v>1765</v>
      </c>
      <c r="F182" s="1003" t="str">
        <f>IFERROR(VLOOKUP(E182,'Source de valeurs'!$A$3:$C$10,3,FALSE),"")</f>
        <v>L'exigence n'est pas encore évaluée</v>
      </c>
      <c r="G182" s="934" t="str">
        <f>IF('Calculs et Décisions'!H165=1,"",VLOOKUP(E182,'Source de valeurs'!$A$3:$B$10,2,FALSE))</f>
        <v xml:space="preserve"> </v>
      </c>
      <c r="H182" s="592" t="str">
        <f>IF(A182="NA","",VLOOKUP(E182,'Source de valeurs'!$A$3:$B$10,2,FALSE))</f>
        <v xml:space="preserve"> </v>
      </c>
      <c r="I182" s="952" t="str">
        <f>IF(B182="NA","",VLOOKUP(E182,'Source de valeurs'!$A$3:$B$10,2,FALSE))</f>
        <v xml:space="preserve"> </v>
      </c>
      <c r="J182" s="594" t="str">
        <f>IF(C182="NA","",VLOOKUP(E182,'Source de valeurs'!$A$3:$B$10,2,FALSE))</f>
        <v/>
      </c>
      <c r="K182" s="571"/>
      <c r="L182" s="1175" t="s">
        <v>1154</v>
      </c>
      <c r="M182" s="1176"/>
      <c r="N182" s="936"/>
      <c r="O182" s="936"/>
      <c r="P182" s="936"/>
      <c r="Q182" s="936"/>
      <c r="R182" s="936"/>
      <c r="S182" s="935"/>
      <c r="T182" s="935"/>
      <c r="U182" s="935"/>
      <c r="V182" s="933"/>
    </row>
    <row r="183" spans="1:22" ht="38.25" outlineLevel="1">
      <c r="A183" s="695" t="s">
        <v>147</v>
      </c>
      <c r="B183" s="586" t="s">
        <v>148</v>
      </c>
      <c r="C183" s="586" t="s">
        <v>69</v>
      </c>
      <c r="D183" s="586" t="s">
        <v>149</v>
      </c>
      <c r="E183" s="593" t="s">
        <v>1765</v>
      </c>
      <c r="F183" s="1003" t="str">
        <f>IFERROR(VLOOKUP(E183,'Source de valeurs'!$A$3:$C$10,3,FALSE),"")</f>
        <v>L'exigence n'est pas encore évaluée</v>
      </c>
      <c r="G183" s="934" t="str">
        <f>IF('Calculs et Décisions'!H166=1,"",VLOOKUP(E183,'Source de valeurs'!$A$3:$B$10,2,FALSE))</f>
        <v xml:space="preserve"> </v>
      </c>
      <c r="H183" s="592" t="str">
        <f>IF(A183="NA","",VLOOKUP(E183,'Source de valeurs'!$A$3:$B$10,2,FALSE))</f>
        <v xml:space="preserve"> </v>
      </c>
      <c r="I183" s="952" t="str">
        <f>IF(B183="NA","",VLOOKUP(E183,'Source de valeurs'!$A$3:$B$10,2,FALSE))</f>
        <v xml:space="preserve"> </v>
      </c>
      <c r="J183" s="594" t="str">
        <f>IF(C183="NA","",VLOOKUP(E183,'Source de valeurs'!$A$3:$B$10,2,FALSE))</f>
        <v/>
      </c>
      <c r="K183" s="571"/>
      <c r="L183" s="1175" t="s">
        <v>1154</v>
      </c>
      <c r="M183" s="1176"/>
      <c r="N183" s="936"/>
      <c r="O183" s="936"/>
      <c r="P183" s="936"/>
      <c r="Q183" s="936"/>
      <c r="R183" s="936"/>
      <c r="S183" s="935"/>
      <c r="T183" s="935"/>
      <c r="U183" s="935"/>
      <c r="V183" s="933"/>
    </row>
    <row r="184" spans="1:22" ht="38.25" outlineLevel="1">
      <c r="A184" s="695" t="s">
        <v>150</v>
      </c>
      <c r="B184" s="586" t="s">
        <v>151</v>
      </c>
      <c r="C184" s="586" t="s">
        <v>69</v>
      </c>
      <c r="D184" s="586" t="s">
        <v>152</v>
      </c>
      <c r="E184" s="593" t="s">
        <v>1765</v>
      </c>
      <c r="F184" s="1003" t="str">
        <f>IFERROR(VLOOKUP(E184,'Source de valeurs'!$A$3:$C$10,3,FALSE),"")</f>
        <v>L'exigence n'est pas encore évaluée</v>
      </c>
      <c r="G184" s="934" t="str">
        <f>IF('Calculs et Décisions'!H167=1,"",VLOOKUP(E184,'Source de valeurs'!$A$3:$B$10,2,FALSE))</f>
        <v xml:space="preserve"> </v>
      </c>
      <c r="H184" s="592" t="str">
        <f>IF(A184="NA","",VLOOKUP(E184,'Source de valeurs'!$A$3:$B$10,2,FALSE))</f>
        <v xml:space="preserve"> </v>
      </c>
      <c r="I184" s="952" t="str">
        <f>IF(B184="NA","",VLOOKUP(E184,'Source de valeurs'!$A$3:$B$10,2,FALSE))</f>
        <v xml:space="preserve"> </v>
      </c>
      <c r="J184" s="594" t="str">
        <f>IF(C184="NA","",VLOOKUP(E184,'Source de valeurs'!$A$3:$B$10,2,FALSE))</f>
        <v/>
      </c>
      <c r="K184" s="571"/>
      <c r="L184" s="1175" t="s">
        <v>1154</v>
      </c>
      <c r="M184" s="1176"/>
      <c r="N184" s="936"/>
      <c r="O184" s="936"/>
      <c r="P184" s="936"/>
      <c r="Q184" s="936"/>
      <c r="R184" s="936"/>
      <c r="S184" s="935"/>
      <c r="T184" s="935"/>
      <c r="U184" s="935"/>
      <c r="V184" s="933"/>
    </row>
    <row r="185" spans="1:22" ht="38.25" outlineLevel="1">
      <c r="A185" s="695" t="s">
        <v>155</v>
      </c>
      <c r="B185" s="586" t="s">
        <v>156</v>
      </c>
      <c r="C185" s="586" t="s">
        <v>69</v>
      </c>
      <c r="D185" s="586" t="s">
        <v>157</v>
      </c>
      <c r="E185" s="593" t="s">
        <v>1765</v>
      </c>
      <c r="F185" s="1003" t="str">
        <f>IFERROR(VLOOKUP(E185,'Source de valeurs'!$A$3:$C$10,3,FALSE),"")</f>
        <v>L'exigence n'est pas encore évaluée</v>
      </c>
      <c r="G185" s="934" t="str">
        <f>IF('Calculs et Décisions'!H168=1,"",VLOOKUP(E185,'Source de valeurs'!$A$3:$B$10,2,FALSE))</f>
        <v xml:space="preserve"> </v>
      </c>
      <c r="H185" s="592" t="str">
        <f>IF(A185="NA","",VLOOKUP(E185,'Source de valeurs'!$A$3:$B$10,2,FALSE))</f>
        <v xml:space="preserve"> </v>
      </c>
      <c r="I185" s="952" t="str">
        <f>IF(B185="NA","",VLOOKUP(E185,'Source de valeurs'!$A$3:$B$10,2,FALSE))</f>
        <v xml:space="preserve"> </v>
      </c>
      <c r="J185" s="594" t="str">
        <f>IF(C185="NA","",VLOOKUP(E185,'Source de valeurs'!$A$3:$B$10,2,FALSE))</f>
        <v/>
      </c>
      <c r="K185" s="571"/>
      <c r="L185" s="1175" t="s">
        <v>1154</v>
      </c>
      <c r="M185" s="1176"/>
      <c r="N185" s="936"/>
      <c r="O185" s="936"/>
      <c r="P185" s="936"/>
      <c r="Q185" s="936"/>
      <c r="R185" s="936"/>
      <c r="S185" s="935"/>
      <c r="T185" s="935"/>
      <c r="U185" s="935"/>
      <c r="V185" s="933"/>
    </row>
    <row r="186" spans="1:22" ht="51" outlineLevel="1">
      <c r="A186" s="695" t="s">
        <v>158</v>
      </c>
      <c r="B186" s="586" t="s">
        <v>159</v>
      </c>
      <c r="C186" s="586" t="s">
        <v>69</v>
      </c>
      <c r="D186" s="586" t="s">
        <v>160</v>
      </c>
      <c r="E186" s="593" t="s">
        <v>1765</v>
      </c>
      <c r="F186" s="1003" t="str">
        <f>IFERROR(VLOOKUP(E186,'Source de valeurs'!$A$3:$C$10,3,FALSE),"")</f>
        <v>L'exigence n'est pas encore évaluée</v>
      </c>
      <c r="G186" s="934" t="str">
        <f>IF('Calculs et Décisions'!H169=1,"",VLOOKUP(E186,'Source de valeurs'!$A$3:$B$10,2,FALSE))</f>
        <v xml:space="preserve"> </v>
      </c>
      <c r="H186" s="592" t="str">
        <f>IF(A186="NA","",VLOOKUP(E186,'Source de valeurs'!$A$3:$B$10,2,FALSE))</f>
        <v xml:space="preserve"> </v>
      </c>
      <c r="I186" s="952" t="str">
        <f>IF(B186="NA","",VLOOKUP(E186,'Source de valeurs'!$A$3:$B$10,2,FALSE))</f>
        <v xml:space="preserve"> </v>
      </c>
      <c r="J186" s="594" t="str">
        <f>IF(C186="NA","",VLOOKUP(E186,'Source de valeurs'!$A$3:$B$10,2,FALSE))</f>
        <v/>
      </c>
      <c r="K186" s="571"/>
      <c r="L186" s="1175" t="s">
        <v>1154</v>
      </c>
      <c r="M186" s="1176"/>
      <c r="N186" s="936"/>
      <c r="O186" s="936"/>
      <c r="P186" s="936"/>
      <c r="Q186" s="936"/>
      <c r="R186" s="936"/>
      <c r="S186" s="935"/>
      <c r="T186" s="935"/>
      <c r="U186" s="935"/>
      <c r="V186" s="933"/>
    </row>
    <row r="187" spans="1:22" ht="51" outlineLevel="1">
      <c r="A187" s="695" t="s">
        <v>139</v>
      </c>
      <c r="B187" s="586" t="s">
        <v>140</v>
      </c>
      <c r="C187" s="586" t="s">
        <v>69</v>
      </c>
      <c r="D187" s="586" t="s">
        <v>141</v>
      </c>
      <c r="E187" s="593" t="s">
        <v>1765</v>
      </c>
      <c r="F187" s="1003" t="str">
        <f>IFERROR(VLOOKUP(E187,'Source de valeurs'!$A$3:$C$10,3,FALSE),"")</f>
        <v>L'exigence n'est pas encore évaluée</v>
      </c>
      <c r="G187" s="934" t="str">
        <f>IF('Calculs et Décisions'!H170=1,"",VLOOKUP(E187,'Source de valeurs'!$A$3:$B$10,2,FALSE))</f>
        <v xml:space="preserve"> </v>
      </c>
      <c r="H187" s="592" t="str">
        <f>IF(A187="NA","",VLOOKUP(E187,'Source de valeurs'!$A$3:$B$10,2,FALSE))</f>
        <v xml:space="preserve"> </v>
      </c>
      <c r="I187" s="952" t="str">
        <f>IF(B187="NA","",VLOOKUP(E187,'Source de valeurs'!$A$3:$B$10,2,FALSE))</f>
        <v xml:space="preserve"> </v>
      </c>
      <c r="J187" s="594" t="str">
        <f>IF(C187="NA","",VLOOKUP(E187,'Source de valeurs'!$A$3:$B$10,2,FALSE))</f>
        <v/>
      </c>
      <c r="K187" s="571"/>
      <c r="L187" s="1175" t="s">
        <v>1154</v>
      </c>
      <c r="M187" s="1176"/>
      <c r="N187" s="936"/>
      <c r="O187" s="936"/>
      <c r="P187" s="936"/>
      <c r="Q187" s="936"/>
      <c r="R187" s="936"/>
      <c r="S187" s="935"/>
      <c r="T187" s="935"/>
      <c r="U187" s="935"/>
      <c r="V187" s="933"/>
    </row>
    <row r="188" spans="1:22" ht="38.25" outlineLevel="1">
      <c r="A188" s="695" t="s">
        <v>139</v>
      </c>
      <c r="B188" s="586" t="s">
        <v>142</v>
      </c>
      <c r="C188" s="586" t="s">
        <v>69</v>
      </c>
      <c r="D188" s="586" t="s">
        <v>143</v>
      </c>
      <c r="E188" s="593" t="s">
        <v>1765</v>
      </c>
      <c r="F188" s="1003" t="str">
        <f>IFERROR(VLOOKUP(E188,'Source de valeurs'!$A$3:$C$10,3,FALSE),"")</f>
        <v>L'exigence n'est pas encore évaluée</v>
      </c>
      <c r="G188" s="934" t="str">
        <f>IF('Calculs et Décisions'!H171=1,"",VLOOKUP(E188,'Source de valeurs'!$A$3:$B$10,2,FALSE))</f>
        <v xml:space="preserve"> </v>
      </c>
      <c r="H188" s="592" t="str">
        <f>IF(A188="NA","",VLOOKUP(E188,'Source de valeurs'!$A$3:$B$10,2,FALSE))</f>
        <v xml:space="preserve"> </v>
      </c>
      <c r="I188" s="952" t="str">
        <f>IF(B188="NA","",VLOOKUP(E188,'Source de valeurs'!$A$3:$B$10,2,FALSE))</f>
        <v xml:space="preserve"> </v>
      </c>
      <c r="J188" s="594" t="str">
        <f>IF(C188="NA","",VLOOKUP(E188,'Source de valeurs'!$A$3:$B$10,2,FALSE))</f>
        <v/>
      </c>
      <c r="K188" s="571"/>
      <c r="L188" s="1175" t="s">
        <v>1154</v>
      </c>
      <c r="M188" s="1176"/>
      <c r="N188" s="936"/>
      <c r="O188" s="936"/>
      <c r="P188" s="936"/>
      <c r="Q188" s="936"/>
      <c r="R188" s="936"/>
      <c r="S188" s="935"/>
      <c r="T188" s="935"/>
      <c r="U188" s="935"/>
      <c r="V188" s="933"/>
    </row>
    <row r="189" spans="1:22" ht="51" outlineLevel="1">
      <c r="A189" s="695" t="s">
        <v>144</v>
      </c>
      <c r="B189" s="586" t="s">
        <v>145</v>
      </c>
      <c r="C189" s="586" t="s">
        <v>69</v>
      </c>
      <c r="D189" s="586" t="s">
        <v>146</v>
      </c>
      <c r="E189" s="593" t="s">
        <v>1765</v>
      </c>
      <c r="F189" s="1003" t="str">
        <f>IFERROR(VLOOKUP(E189,'Source de valeurs'!$A$3:$C$10,3,FALSE),"")</f>
        <v>L'exigence n'est pas encore évaluée</v>
      </c>
      <c r="G189" s="934" t="str">
        <f>IF('Calculs et Décisions'!H172=1,"",VLOOKUP(E189,'Source de valeurs'!$A$3:$B$10,2,FALSE))</f>
        <v xml:space="preserve"> </v>
      </c>
      <c r="H189" s="592" t="str">
        <f>IF(A189="NA","",VLOOKUP(E189,'Source de valeurs'!$A$3:$B$10,2,FALSE))</f>
        <v xml:space="preserve"> </v>
      </c>
      <c r="I189" s="952" t="str">
        <f>IF(B189="NA","",VLOOKUP(E189,'Source de valeurs'!$A$3:$B$10,2,FALSE))</f>
        <v xml:space="preserve"> </v>
      </c>
      <c r="J189" s="594" t="str">
        <f>IF(C189="NA","",VLOOKUP(E189,'Source de valeurs'!$A$3:$B$10,2,FALSE))</f>
        <v/>
      </c>
      <c r="K189" s="571"/>
      <c r="L189" s="1175" t="s">
        <v>1154</v>
      </c>
      <c r="M189" s="1176"/>
      <c r="N189" s="936"/>
      <c r="O189" s="936"/>
      <c r="P189" s="936"/>
      <c r="Q189" s="936"/>
      <c r="R189" s="936"/>
      <c r="S189" s="935"/>
      <c r="T189" s="935"/>
      <c r="U189" s="935"/>
      <c r="V189" s="933"/>
    </row>
    <row r="190" spans="1:22" ht="89.25" outlineLevel="1">
      <c r="A190" s="695" t="s">
        <v>153</v>
      </c>
      <c r="B190" s="586" t="s">
        <v>154</v>
      </c>
      <c r="C190" s="586" t="s">
        <v>69</v>
      </c>
      <c r="D190" s="608" t="s">
        <v>1400</v>
      </c>
      <c r="E190" s="593" t="s">
        <v>1765</v>
      </c>
      <c r="F190" s="1003" t="str">
        <f>IFERROR(VLOOKUP(E190,'Source de valeurs'!$A$3:$C$10,3,FALSE),"")</f>
        <v>L'exigence n'est pas encore évaluée</v>
      </c>
      <c r="G190" s="934" t="str">
        <f>IF('Calculs et Décisions'!H173=1,"",VLOOKUP(E190,'Source de valeurs'!$A$3:$B$10,2,FALSE))</f>
        <v xml:space="preserve"> </v>
      </c>
      <c r="H190" s="592" t="str">
        <f>IF(A190="NA","",VLOOKUP(E190,'Source de valeurs'!$A$3:$B$10,2,FALSE))</f>
        <v xml:space="preserve"> </v>
      </c>
      <c r="I190" s="952" t="str">
        <f>IF(B190="NA","",VLOOKUP(E190,'Source de valeurs'!$A$3:$B$10,2,FALSE))</f>
        <v xml:space="preserve"> </v>
      </c>
      <c r="J190" s="594" t="str">
        <f>IF(C190="NA","",VLOOKUP(E190,'Source de valeurs'!$A$3:$B$10,2,FALSE))</f>
        <v/>
      </c>
      <c r="K190" s="571"/>
      <c r="L190" s="1175" t="s">
        <v>1154</v>
      </c>
      <c r="M190" s="1176"/>
      <c r="N190" s="936"/>
      <c r="O190" s="936"/>
      <c r="P190" s="936"/>
      <c r="Q190" s="936"/>
      <c r="R190" s="936"/>
      <c r="S190" s="935"/>
      <c r="T190" s="935"/>
      <c r="U190" s="935"/>
      <c r="V190" s="933"/>
    </row>
    <row r="191" spans="1:22" ht="63.75" outlineLevel="1">
      <c r="A191" s="698" t="s">
        <v>161</v>
      </c>
      <c r="B191" s="597" t="s">
        <v>69</v>
      </c>
      <c r="C191" s="597" t="s">
        <v>69</v>
      </c>
      <c r="D191" s="597" t="s">
        <v>1401</v>
      </c>
      <c r="E191" s="593" t="s">
        <v>1765</v>
      </c>
      <c r="F191" s="1003" t="str">
        <f>IFERROR(VLOOKUP(E191,'Source de valeurs'!$A$3:$C$10,3,FALSE),"")</f>
        <v>L'exigence n'est pas encore évaluée</v>
      </c>
      <c r="G191" s="934" t="str">
        <f>IF('Calculs et Décisions'!H174=1,"",VLOOKUP(E191,'Source de valeurs'!$A$3:$B$10,2,FALSE))</f>
        <v/>
      </c>
      <c r="H191" s="592" t="str">
        <f>IF(A191="NA","",VLOOKUP(E191,'Source de valeurs'!$A$3:$B$10,2,FALSE))</f>
        <v xml:space="preserve"> </v>
      </c>
      <c r="I191" s="952" t="str">
        <f>IF(B191="NA","",VLOOKUP(E191,'Source de valeurs'!$A$3:$B$10,2,FALSE))</f>
        <v/>
      </c>
      <c r="J191" s="594" t="str">
        <f>IF(C191="NA","",VLOOKUP(E191,'Source de valeurs'!$A$3:$B$10,2,FALSE))</f>
        <v/>
      </c>
      <c r="K191" s="571"/>
      <c r="L191" s="1175" t="s">
        <v>1154</v>
      </c>
      <c r="M191" s="1176"/>
      <c r="N191" s="936"/>
      <c r="O191" s="936"/>
      <c r="P191" s="936"/>
      <c r="Q191" s="936"/>
      <c r="R191" s="936"/>
      <c r="S191" s="935"/>
      <c r="T191" s="935"/>
      <c r="U191" s="935"/>
      <c r="V191" s="933"/>
    </row>
    <row r="192" spans="1:22" ht="76.5" outlineLevel="1">
      <c r="A192" s="698" t="s">
        <v>162</v>
      </c>
      <c r="B192" s="597" t="s">
        <v>69</v>
      </c>
      <c r="C192" s="597" t="s">
        <v>69</v>
      </c>
      <c r="D192" s="597" t="s">
        <v>1402</v>
      </c>
      <c r="E192" s="593" t="s">
        <v>1765</v>
      </c>
      <c r="F192" s="1003" t="str">
        <f>IFERROR(VLOOKUP(E192,'Source de valeurs'!$A$3:$C$10,3,FALSE),"")</f>
        <v>L'exigence n'est pas encore évaluée</v>
      </c>
      <c r="G192" s="934" t="str">
        <f>IF('Calculs et Décisions'!H175=1,"",VLOOKUP(E192,'Source de valeurs'!$A$3:$B$10,2,FALSE))</f>
        <v/>
      </c>
      <c r="H192" s="592" t="str">
        <f>IF(A192="NA","",VLOOKUP(E192,'Source de valeurs'!$A$3:$B$10,2,FALSE))</f>
        <v xml:space="preserve"> </v>
      </c>
      <c r="I192" s="952" t="str">
        <f>IF(B192="NA","",VLOOKUP(E192,'Source de valeurs'!$A$3:$B$10,2,FALSE))</f>
        <v/>
      </c>
      <c r="J192" s="594" t="str">
        <f>IF(C192="NA","",VLOOKUP(E192,'Source de valeurs'!$A$3:$B$10,2,FALSE))</f>
        <v/>
      </c>
      <c r="K192" s="571"/>
      <c r="L192" s="1175" t="s">
        <v>1154</v>
      </c>
      <c r="M192" s="1176"/>
      <c r="N192" s="936"/>
      <c r="O192" s="936"/>
      <c r="P192" s="936"/>
      <c r="Q192" s="936"/>
      <c r="R192" s="936"/>
      <c r="S192" s="935"/>
      <c r="T192" s="935"/>
      <c r="U192" s="935"/>
      <c r="V192" s="933"/>
    </row>
    <row r="193" spans="1:39" ht="63.75" outlineLevel="1">
      <c r="A193" s="698" t="s">
        <v>163</v>
      </c>
      <c r="B193" s="597" t="s">
        <v>69</v>
      </c>
      <c r="C193" s="597" t="s">
        <v>69</v>
      </c>
      <c r="D193" s="597" t="s">
        <v>1403</v>
      </c>
      <c r="E193" s="593" t="s">
        <v>1765</v>
      </c>
      <c r="F193" s="1003" t="str">
        <f>IFERROR(VLOOKUP(E193,'Source de valeurs'!$A$3:$C$10,3,FALSE),"")</f>
        <v>L'exigence n'est pas encore évaluée</v>
      </c>
      <c r="G193" s="934" t="str">
        <f>IF('Calculs et Décisions'!H176=1,"",VLOOKUP(E193,'Source de valeurs'!$A$3:$B$10,2,FALSE))</f>
        <v/>
      </c>
      <c r="H193" s="592" t="str">
        <f>IF(A193="NA","",VLOOKUP(E193,'Source de valeurs'!$A$3:$B$10,2,FALSE))</f>
        <v xml:space="preserve"> </v>
      </c>
      <c r="I193" s="952" t="str">
        <f>IF(B193="NA","",VLOOKUP(E193,'Source de valeurs'!$A$3:$B$10,2,FALSE))</f>
        <v/>
      </c>
      <c r="J193" s="594" t="str">
        <f>IF(C193="NA","",VLOOKUP(E193,'Source de valeurs'!$A$3:$B$10,2,FALSE))</f>
        <v/>
      </c>
      <c r="K193" s="571"/>
      <c r="L193" s="1175" t="s">
        <v>1154</v>
      </c>
      <c r="M193" s="1176"/>
      <c r="N193" s="936"/>
      <c r="O193" s="936"/>
      <c r="P193" s="936"/>
      <c r="Q193" s="936"/>
      <c r="R193" s="936"/>
      <c r="S193" s="935"/>
      <c r="T193" s="935"/>
      <c r="U193" s="935"/>
      <c r="V193" s="933"/>
    </row>
    <row r="194" spans="1:39" ht="76.5" outlineLevel="1">
      <c r="A194" s="698" t="s">
        <v>164</v>
      </c>
      <c r="B194" s="597" t="s">
        <v>69</v>
      </c>
      <c r="C194" s="597" t="s">
        <v>69</v>
      </c>
      <c r="D194" s="597" t="s">
        <v>1404</v>
      </c>
      <c r="E194" s="593" t="s">
        <v>1765</v>
      </c>
      <c r="F194" s="1003" t="str">
        <f>IFERROR(VLOOKUP(E194,'Source de valeurs'!$A$3:$C$10,3,FALSE),"")</f>
        <v>L'exigence n'est pas encore évaluée</v>
      </c>
      <c r="G194" s="934" t="str">
        <f>IF('Calculs et Décisions'!H177=1,"",VLOOKUP(E194,'Source de valeurs'!$A$3:$B$10,2,FALSE))</f>
        <v/>
      </c>
      <c r="H194" s="592" t="str">
        <f>IF(A194="NA","",VLOOKUP(E194,'Source de valeurs'!$A$3:$B$10,2,FALSE))</f>
        <v xml:space="preserve"> </v>
      </c>
      <c r="I194" s="952" t="str">
        <f>IF(B194="NA","",VLOOKUP(E194,'Source de valeurs'!$A$3:$B$10,2,FALSE))</f>
        <v/>
      </c>
      <c r="J194" s="594" t="str">
        <f>IF(C194="NA","",VLOOKUP(E194,'Source de valeurs'!$A$3:$B$10,2,FALSE))</f>
        <v/>
      </c>
      <c r="K194" s="571"/>
      <c r="L194" s="1175" t="s">
        <v>1154</v>
      </c>
      <c r="M194" s="1176"/>
      <c r="N194" s="936"/>
      <c r="O194" s="936"/>
      <c r="P194" s="936"/>
      <c r="Q194" s="936"/>
      <c r="R194" s="936"/>
      <c r="S194" s="935"/>
      <c r="T194" s="935"/>
      <c r="U194" s="935"/>
      <c r="V194" s="933"/>
    </row>
    <row r="195" spans="1:39" ht="38.25" outlineLevel="1">
      <c r="A195" s="698" t="s">
        <v>164</v>
      </c>
      <c r="B195" s="597" t="s">
        <v>69</v>
      </c>
      <c r="C195" s="597" t="s">
        <v>69</v>
      </c>
      <c r="D195" s="597" t="s">
        <v>165</v>
      </c>
      <c r="E195" s="593" t="s">
        <v>1765</v>
      </c>
      <c r="F195" s="1003" t="str">
        <f>IFERROR(VLOOKUP(E195,'Source de valeurs'!$A$3:$C$10,3,FALSE),"")</f>
        <v>L'exigence n'est pas encore évaluée</v>
      </c>
      <c r="G195" s="934" t="str">
        <f>IF('Calculs et Décisions'!H178=1,"",VLOOKUP(E195,'Source de valeurs'!$A$3:$B$10,2,FALSE))</f>
        <v/>
      </c>
      <c r="H195" s="592" t="str">
        <f>IF(A195="NA","",VLOOKUP(E195,'Source de valeurs'!$A$3:$B$10,2,FALSE))</f>
        <v xml:space="preserve"> </v>
      </c>
      <c r="I195" s="952" t="str">
        <f>IF(B195="NA","",VLOOKUP(E195,'Source de valeurs'!$A$3:$B$10,2,FALSE))</f>
        <v/>
      </c>
      <c r="J195" s="594" t="str">
        <f>IF(C195="NA","",VLOOKUP(E195,'Source de valeurs'!$A$3:$B$10,2,FALSE))</f>
        <v/>
      </c>
      <c r="K195" s="571"/>
      <c r="L195" s="1175" t="s">
        <v>1154</v>
      </c>
      <c r="M195" s="1176"/>
      <c r="N195" s="936"/>
      <c r="O195" s="936"/>
      <c r="P195" s="936"/>
      <c r="Q195" s="936"/>
      <c r="R195" s="936"/>
      <c r="S195" s="935"/>
      <c r="T195" s="935"/>
      <c r="U195" s="935"/>
      <c r="V195" s="933"/>
    </row>
    <row r="196" spans="1:39" ht="51" outlineLevel="1">
      <c r="A196" s="695" t="s">
        <v>133</v>
      </c>
      <c r="B196" s="586" t="s">
        <v>390</v>
      </c>
      <c r="C196" s="586" t="s">
        <v>69</v>
      </c>
      <c r="D196" s="586" t="s">
        <v>1405</v>
      </c>
      <c r="E196" s="593" t="s">
        <v>1765</v>
      </c>
      <c r="F196" s="1003" t="str">
        <f>IFERROR(VLOOKUP(E196,'Source de valeurs'!$A$3:$C$10,3,FALSE),"")</f>
        <v>L'exigence n'est pas encore évaluée</v>
      </c>
      <c r="G196" s="934" t="str">
        <f>IF('Calculs et Décisions'!H179=1,"",VLOOKUP(E196,'Source de valeurs'!$A$3:$B$10,2,FALSE))</f>
        <v xml:space="preserve"> </v>
      </c>
      <c r="H196" s="592" t="str">
        <f>IF(A196="NA","",VLOOKUP(E196,'Source de valeurs'!$A$3:$B$10,2,FALSE))</f>
        <v xml:space="preserve"> </v>
      </c>
      <c r="I196" s="952" t="str">
        <f>IF(B196="NA","",VLOOKUP(E196,'Source de valeurs'!$A$3:$B$10,2,FALSE))</f>
        <v xml:space="preserve"> </v>
      </c>
      <c r="J196" s="594" t="str">
        <f>IF(C196="NA","",VLOOKUP(E196,'Source de valeurs'!$A$3:$B$10,2,FALSE))</f>
        <v/>
      </c>
      <c r="K196" s="571"/>
      <c r="L196" s="1175" t="s">
        <v>1154</v>
      </c>
      <c r="M196" s="1176"/>
      <c r="N196" s="936"/>
      <c r="O196" s="936"/>
      <c r="P196" s="936"/>
      <c r="Q196" s="936"/>
      <c r="R196" s="936"/>
      <c r="S196" s="935"/>
      <c r="T196" s="935"/>
      <c r="U196" s="935"/>
      <c r="V196" s="933"/>
    </row>
    <row r="197" spans="1:39" ht="38.25" outlineLevel="1">
      <c r="A197" s="695" t="s">
        <v>133</v>
      </c>
      <c r="B197" s="586" t="s">
        <v>390</v>
      </c>
      <c r="C197" s="586" t="s">
        <v>69</v>
      </c>
      <c r="D197" s="586" t="s">
        <v>391</v>
      </c>
      <c r="E197" s="593" t="s">
        <v>1765</v>
      </c>
      <c r="F197" s="1003" t="str">
        <f>IFERROR(VLOOKUP(E197,'Source de valeurs'!$A$3:$C$10,3,FALSE),"")</f>
        <v>L'exigence n'est pas encore évaluée</v>
      </c>
      <c r="G197" s="934" t="str">
        <f>IF('Calculs et Décisions'!H180=1,"",VLOOKUP(E197,'Source de valeurs'!$A$3:$B$10,2,FALSE))</f>
        <v xml:space="preserve"> </v>
      </c>
      <c r="H197" s="592" t="str">
        <f>IF(A197="NA","",VLOOKUP(E197,'Source de valeurs'!$A$3:$B$10,2,FALSE))</f>
        <v xml:space="preserve"> </v>
      </c>
      <c r="I197" s="952" t="str">
        <f>IF(B197="NA","",VLOOKUP(E197,'Source de valeurs'!$A$3:$B$10,2,FALSE))</f>
        <v xml:space="preserve"> </v>
      </c>
      <c r="J197" s="594" t="str">
        <f>IF(C197="NA","",VLOOKUP(E197,'Source de valeurs'!$A$3:$B$10,2,FALSE))</f>
        <v/>
      </c>
      <c r="K197" s="571"/>
      <c r="L197" s="1175" t="s">
        <v>1154</v>
      </c>
      <c r="M197" s="1176"/>
      <c r="N197" s="936"/>
      <c r="O197" s="936"/>
      <c r="P197" s="936"/>
      <c r="Q197" s="936"/>
      <c r="R197" s="936"/>
      <c r="S197" s="935"/>
      <c r="T197" s="935"/>
      <c r="U197" s="935"/>
      <c r="V197" s="933"/>
    </row>
    <row r="198" spans="1:39" ht="51" outlineLevel="1">
      <c r="A198" s="695" t="s">
        <v>164</v>
      </c>
      <c r="B198" s="586" t="s">
        <v>390</v>
      </c>
      <c r="C198" s="586" t="s">
        <v>69</v>
      </c>
      <c r="D198" s="586" t="s">
        <v>1406</v>
      </c>
      <c r="E198" s="593" t="s">
        <v>1765</v>
      </c>
      <c r="F198" s="1003" t="str">
        <f>IFERROR(VLOOKUP(E198,'Source de valeurs'!$A$3:$C$10,3,FALSE),"")</f>
        <v>L'exigence n'est pas encore évaluée</v>
      </c>
      <c r="G198" s="934" t="str">
        <f>IF('Calculs et Décisions'!H181=1,"",VLOOKUP(E198,'Source de valeurs'!$A$3:$B$10,2,FALSE))</f>
        <v xml:space="preserve"> </v>
      </c>
      <c r="H198" s="592" t="str">
        <f>IF(A198="NA","",VLOOKUP(E198,'Source de valeurs'!$A$3:$B$10,2,FALSE))</f>
        <v xml:space="preserve"> </v>
      </c>
      <c r="I198" s="952" t="str">
        <f>IF(B198="NA","",VLOOKUP(E198,'Source de valeurs'!$A$3:$B$10,2,FALSE))</f>
        <v xml:space="preserve"> </v>
      </c>
      <c r="J198" s="594" t="str">
        <f>IF(C198="NA","",VLOOKUP(E198,'Source de valeurs'!$A$3:$B$10,2,FALSE))</f>
        <v/>
      </c>
      <c r="K198" s="571"/>
      <c r="L198" s="1175" t="s">
        <v>1154</v>
      </c>
      <c r="M198" s="1176"/>
      <c r="N198" s="936"/>
      <c r="O198" s="936"/>
      <c r="P198" s="936"/>
      <c r="Q198" s="936"/>
      <c r="R198" s="936"/>
      <c r="S198" s="935"/>
      <c r="T198" s="935"/>
      <c r="U198" s="935"/>
      <c r="V198" s="933"/>
    </row>
    <row r="199" spans="1:39" ht="51" outlineLevel="1">
      <c r="A199" s="695" t="s">
        <v>164</v>
      </c>
      <c r="B199" s="586" t="s">
        <v>390</v>
      </c>
      <c r="C199" s="586" t="s">
        <v>69</v>
      </c>
      <c r="D199" s="586" t="s">
        <v>1407</v>
      </c>
      <c r="E199" s="593" t="s">
        <v>1765</v>
      </c>
      <c r="F199" s="1003" t="str">
        <f>IFERROR(VLOOKUP(E199,'Source de valeurs'!$A$3:$C$10,3,FALSE),"")</f>
        <v>L'exigence n'est pas encore évaluée</v>
      </c>
      <c r="G199" s="934" t="str">
        <f>IF('Calculs et Décisions'!H182=1,"",VLOOKUP(E199,'Source de valeurs'!$A$3:$B$10,2,FALSE))</f>
        <v xml:space="preserve"> </v>
      </c>
      <c r="H199" s="592" t="str">
        <f>IF(A199="NA","",VLOOKUP(E199,'Source de valeurs'!$A$3:$B$10,2,FALSE))</f>
        <v xml:space="preserve"> </v>
      </c>
      <c r="I199" s="952" t="str">
        <f>IF(B199="NA","",VLOOKUP(E199,'Source de valeurs'!$A$3:$B$10,2,FALSE))</f>
        <v xml:space="preserve"> </v>
      </c>
      <c r="J199" s="594" t="str">
        <f>IF(C199="NA","",VLOOKUP(E199,'Source de valeurs'!$A$3:$B$10,2,FALSE))</f>
        <v/>
      </c>
      <c r="K199" s="571"/>
      <c r="L199" s="1175" t="s">
        <v>1154</v>
      </c>
      <c r="M199" s="1176"/>
      <c r="N199" s="936"/>
      <c r="O199" s="936"/>
      <c r="P199" s="936"/>
      <c r="Q199" s="936"/>
      <c r="R199" s="936"/>
      <c r="S199" s="935"/>
      <c r="T199" s="935"/>
      <c r="U199" s="935"/>
      <c r="V199" s="933"/>
    </row>
    <row r="200" spans="1:39" ht="51" outlineLevel="1">
      <c r="A200" s="695" t="s">
        <v>164</v>
      </c>
      <c r="B200" s="586" t="s">
        <v>390</v>
      </c>
      <c r="C200" s="586" t="s">
        <v>69</v>
      </c>
      <c r="D200" s="586" t="s">
        <v>1408</v>
      </c>
      <c r="E200" s="593" t="s">
        <v>1765</v>
      </c>
      <c r="F200" s="1003" t="str">
        <f>IFERROR(VLOOKUP(E200,'Source de valeurs'!$A$3:$C$10,3,FALSE),"")</f>
        <v>L'exigence n'est pas encore évaluée</v>
      </c>
      <c r="G200" s="934" t="str">
        <f>IF('Calculs et Décisions'!H183=1,"",VLOOKUP(E200,'Source de valeurs'!$A$3:$B$10,2,FALSE))</f>
        <v xml:space="preserve"> </v>
      </c>
      <c r="H200" s="592" t="str">
        <f>IF(A200="NA","",VLOOKUP(E200,'Source de valeurs'!$A$3:$B$10,2,FALSE))</f>
        <v xml:space="preserve"> </v>
      </c>
      <c r="I200" s="952" t="str">
        <f>IF(B200="NA","",VLOOKUP(E200,'Source de valeurs'!$A$3:$B$10,2,FALSE))</f>
        <v xml:space="preserve"> </v>
      </c>
      <c r="J200" s="594" t="str">
        <f>IF(C200="NA","",VLOOKUP(E200,'Source de valeurs'!$A$3:$B$10,2,FALSE))</f>
        <v/>
      </c>
      <c r="K200" s="571"/>
      <c r="L200" s="1175" t="s">
        <v>1154</v>
      </c>
      <c r="M200" s="1176"/>
      <c r="N200" s="936"/>
      <c r="O200" s="936"/>
      <c r="P200" s="936"/>
      <c r="Q200" s="936"/>
      <c r="R200" s="936"/>
      <c r="S200" s="935"/>
      <c r="T200" s="935"/>
      <c r="U200" s="935"/>
      <c r="V200" s="933"/>
    </row>
    <row r="201" spans="1:39" ht="63.75">
      <c r="A201" s="692">
        <v>8</v>
      </c>
      <c r="B201" s="590">
        <v>7</v>
      </c>
      <c r="C201" s="576" t="s">
        <v>332</v>
      </c>
      <c r="D201" s="576" t="s">
        <v>1206</v>
      </c>
      <c r="E201" s="591" t="str">
        <f>IFERROR(IF(G201&lt;&gt;"NA",VLOOKUP(G201,'Source de valeurs'!$A$14:$C$18,2),VLOOKUP(AVERAGE(H201:J201),'Source de valeurs'!$A$14:$C$18,2)),"")</f>
        <v/>
      </c>
      <c r="F201" s="576" t="str">
        <f>IFERROR(VLOOKUP(G201,'Source de valeurs'!$A$14:$C$18,3),"")</f>
        <v>Le chapitre/sous chapitre ne peut pas s'appliquer à l'établissement évalué</v>
      </c>
      <c r="G201" s="1031" t="str">
        <f>IFERROR(AVERAGE(G202,G212,G232,G273,G308,G346,G354),"NA")</f>
        <v>NA</v>
      </c>
      <c r="H201" s="592" t="str">
        <f>IFERROR(AVERAGE(H202,H212,H232,H273,H308,H346,H354),"")</f>
        <v/>
      </c>
      <c r="I201" s="951" t="str">
        <f>IFERROR(AVERAGE(I202,I212,I232,I273,I308,I346,I354),"")</f>
        <v/>
      </c>
      <c r="J201" s="594" t="str">
        <f>IFERROR(AVERAGE(J202,J212,J232,J273,J308,J346,J354),"")</f>
        <v/>
      </c>
      <c r="K201" s="571"/>
      <c r="L201" s="1175" t="s">
        <v>1154</v>
      </c>
      <c r="M201" s="1176"/>
      <c r="N201" s="936"/>
      <c r="O201" s="936"/>
      <c r="P201" s="936"/>
      <c r="Q201" s="936"/>
      <c r="R201" s="936"/>
      <c r="S201" s="935"/>
      <c r="T201" s="935"/>
      <c r="U201" s="935"/>
      <c r="V201" s="933"/>
    </row>
    <row r="202" spans="1:39" s="549" customFormat="1" ht="63.75" outlineLevel="1">
      <c r="A202" s="693" t="s">
        <v>330</v>
      </c>
      <c r="B202" s="573" t="s">
        <v>331</v>
      </c>
      <c r="C202" s="573" t="s">
        <v>69</v>
      </c>
      <c r="D202" s="573" t="s">
        <v>740</v>
      </c>
      <c r="E202" s="1036" t="str">
        <f>IFERROR(IF(G202&lt;&gt;"NA",VLOOKUP(G202,'Source de valeurs'!$A$14:$C$18,2),VLOOKUP(AVERAGE(H202:J202),'Source de valeurs'!$A$14:$C$18,2)),"")</f>
        <v/>
      </c>
      <c r="F202" s="573" t="str">
        <f>IFERROR(VLOOKUP(G202,'Source de valeurs'!$A$14:$C$18,3),"")</f>
        <v>Le chapitre/sous chapitre ne peut pas s'appliquer à l'établissement évalué</v>
      </c>
      <c r="G202" s="1035" t="str">
        <f>IFERROR(AVERAGE(G203:G211),"NA")</f>
        <v>NA</v>
      </c>
      <c r="H202" s="592" t="str">
        <f>IFERROR(AVERAGE(H203:H211),"")</f>
        <v/>
      </c>
      <c r="I202" s="952" t="str">
        <f>IFERROR(AVERAGE(I203:I211),"")</f>
        <v/>
      </c>
      <c r="J202" s="594" t="str">
        <f>IFERROR(AVERAGE(J203:J211),"")</f>
        <v/>
      </c>
      <c r="K202" s="571"/>
      <c r="L202" s="1175" t="s">
        <v>1154</v>
      </c>
      <c r="M202" s="1176"/>
      <c r="N202" s="936"/>
      <c r="O202" s="936"/>
      <c r="P202" s="936"/>
      <c r="Q202" s="936"/>
      <c r="R202" s="936"/>
      <c r="S202" s="938"/>
      <c r="T202" s="938"/>
      <c r="U202" s="942"/>
      <c r="V202" s="945"/>
      <c r="W202" s="550"/>
      <c r="X202" s="548"/>
      <c r="Y202" s="548"/>
      <c r="Z202" s="548"/>
      <c r="AA202" s="548"/>
      <c r="AB202" s="548"/>
      <c r="AC202" s="548"/>
      <c r="AD202" s="548"/>
      <c r="AE202" s="548"/>
      <c r="AF202" s="548"/>
      <c r="AG202" s="548"/>
      <c r="AH202" s="548"/>
      <c r="AI202" s="548"/>
      <c r="AJ202" s="548"/>
      <c r="AK202" s="548"/>
      <c r="AL202" s="548"/>
      <c r="AM202" s="548"/>
    </row>
    <row r="203" spans="1:39" ht="51" outlineLevel="1">
      <c r="A203" s="695" t="s">
        <v>474</v>
      </c>
      <c r="B203" s="586" t="s">
        <v>1132</v>
      </c>
      <c r="C203" s="586" t="s">
        <v>69</v>
      </c>
      <c r="D203" s="586" t="s">
        <v>1409</v>
      </c>
      <c r="E203" s="593" t="s">
        <v>1765</v>
      </c>
      <c r="F203" s="1003" t="str">
        <f>IFERROR(VLOOKUP(E203,'Source de valeurs'!$A$3:$C$10,3,FALSE),"")</f>
        <v>L'exigence n'est pas encore évaluée</v>
      </c>
      <c r="G203" s="934" t="str">
        <f>IF('Calculs et Décisions'!H186=1,"",VLOOKUP(E203,'Source de valeurs'!$A$3:$B$10,2,FALSE))</f>
        <v xml:space="preserve"> </v>
      </c>
      <c r="H203" s="592" t="str">
        <f>IF(A203="NA","",VLOOKUP(E203,'Source de valeurs'!$A$3:$B$10,2,FALSE))</f>
        <v xml:space="preserve"> </v>
      </c>
      <c r="I203" s="952" t="str">
        <f>IF(B203="NA","",VLOOKUP(E203,'Source de valeurs'!$A$3:$B$10,2,FALSE))</f>
        <v xml:space="preserve"> </v>
      </c>
      <c r="J203" s="594" t="str">
        <f>IF(C203="NA","",VLOOKUP(E203,'Source de valeurs'!$A$3:$B$10,2,FALSE))</f>
        <v/>
      </c>
      <c r="K203" s="571"/>
      <c r="L203" s="1175" t="s">
        <v>1154</v>
      </c>
      <c r="M203" s="1176"/>
      <c r="N203" s="936"/>
      <c r="O203" s="936"/>
      <c r="P203" s="936"/>
      <c r="Q203" s="936"/>
      <c r="R203" s="936"/>
      <c r="S203" s="935"/>
      <c r="T203" s="935"/>
      <c r="U203" s="935"/>
      <c r="V203" s="933"/>
    </row>
    <row r="204" spans="1:39" ht="63.75" outlineLevel="1">
      <c r="A204" s="695" t="s">
        <v>475</v>
      </c>
      <c r="B204" s="586" t="s">
        <v>1133</v>
      </c>
      <c r="C204" s="586" t="s">
        <v>69</v>
      </c>
      <c r="D204" s="586" t="s">
        <v>1410</v>
      </c>
      <c r="E204" s="593" t="s">
        <v>1765</v>
      </c>
      <c r="F204" s="1003" t="str">
        <f>IFERROR(VLOOKUP(E204,'Source de valeurs'!$A$3:$C$10,3,FALSE),"")</f>
        <v>L'exigence n'est pas encore évaluée</v>
      </c>
      <c r="G204" s="934" t="str">
        <f>IF('Calculs et Décisions'!H187=1,"",VLOOKUP(E204,'Source de valeurs'!$A$3:$B$10,2,FALSE))</f>
        <v xml:space="preserve"> </v>
      </c>
      <c r="H204" s="592" t="str">
        <f>IF(A204="NA","",VLOOKUP(E204,'Source de valeurs'!$A$3:$B$10,2,FALSE))</f>
        <v xml:space="preserve"> </v>
      </c>
      <c r="I204" s="952" t="str">
        <f>IF(B204="NA","",VLOOKUP(E204,'Source de valeurs'!$A$3:$B$10,2,FALSE))</f>
        <v xml:space="preserve"> </v>
      </c>
      <c r="J204" s="594" t="str">
        <f>IF(C204="NA","",VLOOKUP(E204,'Source de valeurs'!$A$3:$B$10,2,FALSE))</f>
        <v/>
      </c>
      <c r="K204" s="571"/>
      <c r="L204" s="1175" t="s">
        <v>1154</v>
      </c>
      <c r="M204" s="1176"/>
      <c r="N204" s="936"/>
      <c r="O204" s="936"/>
      <c r="P204" s="936"/>
      <c r="Q204" s="936"/>
      <c r="R204" s="936"/>
      <c r="S204" s="935"/>
      <c r="T204" s="935"/>
      <c r="U204" s="935"/>
      <c r="V204" s="933"/>
    </row>
    <row r="205" spans="1:39" ht="51" outlineLevel="1">
      <c r="A205" s="695" t="s">
        <v>476</v>
      </c>
      <c r="B205" s="586" t="s">
        <v>1134</v>
      </c>
      <c r="C205" s="586" t="s">
        <v>69</v>
      </c>
      <c r="D205" s="586" t="s">
        <v>1411</v>
      </c>
      <c r="E205" s="593" t="s">
        <v>1765</v>
      </c>
      <c r="F205" s="1003" t="str">
        <f>IFERROR(VLOOKUP(E205,'Source de valeurs'!$A$3:$C$10,3,FALSE),"")</f>
        <v>L'exigence n'est pas encore évaluée</v>
      </c>
      <c r="G205" s="934" t="str">
        <f>IF('Calculs et Décisions'!H188=1,"",VLOOKUP(E205,'Source de valeurs'!$A$3:$B$10,2,FALSE))</f>
        <v xml:space="preserve"> </v>
      </c>
      <c r="H205" s="592" t="str">
        <f>IF(A205="NA","",VLOOKUP(E205,'Source de valeurs'!$A$3:$B$10,2,FALSE))</f>
        <v xml:space="preserve"> </v>
      </c>
      <c r="I205" s="952" t="str">
        <f>IF(B205="NA","",VLOOKUP(E205,'Source de valeurs'!$A$3:$B$10,2,FALSE))</f>
        <v xml:space="preserve"> </v>
      </c>
      <c r="J205" s="594" t="str">
        <f>IF(C205="NA","",VLOOKUP(E205,'Source de valeurs'!$A$3:$B$10,2,FALSE))</f>
        <v/>
      </c>
      <c r="K205" s="571"/>
      <c r="L205" s="1175" t="s">
        <v>1154</v>
      </c>
      <c r="M205" s="1176"/>
      <c r="N205" s="936"/>
      <c r="O205" s="936"/>
      <c r="P205" s="936"/>
      <c r="Q205" s="936"/>
      <c r="R205" s="936"/>
      <c r="S205" s="935"/>
      <c r="T205" s="935"/>
      <c r="U205" s="935"/>
      <c r="V205" s="933"/>
    </row>
    <row r="206" spans="1:39" ht="38.25" outlineLevel="1">
      <c r="A206" s="695" t="s">
        <v>1141</v>
      </c>
      <c r="B206" s="586" t="s">
        <v>1135</v>
      </c>
      <c r="C206" s="586" t="s">
        <v>69</v>
      </c>
      <c r="D206" s="586" t="s">
        <v>1412</v>
      </c>
      <c r="E206" s="593" t="s">
        <v>1765</v>
      </c>
      <c r="F206" s="1003" t="str">
        <f>IFERROR(VLOOKUP(E206,'Source de valeurs'!$A$3:$C$10,3,FALSE),"")</f>
        <v>L'exigence n'est pas encore évaluée</v>
      </c>
      <c r="G206" s="934" t="str">
        <f>IF('Calculs et Décisions'!H189=1,"",VLOOKUP(E206,'Source de valeurs'!$A$3:$B$10,2,FALSE))</f>
        <v xml:space="preserve"> </v>
      </c>
      <c r="H206" s="592" t="str">
        <f>IF(A206="NA","",VLOOKUP(E206,'Source de valeurs'!$A$3:$B$10,2,FALSE))</f>
        <v xml:space="preserve"> </v>
      </c>
      <c r="I206" s="952" t="str">
        <f>IF(B206="NA","",VLOOKUP(E206,'Source de valeurs'!$A$3:$B$10,2,FALSE))</f>
        <v xml:space="preserve"> </v>
      </c>
      <c r="J206" s="594" t="str">
        <f>IF(C206="NA","",VLOOKUP(E206,'Source de valeurs'!$A$3:$B$10,2,FALSE))</f>
        <v/>
      </c>
      <c r="K206" s="571"/>
      <c r="L206" s="1175" t="s">
        <v>1154</v>
      </c>
      <c r="M206" s="1176"/>
      <c r="N206" s="936"/>
      <c r="O206" s="936"/>
      <c r="P206" s="936"/>
      <c r="Q206" s="936"/>
      <c r="R206" s="936"/>
      <c r="S206" s="935"/>
      <c r="T206" s="935"/>
      <c r="U206" s="935"/>
      <c r="V206" s="933"/>
    </row>
    <row r="207" spans="1:39" ht="38.25" outlineLevel="1">
      <c r="A207" s="695" t="s">
        <v>1142</v>
      </c>
      <c r="B207" s="586" t="s">
        <v>1136</v>
      </c>
      <c r="C207" s="586" t="s">
        <v>69</v>
      </c>
      <c r="D207" s="586" t="s">
        <v>1413</v>
      </c>
      <c r="E207" s="593" t="s">
        <v>1765</v>
      </c>
      <c r="F207" s="1003" t="str">
        <f>IFERROR(VLOOKUP(E207,'Source de valeurs'!$A$3:$C$10,3,FALSE),"")</f>
        <v>L'exigence n'est pas encore évaluée</v>
      </c>
      <c r="G207" s="934" t="str">
        <f>IF('Calculs et Décisions'!H190=1,"",VLOOKUP(E207,'Source de valeurs'!$A$3:$B$10,2,FALSE))</f>
        <v xml:space="preserve"> </v>
      </c>
      <c r="H207" s="592" t="str">
        <f>IF(A207="NA","",VLOOKUP(E207,'Source de valeurs'!$A$3:$B$10,2,FALSE))</f>
        <v xml:space="preserve"> </v>
      </c>
      <c r="I207" s="952" t="str">
        <f>IF(B207="NA","",VLOOKUP(E207,'Source de valeurs'!$A$3:$B$10,2,FALSE))</f>
        <v xml:space="preserve"> </v>
      </c>
      <c r="J207" s="594" t="str">
        <f>IF(C207="NA","",VLOOKUP(E207,'Source de valeurs'!$A$3:$B$10,2,FALSE))</f>
        <v/>
      </c>
      <c r="K207" s="571"/>
      <c r="L207" s="1175" t="s">
        <v>1154</v>
      </c>
      <c r="M207" s="1176"/>
      <c r="N207" s="936"/>
      <c r="O207" s="936"/>
      <c r="P207" s="936"/>
      <c r="Q207" s="936"/>
      <c r="R207" s="936"/>
      <c r="S207" s="935"/>
      <c r="T207" s="935"/>
      <c r="U207" s="935"/>
      <c r="V207" s="933"/>
    </row>
    <row r="208" spans="1:39" ht="38.25" outlineLevel="1">
      <c r="A208" s="695" t="s">
        <v>1143</v>
      </c>
      <c r="B208" s="586" t="s">
        <v>1137</v>
      </c>
      <c r="C208" s="586" t="s">
        <v>69</v>
      </c>
      <c r="D208" s="586" t="s">
        <v>1414</v>
      </c>
      <c r="E208" s="593" t="s">
        <v>1765</v>
      </c>
      <c r="F208" s="1003" t="str">
        <f>IFERROR(VLOOKUP(E208,'Source de valeurs'!$A$3:$C$10,3,FALSE),"")</f>
        <v>L'exigence n'est pas encore évaluée</v>
      </c>
      <c r="G208" s="934" t="str">
        <f>IF('Calculs et Décisions'!H191=1,"",VLOOKUP(E208,'Source de valeurs'!$A$3:$B$10,2,FALSE))</f>
        <v xml:space="preserve"> </v>
      </c>
      <c r="H208" s="592" t="str">
        <f>IF(A208="NA","",VLOOKUP(E208,'Source de valeurs'!$A$3:$B$10,2,FALSE))</f>
        <v xml:space="preserve"> </v>
      </c>
      <c r="I208" s="952" t="str">
        <f>IF(B208="NA","",VLOOKUP(E208,'Source de valeurs'!$A$3:$B$10,2,FALSE))</f>
        <v xml:space="preserve"> </v>
      </c>
      <c r="J208" s="594" t="str">
        <f>IF(C208="NA","",VLOOKUP(E208,'Source de valeurs'!$A$3:$B$10,2,FALSE))</f>
        <v/>
      </c>
      <c r="K208" s="571"/>
      <c r="L208" s="1175" t="s">
        <v>1154</v>
      </c>
      <c r="M208" s="1176"/>
      <c r="N208" s="936"/>
      <c r="O208" s="936"/>
      <c r="P208" s="936"/>
      <c r="Q208" s="936"/>
      <c r="R208" s="936"/>
      <c r="S208" s="935"/>
      <c r="T208" s="935"/>
      <c r="U208" s="935"/>
      <c r="V208" s="933"/>
    </row>
    <row r="209" spans="1:39" ht="51" outlineLevel="1">
      <c r="A209" s="695" t="s">
        <v>1144</v>
      </c>
      <c r="B209" s="586" t="s">
        <v>1138</v>
      </c>
      <c r="C209" s="586" t="s">
        <v>69</v>
      </c>
      <c r="D209" s="586" t="s">
        <v>1415</v>
      </c>
      <c r="E209" s="593" t="s">
        <v>1765</v>
      </c>
      <c r="F209" s="1003" t="str">
        <f>IFERROR(VLOOKUP(E209,'Source de valeurs'!$A$3:$C$10,3,FALSE),"")</f>
        <v>L'exigence n'est pas encore évaluée</v>
      </c>
      <c r="G209" s="934" t="str">
        <f>IF('Calculs et Décisions'!H192=1,"",VLOOKUP(E209,'Source de valeurs'!$A$3:$B$10,2,FALSE))</f>
        <v xml:space="preserve"> </v>
      </c>
      <c r="H209" s="592" t="str">
        <f>IF(A209="NA","",VLOOKUP(E209,'Source de valeurs'!$A$3:$B$10,2,FALSE))</f>
        <v xml:space="preserve"> </v>
      </c>
      <c r="I209" s="952" t="str">
        <f>IF(B209="NA","",VLOOKUP(E209,'Source de valeurs'!$A$3:$B$10,2,FALSE))</f>
        <v xml:space="preserve"> </v>
      </c>
      <c r="J209" s="594" t="str">
        <f>IF(C209="NA","",VLOOKUP(E209,'Source de valeurs'!$A$3:$B$10,2,FALSE))</f>
        <v/>
      </c>
      <c r="K209" s="571"/>
      <c r="L209" s="1175" t="s">
        <v>1154</v>
      </c>
      <c r="M209" s="1176"/>
      <c r="N209" s="936"/>
      <c r="O209" s="936"/>
      <c r="P209" s="936"/>
      <c r="Q209" s="936"/>
      <c r="R209" s="936"/>
      <c r="S209" s="935"/>
      <c r="T209" s="935"/>
      <c r="U209" s="935"/>
      <c r="V209" s="933"/>
    </row>
    <row r="210" spans="1:39" ht="51" outlineLevel="1">
      <c r="A210" s="695" t="s">
        <v>1145</v>
      </c>
      <c r="B210" s="586" t="s">
        <v>1139</v>
      </c>
      <c r="C210" s="586" t="s">
        <v>69</v>
      </c>
      <c r="D210" s="586" t="s">
        <v>1416</v>
      </c>
      <c r="E210" s="593" t="s">
        <v>1765</v>
      </c>
      <c r="F210" s="1003" t="str">
        <f>IFERROR(VLOOKUP(E210,'Source de valeurs'!$A$3:$C$10,3,FALSE),"")</f>
        <v>L'exigence n'est pas encore évaluée</v>
      </c>
      <c r="G210" s="934" t="str">
        <f>IF('Calculs et Décisions'!H193=1,"",VLOOKUP(E210,'Source de valeurs'!$A$3:$B$10,2,FALSE))</f>
        <v xml:space="preserve"> </v>
      </c>
      <c r="H210" s="592" t="str">
        <f>IF(A210="NA","",VLOOKUP(E210,'Source de valeurs'!$A$3:$B$10,2,FALSE))</f>
        <v xml:space="preserve"> </v>
      </c>
      <c r="I210" s="952" t="str">
        <f>IF(B210="NA","",VLOOKUP(E210,'Source de valeurs'!$A$3:$B$10,2,FALSE))</f>
        <v xml:space="preserve"> </v>
      </c>
      <c r="J210" s="594" t="str">
        <f>IF(C210="NA","",VLOOKUP(E210,'Source de valeurs'!$A$3:$B$10,2,FALSE))</f>
        <v/>
      </c>
      <c r="K210" s="571"/>
      <c r="L210" s="1175" t="s">
        <v>1154</v>
      </c>
      <c r="M210" s="1176"/>
      <c r="N210" s="936"/>
      <c r="O210" s="936"/>
      <c r="P210" s="936"/>
      <c r="Q210" s="936"/>
      <c r="R210" s="936"/>
      <c r="S210" s="935"/>
      <c r="T210" s="935"/>
      <c r="U210" s="935"/>
      <c r="V210" s="933"/>
    </row>
    <row r="211" spans="1:39" ht="25.5" outlineLevel="1">
      <c r="A211" s="695" t="s">
        <v>1146</v>
      </c>
      <c r="B211" s="586" t="s">
        <v>1140</v>
      </c>
      <c r="C211" s="586" t="s">
        <v>69</v>
      </c>
      <c r="D211" s="586" t="s">
        <v>1417</v>
      </c>
      <c r="E211" s="593" t="s">
        <v>1765</v>
      </c>
      <c r="F211" s="1003" t="str">
        <f>IFERROR(VLOOKUP(E211,'Source de valeurs'!$A$3:$C$10,3,FALSE),"")</f>
        <v>L'exigence n'est pas encore évaluée</v>
      </c>
      <c r="G211" s="934" t="str">
        <f>IF('Calculs et Décisions'!H194=1,"",VLOOKUP(E211,'Source de valeurs'!$A$3:$B$10,2,FALSE))</f>
        <v xml:space="preserve"> </v>
      </c>
      <c r="H211" s="592" t="str">
        <f>IF(A211="NA","",VLOOKUP(E211,'Source de valeurs'!$A$3:$B$10,2,FALSE))</f>
        <v xml:space="preserve"> </v>
      </c>
      <c r="I211" s="952" t="str">
        <f>IF(B211="NA","",VLOOKUP(E211,'Source de valeurs'!$A$3:$B$10,2,FALSE))</f>
        <v xml:space="preserve"> </v>
      </c>
      <c r="J211" s="594" t="str">
        <f>IF(C211="NA","",VLOOKUP(E211,'Source de valeurs'!$A$3:$B$10,2,FALSE))</f>
        <v/>
      </c>
      <c r="K211" s="571"/>
      <c r="L211" s="1175" t="s">
        <v>1154</v>
      </c>
      <c r="M211" s="1176"/>
      <c r="N211" s="936"/>
      <c r="O211" s="936"/>
      <c r="P211" s="936"/>
      <c r="Q211" s="936"/>
      <c r="R211" s="936"/>
      <c r="S211" s="935"/>
      <c r="T211" s="935"/>
      <c r="U211" s="935"/>
      <c r="V211" s="933"/>
    </row>
    <row r="212" spans="1:39" s="549" customFormat="1" ht="25.5" outlineLevel="1">
      <c r="A212" s="693" t="s">
        <v>335</v>
      </c>
      <c r="B212" s="573" t="s">
        <v>336</v>
      </c>
      <c r="C212" s="573" t="s">
        <v>69</v>
      </c>
      <c r="D212" s="573" t="s">
        <v>741</v>
      </c>
      <c r="E212" s="1036" t="str">
        <f>IFERROR(IF(G212&lt;&gt;"NA",VLOOKUP(G212,'Source de valeurs'!$A$14:$C$18,2),VLOOKUP(AVERAGE(H212:J212),'Source de valeurs'!$A$14:$C$18,2)),"")</f>
        <v/>
      </c>
      <c r="F212" s="573" t="str">
        <f>IFERROR(VLOOKUP(G212,'Source de valeurs'!$A$16:$C$19,3),"")</f>
        <v/>
      </c>
      <c r="G212" s="1035" t="str">
        <f>IFERROR(AVERAGE(G213:G231),"NA")</f>
        <v>NA</v>
      </c>
      <c r="H212" s="592" t="str">
        <f>IFERROR(AVERAGE(H213:H231),"")</f>
        <v/>
      </c>
      <c r="I212" s="952" t="str">
        <f>IFERROR(AVERAGE(I213:I231),"")</f>
        <v/>
      </c>
      <c r="J212" s="594" t="str">
        <f>IFERROR(AVERAGE(J213:J231),"")</f>
        <v/>
      </c>
      <c r="K212" s="571"/>
      <c r="L212" s="1175" t="s">
        <v>1154</v>
      </c>
      <c r="M212" s="1176"/>
      <c r="N212" s="936"/>
      <c r="O212" s="936"/>
      <c r="P212" s="936"/>
      <c r="Q212" s="936"/>
      <c r="R212" s="936"/>
      <c r="S212" s="938"/>
      <c r="T212" s="938"/>
      <c r="U212" s="942"/>
      <c r="V212" s="945"/>
      <c r="W212" s="550"/>
      <c r="X212" s="548"/>
      <c r="Y212" s="548"/>
      <c r="Z212" s="548"/>
      <c r="AA212" s="548"/>
      <c r="AB212" s="548"/>
      <c r="AC212" s="548"/>
      <c r="AD212" s="548"/>
      <c r="AE212" s="548"/>
      <c r="AF212" s="548"/>
      <c r="AG212" s="548"/>
      <c r="AH212" s="548"/>
      <c r="AI212" s="548"/>
      <c r="AJ212" s="548"/>
      <c r="AK212" s="548"/>
      <c r="AL212" s="548"/>
      <c r="AM212" s="548"/>
    </row>
    <row r="213" spans="1:39" ht="25.5" outlineLevel="1">
      <c r="A213" s="695" t="s">
        <v>337</v>
      </c>
      <c r="B213" s="586" t="s">
        <v>338</v>
      </c>
      <c r="C213" s="586" t="s">
        <v>69</v>
      </c>
      <c r="D213" s="586" t="s">
        <v>1418</v>
      </c>
      <c r="E213" s="593" t="s">
        <v>1765</v>
      </c>
      <c r="F213" s="1003" t="str">
        <f>IFERROR(VLOOKUP(E213,'Source de valeurs'!$A$3:$C$10,3,FALSE),"")</f>
        <v>L'exigence n'est pas encore évaluée</v>
      </c>
      <c r="G213" s="934" t="str">
        <f>IF('Calculs et Décisions'!H196=1,"",VLOOKUP(E213,'Source de valeurs'!$A$3:$B$10,2,FALSE))</f>
        <v xml:space="preserve"> </v>
      </c>
      <c r="H213" s="592" t="str">
        <f>IF(A213="NA","",VLOOKUP(E213,'Source de valeurs'!$A$3:$B$10,2,FALSE))</f>
        <v xml:space="preserve"> </v>
      </c>
      <c r="I213" s="952" t="str">
        <f>IF(B213="NA","",VLOOKUP(E213,'Source de valeurs'!$A$3:$B$10,2,FALSE))</f>
        <v xml:space="preserve"> </v>
      </c>
      <c r="J213" s="594" t="str">
        <f>IF(C213="NA","",VLOOKUP(E213,'Source de valeurs'!$A$3:$B$10,2,FALSE))</f>
        <v/>
      </c>
      <c r="K213" s="571"/>
      <c r="L213" s="1175" t="s">
        <v>1154</v>
      </c>
      <c r="M213" s="1176"/>
      <c r="N213" s="936"/>
      <c r="O213" s="936"/>
      <c r="P213" s="936"/>
      <c r="Q213" s="936"/>
      <c r="R213" s="936"/>
      <c r="S213" s="935"/>
      <c r="T213" s="935"/>
      <c r="U213" s="935"/>
      <c r="V213" s="933"/>
    </row>
    <row r="214" spans="1:39" ht="38.25" outlineLevel="1">
      <c r="A214" s="695" t="s">
        <v>337</v>
      </c>
      <c r="B214" s="586" t="s">
        <v>338</v>
      </c>
      <c r="C214" s="586" t="s">
        <v>69</v>
      </c>
      <c r="D214" s="586" t="s">
        <v>1419</v>
      </c>
      <c r="E214" s="593" t="s">
        <v>1765</v>
      </c>
      <c r="F214" s="1003" t="str">
        <f>IFERROR(VLOOKUP(E214,'Source de valeurs'!$A$3:$C$10,3,FALSE),"")</f>
        <v>L'exigence n'est pas encore évaluée</v>
      </c>
      <c r="G214" s="934" t="str">
        <f>IF('Calculs et Décisions'!H197=1,"",VLOOKUP(E214,'Source de valeurs'!$A$3:$B$10,2,FALSE))</f>
        <v xml:space="preserve"> </v>
      </c>
      <c r="H214" s="592" t="str">
        <f>IF(A214="NA","",VLOOKUP(E214,'Source de valeurs'!$A$3:$B$10,2,FALSE))</f>
        <v xml:space="preserve"> </v>
      </c>
      <c r="I214" s="952" t="str">
        <f>IF(B214="NA","",VLOOKUP(E214,'Source de valeurs'!$A$3:$B$10,2,FALSE))</f>
        <v xml:space="preserve"> </v>
      </c>
      <c r="J214" s="594" t="str">
        <f>IF(C214="NA","",VLOOKUP(E214,'Source de valeurs'!$A$3:$B$10,2,FALSE))</f>
        <v/>
      </c>
      <c r="K214" s="571"/>
      <c r="L214" s="1175" t="s">
        <v>1154</v>
      </c>
      <c r="M214" s="1176"/>
      <c r="N214" s="936"/>
      <c r="O214" s="936"/>
      <c r="P214" s="936"/>
      <c r="Q214" s="936"/>
      <c r="R214" s="936"/>
      <c r="S214" s="935"/>
      <c r="T214" s="935"/>
      <c r="U214" s="935"/>
      <c r="V214" s="933"/>
    </row>
    <row r="215" spans="1:39" ht="38.25" outlineLevel="1">
      <c r="A215" s="695" t="s">
        <v>337</v>
      </c>
      <c r="B215" s="586" t="s">
        <v>338</v>
      </c>
      <c r="C215" s="586" t="s">
        <v>340</v>
      </c>
      <c r="D215" s="586" t="s">
        <v>1420</v>
      </c>
      <c r="E215" s="593" t="s">
        <v>1765</v>
      </c>
      <c r="F215" s="1003" t="str">
        <f>IFERROR(VLOOKUP(E215,'Source de valeurs'!$A$3:$C$10,3,FALSE),"")</f>
        <v>L'exigence n'est pas encore évaluée</v>
      </c>
      <c r="G215" s="934" t="str">
        <f>IF('Calculs et Décisions'!H198=1,"",VLOOKUP(E215,'Source de valeurs'!$A$3:$B$10,2,FALSE))</f>
        <v xml:space="preserve"> </v>
      </c>
      <c r="H215" s="592" t="str">
        <f>IF(A215="NA","",VLOOKUP(E215,'Source de valeurs'!$A$3:$B$10,2,FALSE))</f>
        <v xml:space="preserve"> </v>
      </c>
      <c r="I215" s="952" t="str">
        <f>IF(B215="NA","",VLOOKUP(E215,'Source de valeurs'!$A$3:$B$10,2,FALSE))</f>
        <v xml:space="preserve"> </v>
      </c>
      <c r="J215" s="594" t="str">
        <f>IF(C215="NA","",VLOOKUP(E215,'Source de valeurs'!$A$3:$B$10,2,FALSE))</f>
        <v xml:space="preserve"> </v>
      </c>
      <c r="K215" s="571"/>
      <c r="L215" s="1175" t="s">
        <v>1154</v>
      </c>
      <c r="M215" s="1176"/>
      <c r="N215" s="936"/>
      <c r="O215" s="936"/>
      <c r="P215" s="936"/>
      <c r="Q215" s="936"/>
      <c r="R215" s="936"/>
      <c r="S215" s="935"/>
      <c r="T215" s="935"/>
      <c r="U215" s="935"/>
      <c r="V215" s="933"/>
    </row>
    <row r="216" spans="1:39" ht="38.25" outlineLevel="1">
      <c r="A216" s="695" t="s">
        <v>337</v>
      </c>
      <c r="B216" s="586" t="s">
        <v>338</v>
      </c>
      <c r="C216" s="586" t="s">
        <v>340</v>
      </c>
      <c r="D216" s="586" t="s">
        <v>1421</v>
      </c>
      <c r="E216" s="593" t="s">
        <v>1765</v>
      </c>
      <c r="F216" s="1003" t="str">
        <f>IFERROR(VLOOKUP(E216,'Source de valeurs'!$A$3:$C$10,3,FALSE),"")</f>
        <v>L'exigence n'est pas encore évaluée</v>
      </c>
      <c r="G216" s="934" t="str">
        <f>IF('Calculs et Décisions'!H199=1,"",VLOOKUP(E216,'Source de valeurs'!$A$3:$B$10,2,FALSE))</f>
        <v xml:space="preserve"> </v>
      </c>
      <c r="H216" s="592" t="str">
        <f>IF(A216="NA","",VLOOKUP(E216,'Source de valeurs'!$A$3:$B$10,2,FALSE))</f>
        <v xml:space="preserve"> </v>
      </c>
      <c r="I216" s="952" t="str">
        <f>IF(B216="NA","",VLOOKUP(E216,'Source de valeurs'!$A$3:$B$10,2,FALSE))</f>
        <v xml:space="preserve"> </v>
      </c>
      <c r="J216" s="594" t="str">
        <f>IF(C216="NA","",VLOOKUP(E216,'Source de valeurs'!$A$3:$B$10,2,FALSE))</f>
        <v xml:space="preserve"> </v>
      </c>
      <c r="K216" s="571"/>
      <c r="L216" s="1175" t="s">
        <v>1154</v>
      </c>
      <c r="M216" s="1176"/>
      <c r="N216" s="936"/>
      <c r="O216" s="936"/>
      <c r="P216" s="936"/>
      <c r="Q216" s="936"/>
      <c r="R216" s="936"/>
      <c r="S216" s="935"/>
      <c r="T216" s="935"/>
      <c r="U216" s="935"/>
      <c r="V216" s="933"/>
    </row>
    <row r="217" spans="1:39" ht="25.5" outlineLevel="1">
      <c r="A217" s="695" t="s">
        <v>337</v>
      </c>
      <c r="B217" s="586" t="s">
        <v>338</v>
      </c>
      <c r="C217" s="586" t="s">
        <v>340</v>
      </c>
      <c r="D217" s="586" t="s">
        <v>1422</v>
      </c>
      <c r="E217" s="593" t="s">
        <v>1765</v>
      </c>
      <c r="F217" s="1003" t="str">
        <f>IFERROR(VLOOKUP(E217,'Source de valeurs'!$A$3:$C$10,3,FALSE),"")</f>
        <v>L'exigence n'est pas encore évaluée</v>
      </c>
      <c r="G217" s="934" t="str">
        <f>IF('Calculs et Décisions'!H200=1,"",VLOOKUP(E217,'Source de valeurs'!$A$3:$B$10,2,FALSE))</f>
        <v xml:space="preserve"> </v>
      </c>
      <c r="H217" s="592" t="str">
        <f>IF(A217="NA","",VLOOKUP(E217,'Source de valeurs'!$A$3:$B$10,2,FALSE))</f>
        <v xml:space="preserve"> </v>
      </c>
      <c r="I217" s="952" t="str">
        <f>IF(B217="NA","",VLOOKUP(E217,'Source de valeurs'!$A$3:$B$10,2,FALSE))</f>
        <v xml:space="preserve"> </v>
      </c>
      <c r="J217" s="594" t="str">
        <f>IF(C217="NA","",VLOOKUP(E217,'Source de valeurs'!$A$3:$B$10,2,FALSE))</f>
        <v xml:space="preserve"> </v>
      </c>
      <c r="K217" s="571"/>
      <c r="L217" s="1175" t="s">
        <v>1154</v>
      </c>
      <c r="M217" s="1176"/>
      <c r="N217" s="936"/>
      <c r="O217" s="936"/>
      <c r="P217" s="936"/>
      <c r="Q217" s="936"/>
      <c r="R217" s="936"/>
      <c r="S217" s="935"/>
      <c r="T217" s="935"/>
      <c r="U217" s="935"/>
      <c r="V217" s="933"/>
    </row>
    <row r="218" spans="1:39" ht="38.25" outlineLevel="1">
      <c r="A218" s="695" t="s">
        <v>337</v>
      </c>
      <c r="B218" s="586" t="s">
        <v>338</v>
      </c>
      <c r="C218" s="586" t="s">
        <v>340</v>
      </c>
      <c r="D218" s="586" t="s">
        <v>1423</v>
      </c>
      <c r="E218" s="593" t="s">
        <v>1765</v>
      </c>
      <c r="F218" s="1003" t="str">
        <f>IFERROR(VLOOKUP(E218,'Source de valeurs'!$A$3:$C$10,3,FALSE),"")</f>
        <v>L'exigence n'est pas encore évaluée</v>
      </c>
      <c r="G218" s="934" t="str">
        <f>IF('Calculs et Décisions'!H201=1,"",VLOOKUP(E218,'Source de valeurs'!$A$3:$B$10,2,FALSE))</f>
        <v xml:space="preserve"> </v>
      </c>
      <c r="H218" s="592" t="str">
        <f>IF(A218="NA","",VLOOKUP(E218,'Source de valeurs'!$A$3:$B$10,2,FALSE))</f>
        <v xml:space="preserve"> </v>
      </c>
      <c r="I218" s="952" t="str">
        <f>IF(B218="NA","",VLOOKUP(E218,'Source de valeurs'!$A$3:$B$10,2,FALSE))</f>
        <v xml:space="preserve"> </v>
      </c>
      <c r="J218" s="594" t="str">
        <f>IF(C218="NA","",VLOOKUP(E218,'Source de valeurs'!$A$3:$B$10,2,FALSE))</f>
        <v xml:space="preserve"> </v>
      </c>
      <c r="K218" s="571"/>
      <c r="L218" s="1175" t="s">
        <v>1154</v>
      </c>
      <c r="M218" s="1176"/>
      <c r="N218" s="936"/>
      <c r="O218" s="936"/>
      <c r="P218" s="936"/>
      <c r="Q218" s="936"/>
      <c r="R218" s="936"/>
      <c r="S218" s="935"/>
      <c r="T218" s="935"/>
      <c r="U218" s="935"/>
      <c r="V218" s="933"/>
    </row>
    <row r="219" spans="1:39" ht="38.25" outlineLevel="1">
      <c r="A219" s="695" t="s">
        <v>344</v>
      </c>
      <c r="B219" s="586" t="s">
        <v>338</v>
      </c>
      <c r="C219" s="586" t="s">
        <v>69</v>
      </c>
      <c r="D219" s="586" t="s">
        <v>1424</v>
      </c>
      <c r="E219" s="593" t="s">
        <v>1765</v>
      </c>
      <c r="F219" s="1003" t="str">
        <f>IFERROR(VLOOKUP(E219,'Source de valeurs'!$A$3:$C$10,3,FALSE),"")</f>
        <v>L'exigence n'est pas encore évaluée</v>
      </c>
      <c r="G219" s="934" t="str">
        <f>IF('Calculs et Décisions'!H202=1,"",VLOOKUP(E219,'Source de valeurs'!$A$3:$B$10,2,FALSE))</f>
        <v xml:space="preserve"> </v>
      </c>
      <c r="H219" s="592" t="str">
        <f>IF(A219="NA","",VLOOKUP(E219,'Source de valeurs'!$A$3:$B$10,2,FALSE))</f>
        <v xml:space="preserve"> </v>
      </c>
      <c r="I219" s="952" t="str">
        <f>IF(B219="NA","",VLOOKUP(E219,'Source de valeurs'!$A$3:$B$10,2,FALSE))</f>
        <v xml:space="preserve"> </v>
      </c>
      <c r="J219" s="594" t="str">
        <f>IF(C219="NA","",VLOOKUP(E219,'Source de valeurs'!$A$3:$B$10,2,FALSE))</f>
        <v/>
      </c>
      <c r="K219" s="571"/>
      <c r="L219" s="1175" t="s">
        <v>1154</v>
      </c>
      <c r="M219" s="1176"/>
      <c r="N219" s="936"/>
      <c r="O219" s="936"/>
      <c r="P219" s="936"/>
      <c r="Q219" s="936"/>
      <c r="R219" s="936"/>
      <c r="S219" s="935"/>
      <c r="T219" s="935"/>
      <c r="U219" s="935"/>
      <c r="V219" s="933"/>
    </row>
    <row r="220" spans="1:39" ht="51" outlineLevel="1">
      <c r="A220" s="695" t="s">
        <v>344</v>
      </c>
      <c r="B220" s="586" t="s">
        <v>338</v>
      </c>
      <c r="C220" s="586" t="s">
        <v>69</v>
      </c>
      <c r="D220" s="586" t="s">
        <v>1425</v>
      </c>
      <c r="E220" s="593" t="s">
        <v>1765</v>
      </c>
      <c r="F220" s="1003" t="str">
        <f>IFERROR(VLOOKUP(E220,'Source de valeurs'!$A$3:$C$10,3,FALSE),"")</f>
        <v>L'exigence n'est pas encore évaluée</v>
      </c>
      <c r="G220" s="934" t="str">
        <f>IF('Calculs et Décisions'!H203=1,"",VLOOKUP(E220,'Source de valeurs'!$A$3:$B$10,2,FALSE))</f>
        <v xml:space="preserve"> </v>
      </c>
      <c r="H220" s="592" t="str">
        <f>IF(A220="NA","",VLOOKUP(E220,'Source de valeurs'!$A$3:$B$10,2,FALSE))</f>
        <v xml:space="preserve"> </v>
      </c>
      <c r="I220" s="952" t="str">
        <f>IF(B220="NA","",VLOOKUP(E220,'Source de valeurs'!$A$3:$B$10,2,FALSE))</f>
        <v xml:space="preserve"> </v>
      </c>
      <c r="J220" s="594" t="str">
        <f>IF(C220="NA","",VLOOKUP(E220,'Source de valeurs'!$A$3:$B$10,2,FALSE))</f>
        <v/>
      </c>
      <c r="K220" s="571"/>
      <c r="L220" s="1175" t="s">
        <v>1154</v>
      </c>
      <c r="M220" s="1176"/>
      <c r="N220" s="936"/>
      <c r="O220" s="936"/>
      <c r="P220" s="936"/>
      <c r="Q220" s="936"/>
      <c r="R220" s="936"/>
      <c r="S220" s="935"/>
      <c r="T220" s="935"/>
      <c r="U220" s="935"/>
      <c r="V220" s="933"/>
    </row>
    <row r="221" spans="1:39" ht="38.25" outlineLevel="1">
      <c r="A221" s="695" t="s">
        <v>344</v>
      </c>
      <c r="B221" s="586" t="s">
        <v>345</v>
      </c>
      <c r="C221" s="586" t="s">
        <v>69</v>
      </c>
      <c r="D221" s="586" t="s">
        <v>1426</v>
      </c>
      <c r="E221" s="593" t="s">
        <v>1765</v>
      </c>
      <c r="F221" s="1003" t="str">
        <f>IFERROR(VLOOKUP(E221,'Source de valeurs'!$A$3:$C$10,3,FALSE),"")</f>
        <v>L'exigence n'est pas encore évaluée</v>
      </c>
      <c r="G221" s="934" t="str">
        <f>IF('Calculs et Décisions'!H204=1,"",VLOOKUP(E221,'Source de valeurs'!$A$3:$B$10,2,FALSE))</f>
        <v xml:space="preserve"> </v>
      </c>
      <c r="H221" s="592" t="str">
        <f>IF(A221="NA","",VLOOKUP(E221,'Source de valeurs'!$A$3:$B$10,2,FALSE))</f>
        <v xml:space="preserve"> </v>
      </c>
      <c r="I221" s="952" t="str">
        <f>IF(B221="NA","",VLOOKUP(E221,'Source de valeurs'!$A$3:$B$10,2,FALSE))</f>
        <v xml:space="preserve"> </v>
      </c>
      <c r="J221" s="594" t="str">
        <f>IF(C221="NA","",VLOOKUP(E221,'Source de valeurs'!$A$3:$B$10,2,FALSE))</f>
        <v/>
      </c>
      <c r="K221" s="571"/>
      <c r="L221" s="1175" t="s">
        <v>1154</v>
      </c>
      <c r="M221" s="1176"/>
      <c r="N221" s="936"/>
      <c r="O221" s="936"/>
      <c r="P221" s="936"/>
      <c r="Q221" s="936"/>
      <c r="R221" s="936"/>
      <c r="S221" s="935"/>
      <c r="T221" s="935"/>
      <c r="U221" s="935"/>
      <c r="V221" s="933"/>
    </row>
    <row r="222" spans="1:39" ht="38.25" outlineLevel="1">
      <c r="A222" s="695" t="s">
        <v>344</v>
      </c>
      <c r="B222" s="586" t="s">
        <v>345</v>
      </c>
      <c r="C222" s="586" t="s">
        <v>69</v>
      </c>
      <c r="D222" s="586" t="s">
        <v>1427</v>
      </c>
      <c r="E222" s="593" t="s">
        <v>1765</v>
      </c>
      <c r="F222" s="1003" t="str">
        <f>IFERROR(VLOOKUP(E222,'Source de valeurs'!$A$3:$C$10,3,FALSE),"")</f>
        <v>L'exigence n'est pas encore évaluée</v>
      </c>
      <c r="G222" s="934" t="str">
        <f>IF('Calculs et Décisions'!H205=1,"",VLOOKUP(E222,'Source de valeurs'!$A$3:$B$10,2,FALSE))</f>
        <v xml:space="preserve"> </v>
      </c>
      <c r="H222" s="592" t="str">
        <f>IF(A222="NA","",VLOOKUP(E222,'Source de valeurs'!$A$3:$B$10,2,FALSE))</f>
        <v xml:space="preserve"> </v>
      </c>
      <c r="I222" s="952" t="str">
        <f>IF(B222="NA","",VLOOKUP(E222,'Source de valeurs'!$A$3:$B$10,2,FALSE))</f>
        <v xml:space="preserve"> </v>
      </c>
      <c r="J222" s="594" t="str">
        <f>IF(C222="NA","",VLOOKUP(E222,'Source de valeurs'!$A$3:$B$10,2,FALSE))</f>
        <v/>
      </c>
      <c r="K222" s="571"/>
      <c r="L222" s="1175" t="s">
        <v>1154</v>
      </c>
      <c r="M222" s="1176"/>
      <c r="N222" s="936"/>
      <c r="O222" s="936"/>
      <c r="P222" s="936"/>
      <c r="Q222" s="936"/>
      <c r="R222" s="936"/>
      <c r="S222" s="935"/>
      <c r="T222" s="935"/>
      <c r="U222" s="935"/>
      <c r="V222" s="933"/>
    </row>
    <row r="223" spans="1:39" ht="38.25" outlineLevel="1">
      <c r="A223" s="695" t="s">
        <v>346</v>
      </c>
      <c r="B223" s="586" t="s">
        <v>345</v>
      </c>
      <c r="C223" s="586" t="s">
        <v>69</v>
      </c>
      <c r="D223" s="586" t="s">
        <v>1428</v>
      </c>
      <c r="E223" s="593" t="s">
        <v>1765</v>
      </c>
      <c r="F223" s="1003" t="str">
        <f>IFERROR(VLOOKUP(E223,'Source de valeurs'!$A$3:$C$10,3,FALSE),"")</f>
        <v>L'exigence n'est pas encore évaluée</v>
      </c>
      <c r="G223" s="934" t="str">
        <f>IF('Calculs et Décisions'!H206=1,"",VLOOKUP(E223,'Source de valeurs'!$A$3:$B$10,2,FALSE))</f>
        <v xml:space="preserve"> </v>
      </c>
      <c r="H223" s="592" t="str">
        <f>IF(A223="NA","",VLOOKUP(E223,'Source de valeurs'!$A$3:$B$10,2,FALSE))</f>
        <v xml:space="preserve"> </v>
      </c>
      <c r="I223" s="952" t="str">
        <f>IF(B223="NA","",VLOOKUP(E223,'Source de valeurs'!$A$3:$B$10,2,FALSE))</f>
        <v xml:space="preserve"> </v>
      </c>
      <c r="J223" s="594" t="str">
        <f>IF(C223="NA","",VLOOKUP(E223,'Source de valeurs'!$A$3:$B$10,2,FALSE))</f>
        <v/>
      </c>
      <c r="K223" s="571"/>
      <c r="L223" s="1175" t="s">
        <v>1154</v>
      </c>
      <c r="M223" s="1176"/>
      <c r="N223" s="936"/>
      <c r="O223" s="936"/>
      <c r="P223" s="936"/>
      <c r="Q223" s="936"/>
      <c r="R223" s="936"/>
      <c r="S223" s="935"/>
      <c r="T223" s="935"/>
      <c r="U223" s="935"/>
      <c r="V223" s="933"/>
    </row>
    <row r="224" spans="1:39" ht="25.5" outlineLevel="1">
      <c r="A224" s="695" t="s">
        <v>346</v>
      </c>
      <c r="B224" s="586" t="s">
        <v>345</v>
      </c>
      <c r="C224" s="586" t="s">
        <v>69</v>
      </c>
      <c r="D224" s="586" t="s">
        <v>1429</v>
      </c>
      <c r="E224" s="593" t="s">
        <v>1765</v>
      </c>
      <c r="F224" s="1003" t="str">
        <f>IFERROR(VLOOKUP(E224,'Source de valeurs'!$A$3:$C$10,3,FALSE),"")</f>
        <v>L'exigence n'est pas encore évaluée</v>
      </c>
      <c r="G224" s="934" t="str">
        <f>IF('Calculs et Décisions'!H207=1,"",VLOOKUP(E224,'Source de valeurs'!$A$3:$B$10,2,FALSE))</f>
        <v xml:space="preserve"> </v>
      </c>
      <c r="H224" s="592" t="str">
        <f>IF(A224="NA","",VLOOKUP(E224,'Source de valeurs'!$A$3:$B$10,2,FALSE))</f>
        <v xml:space="preserve"> </v>
      </c>
      <c r="I224" s="952" t="str">
        <f>IF(B224="NA","",VLOOKUP(E224,'Source de valeurs'!$A$3:$B$10,2,FALSE))</f>
        <v xml:space="preserve"> </v>
      </c>
      <c r="J224" s="594" t="str">
        <f>IF(C224="NA","",VLOOKUP(E224,'Source de valeurs'!$A$3:$B$10,2,FALSE))</f>
        <v/>
      </c>
      <c r="K224" s="571"/>
      <c r="L224" s="1175" t="s">
        <v>1154</v>
      </c>
      <c r="M224" s="1176"/>
      <c r="N224" s="936"/>
      <c r="O224" s="936"/>
      <c r="P224" s="936"/>
      <c r="Q224" s="936"/>
      <c r="R224" s="936"/>
      <c r="S224" s="935"/>
      <c r="T224" s="935"/>
      <c r="U224" s="935"/>
      <c r="V224" s="933"/>
    </row>
    <row r="225" spans="1:39" ht="51" outlineLevel="1">
      <c r="A225" s="695" t="s">
        <v>347</v>
      </c>
      <c r="B225" s="586" t="s">
        <v>345</v>
      </c>
      <c r="C225" s="586" t="s">
        <v>69</v>
      </c>
      <c r="D225" s="586" t="s">
        <v>348</v>
      </c>
      <c r="E225" s="593" t="s">
        <v>1765</v>
      </c>
      <c r="F225" s="1003" t="str">
        <f>IFERROR(VLOOKUP(E225,'Source de valeurs'!$A$3:$C$10,3,FALSE),"")</f>
        <v>L'exigence n'est pas encore évaluée</v>
      </c>
      <c r="G225" s="934" t="str">
        <f>IF('Calculs et Décisions'!H208=1,"",VLOOKUP(E225,'Source de valeurs'!$A$3:$B$10,2,FALSE))</f>
        <v xml:space="preserve"> </v>
      </c>
      <c r="H225" s="592" t="str">
        <f>IF(A225="NA","",VLOOKUP(E225,'Source de valeurs'!$A$3:$B$10,2,FALSE))</f>
        <v xml:space="preserve"> </v>
      </c>
      <c r="I225" s="952" t="str">
        <f>IF(B225="NA","",VLOOKUP(E225,'Source de valeurs'!$A$3:$B$10,2,FALSE))</f>
        <v xml:space="preserve"> </v>
      </c>
      <c r="J225" s="594" t="str">
        <f>IF(C225="NA","",VLOOKUP(E225,'Source de valeurs'!$A$3:$B$10,2,FALSE))</f>
        <v/>
      </c>
      <c r="K225" s="571"/>
      <c r="L225" s="1175" t="s">
        <v>1154</v>
      </c>
      <c r="M225" s="1176"/>
      <c r="N225" s="936"/>
      <c r="O225" s="936"/>
      <c r="P225" s="936"/>
      <c r="Q225" s="936"/>
      <c r="R225" s="936"/>
      <c r="S225" s="935"/>
      <c r="T225" s="935"/>
      <c r="U225" s="935"/>
      <c r="V225" s="933"/>
    </row>
    <row r="226" spans="1:39" ht="38.25" outlineLevel="1">
      <c r="A226" s="695" t="s">
        <v>349</v>
      </c>
      <c r="B226" s="586" t="s">
        <v>350</v>
      </c>
      <c r="C226" s="586" t="s">
        <v>340</v>
      </c>
      <c r="D226" s="586" t="s">
        <v>1430</v>
      </c>
      <c r="E226" s="593" t="s">
        <v>1765</v>
      </c>
      <c r="F226" s="1003" t="str">
        <f>IFERROR(VLOOKUP(E226,'Source de valeurs'!$A$3:$C$10,3,FALSE),"")</f>
        <v>L'exigence n'est pas encore évaluée</v>
      </c>
      <c r="G226" s="934" t="str">
        <f>IF('Calculs et Décisions'!H209=1,"",VLOOKUP(E226,'Source de valeurs'!$A$3:$B$10,2,FALSE))</f>
        <v xml:space="preserve"> </v>
      </c>
      <c r="H226" s="592" t="str">
        <f>IF(A226="NA","",VLOOKUP(E226,'Source de valeurs'!$A$3:$B$10,2,FALSE))</f>
        <v xml:space="preserve"> </v>
      </c>
      <c r="I226" s="952" t="str">
        <f>IF(B226="NA","",VLOOKUP(E226,'Source de valeurs'!$A$3:$B$10,2,FALSE))</f>
        <v xml:space="preserve"> </v>
      </c>
      <c r="J226" s="594" t="str">
        <f>IF(C226="NA","",VLOOKUP(E226,'Source de valeurs'!$A$3:$B$10,2,FALSE))</f>
        <v xml:space="preserve"> </v>
      </c>
      <c r="K226" s="571"/>
      <c r="L226" s="1175" t="s">
        <v>1154</v>
      </c>
      <c r="M226" s="1176"/>
      <c r="N226" s="936"/>
      <c r="O226" s="936"/>
      <c r="P226" s="936"/>
      <c r="Q226" s="936"/>
      <c r="R226" s="936"/>
      <c r="S226" s="935"/>
      <c r="T226" s="935"/>
      <c r="U226" s="935"/>
      <c r="V226" s="933"/>
    </row>
    <row r="227" spans="1:39" ht="25.5" outlineLevel="1">
      <c r="A227" s="695" t="s">
        <v>349</v>
      </c>
      <c r="B227" s="586" t="s">
        <v>350</v>
      </c>
      <c r="C227" s="586" t="s">
        <v>340</v>
      </c>
      <c r="D227" s="586" t="s">
        <v>352</v>
      </c>
      <c r="E227" s="593" t="s">
        <v>1765</v>
      </c>
      <c r="F227" s="1003" t="str">
        <f>IFERROR(VLOOKUP(E227,'Source de valeurs'!$A$3:$C$10,3,FALSE),"")</f>
        <v>L'exigence n'est pas encore évaluée</v>
      </c>
      <c r="G227" s="934" t="str">
        <f>IF('Calculs et Décisions'!H210=1,"",VLOOKUP(E227,'Source de valeurs'!$A$3:$B$10,2,FALSE))</f>
        <v xml:space="preserve"> </v>
      </c>
      <c r="H227" s="592" t="str">
        <f>IF(A227="NA","",VLOOKUP(E227,'Source de valeurs'!$A$3:$B$10,2,FALSE))</f>
        <v xml:space="preserve"> </v>
      </c>
      <c r="I227" s="952" t="str">
        <f>IF(B227="NA","",VLOOKUP(E227,'Source de valeurs'!$A$3:$B$10,2,FALSE))</f>
        <v xml:space="preserve"> </v>
      </c>
      <c r="J227" s="594" t="str">
        <f>IF(C227="NA","",VLOOKUP(E227,'Source de valeurs'!$A$3:$B$10,2,FALSE))</f>
        <v xml:space="preserve"> </v>
      </c>
      <c r="K227" s="571"/>
      <c r="L227" s="1175" t="s">
        <v>1154</v>
      </c>
      <c r="M227" s="1176"/>
      <c r="N227" s="936"/>
      <c r="O227" s="936"/>
      <c r="P227" s="936"/>
      <c r="Q227" s="936"/>
      <c r="R227" s="936"/>
      <c r="S227" s="935"/>
      <c r="T227" s="935"/>
      <c r="U227" s="935"/>
      <c r="V227" s="933"/>
    </row>
    <row r="228" spans="1:39" ht="25.5" outlineLevel="1">
      <c r="A228" s="695" t="s">
        <v>349</v>
      </c>
      <c r="B228" s="586" t="s">
        <v>350</v>
      </c>
      <c r="C228" s="586" t="s">
        <v>340</v>
      </c>
      <c r="D228" s="586" t="s">
        <v>353</v>
      </c>
      <c r="E228" s="593" t="s">
        <v>1765</v>
      </c>
      <c r="F228" s="1003" t="str">
        <f>IFERROR(VLOOKUP(E228,'Source de valeurs'!$A$3:$C$10,3,FALSE),"")</f>
        <v>L'exigence n'est pas encore évaluée</v>
      </c>
      <c r="G228" s="934" t="str">
        <f>IF('Calculs et Décisions'!H211=1,"",VLOOKUP(E228,'Source de valeurs'!$A$3:$B$10,2,FALSE))</f>
        <v xml:space="preserve"> </v>
      </c>
      <c r="H228" s="592" t="str">
        <f>IF(A228="NA","",VLOOKUP(E228,'Source de valeurs'!$A$3:$B$10,2,FALSE))</f>
        <v xml:space="preserve"> </v>
      </c>
      <c r="I228" s="952" t="str">
        <f>IF(B228="NA","",VLOOKUP(E228,'Source de valeurs'!$A$3:$B$10,2,FALSE))</f>
        <v xml:space="preserve"> </v>
      </c>
      <c r="J228" s="594" t="str">
        <f>IF(C228="NA","",VLOOKUP(E228,'Source de valeurs'!$A$3:$B$10,2,FALSE))</f>
        <v xml:space="preserve"> </v>
      </c>
      <c r="K228" s="571"/>
      <c r="L228" s="1175" t="s">
        <v>1154</v>
      </c>
      <c r="M228" s="1176"/>
      <c r="N228" s="936"/>
      <c r="O228" s="936"/>
      <c r="P228" s="936"/>
      <c r="Q228" s="936"/>
      <c r="R228" s="936"/>
      <c r="S228" s="935"/>
      <c r="T228" s="935"/>
      <c r="U228" s="935"/>
      <c r="V228" s="933"/>
    </row>
    <row r="229" spans="1:39" ht="25.5" outlineLevel="1">
      <c r="A229" s="695" t="s">
        <v>349</v>
      </c>
      <c r="B229" s="586" t="s">
        <v>350</v>
      </c>
      <c r="C229" s="586" t="s">
        <v>340</v>
      </c>
      <c r="D229" s="586" t="s">
        <v>354</v>
      </c>
      <c r="E229" s="593" t="s">
        <v>1765</v>
      </c>
      <c r="F229" s="1003" t="str">
        <f>IFERROR(VLOOKUP(E229,'Source de valeurs'!$A$3:$C$10,3,FALSE),"")</f>
        <v>L'exigence n'est pas encore évaluée</v>
      </c>
      <c r="G229" s="934" t="str">
        <f>IF('Calculs et Décisions'!H212=1,"",VLOOKUP(E229,'Source de valeurs'!$A$3:$B$10,2,FALSE))</f>
        <v xml:space="preserve"> </v>
      </c>
      <c r="H229" s="592" t="str">
        <f>IF(A229="NA","",VLOOKUP(E229,'Source de valeurs'!$A$3:$B$10,2,FALSE))</f>
        <v xml:space="preserve"> </v>
      </c>
      <c r="I229" s="952" t="str">
        <f>IF(B229="NA","",VLOOKUP(E229,'Source de valeurs'!$A$3:$B$10,2,FALSE))</f>
        <v xml:space="preserve"> </v>
      </c>
      <c r="J229" s="594" t="str">
        <f>IF(C229="NA","",VLOOKUP(E229,'Source de valeurs'!$A$3:$B$10,2,FALSE))</f>
        <v xml:space="preserve"> </v>
      </c>
      <c r="K229" s="571"/>
      <c r="L229" s="1175" t="s">
        <v>1154</v>
      </c>
      <c r="M229" s="1176"/>
      <c r="N229" s="936"/>
      <c r="O229" s="936"/>
      <c r="P229" s="936"/>
      <c r="Q229" s="936"/>
      <c r="R229" s="936"/>
      <c r="S229" s="935"/>
      <c r="T229" s="935"/>
      <c r="U229" s="935"/>
      <c r="V229" s="933"/>
    </row>
    <row r="230" spans="1:39" ht="25.5" outlineLevel="1">
      <c r="A230" s="695" t="s">
        <v>349</v>
      </c>
      <c r="B230" s="586" t="s">
        <v>350</v>
      </c>
      <c r="C230" s="586" t="s">
        <v>340</v>
      </c>
      <c r="D230" s="586" t="s">
        <v>355</v>
      </c>
      <c r="E230" s="593" t="s">
        <v>1765</v>
      </c>
      <c r="F230" s="1003" t="str">
        <f>IFERROR(VLOOKUP(E230,'Source de valeurs'!$A$3:$C$10,3,FALSE),"")</f>
        <v>L'exigence n'est pas encore évaluée</v>
      </c>
      <c r="G230" s="934" t="str">
        <f>IF('Calculs et Décisions'!H213=1,"",VLOOKUP(E230,'Source de valeurs'!$A$3:$B$10,2,FALSE))</f>
        <v xml:space="preserve"> </v>
      </c>
      <c r="H230" s="592" t="str">
        <f>IF(A230="NA","",VLOOKUP(E230,'Source de valeurs'!$A$3:$B$10,2,FALSE))</f>
        <v xml:space="preserve"> </v>
      </c>
      <c r="I230" s="952" t="str">
        <f>IF(B230="NA","",VLOOKUP(E230,'Source de valeurs'!$A$3:$B$10,2,FALSE))</f>
        <v xml:space="preserve"> </v>
      </c>
      <c r="J230" s="594" t="str">
        <f>IF(C230="NA","",VLOOKUP(E230,'Source de valeurs'!$A$3:$B$10,2,FALSE))</f>
        <v xml:space="preserve"> </v>
      </c>
      <c r="K230" s="571"/>
      <c r="L230" s="1175" t="s">
        <v>1154</v>
      </c>
      <c r="M230" s="1176"/>
      <c r="N230" s="936"/>
      <c r="O230" s="936"/>
      <c r="P230" s="936"/>
      <c r="Q230" s="936"/>
      <c r="R230" s="936"/>
      <c r="S230" s="935"/>
      <c r="T230" s="935"/>
      <c r="U230" s="935"/>
      <c r="V230" s="933"/>
    </row>
    <row r="231" spans="1:39" ht="38.25" outlineLevel="1">
      <c r="A231" s="695" t="s">
        <v>349</v>
      </c>
      <c r="B231" s="586" t="s">
        <v>350</v>
      </c>
      <c r="C231" s="586" t="s">
        <v>340</v>
      </c>
      <c r="D231" s="586" t="s">
        <v>356</v>
      </c>
      <c r="E231" s="593" t="s">
        <v>1765</v>
      </c>
      <c r="F231" s="1003" t="str">
        <f>IFERROR(VLOOKUP(E231,'Source de valeurs'!$A$3:$C$10,3,FALSE),"")</f>
        <v>L'exigence n'est pas encore évaluée</v>
      </c>
      <c r="G231" s="934" t="str">
        <f>IF('Calculs et Décisions'!H214=1,"",VLOOKUP(E231,'Source de valeurs'!$A$3:$B$10,2,FALSE))</f>
        <v xml:space="preserve"> </v>
      </c>
      <c r="H231" s="592" t="str">
        <f>IF(A231="NA","",VLOOKUP(E231,'Source de valeurs'!$A$3:$B$10,2,FALSE))</f>
        <v xml:space="preserve"> </v>
      </c>
      <c r="I231" s="952" t="str">
        <f>IF(B231="NA","",VLOOKUP(E231,'Source de valeurs'!$A$3:$B$10,2,FALSE))</f>
        <v xml:space="preserve"> </v>
      </c>
      <c r="J231" s="594" t="str">
        <f>IF(C231="NA","",VLOOKUP(E231,'Source de valeurs'!$A$3:$B$10,2,FALSE))</f>
        <v xml:space="preserve"> </v>
      </c>
      <c r="K231" s="571"/>
      <c r="L231" s="1175" t="s">
        <v>1154</v>
      </c>
      <c r="M231" s="1176"/>
      <c r="N231" s="936"/>
      <c r="O231" s="936"/>
      <c r="P231" s="936"/>
      <c r="Q231" s="936"/>
      <c r="R231" s="936"/>
      <c r="S231" s="935"/>
      <c r="T231" s="935"/>
      <c r="U231" s="935"/>
      <c r="V231" s="933"/>
    </row>
    <row r="232" spans="1:39" s="549" customFormat="1" ht="63.75" outlineLevel="1">
      <c r="A232" s="693" t="s">
        <v>357</v>
      </c>
      <c r="B232" s="573" t="s">
        <v>323</v>
      </c>
      <c r="C232" s="573" t="s">
        <v>69</v>
      </c>
      <c r="D232" s="573" t="s">
        <v>742</v>
      </c>
      <c r="E232" s="1036" t="str">
        <f>IFERROR(IF(G232&lt;&gt;"NA",VLOOKUP(G232,'Source de valeurs'!$A$14:$C$18,2),VLOOKUP(AVERAGE(H232:J232),'Source de valeurs'!$A$14:$C$18,2)),"")</f>
        <v/>
      </c>
      <c r="F232" s="573" t="str">
        <f>IFERROR(VLOOKUP(G232,'Source de valeurs'!$A$14:$C$18,3),"")</f>
        <v>Le chapitre/sous chapitre ne peut pas s'appliquer à l'établissement évalué</v>
      </c>
      <c r="G232" s="1035" t="str">
        <f>IFERROR(AVERAGE(G233:G272),"NA")</f>
        <v>NA</v>
      </c>
      <c r="H232" s="592" t="str">
        <f>IFERROR(AVERAGE(H233:H272),"")</f>
        <v/>
      </c>
      <c r="I232" s="952" t="str">
        <f>IFERROR(AVERAGE(I233:I272),"")</f>
        <v/>
      </c>
      <c r="J232" s="594" t="str">
        <f>IFERROR(AVERAGE(J233:J272),"")</f>
        <v/>
      </c>
      <c r="K232" s="571"/>
      <c r="L232" s="1175" t="s">
        <v>1154</v>
      </c>
      <c r="M232" s="1176"/>
      <c r="N232" s="936"/>
      <c r="O232" s="936"/>
      <c r="P232" s="936"/>
      <c r="Q232" s="936"/>
      <c r="R232" s="936"/>
      <c r="S232" s="938"/>
      <c r="T232" s="938"/>
      <c r="U232" s="942"/>
      <c r="V232" s="945"/>
      <c r="W232" s="550"/>
      <c r="X232" s="548"/>
      <c r="Y232" s="548"/>
      <c r="Z232" s="548"/>
      <c r="AA232" s="548"/>
      <c r="AB232" s="548"/>
      <c r="AC232" s="548"/>
      <c r="AD232" s="548"/>
      <c r="AE232" s="548"/>
      <c r="AF232" s="548"/>
      <c r="AG232" s="548"/>
      <c r="AH232" s="548"/>
      <c r="AI232" s="548"/>
      <c r="AJ232" s="548"/>
      <c r="AK232" s="548"/>
      <c r="AL232" s="548"/>
      <c r="AM232" s="548"/>
    </row>
    <row r="233" spans="1:39" ht="38.25" outlineLevel="1">
      <c r="A233" s="695" t="s">
        <v>358</v>
      </c>
      <c r="B233" s="586" t="s">
        <v>359</v>
      </c>
      <c r="C233" s="586" t="s">
        <v>69</v>
      </c>
      <c r="D233" s="586" t="s">
        <v>1431</v>
      </c>
      <c r="E233" s="593" t="s">
        <v>1765</v>
      </c>
      <c r="F233" s="1003" t="str">
        <f>IFERROR(VLOOKUP(E233,'Source de valeurs'!$A$3:$C$10,3,FALSE),"")</f>
        <v>L'exigence n'est pas encore évaluée</v>
      </c>
      <c r="G233" s="934" t="str">
        <f>IF('Calculs et Décisions'!H216=1,"",VLOOKUP(E233,'Source de valeurs'!$A$3:$B$10,2,FALSE))</f>
        <v xml:space="preserve"> </v>
      </c>
      <c r="H233" s="592" t="str">
        <f>IF(A233="NA","",VLOOKUP(E233,'Source de valeurs'!$A$3:$B$10,2,FALSE))</f>
        <v xml:space="preserve"> </v>
      </c>
      <c r="I233" s="952" t="str">
        <f>IF(B233="NA","",VLOOKUP(E233,'Source de valeurs'!$A$3:$B$10,2,FALSE))</f>
        <v xml:space="preserve"> </v>
      </c>
      <c r="J233" s="594" t="str">
        <f>IF(C233="NA","",VLOOKUP(E233,'Source de valeurs'!$A$3:$B$10,2,FALSE))</f>
        <v/>
      </c>
      <c r="K233" s="571"/>
      <c r="L233" s="1175" t="s">
        <v>1154</v>
      </c>
      <c r="M233" s="1176"/>
      <c r="N233" s="936"/>
      <c r="O233" s="936"/>
      <c r="P233" s="936"/>
      <c r="Q233" s="936"/>
      <c r="R233" s="936"/>
      <c r="S233" s="935"/>
      <c r="T233" s="935"/>
      <c r="U233" s="935"/>
      <c r="V233" s="933"/>
    </row>
    <row r="234" spans="1:39" ht="25.5" outlineLevel="1">
      <c r="A234" s="695" t="s">
        <v>360</v>
      </c>
      <c r="B234" s="586" t="s">
        <v>361</v>
      </c>
      <c r="C234" s="586" t="s">
        <v>69</v>
      </c>
      <c r="D234" s="586" t="s">
        <v>1432</v>
      </c>
      <c r="E234" s="593" t="s">
        <v>1765</v>
      </c>
      <c r="F234" s="1003" t="str">
        <f>IFERROR(VLOOKUP(E234,'Source de valeurs'!$A$3:$C$10,3,FALSE),"")</f>
        <v>L'exigence n'est pas encore évaluée</v>
      </c>
      <c r="G234" s="934" t="str">
        <f>IF('Calculs et Décisions'!H217=1,"",VLOOKUP(E234,'Source de valeurs'!$A$3:$B$10,2,FALSE))</f>
        <v xml:space="preserve"> </v>
      </c>
      <c r="H234" s="592" t="str">
        <f>IF(A234="NA","",VLOOKUP(E234,'Source de valeurs'!$A$3:$B$10,2,FALSE))</f>
        <v xml:space="preserve"> </v>
      </c>
      <c r="I234" s="952" t="str">
        <f>IF(B234="NA","",VLOOKUP(E234,'Source de valeurs'!$A$3:$B$10,2,FALSE))</f>
        <v xml:space="preserve"> </v>
      </c>
      <c r="J234" s="594" t="str">
        <f>IF(C234="NA","",VLOOKUP(E234,'Source de valeurs'!$A$3:$B$10,2,FALSE))</f>
        <v/>
      </c>
      <c r="K234" s="571"/>
      <c r="L234" s="1175" t="s">
        <v>1154</v>
      </c>
      <c r="M234" s="1176"/>
      <c r="N234" s="936"/>
      <c r="O234" s="936"/>
      <c r="P234" s="936"/>
      <c r="Q234" s="936"/>
      <c r="R234" s="936"/>
      <c r="S234" s="935"/>
      <c r="T234" s="935"/>
      <c r="U234" s="935"/>
      <c r="V234" s="933"/>
    </row>
    <row r="235" spans="1:39" ht="25.5" outlineLevel="1">
      <c r="A235" s="695" t="s">
        <v>360</v>
      </c>
      <c r="B235" s="586" t="s">
        <v>362</v>
      </c>
      <c r="C235" s="586" t="s">
        <v>69</v>
      </c>
      <c r="D235" s="586" t="s">
        <v>1433</v>
      </c>
      <c r="E235" s="593" t="s">
        <v>1765</v>
      </c>
      <c r="F235" s="1003" t="str">
        <f>IFERROR(VLOOKUP(E235,'Source de valeurs'!$A$3:$C$10,3,FALSE),"")</f>
        <v>L'exigence n'est pas encore évaluée</v>
      </c>
      <c r="G235" s="934" t="str">
        <f>IF('Calculs et Décisions'!H218=1,"",VLOOKUP(E235,'Source de valeurs'!$A$3:$B$10,2,FALSE))</f>
        <v xml:space="preserve"> </v>
      </c>
      <c r="H235" s="592" t="str">
        <f>IF(A235="NA","",VLOOKUP(E235,'Source de valeurs'!$A$3:$B$10,2,FALSE))</f>
        <v xml:space="preserve"> </v>
      </c>
      <c r="I235" s="952" t="str">
        <f>IF(B235="NA","",VLOOKUP(E235,'Source de valeurs'!$A$3:$B$10,2,FALSE))</f>
        <v xml:space="preserve"> </v>
      </c>
      <c r="J235" s="594" t="str">
        <f>IF(C235="NA","",VLOOKUP(E235,'Source de valeurs'!$A$3:$B$10,2,FALSE))</f>
        <v/>
      </c>
      <c r="K235" s="571"/>
      <c r="L235" s="1175" t="s">
        <v>1154</v>
      </c>
      <c r="M235" s="1176"/>
      <c r="N235" s="936"/>
      <c r="O235" s="936"/>
      <c r="P235" s="936"/>
      <c r="Q235" s="936"/>
      <c r="R235" s="936"/>
      <c r="S235" s="935"/>
      <c r="T235" s="935"/>
      <c r="U235" s="935"/>
      <c r="V235" s="933"/>
    </row>
    <row r="236" spans="1:39" ht="25.5" outlineLevel="1">
      <c r="A236" s="695" t="s">
        <v>360</v>
      </c>
      <c r="B236" s="586" t="s">
        <v>363</v>
      </c>
      <c r="C236" s="586" t="s">
        <v>69</v>
      </c>
      <c r="D236" s="586" t="s">
        <v>1434</v>
      </c>
      <c r="E236" s="593" t="s">
        <v>1765</v>
      </c>
      <c r="F236" s="1003" t="str">
        <f>IFERROR(VLOOKUP(E236,'Source de valeurs'!$A$3:$C$10,3,FALSE),"")</f>
        <v>L'exigence n'est pas encore évaluée</v>
      </c>
      <c r="G236" s="934" t="str">
        <f>IF('Calculs et Décisions'!H219=1,"",VLOOKUP(E236,'Source de valeurs'!$A$3:$B$10,2,FALSE))</f>
        <v xml:space="preserve"> </v>
      </c>
      <c r="H236" s="592" t="str">
        <f>IF(A236="NA","",VLOOKUP(E236,'Source de valeurs'!$A$3:$B$10,2,FALSE))</f>
        <v xml:space="preserve"> </v>
      </c>
      <c r="I236" s="952" t="str">
        <f>IF(B236="NA","",VLOOKUP(E236,'Source de valeurs'!$A$3:$B$10,2,FALSE))</f>
        <v xml:space="preserve"> </v>
      </c>
      <c r="J236" s="594" t="str">
        <f>IF(C236="NA","",VLOOKUP(E236,'Source de valeurs'!$A$3:$B$10,2,FALSE))</f>
        <v/>
      </c>
      <c r="K236" s="571"/>
      <c r="L236" s="1175" t="s">
        <v>1154</v>
      </c>
      <c r="M236" s="1176"/>
      <c r="N236" s="936"/>
      <c r="O236" s="936"/>
      <c r="P236" s="936"/>
      <c r="Q236" s="936"/>
      <c r="R236" s="936"/>
      <c r="S236" s="935"/>
      <c r="T236" s="935"/>
      <c r="U236" s="935"/>
      <c r="V236" s="933"/>
    </row>
    <row r="237" spans="1:39" ht="38.25" outlineLevel="1">
      <c r="A237" s="695" t="s">
        <v>360</v>
      </c>
      <c r="B237" s="586" t="s">
        <v>364</v>
      </c>
      <c r="C237" s="586" t="s">
        <v>69</v>
      </c>
      <c r="D237" s="586" t="s">
        <v>1435</v>
      </c>
      <c r="E237" s="593" t="s">
        <v>1765</v>
      </c>
      <c r="F237" s="1003" t="str">
        <f>IFERROR(VLOOKUP(E237,'Source de valeurs'!$A$3:$C$10,3,FALSE),"")</f>
        <v>L'exigence n'est pas encore évaluée</v>
      </c>
      <c r="G237" s="934" t="str">
        <f>IF('Calculs et Décisions'!H220=1,"",VLOOKUP(E237,'Source de valeurs'!$A$3:$B$10,2,FALSE))</f>
        <v xml:space="preserve"> </v>
      </c>
      <c r="H237" s="592" t="str">
        <f>IF(A237="NA","",VLOOKUP(E237,'Source de valeurs'!$A$3:$B$10,2,FALSE))</f>
        <v xml:space="preserve"> </v>
      </c>
      <c r="I237" s="952" t="str">
        <f>IF(B237="NA","",VLOOKUP(E237,'Source de valeurs'!$A$3:$B$10,2,FALSE))</f>
        <v xml:space="preserve"> </v>
      </c>
      <c r="J237" s="594" t="str">
        <f>IF(C237="NA","",VLOOKUP(E237,'Source de valeurs'!$A$3:$B$10,2,FALSE))</f>
        <v/>
      </c>
      <c r="K237" s="571"/>
      <c r="L237" s="1175" t="s">
        <v>1154</v>
      </c>
      <c r="M237" s="1176"/>
      <c r="N237" s="936"/>
      <c r="O237" s="936"/>
      <c r="P237" s="936"/>
      <c r="Q237" s="936"/>
      <c r="R237" s="936"/>
      <c r="S237" s="935"/>
      <c r="T237" s="935"/>
      <c r="U237" s="935"/>
      <c r="V237" s="933"/>
    </row>
    <row r="238" spans="1:39" ht="38.25" outlineLevel="1">
      <c r="A238" s="695" t="s">
        <v>360</v>
      </c>
      <c r="B238" s="586" t="s">
        <v>365</v>
      </c>
      <c r="C238" s="586" t="s">
        <v>69</v>
      </c>
      <c r="D238" s="586" t="s">
        <v>1436</v>
      </c>
      <c r="E238" s="593" t="s">
        <v>1765</v>
      </c>
      <c r="F238" s="1003" t="str">
        <f>IFERROR(VLOOKUP(E238,'Source de valeurs'!$A$3:$C$10,3,FALSE),"")</f>
        <v>L'exigence n'est pas encore évaluée</v>
      </c>
      <c r="G238" s="934" t="str">
        <f>IF('Calculs et Décisions'!H221=1,"",VLOOKUP(E238,'Source de valeurs'!$A$3:$B$10,2,FALSE))</f>
        <v xml:space="preserve"> </v>
      </c>
      <c r="H238" s="592" t="str">
        <f>IF(A238="NA","",VLOOKUP(E238,'Source de valeurs'!$A$3:$B$10,2,FALSE))</f>
        <v xml:space="preserve"> </v>
      </c>
      <c r="I238" s="952" t="str">
        <f>IF(B238="NA","",VLOOKUP(E238,'Source de valeurs'!$A$3:$B$10,2,FALSE))</f>
        <v xml:space="preserve"> </v>
      </c>
      <c r="J238" s="594" t="str">
        <f>IF(C238="NA","",VLOOKUP(E238,'Source de valeurs'!$A$3:$B$10,2,FALSE))</f>
        <v/>
      </c>
      <c r="K238" s="571"/>
      <c r="L238" s="1175" t="s">
        <v>1154</v>
      </c>
      <c r="M238" s="1176"/>
      <c r="N238" s="936"/>
      <c r="O238" s="936"/>
      <c r="P238" s="936"/>
      <c r="Q238" s="936"/>
      <c r="R238" s="936"/>
      <c r="S238" s="935"/>
      <c r="T238" s="935"/>
      <c r="U238" s="935"/>
      <c r="V238" s="933"/>
    </row>
    <row r="239" spans="1:39" ht="38.25" outlineLevel="1">
      <c r="A239" s="695" t="s">
        <v>360</v>
      </c>
      <c r="B239" s="586" t="s">
        <v>366</v>
      </c>
      <c r="C239" s="586" t="s">
        <v>69</v>
      </c>
      <c r="D239" s="586" t="s">
        <v>1437</v>
      </c>
      <c r="E239" s="593" t="s">
        <v>1765</v>
      </c>
      <c r="F239" s="1003" t="str">
        <f>IFERROR(VLOOKUP(E239,'Source de valeurs'!$A$3:$C$10,3,FALSE),"")</f>
        <v>L'exigence n'est pas encore évaluée</v>
      </c>
      <c r="G239" s="934" t="str">
        <f>IF('Calculs et Décisions'!H222=1,"",VLOOKUP(E239,'Source de valeurs'!$A$3:$B$10,2,FALSE))</f>
        <v xml:space="preserve"> </v>
      </c>
      <c r="H239" s="592" t="str">
        <f>IF(A239="NA","",VLOOKUP(E239,'Source de valeurs'!$A$3:$B$10,2,FALSE))</f>
        <v xml:space="preserve"> </v>
      </c>
      <c r="I239" s="952" t="str">
        <f>IF(B239="NA","",VLOOKUP(E239,'Source de valeurs'!$A$3:$B$10,2,FALSE))</f>
        <v xml:space="preserve"> </v>
      </c>
      <c r="J239" s="594" t="str">
        <f>IF(C239="NA","",VLOOKUP(E239,'Source de valeurs'!$A$3:$B$10,2,FALSE))</f>
        <v/>
      </c>
      <c r="K239" s="571"/>
      <c r="L239" s="1175" t="s">
        <v>1154</v>
      </c>
      <c r="M239" s="1176"/>
      <c r="N239" s="936"/>
      <c r="O239" s="936"/>
      <c r="P239" s="936"/>
      <c r="Q239" s="936"/>
      <c r="R239" s="936"/>
      <c r="S239" s="935"/>
      <c r="T239" s="935"/>
      <c r="U239" s="935"/>
      <c r="V239" s="933"/>
    </row>
    <row r="240" spans="1:39" ht="25.5" outlineLevel="1">
      <c r="A240" s="695" t="s">
        <v>360</v>
      </c>
      <c r="B240" s="586" t="s">
        <v>367</v>
      </c>
      <c r="C240" s="586" t="s">
        <v>69</v>
      </c>
      <c r="D240" s="586" t="s">
        <v>1438</v>
      </c>
      <c r="E240" s="593" t="s">
        <v>1765</v>
      </c>
      <c r="F240" s="1003" t="str">
        <f>IFERROR(VLOOKUP(E240,'Source de valeurs'!$A$3:$C$10,3,FALSE),"")</f>
        <v>L'exigence n'est pas encore évaluée</v>
      </c>
      <c r="G240" s="934" t="str">
        <f>IF('Calculs et Décisions'!H223=1,"",VLOOKUP(E240,'Source de valeurs'!$A$3:$B$10,2,FALSE))</f>
        <v xml:space="preserve"> </v>
      </c>
      <c r="H240" s="592" t="str">
        <f>IF(A240="NA","",VLOOKUP(E240,'Source de valeurs'!$A$3:$B$10,2,FALSE))</f>
        <v xml:space="preserve"> </v>
      </c>
      <c r="I240" s="952" t="str">
        <f>IF(B240="NA","",VLOOKUP(E240,'Source de valeurs'!$A$3:$B$10,2,FALSE))</f>
        <v xml:space="preserve"> </v>
      </c>
      <c r="J240" s="594" t="str">
        <f>IF(C240="NA","",VLOOKUP(E240,'Source de valeurs'!$A$3:$B$10,2,FALSE))</f>
        <v/>
      </c>
      <c r="K240" s="571"/>
      <c r="L240" s="1175" t="s">
        <v>1154</v>
      </c>
      <c r="M240" s="1176"/>
      <c r="N240" s="936"/>
      <c r="O240" s="936"/>
      <c r="P240" s="936"/>
      <c r="Q240" s="936"/>
      <c r="R240" s="936"/>
      <c r="S240" s="935"/>
      <c r="T240" s="935"/>
      <c r="U240" s="935"/>
      <c r="V240" s="933"/>
    </row>
    <row r="241" spans="1:22" ht="51" outlineLevel="1">
      <c r="A241" s="698" t="s">
        <v>360</v>
      </c>
      <c r="B241" s="597" t="s">
        <v>69</v>
      </c>
      <c r="C241" s="597" t="s">
        <v>69</v>
      </c>
      <c r="D241" s="597" t="s">
        <v>1439</v>
      </c>
      <c r="E241" s="593" t="s">
        <v>1765</v>
      </c>
      <c r="F241" s="1003" t="str">
        <f>IFERROR(VLOOKUP(E241,'Source de valeurs'!$A$3:$C$10,3,FALSE),"")</f>
        <v>L'exigence n'est pas encore évaluée</v>
      </c>
      <c r="G241" s="934" t="str">
        <f>IF('Calculs et Décisions'!H224=1,"",VLOOKUP(E241,'Source de valeurs'!$A$3:$B$10,2,FALSE))</f>
        <v/>
      </c>
      <c r="H241" s="592" t="str">
        <f>IF(A241="NA","",VLOOKUP(E241,'Source de valeurs'!$A$3:$B$10,2,FALSE))</f>
        <v xml:space="preserve"> </v>
      </c>
      <c r="I241" s="952" t="str">
        <f>IF(B241="NA","",VLOOKUP(E241,'Source de valeurs'!$A$3:$B$10,2,FALSE))</f>
        <v/>
      </c>
      <c r="J241" s="594" t="str">
        <f>IF(C241="NA","",VLOOKUP(E241,'Source de valeurs'!$A$3:$B$10,2,FALSE))</f>
        <v/>
      </c>
      <c r="K241" s="571"/>
      <c r="L241" s="1175" t="s">
        <v>1154</v>
      </c>
      <c r="M241" s="1176"/>
      <c r="N241" s="936"/>
      <c r="O241" s="936"/>
      <c r="P241" s="936"/>
      <c r="Q241" s="936"/>
      <c r="R241" s="936"/>
      <c r="S241" s="935"/>
      <c r="T241" s="935"/>
      <c r="U241" s="935"/>
      <c r="V241" s="933"/>
    </row>
    <row r="242" spans="1:22" ht="51" outlineLevel="1">
      <c r="A242" s="698" t="s">
        <v>360</v>
      </c>
      <c r="B242" s="597" t="s">
        <v>69</v>
      </c>
      <c r="C242" s="597" t="s">
        <v>69</v>
      </c>
      <c r="D242" s="597" t="s">
        <v>1440</v>
      </c>
      <c r="E242" s="593" t="s">
        <v>1765</v>
      </c>
      <c r="F242" s="1003" t="str">
        <f>IFERROR(VLOOKUP(E242,'Source de valeurs'!$A$3:$C$10,3,FALSE),"")</f>
        <v>L'exigence n'est pas encore évaluée</v>
      </c>
      <c r="G242" s="934" t="str">
        <f>IF('Calculs et Décisions'!H225=1,"",VLOOKUP(E242,'Source de valeurs'!$A$3:$B$10,2,FALSE))</f>
        <v/>
      </c>
      <c r="H242" s="592" t="str">
        <f>IF(A242="NA","",VLOOKUP(E242,'Source de valeurs'!$A$3:$B$10,2,FALSE))</f>
        <v xml:space="preserve"> </v>
      </c>
      <c r="I242" s="952" t="str">
        <f>IF(B242="NA","",VLOOKUP(E242,'Source de valeurs'!$A$3:$B$10,2,FALSE))</f>
        <v/>
      </c>
      <c r="J242" s="594" t="str">
        <f>IF(C242="NA","",VLOOKUP(E242,'Source de valeurs'!$A$3:$B$10,2,FALSE))</f>
        <v/>
      </c>
      <c r="K242" s="571"/>
      <c r="L242" s="1175" t="s">
        <v>1154</v>
      </c>
      <c r="M242" s="1176"/>
      <c r="N242" s="936"/>
      <c r="O242" s="936"/>
      <c r="P242" s="936"/>
      <c r="Q242" s="936"/>
      <c r="R242" s="936"/>
      <c r="S242" s="935"/>
      <c r="T242" s="935"/>
      <c r="U242" s="935"/>
      <c r="V242" s="933"/>
    </row>
    <row r="243" spans="1:22" ht="51" outlineLevel="1">
      <c r="A243" s="695" t="s">
        <v>360</v>
      </c>
      <c r="B243" s="586" t="s">
        <v>368</v>
      </c>
      <c r="C243" s="586" t="s">
        <v>69</v>
      </c>
      <c r="D243" s="586" t="s">
        <v>1441</v>
      </c>
      <c r="E243" s="593" t="s">
        <v>1765</v>
      </c>
      <c r="F243" s="1003" t="str">
        <f>IFERROR(VLOOKUP(E243,'Source de valeurs'!$A$3:$C$10,3,FALSE),"")</f>
        <v>L'exigence n'est pas encore évaluée</v>
      </c>
      <c r="G243" s="934" t="str">
        <f>IF('Calculs et Décisions'!H226=1,"",VLOOKUP(E243,'Source de valeurs'!$A$3:$B$10,2,FALSE))</f>
        <v xml:space="preserve"> </v>
      </c>
      <c r="H243" s="592" t="str">
        <f>IF(A243="NA","",VLOOKUP(E243,'Source de valeurs'!$A$3:$B$10,2,FALSE))</f>
        <v xml:space="preserve"> </v>
      </c>
      <c r="I243" s="952" t="str">
        <f>IF(B243="NA","",VLOOKUP(E243,'Source de valeurs'!$A$3:$B$10,2,FALSE))</f>
        <v xml:space="preserve"> </v>
      </c>
      <c r="J243" s="594" t="str">
        <f>IF(C243="NA","",VLOOKUP(E243,'Source de valeurs'!$A$3:$B$10,2,FALSE))</f>
        <v/>
      </c>
      <c r="K243" s="571"/>
      <c r="L243" s="1175" t="s">
        <v>1154</v>
      </c>
      <c r="M243" s="1176"/>
      <c r="N243" s="936"/>
      <c r="O243" s="936"/>
      <c r="P243" s="936"/>
      <c r="Q243" s="936"/>
      <c r="R243" s="936"/>
      <c r="S243" s="935"/>
      <c r="T243" s="935"/>
      <c r="U243" s="935"/>
      <c r="V243" s="933"/>
    </row>
    <row r="244" spans="1:22" ht="38.25" outlineLevel="1">
      <c r="A244" s="695" t="s">
        <v>360</v>
      </c>
      <c r="B244" s="586" t="s">
        <v>368</v>
      </c>
      <c r="C244" s="586" t="s">
        <v>69</v>
      </c>
      <c r="D244" s="586" t="s">
        <v>1442</v>
      </c>
      <c r="E244" s="593" t="s">
        <v>1765</v>
      </c>
      <c r="F244" s="1003" t="str">
        <f>IFERROR(VLOOKUP(E244,'Source de valeurs'!$A$3:$C$10,3,FALSE),"")</f>
        <v>L'exigence n'est pas encore évaluée</v>
      </c>
      <c r="G244" s="934" t="str">
        <f>IF('Calculs et Décisions'!H227=1,"",VLOOKUP(E244,'Source de valeurs'!$A$3:$B$10,2,FALSE))</f>
        <v xml:space="preserve"> </v>
      </c>
      <c r="H244" s="592" t="str">
        <f>IF(A244="NA","",VLOOKUP(E244,'Source de valeurs'!$A$3:$B$10,2,FALSE))</f>
        <v xml:space="preserve"> </v>
      </c>
      <c r="I244" s="952" t="str">
        <f>IF(B244="NA","",VLOOKUP(E244,'Source de valeurs'!$A$3:$B$10,2,FALSE))</f>
        <v xml:space="preserve"> </v>
      </c>
      <c r="J244" s="594" t="str">
        <f>IF(C244="NA","",VLOOKUP(E244,'Source de valeurs'!$A$3:$B$10,2,FALSE))</f>
        <v/>
      </c>
      <c r="K244" s="571"/>
      <c r="L244" s="1175" t="s">
        <v>1154</v>
      </c>
      <c r="M244" s="1176"/>
      <c r="N244" s="936"/>
      <c r="O244" s="936"/>
      <c r="P244" s="936"/>
      <c r="Q244" s="936"/>
      <c r="R244" s="936"/>
      <c r="S244" s="935"/>
      <c r="T244" s="935"/>
      <c r="U244" s="935"/>
      <c r="V244" s="933"/>
    </row>
    <row r="245" spans="1:22" ht="51" outlineLevel="1">
      <c r="A245" s="695" t="s">
        <v>360</v>
      </c>
      <c r="B245" s="586" t="s">
        <v>362</v>
      </c>
      <c r="C245" s="586" t="s">
        <v>69</v>
      </c>
      <c r="D245" s="586" t="s">
        <v>1443</v>
      </c>
      <c r="E245" s="593" t="s">
        <v>1765</v>
      </c>
      <c r="F245" s="1003" t="str">
        <f>IFERROR(VLOOKUP(E245,'Source de valeurs'!$A$3:$C$10,3,FALSE),"")</f>
        <v>L'exigence n'est pas encore évaluée</v>
      </c>
      <c r="G245" s="934" t="str">
        <f>IF('Calculs et Décisions'!H228=1,"",VLOOKUP(E245,'Source de valeurs'!$A$3:$B$10,2,FALSE))</f>
        <v xml:space="preserve"> </v>
      </c>
      <c r="H245" s="592" t="str">
        <f>IF(A245="NA","",VLOOKUP(E245,'Source de valeurs'!$A$3:$B$10,2,FALSE))</f>
        <v xml:space="preserve"> </v>
      </c>
      <c r="I245" s="952" t="str">
        <f>IF(B245="NA","",VLOOKUP(E245,'Source de valeurs'!$A$3:$B$10,2,FALSE))</f>
        <v xml:space="preserve"> </v>
      </c>
      <c r="J245" s="594" t="str">
        <f>IF(C245="NA","",VLOOKUP(E245,'Source de valeurs'!$A$3:$B$10,2,FALSE))</f>
        <v/>
      </c>
      <c r="K245" s="571"/>
      <c r="L245" s="1175" t="s">
        <v>1154</v>
      </c>
      <c r="M245" s="1176"/>
      <c r="N245" s="936"/>
      <c r="O245" s="936"/>
      <c r="P245" s="936"/>
      <c r="Q245" s="936"/>
      <c r="R245" s="936"/>
      <c r="S245" s="935"/>
      <c r="T245" s="935"/>
      <c r="U245" s="935"/>
      <c r="V245" s="933"/>
    </row>
    <row r="246" spans="1:22" ht="38.25" outlineLevel="1">
      <c r="A246" s="695" t="s">
        <v>369</v>
      </c>
      <c r="B246" s="586" t="s">
        <v>368</v>
      </c>
      <c r="C246" s="586" t="s">
        <v>69</v>
      </c>
      <c r="D246" s="586" t="s">
        <v>1444</v>
      </c>
      <c r="E246" s="593" t="s">
        <v>1765</v>
      </c>
      <c r="F246" s="1003" t="str">
        <f>IFERROR(VLOOKUP(E246,'Source de valeurs'!$A$3:$C$10,3,FALSE),"")</f>
        <v>L'exigence n'est pas encore évaluée</v>
      </c>
      <c r="G246" s="934" t="str">
        <f>IF('Calculs et Décisions'!H229=1,"",VLOOKUP(E246,'Source de valeurs'!$A$3:$B$10,2,FALSE))</f>
        <v xml:space="preserve"> </v>
      </c>
      <c r="H246" s="592" t="str">
        <f>IF(A246="NA","",VLOOKUP(E246,'Source de valeurs'!$A$3:$B$10,2,FALSE))</f>
        <v xml:space="preserve"> </v>
      </c>
      <c r="I246" s="952" t="str">
        <f>IF(B246="NA","",VLOOKUP(E246,'Source de valeurs'!$A$3:$B$10,2,FALSE))</f>
        <v xml:space="preserve"> </v>
      </c>
      <c r="J246" s="594" t="str">
        <f>IF(C246="NA","",VLOOKUP(E246,'Source de valeurs'!$A$3:$B$10,2,FALSE))</f>
        <v/>
      </c>
      <c r="K246" s="571"/>
      <c r="L246" s="1175" t="s">
        <v>1154</v>
      </c>
      <c r="M246" s="1176"/>
      <c r="N246" s="936"/>
      <c r="O246" s="936"/>
      <c r="P246" s="936"/>
      <c r="Q246" s="936"/>
      <c r="R246" s="936"/>
      <c r="S246" s="935"/>
      <c r="T246" s="935"/>
      <c r="U246" s="935"/>
      <c r="V246" s="933"/>
    </row>
    <row r="247" spans="1:22" ht="51" outlineLevel="1">
      <c r="A247" s="695" t="s">
        <v>369</v>
      </c>
      <c r="B247" s="586" t="s">
        <v>368</v>
      </c>
      <c r="C247" s="586" t="s">
        <v>69</v>
      </c>
      <c r="D247" s="586" t="s">
        <v>1445</v>
      </c>
      <c r="E247" s="593" t="s">
        <v>1765</v>
      </c>
      <c r="F247" s="1003" t="str">
        <f>IFERROR(VLOOKUP(E247,'Source de valeurs'!$A$3:$C$10,3,FALSE),"")</f>
        <v>L'exigence n'est pas encore évaluée</v>
      </c>
      <c r="G247" s="934" t="str">
        <f>IF('Calculs et Décisions'!H230=1,"",VLOOKUP(E247,'Source de valeurs'!$A$3:$B$10,2,FALSE))</f>
        <v xml:space="preserve"> </v>
      </c>
      <c r="H247" s="592" t="str">
        <f>IF(A247="NA","",VLOOKUP(E247,'Source de valeurs'!$A$3:$B$10,2,FALSE))</f>
        <v xml:space="preserve"> </v>
      </c>
      <c r="I247" s="952" t="str">
        <f>IF(B247="NA","",VLOOKUP(E247,'Source de valeurs'!$A$3:$B$10,2,FALSE))</f>
        <v xml:space="preserve"> </v>
      </c>
      <c r="J247" s="594" t="str">
        <f>IF(C247="NA","",VLOOKUP(E247,'Source de valeurs'!$A$3:$B$10,2,FALSE))</f>
        <v/>
      </c>
      <c r="K247" s="571"/>
      <c r="L247" s="1175" t="s">
        <v>1154</v>
      </c>
      <c r="M247" s="1176"/>
      <c r="N247" s="936"/>
      <c r="O247" s="936"/>
      <c r="P247" s="936"/>
      <c r="Q247" s="936"/>
      <c r="R247" s="936"/>
      <c r="S247" s="935"/>
      <c r="T247" s="935"/>
      <c r="U247" s="935"/>
      <c r="V247" s="933"/>
    </row>
    <row r="248" spans="1:22" ht="25.5" outlineLevel="1">
      <c r="A248" s="695" t="s">
        <v>369</v>
      </c>
      <c r="B248" s="586" t="s">
        <v>370</v>
      </c>
      <c r="C248" s="586" t="s">
        <v>69</v>
      </c>
      <c r="D248" s="586" t="s">
        <v>371</v>
      </c>
      <c r="E248" s="593" t="s">
        <v>1765</v>
      </c>
      <c r="F248" s="1003" t="str">
        <f>IFERROR(VLOOKUP(E248,'Source de valeurs'!$A$3:$C$10,3,FALSE),"")</f>
        <v>L'exigence n'est pas encore évaluée</v>
      </c>
      <c r="G248" s="934" t="str">
        <f>IF('Calculs et Décisions'!H231=1,"",VLOOKUP(E248,'Source de valeurs'!$A$3:$B$10,2,FALSE))</f>
        <v xml:space="preserve"> </v>
      </c>
      <c r="H248" s="592" t="str">
        <f>IF(A248="NA","",VLOOKUP(E248,'Source de valeurs'!$A$3:$B$10,2,FALSE))</f>
        <v xml:space="preserve"> </v>
      </c>
      <c r="I248" s="952" t="str">
        <f>IF(B248="NA","",VLOOKUP(E248,'Source de valeurs'!$A$3:$B$10,2,FALSE))</f>
        <v xml:space="preserve"> </v>
      </c>
      <c r="J248" s="594" t="str">
        <f>IF(C248="NA","",VLOOKUP(E248,'Source de valeurs'!$A$3:$B$10,2,FALSE))</f>
        <v/>
      </c>
      <c r="K248" s="571"/>
      <c r="L248" s="1175" t="s">
        <v>1154</v>
      </c>
      <c r="M248" s="1176"/>
      <c r="N248" s="936"/>
      <c r="O248" s="936"/>
      <c r="P248" s="936"/>
      <c r="Q248" s="936"/>
      <c r="R248" s="936"/>
      <c r="S248" s="935"/>
      <c r="T248" s="935"/>
      <c r="U248" s="935"/>
      <c r="V248" s="933"/>
    </row>
    <row r="249" spans="1:22" ht="38.25" outlineLevel="1">
      <c r="A249" s="695" t="s">
        <v>369</v>
      </c>
      <c r="B249" s="586" t="s">
        <v>372</v>
      </c>
      <c r="C249" s="586" t="s">
        <v>69</v>
      </c>
      <c r="D249" s="586" t="s">
        <v>373</v>
      </c>
      <c r="E249" s="593" t="s">
        <v>1765</v>
      </c>
      <c r="F249" s="1003" t="str">
        <f>IFERROR(VLOOKUP(E249,'Source de valeurs'!$A$3:$C$10,3,FALSE),"")</f>
        <v>L'exigence n'est pas encore évaluée</v>
      </c>
      <c r="G249" s="934" t="str">
        <f>IF('Calculs et Décisions'!H232=1,"",VLOOKUP(E249,'Source de valeurs'!$A$3:$B$10,2,FALSE))</f>
        <v xml:space="preserve"> </v>
      </c>
      <c r="H249" s="592" t="str">
        <f>IF(A249="NA","",VLOOKUP(E249,'Source de valeurs'!$A$3:$B$10,2,FALSE))</f>
        <v xml:space="preserve"> </v>
      </c>
      <c r="I249" s="952" t="str">
        <f>IF(B249="NA","",VLOOKUP(E249,'Source de valeurs'!$A$3:$B$10,2,FALSE))</f>
        <v xml:space="preserve"> </v>
      </c>
      <c r="J249" s="594" t="str">
        <f>IF(C249="NA","",VLOOKUP(E249,'Source de valeurs'!$A$3:$B$10,2,FALSE))</f>
        <v/>
      </c>
      <c r="K249" s="571"/>
      <c r="L249" s="1175" t="s">
        <v>1154</v>
      </c>
      <c r="M249" s="1176"/>
      <c r="N249" s="936"/>
      <c r="O249" s="936"/>
      <c r="P249" s="936"/>
      <c r="Q249" s="936"/>
      <c r="R249" s="936"/>
      <c r="S249" s="935"/>
      <c r="T249" s="935"/>
      <c r="U249" s="935"/>
      <c r="V249" s="933"/>
    </row>
    <row r="250" spans="1:22" ht="38.25" outlineLevel="1">
      <c r="A250" s="695" t="s">
        <v>369</v>
      </c>
      <c r="B250" s="586" t="s">
        <v>374</v>
      </c>
      <c r="C250" s="586" t="s">
        <v>69</v>
      </c>
      <c r="D250" s="586" t="s">
        <v>1218</v>
      </c>
      <c r="E250" s="593" t="s">
        <v>1765</v>
      </c>
      <c r="F250" s="1003" t="str">
        <f>IFERROR(VLOOKUP(E250,'Source de valeurs'!$A$3:$C$10,3,FALSE),"")</f>
        <v>L'exigence n'est pas encore évaluée</v>
      </c>
      <c r="G250" s="934" t="str">
        <f>IF('Calculs et Décisions'!H233=1,"",VLOOKUP(E250,'Source de valeurs'!$A$3:$B$10,2,FALSE))</f>
        <v xml:space="preserve"> </v>
      </c>
      <c r="H250" s="592" t="str">
        <f>IF(A250="NA","",VLOOKUP(E250,'Source de valeurs'!$A$3:$B$10,2,FALSE))</f>
        <v xml:space="preserve"> </v>
      </c>
      <c r="I250" s="952" t="str">
        <f>IF(B250="NA","",VLOOKUP(E250,'Source de valeurs'!$A$3:$B$10,2,FALSE))</f>
        <v xml:space="preserve"> </v>
      </c>
      <c r="J250" s="594" t="str">
        <f>IF(C250="NA","",VLOOKUP(E250,'Source de valeurs'!$A$3:$B$10,2,FALSE))</f>
        <v/>
      </c>
      <c r="K250" s="571"/>
      <c r="L250" s="1175" t="s">
        <v>1154</v>
      </c>
      <c r="M250" s="1176"/>
      <c r="N250" s="936"/>
      <c r="O250" s="936"/>
      <c r="P250" s="936"/>
      <c r="Q250" s="936"/>
      <c r="R250" s="936"/>
      <c r="S250" s="935"/>
      <c r="T250" s="935"/>
      <c r="U250" s="935"/>
      <c r="V250" s="933"/>
    </row>
    <row r="251" spans="1:22" ht="38.25" outlineLevel="1">
      <c r="A251" s="695" t="s">
        <v>369</v>
      </c>
      <c r="B251" s="586" t="s">
        <v>375</v>
      </c>
      <c r="C251" s="586" t="s">
        <v>69</v>
      </c>
      <c r="D251" s="586" t="s">
        <v>376</v>
      </c>
      <c r="E251" s="593" t="s">
        <v>1765</v>
      </c>
      <c r="F251" s="1003" t="str">
        <f>IFERROR(VLOOKUP(E251,'Source de valeurs'!$A$3:$C$10,3,FALSE),"")</f>
        <v>L'exigence n'est pas encore évaluée</v>
      </c>
      <c r="G251" s="934" t="str">
        <f>IF('Calculs et Décisions'!H234=1,"",VLOOKUP(E251,'Source de valeurs'!$A$3:$B$10,2,FALSE))</f>
        <v xml:space="preserve"> </v>
      </c>
      <c r="H251" s="592" t="str">
        <f>IF(A251="NA","",VLOOKUP(E251,'Source de valeurs'!$A$3:$B$10,2,FALSE))</f>
        <v xml:space="preserve"> </v>
      </c>
      <c r="I251" s="952" t="str">
        <f>IF(B251="NA","",VLOOKUP(E251,'Source de valeurs'!$A$3:$B$10,2,FALSE))</f>
        <v xml:space="preserve"> </v>
      </c>
      <c r="J251" s="594" t="str">
        <f>IF(C251="NA","",VLOOKUP(E251,'Source de valeurs'!$A$3:$B$10,2,FALSE))</f>
        <v/>
      </c>
      <c r="K251" s="571"/>
      <c r="L251" s="1175" t="s">
        <v>1154</v>
      </c>
      <c r="M251" s="1176"/>
      <c r="N251" s="936"/>
      <c r="O251" s="936"/>
      <c r="P251" s="936"/>
      <c r="Q251" s="936"/>
      <c r="R251" s="936"/>
      <c r="S251" s="935"/>
      <c r="T251" s="935"/>
      <c r="U251" s="935"/>
      <c r="V251" s="933"/>
    </row>
    <row r="252" spans="1:22" ht="38.25" outlineLevel="1">
      <c r="A252" s="695" t="s">
        <v>369</v>
      </c>
      <c r="B252" s="586" t="s">
        <v>377</v>
      </c>
      <c r="C252" s="586" t="s">
        <v>69</v>
      </c>
      <c r="D252" s="586" t="s">
        <v>378</v>
      </c>
      <c r="E252" s="593" t="s">
        <v>1765</v>
      </c>
      <c r="F252" s="1003" t="str">
        <f>IFERROR(VLOOKUP(E252,'Source de valeurs'!$A$3:$C$10,3,FALSE),"")</f>
        <v>L'exigence n'est pas encore évaluée</v>
      </c>
      <c r="G252" s="934" t="str">
        <f>IF('Calculs et Décisions'!H235=1,"",VLOOKUP(E252,'Source de valeurs'!$A$3:$B$10,2,FALSE))</f>
        <v xml:space="preserve"> </v>
      </c>
      <c r="H252" s="592" t="str">
        <f>IF(A252="NA","",VLOOKUP(E252,'Source de valeurs'!$A$3:$B$10,2,FALSE))</f>
        <v xml:space="preserve"> </v>
      </c>
      <c r="I252" s="952" t="str">
        <f>IF(B252="NA","",VLOOKUP(E252,'Source de valeurs'!$A$3:$B$10,2,FALSE))</f>
        <v xml:space="preserve"> </v>
      </c>
      <c r="J252" s="594" t="str">
        <f>IF(C252="NA","",VLOOKUP(E252,'Source de valeurs'!$A$3:$B$10,2,FALSE))</f>
        <v/>
      </c>
      <c r="K252" s="571"/>
      <c r="L252" s="1175" t="s">
        <v>1154</v>
      </c>
      <c r="M252" s="1176"/>
      <c r="N252" s="936"/>
      <c r="O252" s="936"/>
      <c r="P252" s="936"/>
      <c r="Q252" s="936"/>
      <c r="R252" s="936"/>
      <c r="S252" s="935"/>
      <c r="T252" s="935"/>
      <c r="U252" s="935"/>
      <c r="V252" s="933"/>
    </row>
    <row r="253" spans="1:22" ht="25.5" outlineLevel="1">
      <c r="A253" s="695" t="s">
        <v>369</v>
      </c>
      <c r="B253" s="586" t="s">
        <v>368</v>
      </c>
      <c r="C253" s="586" t="s">
        <v>69</v>
      </c>
      <c r="D253" s="586" t="s">
        <v>379</v>
      </c>
      <c r="E253" s="593" t="s">
        <v>1765</v>
      </c>
      <c r="F253" s="1003" t="str">
        <f>IFERROR(VLOOKUP(E253,'Source de valeurs'!$A$3:$C$10,3,FALSE),"")</f>
        <v>L'exigence n'est pas encore évaluée</v>
      </c>
      <c r="G253" s="934" t="str">
        <f>IF('Calculs et Décisions'!H236=1,"",VLOOKUP(E253,'Source de valeurs'!$A$3:$B$10,2,FALSE))</f>
        <v xml:space="preserve"> </v>
      </c>
      <c r="H253" s="592" t="str">
        <f>IF(A253="NA","",VLOOKUP(E253,'Source de valeurs'!$A$3:$B$10,2,FALSE))</f>
        <v xml:space="preserve"> </v>
      </c>
      <c r="I253" s="952" t="str">
        <f>IF(B253="NA","",VLOOKUP(E253,'Source de valeurs'!$A$3:$B$10,2,FALSE))</f>
        <v xml:space="preserve"> </v>
      </c>
      <c r="J253" s="594" t="str">
        <f>IF(C253="NA","",VLOOKUP(E253,'Source de valeurs'!$A$3:$B$10,2,FALSE))</f>
        <v/>
      </c>
      <c r="K253" s="571"/>
      <c r="L253" s="1175" t="s">
        <v>1154</v>
      </c>
      <c r="M253" s="1176"/>
      <c r="N253" s="936"/>
      <c r="O253" s="936"/>
      <c r="P253" s="936"/>
      <c r="Q253" s="936"/>
      <c r="R253" s="936"/>
      <c r="S253" s="935"/>
      <c r="T253" s="935"/>
      <c r="U253" s="935"/>
      <c r="V253" s="933"/>
    </row>
    <row r="254" spans="1:22" ht="25.5" outlineLevel="1">
      <c r="A254" s="695" t="s">
        <v>369</v>
      </c>
      <c r="B254" s="586" t="s">
        <v>368</v>
      </c>
      <c r="C254" s="586" t="s">
        <v>69</v>
      </c>
      <c r="D254" s="586" t="s">
        <v>380</v>
      </c>
      <c r="E254" s="593" t="s">
        <v>1765</v>
      </c>
      <c r="F254" s="1003" t="str">
        <f>IFERROR(VLOOKUP(E254,'Source de valeurs'!$A$3:$C$10,3,FALSE),"")</f>
        <v>L'exigence n'est pas encore évaluée</v>
      </c>
      <c r="G254" s="934" t="str">
        <f>IF('Calculs et Décisions'!H237=1,"",VLOOKUP(E254,'Source de valeurs'!$A$3:$B$10,2,FALSE))</f>
        <v xml:space="preserve"> </v>
      </c>
      <c r="H254" s="592" t="str">
        <f>IF(A254="NA","",VLOOKUP(E254,'Source de valeurs'!$A$3:$B$10,2,FALSE))</f>
        <v xml:space="preserve"> </v>
      </c>
      <c r="I254" s="952" t="str">
        <f>IF(B254="NA","",VLOOKUP(E254,'Source de valeurs'!$A$3:$B$10,2,FALSE))</f>
        <v xml:space="preserve"> </v>
      </c>
      <c r="J254" s="594" t="str">
        <f>IF(C254="NA","",VLOOKUP(E254,'Source de valeurs'!$A$3:$B$10,2,FALSE))</f>
        <v/>
      </c>
      <c r="K254" s="571"/>
      <c r="L254" s="1175" t="s">
        <v>1154</v>
      </c>
      <c r="M254" s="1176"/>
      <c r="N254" s="936"/>
      <c r="O254" s="936"/>
      <c r="P254" s="936"/>
      <c r="Q254" s="936"/>
      <c r="R254" s="936"/>
      <c r="S254" s="935"/>
      <c r="T254" s="935"/>
      <c r="U254" s="935"/>
      <c r="V254" s="933"/>
    </row>
    <row r="255" spans="1:22" ht="38.25" outlineLevel="1">
      <c r="A255" s="695" t="s">
        <v>369</v>
      </c>
      <c r="B255" s="586" t="s">
        <v>368</v>
      </c>
      <c r="C255" s="586" t="s">
        <v>69</v>
      </c>
      <c r="D255" s="586" t="s">
        <v>381</v>
      </c>
      <c r="E255" s="593" t="s">
        <v>1765</v>
      </c>
      <c r="F255" s="1003" t="str">
        <f>IFERROR(VLOOKUP(E255,'Source de valeurs'!$A$3:$C$10,3,FALSE),"")</f>
        <v>L'exigence n'est pas encore évaluée</v>
      </c>
      <c r="G255" s="934" t="str">
        <f>IF('Calculs et Décisions'!H238=1,"",VLOOKUP(E255,'Source de valeurs'!$A$3:$B$10,2,FALSE))</f>
        <v xml:space="preserve"> </v>
      </c>
      <c r="H255" s="592" t="str">
        <f>IF(A255="NA","",VLOOKUP(E255,'Source de valeurs'!$A$3:$B$10,2,FALSE))</f>
        <v xml:space="preserve"> </v>
      </c>
      <c r="I255" s="952" t="str">
        <f>IF(B255="NA","",VLOOKUP(E255,'Source de valeurs'!$A$3:$B$10,2,FALSE))</f>
        <v xml:space="preserve"> </v>
      </c>
      <c r="J255" s="594" t="str">
        <f>IF(C255="NA","",VLOOKUP(E255,'Source de valeurs'!$A$3:$B$10,2,FALSE))</f>
        <v/>
      </c>
      <c r="K255" s="571"/>
      <c r="L255" s="1175" t="s">
        <v>1154</v>
      </c>
      <c r="M255" s="1176"/>
      <c r="N255" s="936"/>
      <c r="O255" s="936"/>
      <c r="P255" s="936"/>
      <c r="Q255" s="936"/>
      <c r="R255" s="936"/>
      <c r="S255" s="935"/>
      <c r="T255" s="935"/>
      <c r="U255" s="935"/>
      <c r="V255" s="933"/>
    </row>
    <row r="256" spans="1:22" ht="38.25" outlineLevel="1">
      <c r="A256" s="695" t="s">
        <v>369</v>
      </c>
      <c r="B256" s="586" t="s">
        <v>368</v>
      </c>
      <c r="C256" s="586" t="s">
        <v>69</v>
      </c>
      <c r="D256" s="586" t="s">
        <v>1446</v>
      </c>
      <c r="E256" s="593" t="s">
        <v>1765</v>
      </c>
      <c r="F256" s="1003" t="str">
        <f>IFERROR(VLOOKUP(E256,'Source de valeurs'!$A$3:$C$10,3,FALSE),"")</f>
        <v>L'exigence n'est pas encore évaluée</v>
      </c>
      <c r="G256" s="934" t="str">
        <f>IF('Calculs et Décisions'!H239=1,"",VLOOKUP(E256,'Source de valeurs'!$A$3:$B$10,2,FALSE))</f>
        <v xml:space="preserve"> </v>
      </c>
      <c r="H256" s="592" t="str">
        <f>IF(A256="NA","",VLOOKUP(E256,'Source de valeurs'!$A$3:$B$10,2,FALSE))</f>
        <v xml:space="preserve"> </v>
      </c>
      <c r="I256" s="952" t="str">
        <f>IF(B256="NA","",VLOOKUP(E256,'Source de valeurs'!$A$3:$B$10,2,FALSE))</f>
        <v xml:space="preserve"> </v>
      </c>
      <c r="J256" s="594" t="str">
        <f>IF(C256="NA","",VLOOKUP(E256,'Source de valeurs'!$A$3:$B$10,2,FALSE))</f>
        <v/>
      </c>
      <c r="K256" s="571"/>
      <c r="L256" s="1175" t="s">
        <v>1154</v>
      </c>
      <c r="M256" s="1176"/>
      <c r="N256" s="936"/>
      <c r="O256" s="936"/>
      <c r="P256" s="936"/>
      <c r="Q256" s="936"/>
      <c r="R256" s="936"/>
      <c r="S256" s="935"/>
      <c r="T256" s="935"/>
      <c r="U256" s="935"/>
      <c r="V256" s="933"/>
    </row>
    <row r="257" spans="1:22" ht="25.5" outlineLevel="1">
      <c r="A257" s="695" t="s">
        <v>369</v>
      </c>
      <c r="B257" s="586" t="s">
        <v>368</v>
      </c>
      <c r="C257" s="586" t="s">
        <v>69</v>
      </c>
      <c r="D257" s="586" t="s">
        <v>1447</v>
      </c>
      <c r="E257" s="593" t="s">
        <v>1765</v>
      </c>
      <c r="F257" s="1003" t="str">
        <f>IFERROR(VLOOKUP(E257,'Source de valeurs'!$A$3:$C$10,3,FALSE),"")</f>
        <v>L'exigence n'est pas encore évaluée</v>
      </c>
      <c r="G257" s="934" t="str">
        <f>IF('Calculs et Décisions'!H240=1,"",VLOOKUP(E257,'Source de valeurs'!$A$3:$B$10,2,FALSE))</f>
        <v xml:space="preserve"> </v>
      </c>
      <c r="H257" s="592" t="str">
        <f>IF(A257="NA","",VLOOKUP(E257,'Source de valeurs'!$A$3:$B$10,2,FALSE))</f>
        <v xml:space="preserve"> </v>
      </c>
      <c r="I257" s="952" t="str">
        <f>IF(B257="NA","",VLOOKUP(E257,'Source de valeurs'!$A$3:$B$10,2,FALSE))</f>
        <v xml:space="preserve"> </v>
      </c>
      <c r="J257" s="594" t="str">
        <f>IF(C257="NA","",VLOOKUP(E257,'Source de valeurs'!$A$3:$B$10,2,FALSE))</f>
        <v/>
      </c>
      <c r="K257" s="571"/>
      <c r="L257" s="1175" t="s">
        <v>1154</v>
      </c>
      <c r="M257" s="1176"/>
      <c r="N257" s="936"/>
      <c r="O257" s="936"/>
      <c r="P257" s="936"/>
      <c r="Q257" s="936"/>
      <c r="R257" s="936"/>
      <c r="S257" s="935"/>
      <c r="T257" s="935"/>
      <c r="U257" s="935"/>
      <c r="V257" s="933"/>
    </row>
    <row r="258" spans="1:22" ht="51" outlineLevel="1">
      <c r="A258" s="695" t="s">
        <v>382</v>
      </c>
      <c r="B258" s="586" t="s">
        <v>383</v>
      </c>
      <c r="C258" s="586" t="s">
        <v>69</v>
      </c>
      <c r="D258" s="586" t="s">
        <v>1448</v>
      </c>
      <c r="E258" s="593" t="s">
        <v>1765</v>
      </c>
      <c r="F258" s="1003" t="str">
        <f>IFERROR(VLOOKUP(E258,'Source de valeurs'!$A$3:$C$10,3,FALSE),"")</f>
        <v>L'exigence n'est pas encore évaluée</v>
      </c>
      <c r="G258" s="934" t="str">
        <f>IF('Calculs et Décisions'!H241=1,"",VLOOKUP(E258,'Source de valeurs'!$A$3:$B$10,2,FALSE))</f>
        <v xml:space="preserve"> </v>
      </c>
      <c r="H258" s="592" t="str">
        <f>IF(A258="NA","",VLOOKUP(E258,'Source de valeurs'!$A$3:$B$10,2,FALSE))</f>
        <v xml:space="preserve"> </v>
      </c>
      <c r="I258" s="952" t="str">
        <f>IF(B258="NA","",VLOOKUP(E258,'Source de valeurs'!$A$3:$B$10,2,FALSE))</f>
        <v xml:space="preserve"> </v>
      </c>
      <c r="J258" s="594" t="str">
        <f>IF(C258="NA","",VLOOKUP(E258,'Source de valeurs'!$A$3:$B$10,2,FALSE))</f>
        <v/>
      </c>
      <c r="K258" s="571"/>
      <c r="L258" s="1175" t="s">
        <v>1154</v>
      </c>
      <c r="M258" s="1176"/>
      <c r="N258" s="936"/>
      <c r="O258" s="936"/>
      <c r="P258" s="936"/>
      <c r="Q258" s="936"/>
      <c r="R258" s="936"/>
      <c r="S258" s="935"/>
      <c r="T258" s="935"/>
      <c r="U258" s="935"/>
      <c r="V258" s="933"/>
    </row>
    <row r="259" spans="1:22" ht="76.5" outlineLevel="1">
      <c r="A259" s="695" t="s">
        <v>382</v>
      </c>
      <c r="B259" s="586" t="s">
        <v>383</v>
      </c>
      <c r="C259" s="586" t="s">
        <v>69</v>
      </c>
      <c r="D259" s="586" t="s">
        <v>1449</v>
      </c>
      <c r="E259" s="593" t="s">
        <v>1765</v>
      </c>
      <c r="F259" s="1003" t="str">
        <f>IFERROR(VLOOKUP(E259,'Source de valeurs'!$A$3:$C$10,3,FALSE),"")</f>
        <v>L'exigence n'est pas encore évaluée</v>
      </c>
      <c r="G259" s="934" t="str">
        <f>IF('Calculs et Décisions'!H242=1,"",VLOOKUP(E259,'Source de valeurs'!$A$3:$B$10,2,FALSE))</f>
        <v xml:space="preserve"> </v>
      </c>
      <c r="H259" s="592" t="str">
        <f>IF(A259="NA","",VLOOKUP(E259,'Source de valeurs'!$A$3:$B$10,2,FALSE))</f>
        <v xml:space="preserve"> </v>
      </c>
      <c r="I259" s="952" t="str">
        <f>IF(B259="NA","",VLOOKUP(E259,'Source de valeurs'!$A$3:$B$10,2,FALSE))</f>
        <v xml:space="preserve"> </v>
      </c>
      <c r="J259" s="594" t="str">
        <f>IF(C259="NA","",VLOOKUP(E259,'Source de valeurs'!$A$3:$B$10,2,FALSE))</f>
        <v/>
      </c>
      <c r="K259" s="571"/>
      <c r="L259" s="1175" t="s">
        <v>1154</v>
      </c>
      <c r="M259" s="1176"/>
      <c r="N259" s="936"/>
      <c r="O259" s="936"/>
      <c r="P259" s="936"/>
      <c r="Q259" s="936"/>
      <c r="R259" s="936"/>
      <c r="S259" s="935"/>
      <c r="T259" s="935"/>
      <c r="U259" s="935"/>
      <c r="V259" s="933"/>
    </row>
    <row r="260" spans="1:22" ht="76.5" outlineLevel="1">
      <c r="A260" s="695" t="s">
        <v>382</v>
      </c>
      <c r="B260" s="586" t="s">
        <v>383</v>
      </c>
      <c r="C260" s="586" t="s">
        <v>69</v>
      </c>
      <c r="D260" s="586" t="s">
        <v>1450</v>
      </c>
      <c r="E260" s="593" t="s">
        <v>1765</v>
      </c>
      <c r="F260" s="1003" t="str">
        <f>IFERROR(VLOOKUP(E260,'Source de valeurs'!$A$3:$C$10,3,FALSE),"")</f>
        <v>L'exigence n'est pas encore évaluée</v>
      </c>
      <c r="G260" s="934" t="str">
        <f>IF('Calculs et Décisions'!H243=1,"",VLOOKUP(E260,'Source de valeurs'!$A$3:$B$10,2,FALSE))</f>
        <v xml:space="preserve"> </v>
      </c>
      <c r="H260" s="592" t="str">
        <f>IF(A260="NA","",VLOOKUP(E260,'Source de valeurs'!$A$3:$B$10,2,FALSE))</f>
        <v xml:space="preserve"> </v>
      </c>
      <c r="I260" s="952" t="str">
        <f>IF(B260="NA","",VLOOKUP(E260,'Source de valeurs'!$A$3:$B$10,2,FALSE))</f>
        <v xml:space="preserve"> </v>
      </c>
      <c r="J260" s="594" t="str">
        <f>IF(C260="NA","",VLOOKUP(E260,'Source de valeurs'!$A$3:$B$10,2,FALSE))</f>
        <v/>
      </c>
      <c r="K260" s="571"/>
      <c r="L260" s="1175" t="s">
        <v>1154</v>
      </c>
      <c r="M260" s="1176"/>
      <c r="N260" s="936"/>
      <c r="O260" s="936"/>
      <c r="P260" s="936"/>
      <c r="Q260" s="936"/>
      <c r="R260" s="936"/>
      <c r="S260" s="935"/>
      <c r="T260" s="935"/>
      <c r="U260" s="935"/>
      <c r="V260" s="933"/>
    </row>
    <row r="261" spans="1:22" ht="63.75" outlineLevel="1">
      <c r="A261" s="695" t="s">
        <v>384</v>
      </c>
      <c r="B261" s="586" t="s">
        <v>385</v>
      </c>
      <c r="C261" s="586" t="s">
        <v>69</v>
      </c>
      <c r="D261" s="586" t="s">
        <v>1451</v>
      </c>
      <c r="E261" s="593" t="s">
        <v>1765</v>
      </c>
      <c r="F261" s="1003" t="str">
        <f>IFERROR(VLOOKUP(E261,'Source de valeurs'!$A$3:$C$10,3,FALSE),"")</f>
        <v>L'exigence n'est pas encore évaluée</v>
      </c>
      <c r="G261" s="934" t="str">
        <f>IF('Calculs et Décisions'!H244=1,"",VLOOKUP(E261,'Source de valeurs'!$A$3:$B$10,2,FALSE))</f>
        <v xml:space="preserve"> </v>
      </c>
      <c r="H261" s="592" t="str">
        <f>IF(A261="NA","",VLOOKUP(E261,'Source de valeurs'!$A$3:$B$10,2,FALSE))</f>
        <v xml:space="preserve"> </v>
      </c>
      <c r="I261" s="952" t="str">
        <f>IF(B261="NA","",VLOOKUP(E261,'Source de valeurs'!$A$3:$B$10,2,FALSE))</f>
        <v xml:space="preserve"> </v>
      </c>
      <c r="J261" s="594" t="str">
        <f>IF(C261="NA","",VLOOKUP(E261,'Source de valeurs'!$A$3:$B$10,2,FALSE))</f>
        <v/>
      </c>
      <c r="K261" s="571"/>
      <c r="L261" s="1175" t="s">
        <v>1154</v>
      </c>
      <c r="M261" s="1176"/>
      <c r="N261" s="936"/>
      <c r="O261" s="936"/>
      <c r="P261" s="936"/>
      <c r="Q261" s="936"/>
      <c r="R261" s="936"/>
      <c r="S261" s="935"/>
      <c r="T261" s="935"/>
      <c r="U261" s="935"/>
      <c r="V261" s="933"/>
    </row>
    <row r="262" spans="1:22" ht="51" outlineLevel="1">
      <c r="A262" s="695" t="s">
        <v>384</v>
      </c>
      <c r="B262" s="586" t="s">
        <v>385</v>
      </c>
      <c r="C262" s="586" t="s">
        <v>69</v>
      </c>
      <c r="D262" s="586" t="s">
        <v>1452</v>
      </c>
      <c r="E262" s="593" t="s">
        <v>1765</v>
      </c>
      <c r="F262" s="1003" t="str">
        <f>IFERROR(VLOOKUP(E262,'Source de valeurs'!$A$3:$C$10,3,FALSE),"")</f>
        <v>L'exigence n'est pas encore évaluée</v>
      </c>
      <c r="G262" s="934" t="str">
        <f>IF('Calculs et Décisions'!H245=1,"",VLOOKUP(E262,'Source de valeurs'!$A$3:$B$10,2,FALSE))</f>
        <v xml:space="preserve"> </v>
      </c>
      <c r="H262" s="592" t="str">
        <f>IF(A262="NA","",VLOOKUP(E262,'Source de valeurs'!$A$3:$B$10,2,FALSE))</f>
        <v xml:space="preserve"> </v>
      </c>
      <c r="I262" s="952" t="str">
        <f>IF(B262="NA","",VLOOKUP(E262,'Source de valeurs'!$A$3:$B$10,2,FALSE))</f>
        <v xml:space="preserve"> </v>
      </c>
      <c r="J262" s="594" t="str">
        <f>IF(C262="NA","",VLOOKUP(E262,'Source de valeurs'!$A$3:$B$10,2,FALSE))</f>
        <v/>
      </c>
      <c r="K262" s="571"/>
      <c r="L262" s="1175" t="s">
        <v>1154</v>
      </c>
      <c r="M262" s="1176"/>
      <c r="N262" s="936"/>
      <c r="O262" s="936"/>
      <c r="P262" s="936"/>
      <c r="Q262" s="936"/>
      <c r="R262" s="936"/>
      <c r="S262" s="935"/>
      <c r="T262" s="935"/>
      <c r="U262" s="935"/>
      <c r="V262" s="933"/>
    </row>
    <row r="263" spans="1:22" ht="38.25" outlineLevel="1">
      <c r="A263" s="695" t="s">
        <v>384</v>
      </c>
      <c r="B263" s="586" t="s">
        <v>386</v>
      </c>
      <c r="C263" s="586" t="s">
        <v>69</v>
      </c>
      <c r="D263" s="586" t="s">
        <v>1453</v>
      </c>
      <c r="E263" s="593" t="s">
        <v>1765</v>
      </c>
      <c r="F263" s="1003" t="str">
        <f>IFERROR(VLOOKUP(E263,'Source de valeurs'!$A$3:$C$10,3,FALSE),"")</f>
        <v>L'exigence n'est pas encore évaluée</v>
      </c>
      <c r="G263" s="934" t="str">
        <f>IF('Calculs et Décisions'!H246=1,"",VLOOKUP(E263,'Source de valeurs'!$A$3:$B$10,2,FALSE))</f>
        <v xml:space="preserve"> </v>
      </c>
      <c r="H263" s="592" t="str">
        <f>IF(A263="NA","",VLOOKUP(E263,'Source de valeurs'!$A$3:$B$10,2,FALSE))</f>
        <v xml:space="preserve"> </v>
      </c>
      <c r="I263" s="952" t="str">
        <f>IF(B263="NA","",VLOOKUP(E263,'Source de valeurs'!$A$3:$B$10,2,FALSE))</f>
        <v xml:space="preserve"> </v>
      </c>
      <c r="J263" s="594" t="str">
        <f>IF(C263="NA","",VLOOKUP(E263,'Source de valeurs'!$A$3:$B$10,2,FALSE))</f>
        <v/>
      </c>
      <c r="K263" s="571"/>
      <c r="L263" s="1175" t="s">
        <v>1154</v>
      </c>
      <c r="M263" s="1176"/>
      <c r="N263" s="936"/>
      <c r="O263" s="936"/>
      <c r="P263" s="936"/>
      <c r="Q263" s="936"/>
      <c r="R263" s="936"/>
      <c r="S263" s="935"/>
      <c r="T263" s="935"/>
      <c r="U263" s="935"/>
      <c r="V263" s="933"/>
    </row>
    <row r="264" spans="1:22" ht="76.5" outlineLevel="1">
      <c r="A264" s="695" t="s">
        <v>384</v>
      </c>
      <c r="B264" s="586" t="s">
        <v>386</v>
      </c>
      <c r="C264" s="586" t="s">
        <v>69</v>
      </c>
      <c r="D264" s="586" t="s">
        <v>1454</v>
      </c>
      <c r="E264" s="593" t="s">
        <v>1765</v>
      </c>
      <c r="F264" s="1003" t="str">
        <f>IFERROR(VLOOKUP(E264,'Source de valeurs'!$A$3:$C$10,3,FALSE),"")</f>
        <v>L'exigence n'est pas encore évaluée</v>
      </c>
      <c r="G264" s="934" t="str">
        <f>IF('Calculs et Décisions'!H247=1,"",VLOOKUP(E264,'Source de valeurs'!$A$3:$B$10,2,FALSE))</f>
        <v xml:space="preserve"> </v>
      </c>
      <c r="H264" s="592" t="str">
        <f>IF(A264="NA","",VLOOKUP(E264,'Source de valeurs'!$A$3:$B$10,2,FALSE))</f>
        <v xml:space="preserve"> </v>
      </c>
      <c r="I264" s="952" t="str">
        <f>IF(B264="NA","",VLOOKUP(E264,'Source de valeurs'!$A$3:$B$10,2,FALSE))</f>
        <v xml:space="preserve"> </v>
      </c>
      <c r="J264" s="594" t="str">
        <f>IF(C264="NA","",VLOOKUP(E264,'Source de valeurs'!$A$3:$B$10,2,FALSE))</f>
        <v/>
      </c>
      <c r="K264" s="571"/>
      <c r="L264" s="1175" t="s">
        <v>1154</v>
      </c>
      <c r="M264" s="1176"/>
      <c r="N264" s="936"/>
      <c r="O264" s="936"/>
      <c r="P264" s="936"/>
      <c r="Q264" s="936"/>
      <c r="R264" s="936"/>
      <c r="S264" s="935"/>
      <c r="T264" s="935"/>
      <c r="U264" s="935"/>
      <c r="V264" s="933"/>
    </row>
    <row r="265" spans="1:22" ht="89.25" outlineLevel="1">
      <c r="A265" s="695" t="s">
        <v>384</v>
      </c>
      <c r="B265" s="586" t="s">
        <v>386</v>
      </c>
      <c r="C265" s="586" t="s">
        <v>69</v>
      </c>
      <c r="D265" s="586" t="s">
        <v>1455</v>
      </c>
      <c r="E265" s="593" t="s">
        <v>1765</v>
      </c>
      <c r="F265" s="1003" t="str">
        <f>IFERROR(VLOOKUP(E265,'Source de valeurs'!$A$3:$C$10,3,FALSE),"")</f>
        <v>L'exigence n'est pas encore évaluée</v>
      </c>
      <c r="G265" s="934" t="str">
        <f>IF('Calculs et Décisions'!H248=1,"",VLOOKUP(E265,'Source de valeurs'!$A$3:$B$10,2,FALSE))</f>
        <v xml:space="preserve"> </v>
      </c>
      <c r="H265" s="592" t="str">
        <f>IF(A265="NA","",VLOOKUP(E265,'Source de valeurs'!$A$3:$B$10,2,FALSE))</f>
        <v xml:space="preserve"> </v>
      </c>
      <c r="I265" s="952" t="str">
        <f>IF(B265="NA","",VLOOKUP(E265,'Source de valeurs'!$A$3:$B$10,2,FALSE))</f>
        <v xml:space="preserve"> </v>
      </c>
      <c r="J265" s="594" t="str">
        <f>IF(C265="NA","",VLOOKUP(E265,'Source de valeurs'!$A$3:$B$10,2,FALSE))</f>
        <v/>
      </c>
      <c r="K265" s="571"/>
      <c r="L265" s="1175" t="s">
        <v>1154</v>
      </c>
      <c r="M265" s="1176"/>
      <c r="N265" s="936"/>
      <c r="O265" s="936"/>
      <c r="P265" s="936"/>
      <c r="Q265" s="936"/>
      <c r="R265" s="936"/>
      <c r="S265" s="935"/>
      <c r="T265" s="935"/>
      <c r="U265" s="935"/>
      <c r="V265" s="933"/>
    </row>
    <row r="266" spans="1:22" ht="51" outlineLevel="1">
      <c r="A266" s="695" t="s">
        <v>384</v>
      </c>
      <c r="B266" s="586" t="s">
        <v>386</v>
      </c>
      <c r="C266" s="586" t="s">
        <v>69</v>
      </c>
      <c r="D266" s="586" t="s">
        <v>1456</v>
      </c>
      <c r="E266" s="593" t="s">
        <v>1765</v>
      </c>
      <c r="F266" s="1003" t="str">
        <f>IFERROR(VLOOKUP(E266,'Source de valeurs'!$A$3:$C$10,3,FALSE),"")</f>
        <v>L'exigence n'est pas encore évaluée</v>
      </c>
      <c r="G266" s="934" t="str">
        <f>IF('Calculs et Décisions'!H249=1,"",VLOOKUP(E266,'Source de valeurs'!$A$3:$B$10,2,FALSE))</f>
        <v xml:space="preserve"> </v>
      </c>
      <c r="H266" s="592" t="str">
        <f>IF(A266="NA","",VLOOKUP(E266,'Source de valeurs'!$A$3:$B$10,2,FALSE))</f>
        <v xml:space="preserve"> </v>
      </c>
      <c r="I266" s="952" t="str">
        <f>IF(B266="NA","",VLOOKUP(E266,'Source de valeurs'!$A$3:$B$10,2,FALSE))</f>
        <v xml:space="preserve"> </v>
      </c>
      <c r="J266" s="594" t="str">
        <f>IF(C266="NA","",VLOOKUP(E266,'Source de valeurs'!$A$3:$B$10,2,FALSE))</f>
        <v/>
      </c>
      <c r="K266" s="571"/>
      <c r="L266" s="1175" t="s">
        <v>1154</v>
      </c>
      <c r="M266" s="1176"/>
      <c r="N266" s="936"/>
      <c r="O266" s="936"/>
      <c r="P266" s="936"/>
      <c r="Q266" s="936"/>
      <c r="R266" s="936"/>
      <c r="S266" s="935"/>
      <c r="T266" s="935"/>
      <c r="U266" s="935"/>
      <c r="V266" s="933"/>
    </row>
    <row r="267" spans="1:22" ht="51" outlineLevel="1">
      <c r="A267" s="695" t="s">
        <v>384</v>
      </c>
      <c r="B267" s="586" t="s">
        <v>387</v>
      </c>
      <c r="C267" s="586" t="s">
        <v>69</v>
      </c>
      <c r="D267" s="586" t="s">
        <v>1457</v>
      </c>
      <c r="E267" s="593" t="s">
        <v>1765</v>
      </c>
      <c r="F267" s="1003" t="str">
        <f>IFERROR(VLOOKUP(E267,'Source de valeurs'!$A$3:$C$10,3,FALSE),"")</f>
        <v>L'exigence n'est pas encore évaluée</v>
      </c>
      <c r="G267" s="934" t="str">
        <f>IF('Calculs et Décisions'!H250=1,"",VLOOKUP(E267,'Source de valeurs'!$A$3:$B$10,2,FALSE))</f>
        <v xml:space="preserve"> </v>
      </c>
      <c r="H267" s="592" t="str">
        <f>IF(A267="NA","",VLOOKUP(E267,'Source de valeurs'!$A$3:$B$10,2,FALSE))</f>
        <v xml:space="preserve"> </v>
      </c>
      <c r="I267" s="952" t="str">
        <f>IF(B267="NA","",VLOOKUP(E267,'Source de valeurs'!$A$3:$B$10,2,FALSE))</f>
        <v xml:space="preserve"> </v>
      </c>
      <c r="J267" s="594" t="str">
        <f>IF(C267="NA","",VLOOKUP(E267,'Source de valeurs'!$A$3:$B$10,2,FALSE))</f>
        <v/>
      </c>
      <c r="K267" s="571"/>
      <c r="L267" s="1175" t="s">
        <v>1154</v>
      </c>
      <c r="M267" s="1176"/>
      <c r="N267" s="936"/>
      <c r="O267" s="936"/>
      <c r="P267" s="936"/>
      <c r="Q267" s="936"/>
      <c r="R267" s="936"/>
      <c r="S267" s="935"/>
      <c r="T267" s="935"/>
      <c r="U267" s="935"/>
      <c r="V267" s="933"/>
    </row>
    <row r="268" spans="1:22" ht="63.75" outlineLevel="1">
      <c r="A268" s="695" t="s">
        <v>384</v>
      </c>
      <c r="B268" s="586" t="s">
        <v>387</v>
      </c>
      <c r="C268" s="586" t="s">
        <v>69</v>
      </c>
      <c r="D268" s="586" t="s">
        <v>1458</v>
      </c>
      <c r="E268" s="593" t="s">
        <v>1765</v>
      </c>
      <c r="F268" s="1003" t="str">
        <f>IFERROR(VLOOKUP(E268,'Source de valeurs'!$A$3:$C$10,3,FALSE),"")</f>
        <v>L'exigence n'est pas encore évaluée</v>
      </c>
      <c r="G268" s="934" t="str">
        <f>IF('Calculs et Décisions'!H251=1,"",VLOOKUP(E268,'Source de valeurs'!$A$3:$B$10,2,FALSE))</f>
        <v xml:space="preserve"> </v>
      </c>
      <c r="H268" s="592" t="str">
        <f>IF(A268="NA","",VLOOKUP(E268,'Source de valeurs'!$A$3:$B$10,2,FALSE))</f>
        <v xml:space="preserve"> </v>
      </c>
      <c r="I268" s="952" t="str">
        <f>IF(B268="NA","",VLOOKUP(E268,'Source de valeurs'!$A$3:$B$10,2,FALSE))</f>
        <v xml:space="preserve"> </v>
      </c>
      <c r="J268" s="594" t="str">
        <f>IF(C268="NA","",VLOOKUP(E268,'Source de valeurs'!$A$3:$B$10,2,FALSE))</f>
        <v/>
      </c>
      <c r="K268" s="571"/>
      <c r="L268" s="1175" t="s">
        <v>1154</v>
      </c>
      <c r="M268" s="1176"/>
      <c r="N268" s="936"/>
      <c r="O268" s="936"/>
      <c r="P268" s="936"/>
      <c r="Q268" s="936"/>
      <c r="R268" s="936"/>
      <c r="S268" s="935"/>
      <c r="T268" s="935"/>
      <c r="U268" s="935"/>
      <c r="V268" s="933"/>
    </row>
    <row r="269" spans="1:22" ht="63.75" outlineLevel="1">
      <c r="A269" s="695" t="s">
        <v>384</v>
      </c>
      <c r="B269" s="586" t="s">
        <v>387</v>
      </c>
      <c r="C269" s="586" t="s">
        <v>69</v>
      </c>
      <c r="D269" s="586" t="s">
        <v>1459</v>
      </c>
      <c r="E269" s="593" t="s">
        <v>1765</v>
      </c>
      <c r="F269" s="1003" t="str">
        <f>IFERROR(VLOOKUP(E269,'Source de valeurs'!$A$3:$C$10,3,FALSE),"")</f>
        <v>L'exigence n'est pas encore évaluée</v>
      </c>
      <c r="G269" s="934" t="str">
        <f>IF('Calculs et Décisions'!H252=1,"",VLOOKUP(E269,'Source de valeurs'!$A$3:$B$10,2,FALSE))</f>
        <v xml:space="preserve"> </v>
      </c>
      <c r="H269" s="592" t="str">
        <f>IF(A269="NA","",VLOOKUP(E269,'Source de valeurs'!$A$3:$B$10,2,FALSE))</f>
        <v xml:space="preserve"> </v>
      </c>
      <c r="I269" s="952" t="str">
        <f>IF(B269="NA","",VLOOKUP(E269,'Source de valeurs'!$A$3:$B$10,2,FALSE))</f>
        <v xml:space="preserve"> </v>
      </c>
      <c r="J269" s="594" t="str">
        <f>IF(C269="NA","",VLOOKUP(E269,'Source de valeurs'!$A$3:$B$10,2,FALSE))</f>
        <v/>
      </c>
      <c r="K269" s="571"/>
      <c r="L269" s="1175" t="s">
        <v>1154</v>
      </c>
      <c r="M269" s="1176"/>
      <c r="N269" s="936"/>
      <c r="O269" s="936"/>
      <c r="P269" s="936"/>
      <c r="Q269" s="936"/>
      <c r="R269" s="936"/>
      <c r="S269" s="935"/>
      <c r="T269" s="935"/>
      <c r="U269" s="935"/>
      <c r="V269" s="933"/>
    </row>
    <row r="270" spans="1:22" ht="89.25" outlineLevel="1">
      <c r="A270" s="698" t="s">
        <v>384</v>
      </c>
      <c r="B270" s="597" t="s">
        <v>69</v>
      </c>
      <c r="C270" s="597" t="s">
        <v>69</v>
      </c>
      <c r="D270" s="609" t="s">
        <v>1460</v>
      </c>
      <c r="E270" s="593" t="s">
        <v>1765</v>
      </c>
      <c r="F270" s="1003" t="str">
        <f>IFERROR(VLOOKUP(E270,'Source de valeurs'!$A$3:$C$10,3,FALSE),"")</f>
        <v>L'exigence n'est pas encore évaluée</v>
      </c>
      <c r="G270" s="934" t="str">
        <f>IF('Calculs et Décisions'!H253=1,"",VLOOKUP(E270,'Source de valeurs'!$A$3:$B$10,2,FALSE))</f>
        <v/>
      </c>
      <c r="H270" s="592" t="str">
        <f>IF(A270="NA","",VLOOKUP(E270,'Source de valeurs'!$A$3:$B$10,2,FALSE))</f>
        <v xml:space="preserve"> </v>
      </c>
      <c r="I270" s="952" t="str">
        <f>IF(B270="NA","",VLOOKUP(E270,'Source de valeurs'!$A$3:$B$10,2,FALSE))</f>
        <v/>
      </c>
      <c r="J270" s="594" t="str">
        <f>IF(C270="NA","",VLOOKUP(E270,'Source de valeurs'!$A$3:$B$10,2,FALSE))</f>
        <v/>
      </c>
      <c r="K270" s="571"/>
      <c r="L270" s="1175" t="s">
        <v>1154</v>
      </c>
      <c r="M270" s="1176"/>
      <c r="N270" s="936"/>
      <c r="O270" s="936"/>
      <c r="P270" s="936"/>
      <c r="Q270" s="936"/>
      <c r="R270" s="936"/>
      <c r="S270" s="935"/>
      <c r="T270" s="935"/>
      <c r="U270" s="935"/>
      <c r="V270" s="933"/>
    </row>
    <row r="271" spans="1:22" ht="63.75" outlineLevel="1">
      <c r="A271" s="695" t="s">
        <v>388</v>
      </c>
      <c r="B271" s="586" t="s">
        <v>389</v>
      </c>
      <c r="C271" s="586" t="s">
        <v>69</v>
      </c>
      <c r="D271" s="586" t="s">
        <v>1461</v>
      </c>
      <c r="E271" s="593" t="s">
        <v>1765</v>
      </c>
      <c r="F271" s="1003" t="str">
        <f>IFERROR(VLOOKUP(E271,'Source de valeurs'!$A$3:$C$10,3,FALSE),"")</f>
        <v>L'exigence n'est pas encore évaluée</v>
      </c>
      <c r="G271" s="934" t="str">
        <f>IF('Calculs et Décisions'!H254=1,"",VLOOKUP(E271,'Source de valeurs'!$A$3:$B$10,2,FALSE))</f>
        <v xml:space="preserve"> </v>
      </c>
      <c r="H271" s="592" t="str">
        <f>IF(A271="NA","",VLOOKUP(E271,'Source de valeurs'!$A$3:$B$10,2,FALSE))</f>
        <v xml:space="preserve"> </v>
      </c>
      <c r="I271" s="952" t="str">
        <f>IF(B271="NA","",VLOOKUP(E271,'Source de valeurs'!$A$3:$B$10,2,FALSE))</f>
        <v xml:space="preserve"> </v>
      </c>
      <c r="J271" s="594" t="str">
        <f>IF(C271="NA","",VLOOKUP(E271,'Source de valeurs'!$A$3:$B$10,2,FALSE))</f>
        <v/>
      </c>
      <c r="K271" s="571"/>
      <c r="L271" s="1175" t="s">
        <v>1154</v>
      </c>
      <c r="M271" s="1176"/>
      <c r="N271" s="936"/>
      <c r="O271" s="936"/>
      <c r="P271" s="936"/>
      <c r="Q271" s="936"/>
      <c r="R271" s="936"/>
      <c r="S271" s="935"/>
      <c r="T271" s="935"/>
      <c r="U271" s="935"/>
      <c r="V271" s="933"/>
    </row>
    <row r="272" spans="1:22" ht="89.25" outlineLevel="1">
      <c r="A272" s="695" t="s">
        <v>388</v>
      </c>
      <c r="B272" s="586" t="s">
        <v>389</v>
      </c>
      <c r="C272" s="586" t="s">
        <v>69</v>
      </c>
      <c r="D272" s="586" t="s">
        <v>1462</v>
      </c>
      <c r="E272" s="593" t="s">
        <v>1765</v>
      </c>
      <c r="F272" s="1003" t="str">
        <f>IFERROR(VLOOKUP(E272,'Source de valeurs'!$A$3:$C$10,3,FALSE),"")</f>
        <v>L'exigence n'est pas encore évaluée</v>
      </c>
      <c r="G272" s="934" t="str">
        <f>IF('Calculs et Décisions'!H255=1,"",VLOOKUP(E272,'Source de valeurs'!$A$3:$B$10,2,FALSE))</f>
        <v xml:space="preserve"> </v>
      </c>
      <c r="H272" s="592" t="str">
        <f>IF(A272="NA","",VLOOKUP(E272,'Source de valeurs'!$A$3:$B$10,2,FALSE))</f>
        <v xml:space="preserve"> </v>
      </c>
      <c r="I272" s="952" t="str">
        <f>IF(B272="NA","",VLOOKUP(E272,'Source de valeurs'!$A$3:$B$10,2,FALSE))</f>
        <v xml:space="preserve"> </v>
      </c>
      <c r="J272" s="594" t="str">
        <f>IF(C272="NA","",VLOOKUP(E272,'Source de valeurs'!$A$3:$B$10,2,FALSE))</f>
        <v/>
      </c>
      <c r="K272" s="571"/>
      <c r="L272" s="1175" t="s">
        <v>1154</v>
      </c>
      <c r="M272" s="1176"/>
      <c r="N272" s="936"/>
      <c r="O272" s="936"/>
      <c r="P272" s="936"/>
      <c r="Q272" s="936"/>
      <c r="R272" s="936"/>
      <c r="S272" s="935"/>
      <c r="T272" s="935"/>
      <c r="U272" s="935"/>
      <c r="V272" s="933"/>
    </row>
    <row r="273" spans="1:39" s="549" customFormat="1" ht="63.75" outlineLevel="1">
      <c r="A273" s="693" t="s">
        <v>392</v>
      </c>
      <c r="B273" s="573" t="s">
        <v>393</v>
      </c>
      <c r="C273" s="573" t="s">
        <v>69</v>
      </c>
      <c r="D273" s="573" t="s">
        <v>743</v>
      </c>
      <c r="E273" s="1036" t="str">
        <f>IFERROR(IF(G273&lt;&gt;"NA",VLOOKUP(G273,'Source de valeurs'!$A$14:$C$18,2),VLOOKUP(AVERAGE(H273:J273),'Source de valeurs'!$A$14:$C$18,2)),"")</f>
        <v/>
      </c>
      <c r="F273" s="573" t="str">
        <f>IFERROR(VLOOKUP(G273,'Source de valeurs'!$A$14:$C$18,3),"")</f>
        <v>Le chapitre/sous chapitre ne peut pas s'appliquer à l'établissement évalué</v>
      </c>
      <c r="G273" s="1035" t="str">
        <f>IFERROR(AVERAGE(G274:G307),"NA")</f>
        <v>NA</v>
      </c>
      <c r="H273" s="592" t="str">
        <f>IFERROR(AVERAGE(H274:H307),"")</f>
        <v/>
      </c>
      <c r="I273" s="952" t="str">
        <f>IFERROR(AVERAGE(I274:I307),"")</f>
        <v/>
      </c>
      <c r="J273" s="594" t="str">
        <f>IFERROR(AVERAGE(J274:J307),"")</f>
        <v/>
      </c>
      <c r="K273" s="571"/>
      <c r="L273" s="1175" t="s">
        <v>1154</v>
      </c>
      <c r="M273" s="1176"/>
      <c r="N273" s="936"/>
      <c r="O273" s="936"/>
      <c r="P273" s="936"/>
      <c r="Q273" s="936"/>
      <c r="R273" s="936"/>
      <c r="S273" s="938"/>
      <c r="T273" s="938"/>
      <c r="U273" s="942"/>
      <c r="V273" s="945"/>
      <c r="W273" s="550"/>
      <c r="X273" s="548"/>
      <c r="Y273" s="548"/>
      <c r="Z273" s="548"/>
      <c r="AA273" s="548"/>
      <c r="AB273" s="548"/>
      <c r="AC273" s="548"/>
      <c r="AD273" s="548"/>
      <c r="AE273" s="548"/>
      <c r="AF273" s="548"/>
      <c r="AG273" s="548"/>
      <c r="AH273" s="548"/>
      <c r="AI273" s="548"/>
      <c r="AJ273" s="548"/>
      <c r="AK273" s="548"/>
      <c r="AL273" s="548"/>
      <c r="AM273" s="548"/>
    </row>
    <row r="274" spans="1:39" ht="25.5" outlineLevel="1">
      <c r="A274" s="700" t="s">
        <v>394</v>
      </c>
      <c r="B274" s="574" t="s">
        <v>395</v>
      </c>
      <c r="C274" s="574" t="s">
        <v>69</v>
      </c>
      <c r="D274" s="574" t="s">
        <v>396</v>
      </c>
      <c r="E274" s="595"/>
      <c r="F274" s="1003"/>
      <c r="G274" s="934"/>
      <c r="H274" s="592"/>
      <c r="I274" s="952"/>
      <c r="J274" s="594"/>
      <c r="K274" s="572"/>
      <c r="L274" s="1175"/>
      <c r="M274" s="1176"/>
      <c r="N274" s="936"/>
      <c r="O274" s="936"/>
      <c r="P274" s="936"/>
      <c r="Q274" s="936"/>
      <c r="R274" s="936"/>
      <c r="S274" s="935"/>
      <c r="T274" s="935"/>
      <c r="U274" s="935"/>
      <c r="V274" s="933"/>
    </row>
    <row r="275" spans="1:39" ht="89.25" outlineLevel="1">
      <c r="A275" s="698" t="s">
        <v>397</v>
      </c>
      <c r="B275" s="597" t="s">
        <v>69</v>
      </c>
      <c r="C275" s="597" t="s">
        <v>69</v>
      </c>
      <c r="D275" s="609" t="s">
        <v>1463</v>
      </c>
      <c r="E275" s="593" t="s">
        <v>1765</v>
      </c>
      <c r="F275" s="1003" t="str">
        <f>IFERROR(VLOOKUP(E275,'Source de valeurs'!$A$3:$C$10,3,FALSE),"")</f>
        <v>L'exigence n'est pas encore évaluée</v>
      </c>
      <c r="G275" s="934" t="str">
        <f>IF('Calculs et Décisions'!H258=1,"",VLOOKUP(E275,'Source de valeurs'!$A$3:$B$10,2,FALSE))</f>
        <v/>
      </c>
      <c r="H275" s="592" t="str">
        <f>IF(A275="NA","",VLOOKUP(E275,'Source de valeurs'!$A$3:$B$10,2,FALSE))</f>
        <v xml:space="preserve"> </v>
      </c>
      <c r="I275" s="952" t="str">
        <f>IF(B275="NA","",VLOOKUP(E275,'Source de valeurs'!$A$3:$B$10,2,FALSE))</f>
        <v/>
      </c>
      <c r="J275" s="594" t="str">
        <f>IF(C275="NA","",VLOOKUP(E275,'Source de valeurs'!$A$3:$B$10,2,FALSE))</f>
        <v/>
      </c>
      <c r="K275" s="571"/>
      <c r="L275" s="1175" t="s">
        <v>1154</v>
      </c>
      <c r="M275" s="1176"/>
      <c r="N275" s="936"/>
      <c r="O275" s="936"/>
      <c r="P275" s="936"/>
      <c r="Q275" s="936"/>
      <c r="R275" s="936"/>
      <c r="S275" s="935"/>
      <c r="T275" s="935"/>
      <c r="U275" s="935"/>
      <c r="V275" s="933"/>
    </row>
    <row r="276" spans="1:39" ht="76.5" outlineLevel="1">
      <c r="A276" s="698" t="s">
        <v>398</v>
      </c>
      <c r="B276" s="597" t="s">
        <v>69</v>
      </c>
      <c r="C276" s="597" t="s">
        <v>69</v>
      </c>
      <c r="D276" s="597" t="s">
        <v>1464</v>
      </c>
      <c r="E276" s="593" t="s">
        <v>1765</v>
      </c>
      <c r="F276" s="1003" t="str">
        <f>IFERROR(VLOOKUP(E276,'Source de valeurs'!$A$3:$C$10,3,FALSE),"")</f>
        <v>L'exigence n'est pas encore évaluée</v>
      </c>
      <c r="G276" s="934" t="str">
        <f>IF('Calculs et Décisions'!H259=1,"",VLOOKUP(E276,'Source de valeurs'!$A$3:$B$10,2,FALSE))</f>
        <v/>
      </c>
      <c r="H276" s="592" t="str">
        <f>IF(A276="NA","",VLOOKUP(E276,'Source de valeurs'!$A$3:$B$10,2,FALSE))</f>
        <v xml:space="preserve"> </v>
      </c>
      <c r="I276" s="952" t="str">
        <f>IF(B276="NA","",VLOOKUP(E276,'Source de valeurs'!$A$3:$B$10,2,FALSE))</f>
        <v/>
      </c>
      <c r="J276" s="594" t="str">
        <f>IF(C276="NA","",VLOOKUP(E276,'Source de valeurs'!$A$3:$B$10,2,FALSE))</f>
        <v/>
      </c>
      <c r="K276" s="571"/>
      <c r="L276" s="1175" t="s">
        <v>1154</v>
      </c>
      <c r="M276" s="1176"/>
      <c r="N276" s="936"/>
      <c r="O276" s="936"/>
      <c r="P276" s="936"/>
      <c r="Q276" s="936"/>
      <c r="R276" s="936"/>
      <c r="S276" s="935"/>
      <c r="T276" s="935"/>
      <c r="U276" s="935"/>
      <c r="V276" s="933"/>
    </row>
    <row r="277" spans="1:39" ht="89.25" outlineLevel="1">
      <c r="A277" s="698" t="s">
        <v>399</v>
      </c>
      <c r="B277" s="597" t="s">
        <v>69</v>
      </c>
      <c r="C277" s="597" t="s">
        <v>69</v>
      </c>
      <c r="D277" s="609" t="s">
        <v>1465</v>
      </c>
      <c r="E277" s="593" t="s">
        <v>1765</v>
      </c>
      <c r="F277" s="1003" t="str">
        <f>IFERROR(VLOOKUP(E277,'Source de valeurs'!$A$3:$C$10,3,FALSE),"")</f>
        <v>L'exigence n'est pas encore évaluée</v>
      </c>
      <c r="G277" s="934" t="str">
        <f>IF('Calculs et Décisions'!H260=1,"",VLOOKUP(E277,'Source de valeurs'!$A$3:$B$10,2,FALSE))</f>
        <v/>
      </c>
      <c r="H277" s="592" t="str">
        <f>IF(A277="NA","",VLOOKUP(E277,'Source de valeurs'!$A$3:$B$10,2,FALSE))</f>
        <v xml:space="preserve"> </v>
      </c>
      <c r="I277" s="952" t="str">
        <f>IF(B277="NA","",VLOOKUP(E277,'Source de valeurs'!$A$3:$B$10,2,FALSE))</f>
        <v/>
      </c>
      <c r="J277" s="594" t="str">
        <f>IF(C277="NA","",VLOOKUP(E277,'Source de valeurs'!$A$3:$B$10,2,FALSE))</f>
        <v/>
      </c>
      <c r="K277" s="571"/>
      <c r="L277" s="1175" t="s">
        <v>1154</v>
      </c>
      <c r="M277" s="1176"/>
      <c r="N277" s="936"/>
      <c r="O277" s="936"/>
      <c r="P277" s="936"/>
      <c r="Q277" s="936"/>
      <c r="R277" s="936"/>
      <c r="S277" s="935"/>
      <c r="T277" s="935"/>
      <c r="U277" s="935"/>
      <c r="V277" s="933"/>
    </row>
    <row r="278" spans="1:39" ht="15" outlineLevel="1">
      <c r="A278" s="700" t="s">
        <v>400</v>
      </c>
      <c r="B278" s="574" t="s">
        <v>395</v>
      </c>
      <c r="C278" s="574" t="s">
        <v>69</v>
      </c>
      <c r="D278" s="574" t="s">
        <v>401</v>
      </c>
      <c r="E278" s="595"/>
      <c r="F278" s="1003"/>
      <c r="G278" s="934"/>
      <c r="H278" s="592"/>
      <c r="I278" s="952"/>
      <c r="J278" s="594"/>
      <c r="K278" s="572"/>
      <c r="L278" s="1175"/>
      <c r="M278" s="1176"/>
      <c r="N278" s="936"/>
      <c r="O278" s="936"/>
      <c r="P278" s="936"/>
      <c r="Q278" s="936"/>
      <c r="R278" s="936"/>
      <c r="S278" s="935"/>
      <c r="T278" s="935"/>
      <c r="U278" s="935"/>
      <c r="V278" s="933"/>
    </row>
    <row r="279" spans="1:39" ht="89.25" outlineLevel="1">
      <c r="A279" s="698" t="s">
        <v>400</v>
      </c>
      <c r="B279" s="597" t="s">
        <v>69</v>
      </c>
      <c r="C279" s="597" t="s">
        <v>69</v>
      </c>
      <c r="D279" s="597" t="s">
        <v>1466</v>
      </c>
      <c r="E279" s="593" t="s">
        <v>1765</v>
      </c>
      <c r="F279" s="1003" t="str">
        <f>IFERROR(VLOOKUP(E279,'Source de valeurs'!$A$3:$C$10,3,FALSE),"")</f>
        <v>L'exigence n'est pas encore évaluée</v>
      </c>
      <c r="G279" s="934" t="str">
        <f>IF('Calculs et Décisions'!H262=1,"",VLOOKUP(E279,'Source de valeurs'!$A$3:$B$10,2,FALSE))</f>
        <v/>
      </c>
      <c r="H279" s="592" t="str">
        <f>IF(A279="NA","",VLOOKUP(E279,'Source de valeurs'!$A$3:$B$10,2,FALSE))</f>
        <v xml:space="preserve"> </v>
      </c>
      <c r="I279" s="952" t="str">
        <f>IF(B279="NA","",VLOOKUP(E279,'Source de valeurs'!$A$3:$B$10,2,FALSE))</f>
        <v/>
      </c>
      <c r="J279" s="594" t="str">
        <f>IF(C279="NA","",VLOOKUP(E279,'Source de valeurs'!$A$3:$B$10,2,FALSE))</f>
        <v/>
      </c>
      <c r="K279" s="571"/>
      <c r="L279" s="1175" t="s">
        <v>1154</v>
      </c>
      <c r="M279" s="1176"/>
      <c r="N279" s="936"/>
      <c r="O279" s="936"/>
      <c r="P279" s="936"/>
      <c r="Q279" s="936"/>
      <c r="R279" s="936"/>
      <c r="S279" s="935"/>
      <c r="T279" s="935"/>
      <c r="U279" s="935"/>
      <c r="V279" s="933"/>
    </row>
    <row r="280" spans="1:39" ht="51" outlineLevel="1">
      <c r="A280" s="698" t="s">
        <v>402</v>
      </c>
      <c r="B280" s="597" t="s">
        <v>69</v>
      </c>
      <c r="C280" s="597" t="s">
        <v>69</v>
      </c>
      <c r="D280" s="597" t="s">
        <v>1467</v>
      </c>
      <c r="E280" s="593" t="s">
        <v>1765</v>
      </c>
      <c r="F280" s="1003" t="str">
        <f>IFERROR(VLOOKUP(E280,'Source de valeurs'!$A$3:$C$10,3,FALSE),"")</f>
        <v>L'exigence n'est pas encore évaluée</v>
      </c>
      <c r="G280" s="934" t="str">
        <f>IF('Calculs et Décisions'!H263=1,"",VLOOKUP(E280,'Source de valeurs'!$A$3:$B$10,2,FALSE))</f>
        <v/>
      </c>
      <c r="H280" s="592" t="str">
        <f>IF(A280="NA","",VLOOKUP(E280,'Source de valeurs'!$A$3:$B$10,2,FALSE))</f>
        <v xml:space="preserve"> </v>
      </c>
      <c r="I280" s="952" t="str">
        <f>IF(B280="NA","",VLOOKUP(E280,'Source de valeurs'!$A$3:$B$10,2,FALSE))</f>
        <v/>
      </c>
      <c r="J280" s="594" t="str">
        <f>IF(C280="NA","",VLOOKUP(E280,'Source de valeurs'!$A$3:$B$10,2,FALSE))</f>
        <v/>
      </c>
      <c r="K280" s="571"/>
      <c r="L280" s="1175" t="s">
        <v>1154</v>
      </c>
      <c r="M280" s="1176"/>
      <c r="N280" s="936"/>
      <c r="O280" s="936"/>
      <c r="P280" s="936"/>
      <c r="Q280" s="936"/>
      <c r="R280" s="936"/>
      <c r="S280" s="935"/>
      <c r="T280" s="935"/>
      <c r="U280" s="935"/>
      <c r="V280" s="933"/>
    </row>
    <row r="281" spans="1:39" ht="51" outlineLevel="1">
      <c r="A281" s="695" t="s">
        <v>403</v>
      </c>
      <c r="B281" s="586" t="s">
        <v>395</v>
      </c>
      <c r="C281" s="586" t="s">
        <v>69</v>
      </c>
      <c r="D281" s="586" t="s">
        <v>1468</v>
      </c>
      <c r="E281" s="593" t="s">
        <v>1765</v>
      </c>
      <c r="F281" s="1003" t="str">
        <f>IFERROR(VLOOKUP(E281,'Source de valeurs'!$A$3:$C$10,3,FALSE),"")</f>
        <v>L'exigence n'est pas encore évaluée</v>
      </c>
      <c r="G281" s="934" t="str">
        <f>IF('Calculs et Décisions'!H264=1,"",VLOOKUP(E281,'Source de valeurs'!$A$3:$B$10,2,FALSE))</f>
        <v xml:space="preserve"> </v>
      </c>
      <c r="H281" s="592" t="str">
        <f>IF(A281="NA","",VLOOKUP(E281,'Source de valeurs'!$A$3:$B$10,2,FALSE))</f>
        <v xml:space="preserve"> </v>
      </c>
      <c r="I281" s="952" t="str">
        <f>IF(B281="NA","",VLOOKUP(E281,'Source de valeurs'!$A$3:$B$10,2,FALSE))</f>
        <v xml:space="preserve"> </v>
      </c>
      <c r="J281" s="594" t="str">
        <f>IF(C281="NA","",VLOOKUP(E281,'Source de valeurs'!$A$3:$B$10,2,FALSE))</f>
        <v/>
      </c>
      <c r="K281" s="571"/>
      <c r="L281" s="1175" t="s">
        <v>1154</v>
      </c>
      <c r="M281" s="1176"/>
      <c r="N281" s="936"/>
      <c r="O281" s="936"/>
      <c r="P281" s="936"/>
      <c r="Q281" s="936"/>
      <c r="R281" s="936"/>
      <c r="S281" s="935"/>
      <c r="T281" s="935"/>
      <c r="U281" s="935"/>
      <c r="V281" s="933"/>
    </row>
    <row r="282" spans="1:39" ht="63.75" outlineLevel="1">
      <c r="A282" s="695" t="s">
        <v>404</v>
      </c>
      <c r="B282" s="586" t="s">
        <v>395</v>
      </c>
      <c r="C282" s="586" t="s">
        <v>69</v>
      </c>
      <c r="D282" s="586" t="s">
        <v>1469</v>
      </c>
      <c r="E282" s="593" t="s">
        <v>1765</v>
      </c>
      <c r="F282" s="1003" t="str">
        <f>IFERROR(VLOOKUP(E282,'Source de valeurs'!$A$3:$C$10,3,FALSE),"")</f>
        <v>L'exigence n'est pas encore évaluée</v>
      </c>
      <c r="G282" s="934" t="str">
        <f>IF('Calculs et Décisions'!H265=1,"",VLOOKUP(E282,'Source de valeurs'!$A$3:$B$10,2,FALSE))</f>
        <v xml:space="preserve"> </v>
      </c>
      <c r="H282" s="592" t="str">
        <f>IF(A282="NA","",VLOOKUP(E282,'Source de valeurs'!$A$3:$B$10,2,FALSE))</f>
        <v xml:space="preserve"> </v>
      </c>
      <c r="I282" s="952" t="str">
        <f>IF(B282="NA","",VLOOKUP(E282,'Source de valeurs'!$A$3:$B$10,2,FALSE))</f>
        <v xml:space="preserve"> </v>
      </c>
      <c r="J282" s="594" t="str">
        <f>IF(C282="NA","",VLOOKUP(E282,'Source de valeurs'!$A$3:$B$10,2,FALSE))</f>
        <v/>
      </c>
      <c r="K282" s="571"/>
      <c r="L282" s="1175" t="s">
        <v>1154</v>
      </c>
      <c r="M282" s="1176"/>
      <c r="N282" s="936"/>
      <c r="O282" s="936"/>
      <c r="P282" s="936"/>
      <c r="Q282" s="936"/>
      <c r="R282" s="936"/>
      <c r="S282" s="935"/>
      <c r="T282" s="935"/>
      <c r="U282" s="935"/>
      <c r="V282" s="933"/>
    </row>
    <row r="283" spans="1:39" ht="38.25" outlineLevel="1">
      <c r="A283" s="695" t="s">
        <v>405</v>
      </c>
      <c r="B283" s="586" t="s">
        <v>395</v>
      </c>
      <c r="C283" s="586" t="s">
        <v>69</v>
      </c>
      <c r="D283" s="586" t="s">
        <v>1470</v>
      </c>
      <c r="E283" s="593" t="s">
        <v>1765</v>
      </c>
      <c r="F283" s="1003" t="str">
        <f>IFERROR(VLOOKUP(E283,'Source de valeurs'!$A$3:$C$10,3,FALSE),"")</f>
        <v>L'exigence n'est pas encore évaluée</v>
      </c>
      <c r="G283" s="934" t="str">
        <f>IF('Calculs et Décisions'!H266=1,"",VLOOKUP(E283,'Source de valeurs'!$A$3:$B$10,2,FALSE))</f>
        <v xml:space="preserve"> </v>
      </c>
      <c r="H283" s="592" t="str">
        <f>IF(A283="NA","",VLOOKUP(E283,'Source de valeurs'!$A$3:$B$10,2,FALSE))</f>
        <v xml:space="preserve"> </v>
      </c>
      <c r="I283" s="952" t="str">
        <f>IF(B283="NA","",VLOOKUP(E283,'Source de valeurs'!$A$3:$B$10,2,FALSE))</f>
        <v xml:space="preserve"> </v>
      </c>
      <c r="J283" s="594" t="str">
        <f>IF(C283="NA","",VLOOKUP(E283,'Source de valeurs'!$A$3:$B$10,2,FALSE))</f>
        <v/>
      </c>
      <c r="K283" s="571"/>
      <c r="L283" s="1175" t="s">
        <v>1154</v>
      </c>
      <c r="M283" s="1176"/>
      <c r="N283" s="936"/>
      <c r="O283" s="936"/>
      <c r="P283" s="936"/>
      <c r="Q283" s="936"/>
      <c r="R283" s="936"/>
      <c r="S283" s="935"/>
      <c r="T283" s="935"/>
      <c r="U283" s="935"/>
      <c r="V283" s="933"/>
    </row>
    <row r="284" spans="1:39" ht="63.75" outlineLevel="1">
      <c r="A284" s="695" t="s">
        <v>405</v>
      </c>
      <c r="B284" s="586" t="s">
        <v>406</v>
      </c>
      <c r="C284" s="586" t="s">
        <v>69</v>
      </c>
      <c r="D284" s="586" t="s">
        <v>1219</v>
      </c>
      <c r="E284" s="593" t="s">
        <v>1765</v>
      </c>
      <c r="F284" s="1003" t="str">
        <f>IFERROR(VLOOKUP(E284,'Source de valeurs'!$A$3:$C$10,3,FALSE),"")</f>
        <v>L'exigence n'est pas encore évaluée</v>
      </c>
      <c r="G284" s="934" t="str">
        <f>IF('Calculs et Décisions'!H267=1,"",VLOOKUP(E284,'Source de valeurs'!$A$3:$B$10,2,FALSE))</f>
        <v xml:space="preserve"> </v>
      </c>
      <c r="H284" s="592" t="str">
        <f>IF(A284="NA","",VLOOKUP(E284,'Source de valeurs'!$A$3:$B$10,2,FALSE))</f>
        <v xml:space="preserve"> </v>
      </c>
      <c r="I284" s="952" t="str">
        <f>IF(B284="NA","",VLOOKUP(E284,'Source de valeurs'!$A$3:$B$10,2,FALSE))</f>
        <v xml:space="preserve"> </v>
      </c>
      <c r="J284" s="594" t="str">
        <f>IF(C284="NA","",VLOOKUP(E284,'Source de valeurs'!$A$3:$B$10,2,FALSE))</f>
        <v/>
      </c>
      <c r="K284" s="571"/>
      <c r="L284" s="1175" t="s">
        <v>1154</v>
      </c>
      <c r="M284" s="1176"/>
      <c r="N284" s="936"/>
      <c r="O284" s="936"/>
      <c r="P284" s="936"/>
      <c r="Q284" s="936"/>
      <c r="R284" s="936"/>
      <c r="S284" s="935"/>
      <c r="T284" s="935"/>
      <c r="U284" s="935"/>
      <c r="V284" s="933"/>
    </row>
    <row r="285" spans="1:39" ht="38.25" outlineLevel="1">
      <c r="A285" s="696" t="s">
        <v>69</v>
      </c>
      <c r="B285" s="598" t="s">
        <v>407</v>
      </c>
      <c r="C285" s="598" t="s">
        <v>69</v>
      </c>
      <c r="D285" s="598" t="s">
        <v>1220</v>
      </c>
      <c r="E285" s="593" t="s">
        <v>1765</v>
      </c>
      <c r="F285" s="1003" t="str">
        <f>IFERROR(VLOOKUP(E285,'Source de valeurs'!$A$3:$C$10,3,FALSE),"")</f>
        <v>L'exigence n'est pas encore évaluée</v>
      </c>
      <c r="G285" s="934" t="str">
        <f>IF('Calculs et Décisions'!H268=1,"",VLOOKUP(E285,'Source de valeurs'!$A$3:$B$10,2,FALSE))</f>
        <v/>
      </c>
      <c r="H285" s="592" t="str">
        <f>IF(A285="NA","",VLOOKUP(E285,'Source de valeurs'!$A$3:$B$10,2,FALSE))</f>
        <v/>
      </c>
      <c r="I285" s="952" t="str">
        <f>IF(B285="NA","",VLOOKUP(E285,'Source de valeurs'!$A$3:$B$10,2,FALSE))</f>
        <v xml:space="preserve"> </v>
      </c>
      <c r="J285" s="594" t="str">
        <f>IF(C285="NA","",VLOOKUP(E285,'Source de valeurs'!$A$3:$B$10,2,FALSE))</f>
        <v/>
      </c>
      <c r="K285" s="571"/>
      <c r="L285" s="1175" t="s">
        <v>1154</v>
      </c>
      <c r="M285" s="1176"/>
      <c r="N285" s="936"/>
      <c r="O285" s="936"/>
      <c r="P285" s="936"/>
      <c r="Q285" s="936"/>
      <c r="R285" s="936"/>
      <c r="S285" s="935"/>
      <c r="T285" s="935"/>
      <c r="U285" s="935"/>
      <c r="V285" s="933"/>
    </row>
    <row r="286" spans="1:39" ht="38.25" outlineLevel="1">
      <c r="A286" s="696" t="s">
        <v>69</v>
      </c>
      <c r="B286" s="598" t="s">
        <v>408</v>
      </c>
      <c r="C286" s="598" t="s">
        <v>69</v>
      </c>
      <c r="D286" s="598" t="s">
        <v>1221</v>
      </c>
      <c r="E286" s="593" t="s">
        <v>1765</v>
      </c>
      <c r="F286" s="1003" t="str">
        <f>IFERROR(VLOOKUP(E286,'Source de valeurs'!$A$3:$C$10,3,FALSE),"")</f>
        <v>L'exigence n'est pas encore évaluée</v>
      </c>
      <c r="G286" s="934" t="str">
        <f>IF('Calculs et Décisions'!H269=1,"",VLOOKUP(E286,'Source de valeurs'!$A$3:$B$10,2,FALSE))</f>
        <v/>
      </c>
      <c r="H286" s="592" t="str">
        <f>IF(A286="NA","",VLOOKUP(E286,'Source de valeurs'!$A$3:$B$10,2,FALSE))</f>
        <v/>
      </c>
      <c r="I286" s="952" t="str">
        <f>IF(B286="NA","",VLOOKUP(E286,'Source de valeurs'!$A$3:$B$10,2,FALSE))</f>
        <v xml:space="preserve"> </v>
      </c>
      <c r="J286" s="594" t="str">
        <f>IF(C286="NA","",VLOOKUP(E286,'Source de valeurs'!$A$3:$B$10,2,FALSE))</f>
        <v/>
      </c>
      <c r="K286" s="571"/>
      <c r="L286" s="1175" t="s">
        <v>1154</v>
      </c>
      <c r="M286" s="1176"/>
      <c r="N286" s="936"/>
      <c r="O286" s="936"/>
      <c r="P286" s="936"/>
      <c r="Q286" s="936"/>
      <c r="R286" s="936"/>
      <c r="S286" s="935"/>
      <c r="T286" s="935"/>
      <c r="U286" s="935"/>
      <c r="V286" s="933"/>
    </row>
    <row r="287" spans="1:39" ht="38.25" outlineLevel="1">
      <c r="A287" s="696" t="s">
        <v>69</v>
      </c>
      <c r="B287" s="598" t="s">
        <v>409</v>
      </c>
      <c r="C287" s="598" t="s">
        <v>69</v>
      </c>
      <c r="D287" s="598" t="s">
        <v>1222</v>
      </c>
      <c r="E287" s="593" t="s">
        <v>1765</v>
      </c>
      <c r="F287" s="1003" t="str">
        <f>IFERROR(VLOOKUP(E287,'Source de valeurs'!$A$3:$C$10,3,FALSE),"")</f>
        <v>L'exigence n'est pas encore évaluée</v>
      </c>
      <c r="G287" s="934" t="str">
        <f>IF('Calculs et Décisions'!H270=1,"",VLOOKUP(E287,'Source de valeurs'!$A$3:$B$10,2,FALSE))</f>
        <v/>
      </c>
      <c r="H287" s="592" t="str">
        <f>IF(A287="NA","",VLOOKUP(E287,'Source de valeurs'!$A$3:$B$10,2,FALSE))</f>
        <v/>
      </c>
      <c r="I287" s="952" t="str">
        <f>IF(B287="NA","",VLOOKUP(E287,'Source de valeurs'!$A$3:$B$10,2,FALSE))</f>
        <v xml:space="preserve"> </v>
      </c>
      <c r="J287" s="594" t="str">
        <f>IF(C287="NA","",VLOOKUP(E287,'Source de valeurs'!$A$3:$B$10,2,FALSE))</f>
        <v/>
      </c>
      <c r="K287" s="571"/>
      <c r="L287" s="1175" t="s">
        <v>1154</v>
      </c>
      <c r="M287" s="1176"/>
      <c r="N287" s="936"/>
      <c r="O287" s="936"/>
      <c r="P287" s="936"/>
      <c r="Q287" s="936"/>
      <c r="R287" s="936"/>
      <c r="S287" s="935"/>
      <c r="T287" s="935"/>
      <c r="U287" s="935"/>
      <c r="V287" s="933"/>
    </row>
    <row r="288" spans="1:39" ht="25.5" outlineLevel="1">
      <c r="A288" s="700" t="s">
        <v>405</v>
      </c>
      <c r="B288" s="574" t="s">
        <v>410</v>
      </c>
      <c r="C288" s="574" t="s">
        <v>69</v>
      </c>
      <c r="D288" s="574" t="s">
        <v>411</v>
      </c>
      <c r="E288" s="593"/>
      <c r="F288" s="1003"/>
      <c r="G288" s="934"/>
      <c r="H288" s="592"/>
      <c r="I288" s="952"/>
      <c r="J288" s="594"/>
      <c r="K288" s="572"/>
      <c r="L288" s="1175"/>
      <c r="M288" s="1176"/>
      <c r="N288" s="936"/>
      <c r="O288" s="936"/>
      <c r="P288" s="936"/>
      <c r="Q288" s="936"/>
      <c r="R288" s="936"/>
      <c r="S288" s="935"/>
      <c r="T288" s="935"/>
      <c r="U288" s="935"/>
      <c r="V288" s="933"/>
    </row>
    <row r="289" spans="1:22" ht="38.25" outlineLevel="1">
      <c r="A289" s="695" t="s">
        <v>405</v>
      </c>
      <c r="B289" s="586" t="s">
        <v>410</v>
      </c>
      <c r="C289" s="586" t="s">
        <v>69</v>
      </c>
      <c r="D289" s="586" t="s">
        <v>1471</v>
      </c>
      <c r="E289" s="593" t="s">
        <v>1765</v>
      </c>
      <c r="F289" s="1003" t="str">
        <f>IFERROR(VLOOKUP(E289,'Source de valeurs'!$A$3:$C$10,3,FALSE),"")</f>
        <v>L'exigence n'est pas encore évaluée</v>
      </c>
      <c r="G289" s="934" t="str">
        <f>IF('Calculs et Décisions'!H272=1,"",VLOOKUP(E289,'Source de valeurs'!$A$3:$B$10,2,FALSE))</f>
        <v xml:space="preserve"> </v>
      </c>
      <c r="H289" s="592" t="str">
        <f>IF(A289="NA","",VLOOKUP(E289,'Source de valeurs'!$A$3:$B$10,2,FALSE))</f>
        <v xml:space="preserve"> </v>
      </c>
      <c r="I289" s="952" t="str">
        <f>IF(B289="NA","",VLOOKUP(E289,'Source de valeurs'!$A$3:$B$10,2,FALSE))</f>
        <v xml:space="preserve"> </v>
      </c>
      <c r="J289" s="594" t="str">
        <f>IF(C289="NA","",VLOOKUP(E289,'Source de valeurs'!$A$3:$B$10,2,FALSE))</f>
        <v/>
      </c>
      <c r="K289" s="571"/>
      <c r="L289" s="1175" t="s">
        <v>1154</v>
      </c>
      <c r="M289" s="1176"/>
      <c r="N289" s="936"/>
      <c r="O289" s="936"/>
      <c r="P289" s="936"/>
      <c r="Q289" s="936"/>
      <c r="R289" s="936"/>
      <c r="S289" s="935"/>
      <c r="T289" s="935"/>
      <c r="U289" s="935"/>
      <c r="V289" s="933"/>
    </row>
    <row r="290" spans="1:22" ht="76.5" outlineLevel="1">
      <c r="A290" s="695" t="s">
        <v>412</v>
      </c>
      <c r="B290" s="586" t="s">
        <v>413</v>
      </c>
      <c r="C290" s="586" t="s">
        <v>69</v>
      </c>
      <c r="D290" s="586" t="s">
        <v>1472</v>
      </c>
      <c r="E290" s="593" t="s">
        <v>1765</v>
      </c>
      <c r="F290" s="1003" t="str">
        <f>IFERROR(VLOOKUP(E290,'Source de valeurs'!$A$3:$C$10,3,FALSE),"")</f>
        <v>L'exigence n'est pas encore évaluée</v>
      </c>
      <c r="G290" s="934" t="str">
        <f>IF('Calculs et Décisions'!H273=1,"",VLOOKUP(E290,'Source de valeurs'!$A$3:$B$10,2,FALSE))</f>
        <v xml:space="preserve"> </v>
      </c>
      <c r="H290" s="592" t="str">
        <f>IF(A290="NA","",VLOOKUP(E290,'Source de valeurs'!$A$3:$B$10,2,FALSE))</f>
        <v xml:space="preserve"> </v>
      </c>
      <c r="I290" s="952" t="str">
        <f>IF(B290="NA","",VLOOKUP(E290,'Source de valeurs'!$A$3:$B$10,2,FALSE))</f>
        <v xml:space="preserve"> </v>
      </c>
      <c r="J290" s="594" t="str">
        <f>IF(C290="NA","",VLOOKUP(E290,'Source de valeurs'!$A$3:$B$10,2,FALSE))</f>
        <v/>
      </c>
      <c r="K290" s="571"/>
      <c r="L290" s="1175" t="s">
        <v>1154</v>
      </c>
      <c r="M290" s="1176"/>
      <c r="N290" s="936"/>
      <c r="O290" s="936"/>
      <c r="P290" s="936"/>
      <c r="Q290" s="936"/>
      <c r="R290" s="936"/>
      <c r="S290" s="935"/>
      <c r="T290" s="935"/>
      <c r="U290" s="935"/>
      <c r="V290" s="933"/>
    </row>
    <row r="291" spans="1:22" ht="38.25" outlineLevel="1">
      <c r="A291" s="698" t="s">
        <v>414</v>
      </c>
      <c r="B291" s="597" t="s">
        <v>69</v>
      </c>
      <c r="C291" s="597" t="s">
        <v>69</v>
      </c>
      <c r="D291" s="597" t="s">
        <v>1223</v>
      </c>
      <c r="E291" s="593" t="s">
        <v>1765</v>
      </c>
      <c r="F291" s="1003" t="str">
        <f>IFERROR(VLOOKUP(E291,'Source de valeurs'!$A$3:$C$10,3,FALSE),"")</f>
        <v>L'exigence n'est pas encore évaluée</v>
      </c>
      <c r="G291" s="934" t="str">
        <f>IF('Calculs et Décisions'!H274=1,"",VLOOKUP(E291,'Source de valeurs'!$A$3:$B$10,2,FALSE))</f>
        <v/>
      </c>
      <c r="H291" s="592" t="str">
        <f>IF(A291="NA","",VLOOKUP(E291,'Source de valeurs'!$A$3:$B$10,2,FALSE))</f>
        <v xml:space="preserve"> </v>
      </c>
      <c r="I291" s="952" t="str">
        <f>IF(B291="NA","",VLOOKUP(E291,'Source de valeurs'!$A$3:$B$10,2,FALSE))</f>
        <v/>
      </c>
      <c r="J291" s="594" t="str">
        <f>IF(C291="NA","",VLOOKUP(E291,'Source de valeurs'!$A$3:$B$10,2,FALSE))</f>
        <v/>
      </c>
      <c r="K291" s="571"/>
      <c r="L291" s="1175" t="s">
        <v>1154</v>
      </c>
      <c r="M291" s="1176"/>
      <c r="N291" s="936"/>
      <c r="O291" s="936"/>
      <c r="P291" s="936"/>
      <c r="Q291" s="936"/>
      <c r="R291" s="936"/>
      <c r="S291" s="935"/>
      <c r="T291" s="935"/>
      <c r="U291" s="935"/>
      <c r="V291" s="933"/>
    </row>
    <row r="292" spans="1:22" ht="51" outlineLevel="1">
      <c r="A292" s="695" t="s">
        <v>416</v>
      </c>
      <c r="B292" s="586" t="s">
        <v>417</v>
      </c>
      <c r="C292" s="586" t="s">
        <v>69</v>
      </c>
      <c r="D292" s="586" t="s">
        <v>1473</v>
      </c>
      <c r="E292" s="593" t="s">
        <v>1765</v>
      </c>
      <c r="F292" s="1003" t="str">
        <f>IFERROR(VLOOKUP(E292,'Source de valeurs'!$A$3:$C$10,3,FALSE),"")</f>
        <v>L'exigence n'est pas encore évaluée</v>
      </c>
      <c r="G292" s="934" t="str">
        <f>IF('Calculs et Décisions'!H275=1,"",VLOOKUP(E292,'Source de valeurs'!$A$3:$B$10,2,FALSE))</f>
        <v xml:space="preserve"> </v>
      </c>
      <c r="H292" s="592" t="str">
        <f>IF(A292="NA","",VLOOKUP(E292,'Source de valeurs'!$A$3:$B$10,2,FALSE))</f>
        <v xml:space="preserve"> </v>
      </c>
      <c r="I292" s="952" t="str">
        <f>IF(B292="NA","",VLOOKUP(E292,'Source de valeurs'!$A$3:$B$10,2,FALSE))</f>
        <v xml:space="preserve"> </v>
      </c>
      <c r="J292" s="594" t="str">
        <f>IF(C292="NA","",VLOOKUP(E292,'Source de valeurs'!$A$3:$B$10,2,FALSE))</f>
        <v/>
      </c>
      <c r="K292" s="571"/>
      <c r="L292" s="1175" t="s">
        <v>1154</v>
      </c>
      <c r="M292" s="1176"/>
      <c r="N292" s="936"/>
      <c r="O292" s="936"/>
      <c r="P292" s="936"/>
      <c r="Q292" s="936"/>
      <c r="R292" s="936"/>
      <c r="S292" s="935"/>
      <c r="T292" s="935"/>
      <c r="U292" s="935"/>
      <c r="V292" s="933"/>
    </row>
    <row r="293" spans="1:22" ht="51" outlineLevel="1">
      <c r="A293" s="698" t="s">
        <v>418</v>
      </c>
      <c r="B293" s="597" t="s">
        <v>69</v>
      </c>
      <c r="C293" s="597" t="s">
        <v>69</v>
      </c>
      <c r="D293" s="597" t="s">
        <v>1474</v>
      </c>
      <c r="E293" s="593" t="s">
        <v>1765</v>
      </c>
      <c r="F293" s="1003" t="str">
        <f>IFERROR(VLOOKUP(E293,'Source de valeurs'!$A$3:$C$10,3,FALSE),"")</f>
        <v>L'exigence n'est pas encore évaluée</v>
      </c>
      <c r="G293" s="934" t="str">
        <f>IF('Calculs et Décisions'!H276=1,"",VLOOKUP(E293,'Source de valeurs'!$A$3:$B$10,2,FALSE))</f>
        <v/>
      </c>
      <c r="H293" s="592" t="str">
        <f>IF(A293="NA","",VLOOKUP(E293,'Source de valeurs'!$A$3:$B$10,2,FALSE))</f>
        <v xml:space="preserve"> </v>
      </c>
      <c r="I293" s="952" t="str">
        <f>IF(B293="NA","",VLOOKUP(E293,'Source de valeurs'!$A$3:$B$10,2,FALSE))</f>
        <v/>
      </c>
      <c r="J293" s="594" t="str">
        <f>IF(C293="NA","",VLOOKUP(E293,'Source de valeurs'!$A$3:$B$10,2,FALSE))</f>
        <v/>
      </c>
      <c r="K293" s="571"/>
      <c r="L293" s="1175" t="s">
        <v>1154</v>
      </c>
      <c r="M293" s="1176"/>
      <c r="N293" s="936"/>
      <c r="O293" s="936"/>
      <c r="P293" s="936"/>
      <c r="Q293" s="936"/>
      <c r="R293" s="936"/>
      <c r="S293" s="935"/>
      <c r="T293" s="935"/>
      <c r="U293" s="935"/>
      <c r="V293" s="933"/>
    </row>
    <row r="294" spans="1:22" ht="63.75" outlineLevel="1">
      <c r="A294" s="698" t="s">
        <v>419</v>
      </c>
      <c r="B294" s="597" t="s">
        <v>69</v>
      </c>
      <c r="C294" s="597" t="s">
        <v>69</v>
      </c>
      <c r="D294" s="597" t="s">
        <v>1475</v>
      </c>
      <c r="E294" s="593" t="s">
        <v>1765</v>
      </c>
      <c r="F294" s="1003" t="str">
        <f>IFERROR(VLOOKUP(E294,'Source de valeurs'!$A$3:$C$10,3,FALSE),"")</f>
        <v>L'exigence n'est pas encore évaluée</v>
      </c>
      <c r="G294" s="934" t="str">
        <f>IF('Calculs et Décisions'!H277=1,"",VLOOKUP(E294,'Source de valeurs'!$A$3:$B$10,2,FALSE))</f>
        <v/>
      </c>
      <c r="H294" s="592" t="str">
        <f>IF(A294="NA","",VLOOKUP(E294,'Source de valeurs'!$A$3:$B$10,2,FALSE))</f>
        <v xml:space="preserve"> </v>
      </c>
      <c r="I294" s="952" t="str">
        <f>IF(B294="NA","",VLOOKUP(E294,'Source de valeurs'!$A$3:$B$10,2,FALSE))</f>
        <v/>
      </c>
      <c r="J294" s="594" t="str">
        <f>IF(C294="NA","",VLOOKUP(E294,'Source de valeurs'!$A$3:$B$10,2,FALSE))</f>
        <v/>
      </c>
      <c r="K294" s="571"/>
      <c r="L294" s="1175" t="s">
        <v>1154</v>
      </c>
      <c r="M294" s="1176"/>
      <c r="N294" s="936"/>
      <c r="O294" s="936"/>
      <c r="P294" s="936"/>
      <c r="Q294" s="936"/>
      <c r="R294" s="936"/>
      <c r="S294" s="935"/>
      <c r="T294" s="935"/>
      <c r="U294" s="935"/>
      <c r="V294" s="933"/>
    </row>
    <row r="295" spans="1:22" ht="51" outlineLevel="1">
      <c r="A295" s="696" t="s">
        <v>69</v>
      </c>
      <c r="B295" s="598" t="s">
        <v>420</v>
      </c>
      <c r="C295" s="587" t="s">
        <v>69</v>
      </c>
      <c r="D295" s="598" t="s">
        <v>1476</v>
      </c>
      <c r="E295" s="593" t="s">
        <v>1765</v>
      </c>
      <c r="F295" s="1003" t="str">
        <f>IFERROR(VLOOKUP(E295,'Source de valeurs'!$A$3:$C$10,3,FALSE),"")</f>
        <v>L'exigence n'est pas encore évaluée</v>
      </c>
      <c r="G295" s="934" t="str">
        <f>IF('Calculs et Décisions'!H278=1,"",VLOOKUP(E295,'Source de valeurs'!$A$3:$B$10,2,FALSE))</f>
        <v/>
      </c>
      <c r="H295" s="592" t="str">
        <f>IF(A295="NA","",VLOOKUP(E295,'Source de valeurs'!$A$3:$B$10,2,FALSE))</f>
        <v/>
      </c>
      <c r="I295" s="952" t="str">
        <f>IF(B295="NA","",VLOOKUP(E295,'Source de valeurs'!$A$3:$B$10,2,FALSE))</f>
        <v xml:space="preserve"> </v>
      </c>
      <c r="J295" s="594" t="str">
        <f>IF(C295="NA","",VLOOKUP(E295,'Source de valeurs'!$A$3:$B$10,2,FALSE))</f>
        <v/>
      </c>
      <c r="K295" s="571"/>
      <c r="L295" s="1175" t="s">
        <v>1154</v>
      </c>
      <c r="M295" s="1176"/>
      <c r="N295" s="936"/>
      <c r="O295" s="936"/>
      <c r="P295" s="936"/>
      <c r="Q295" s="936"/>
      <c r="R295" s="936"/>
      <c r="S295" s="935"/>
      <c r="T295" s="935"/>
      <c r="U295" s="935"/>
      <c r="V295" s="933"/>
    </row>
    <row r="296" spans="1:22" ht="25.5" outlineLevel="1">
      <c r="A296" s="695" t="s">
        <v>405</v>
      </c>
      <c r="B296" s="586" t="s">
        <v>410</v>
      </c>
      <c r="C296" s="586" t="s">
        <v>69</v>
      </c>
      <c r="D296" s="586" t="s">
        <v>1477</v>
      </c>
      <c r="E296" s="593" t="s">
        <v>1765</v>
      </c>
      <c r="F296" s="1003" t="str">
        <f>IFERROR(VLOOKUP(E296,'Source de valeurs'!$A$3:$C$10,3,FALSE),"")</f>
        <v>L'exigence n'est pas encore évaluée</v>
      </c>
      <c r="G296" s="934" t="str">
        <f>IF('Calculs et Décisions'!H279=1,"",VLOOKUP(E296,'Source de valeurs'!$A$3:$B$10,2,FALSE))</f>
        <v xml:space="preserve"> </v>
      </c>
      <c r="H296" s="592" t="str">
        <f>IF(A296="NA","",VLOOKUP(E296,'Source de valeurs'!$A$3:$B$10,2,FALSE))</f>
        <v xml:space="preserve"> </v>
      </c>
      <c r="I296" s="952" t="str">
        <f>IF(B296="NA","",VLOOKUP(E296,'Source de valeurs'!$A$3:$B$10,2,FALSE))</f>
        <v xml:space="preserve"> </v>
      </c>
      <c r="J296" s="594" t="str">
        <f>IF(C296="NA","",VLOOKUP(E296,'Source de valeurs'!$A$3:$B$10,2,FALSE))</f>
        <v/>
      </c>
      <c r="K296" s="571"/>
      <c r="L296" s="1175" t="s">
        <v>1154</v>
      </c>
      <c r="M296" s="1176"/>
      <c r="N296" s="936"/>
      <c r="O296" s="936"/>
      <c r="P296" s="936"/>
      <c r="Q296" s="936"/>
      <c r="R296" s="936"/>
      <c r="S296" s="935"/>
      <c r="T296" s="935"/>
      <c r="U296" s="935"/>
      <c r="V296" s="933"/>
    </row>
    <row r="297" spans="1:22" ht="38.25" outlineLevel="1">
      <c r="A297" s="695" t="s">
        <v>405</v>
      </c>
      <c r="B297" s="586" t="s">
        <v>410</v>
      </c>
      <c r="C297" s="586" t="s">
        <v>69</v>
      </c>
      <c r="D297" s="586" t="s">
        <v>1224</v>
      </c>
      <c r="E297" s="593" t="s">
        <v>1765</v>
      </c>
      <c r="F297" s="1003" t="str">
        <f>IFERROR(VLOOKUP(E297,'Source de valeurs'!$A$3:$C$10,3,FALSE),"")</f>
        <v>L'exigence n'est pas encore évaluée</v>
      </c>
      <c r="G297" s="934" t="str">
        <f>IF('Calculs et Décisions'!H280=1,"",VLOOKUP(E297,'Source de valeurs'!$A$3:$B$10,2,FALSE))</f>
        <v xml:space="preserve"> </v>
      </c>
      <c r="H297" s="592" t="str">
        <f>IF(A297="NA","",VLOOKUP(E297,'Source de valeurs'!$A$3:$B$10,2,FALSE))</f>
        <v xml:space="preserve"> </v>
      </c>
      <c r="I297" s="952" t="str">
        <f>IF(B297="NA","",VLOOKUP(E297,'Source de valeurs'!$A$3:$B$10,2,FALSE))</f>
        <v xml:space="preserve"> </v>
      </c>
      <c r="J297" s="594" t="str">
        <f>IF(C297="NA","",VLOOKUP(E297,'Source de valeurs'!$A$3:$B$10,2,FALSE))</f>
        <v/>
      </c>
      <c r="K297" s="571"/>
      <c r="L297" s="1175" t="s">
        <v>1154</v>
      </c>
      <c r="M297" s="1176"/>
      <c r="N297" s="936"/>
      <c r="O297" s="936"/>
      <c r="P297" s="936"/>
      <c r="Q297" s="936"/>
      <c r="R297" s="936"/>
      <c r="S297" s="935"/>
      <c r="T297" s="935"/>
      <c r="U297" s="935"/>
      <c r="V297" s="933"/>
    </row>
    <row r="298" spans="1:22" ht="38.25" outlineLevel="1">
      <c r="A298" s="696" t="s">
        <v>69</v>
      </c>
      <c r="B298" s="598" t="s">
        <v>410</v>
      </c>
      <c r="C298" s="599" t="s">
        <v>69</v>
      </c>
      <c r="D298" s="598" t="s">
        <v>1225</v>
      </c>
      <c r="E298" s="593" t="s">
        <v>1765</v>
      </c>
      <c r="F298" s="1003" t="str">
        <f>IFERROR(VLOOKUP(E298,'Source de valeurs'!$A$3:$C$10,3,FALSE),"")</f>
        <v>L'exigence n'est pas encore évaluée</v>
      </c>
      <c r="G298" s="934" t="str">
        <f>IF('Calculs et Décisions'!H281=1,"",VLOOKUP(E298,'Source de valeurs'!$A$3:$B$10,2,FALSE))</f>
        <v/>
      </c>
      <c r="H298" s="592" t="str">
        <f>IF(A298="NA","",VLOOKUP(E298,'Source de valeurs'!$A$3:$B$10,2,FALSE))</f>
        <v/>
      </c>
      <c r="I298" s="952" t="str">
        <f>IF(B298="NA","",VLOOKUP(E298,'Source de valeurs'!$A$3:$B$10,2,FALSE))</f>
        <v xml:space="preserve"> </v>
      </c>
      <c r="J298" s="594" t="str">
        <f>IF(C298="NA","",VLOOKUP(E298,'Source de valeurs'!$A$3:$B$10,2,FALSE))</f>
        <v/>
      </c>
      <c r="K298" s="571"/>
      <c r="L298" s="1175" t="s">
        <v>1154</v>
      </c>
      <c r="M298" s="1176"/>
      <c r="N298" s="936"/>
      <c r="O298" s="936"/>
      <c r="P298" s="936"/>
      <c r="Q298" s="936"/>
      <c r="R298" s="936"/>
      <c r="S298" s="935"/>
      <c r="T298" s="935"/>
      <c r="U298" s="935"/>
      <c r="V298" s="933"/>
    </row>
    <row r="299" spans="1:22" ht="76.5" outlineLevel="1">
      <c r="A299" s="696" t="s">
        <v>69</v>
      </c>
      <c r="B299" s="598" t="s">
        <v>410</v>
      </c>
      <c r="C299" s="599" t="s">
        <v>69</v>
      </c>
      <c r="D299" s="598" t="s">
        <v>1226</v>
      </c>
      <c r="E299" s="593" t="s">
        <v>1765</v>
      </c>
      <c r="F299" s="1003" t="str">
        <f>IFERROR(VLOOKUP(E299,'Source de valeurs'!$A$3:$C$10,3,FALSE),"")</f>
        <v>L'exigence n'est pas encore évaluée</v>
      </c>
      <c r="G299" s="934" t="str">
        <f>IF('Calculs et Décisions'!H282=1,"",VLOOKUP(E299,'Source de valeurs'!$A$3:$B$10,2,FALSE))</f>
        <v/>
      </c>
      <c r="H299" s="592" t="str">
        <f>IF(A299="NA","",VLOOKUP(E299,'Source de valeurs'!$A$3:$B$10,2,FALSE))</f>
        <v/>
      </c>
      <c r="I299" s="952" t="str">
        <f>IF(B299="NA","",VLOOKUP(E299,'Source de valeurs'!$A$3:$B$10,2,FALSE))</f>
        <v xml:space="preserve"> </v>
      </c>
      <c r="J299" s="594" t="str">
        <f>IF(C299="NA","",VLOOKUP(E299,'Source de valeurs'!$A$3:$B$10,2,FALSE))</f>
        <v/>
      </c>
      <c r="K299" s="571"/>
      <c r="L299" s="1175" t="s">
        <v>1154</v>
      </c>
      <c r="M299" s="1176"/>
      <c r="N299" s="936"/>
      <c r="O299" s="936"/>
      <c r="P299" s="936"/>
      <c r="Q299" s="936"/>
      <c r="R299" s="936"/>
      <c r="S299" s="935"/>
      <c r="T299" s="935"/>
      <c r="U299" s="935"/>
      <c r="V299" s="933"/>
    </row>
    <row r="300" spans="1:22" ht="76.5" outlineLevel="1">
      <c r="A300" s="695" t="s">
        <v>405</v>
      </c>
      <c r="B300" s="586" t="s">
        <v>410</v>
      </c>
      <c r="C300" s="586" t="s">
        <v>69</v>
      </c>
      <c r="D300" s="614" t="s">
        <v>1478</v>
      </c>
      <c r="E300" s="593" t="s">
        <v>1765</v>
      </c>
      <c r="F300" s="1003" t="str">
        <f>IFERROR(VLOOKUP(E300,'Source de valeurs'!$A$3:$C$10,3,FALSE),"")</f>
        <v>L'exigence n'est pas encore évaluée</v>
      </c>
      <c r="G300" s="934" t="str">
        <f>IF('Calculs et Décisions'!H283=1,"",VLOOKUP(E300,'Source de valeurs'!$A$3:$B$10,2,FALSE))</f>
        <v xml:space="preserve"> </v>
      </c>
      <c r="H300" s="592" t="str">
        <f>IF(A300="NA","",VLOOKUP(E300,'Source de valeurs'!$A$3:$B$10,2,FALSE))</f>
        <v xml:space="preserve"> </v>
      </c>
      <c r="I300" s="952" t="str">
        <f>IF(B300="NA","",VLOOKUP(E300,'Source de valeurs'!$A$3:$B$10,2,FALSE))</f>
        <v xml:space="preserve"> </v>
      </c>
      <c r="J300" s="594" t="str">
        <f>IF(C300="NA","",VLOOKUP(E300,'Source de valeurs'!$A$3:$B$10,2,FALSE))</f>
        <v/>
      </c>
      <c r="K300" s="571"/>
      <c r="L300" s="1175" t="s">
        <v>1154</v>
      </c>
      <c r="M300" s="1176"/>
      <c r="N300" s="936"/>
      <c r="O300" s="936"/>
      <c r="P300" s="936"/>
      <c r="Q300" s="936"/>
      <c r="R300" s="936"/>
      <c r="S300" s="935"/>
      <c r="T300" s="935"/>
      <c r="U300" s="935"/>
      <c r="V300" s="933"/>
    </row>
    <row r="301" spans="1:22" ht="114.75" outlineLevel="1">
      <c r="A301" s="695" t="s">
        <v>405</v>
      </c>
      <c r="B301" s="586" t="s">
        <v>410</v>
      </c>
      <c r="C301" s="586" t="s">
        <v>69</v>
      </c>
      <c r="D301" s="608" t="s">
        <v>1479</v>
      </c>
      <c r="E301" s="593" t="s">
        <v>1765</v>
      </c>
      <c r="F301" s="1003" t="str">
        <f>IFERROR(VLOOKUP(E301,'Source de valeurs'!$A$3:$C$10,3,FALSE),"")</f>
        <v>L'exigence n'est pas encore évaluée</v>
      </c>
      <c r="G301" s="934" t="str">
        <f>IF('Calculs et Décisions'!H284=1,"",VLOOKUP(E301,'Source de valeurs'!$A$3:$B$10,2,FALSE))</f>
        <v xml:space="preserve"> </v>
      </c>
      <c r="H301" s="592" t="str">
        <f>IF(A301="NA","",VLOOKUP(E301,'Source de valeurs'!$A$3:$B$10,2,FALSE))</f>
        <v xml:space="preserve"> </v>
      </c>
      <c r="I301" s="952" t="str">
        <f>IF(B301="NA","",VLOOKUP(E301,'Source de valeurs'!$A$3:$B$10,2,FALSE))</f>
        <v xml:space="preserve"> </v>
      </c>
      <c r="J301" s="594" t="str">
        <f>IF(C301="NA","",VLOOKUP(E301,'Source de valeurs'!$A$3:$B$10,2,FALSE))</f>
        <v/>
      </c>
      <c r="K301" s="571"/>
      <c r="L301" s="1175" t="s">
        <v>1154</v>
      </c>
      <c r="M301" s="1176"/>
      <c r="N301" s="936"/>
      <c r="O301" s="936"/>
      <c r="P301" s="936"/>
      <c r="Q301" s="936"/>
      <c r="R301" s="936"/>
      <c r="S301" s="935"/>
      <c r="T301" s="935"/>
      <c r="U301" s="935"/>
      <c r="V301" s="933"/>
    </row>
    <row r="302" spans="1:22" ht="63.75" outlineLevel="1">
      <c r="A302" s="695" t="s">
        <v>405</v>
      </c>
      <c r="B302" s="586" t="s">
        <v>410</v>
      </c>
      <c r="C302" s="586" t="s">
        <v>69</v>
      </c>
      <c r="D302" s="614" t="s">
        <v>1480</v>
      </c>
      <c r="E302" s="593" t="s">
        <v>1765</v>
      </c>
      <c r="F302" s="1003" t="str">
        <f>IFERROR(VLOOKUP(E302,'Source de valeurs'!$A$3:$C$10,3,FALSE),"")</f>
        <v>L'exigence n'est pas encore évaluée</v>
      </c>
      <c r="G302" s="934" t="str">
        <f>IF('Calculs et Décisions'!H285=1,"",VLOOKUP(E302,'Source de valeurs'!$A$3:$B$10,2,FALSE))</f>
        <v xml:space="preserve"> </v>
      </c>
      <c r="H302" s="592" t="str">
        <f>IF(A302="NA","",VLOOKUP(E302,'Source de valeurs'!$A$3:$B$10,2,FALSE))</f>
        <v xml:space="preserve"> </v>
      </c>
      <c r="I302" s="952" t="str">
        <f>IF(B302="NA","",VLOOKUP(E302,'Source de valeurs'!$A$3:$B$10,2,FALSE))</f>
        <v xml:space="preserve"> </v>
      </c>
      <c r="J302" s="594" t="str">
        <f>IF(C302="NA","",VLOOKUP(E302,'Source de valeurs'!$A$3:$B$10,2,FALSE))</f>
        <v/>
      </c>
      <c r="K302" s="571"/>
      <c r="L302" s="1175" t="s">
        <v>1154</v>
      </c>
      <c r="M302" s="1176"/>
      <c r="N302" s="936"/>
      <c r="O302" s="936"/>
      <c r="P302" s="936"/>
      <c r="Q302" s="936"/>
      <c r="R302" s="936"/>
      <c r="S302" s="935"/>
      <c r="T302" s="935"/>
      <c r="U302" s="935"/>
      <c r="V302" s="933"/>
    </row>
    <row r="303" spans="1:22" ht="38.25" outlineLevel="1">
      <c r="A303" s="700" t="s">
        <v>405</v>
      </c>
      <c r="B303" s="574" t="s">
        <v>422</v>
      </c>
      <c r="C303" s="574" t="s">
        <v>69</v>
      </c>
      <c r="D303" s="574" t="s">
        <v>423</v>
      </c>
      <c r="E303" s="593"/>
      <c r="F303" s="1003"/>
      <c r="G303" s="934"/>
      <c r="H303" s="592"/>
      <c r="I303" s="952"/>
      <c r="J303" s="594"/>
      <c r="K303" s="572"/>
      <c r="L303" s="1175"/>
      <c r="M303" s="1176"/>
      <c r="N303" s="936"/>
      <c r="O303" s="936"/>
      <c r="P303" s="936"/>
      <c r="Q303" s="936"/>
      <c r="R303" s="936"/>
      <c r="S303" s="935"/>
      <c r="T303" s="935"/>
      <c r="U303" s="935"/>
      <c r="V303" s="933"/>
    </row>
    <row r="304" spans="1:22" ht="63.75" outlineLevel="1">
      <c r="A304" s="696" t="s">
        <v>69</v>
      </c>
      <c r="B304" s="598" t="s">
        <v>422</v>
      </c>
      <c r="C304" s="587" t="s">
        <v>69</v>
      </c>
      <c r="D304" s="598" t="s">
        <v>1227</v>
      </c>
      <c r="E304" s="593" t="s">
        <v>1765</v>
      </c>
      <c r="F304" s="1003" t="str">
        <f>IFERROR(VLOOKUP(E304,'Source de valeurs'!$A$3:$C$10,3,FALSE),"")</f>
        <v>L'exigence n'est pas encore évaluée</v>
      </c>
      <c r="G304" s="934" t="str">
        <f>IF('Calculs et Décisions'!H287=1,"",VLOOKUP(E304,'Source de valeurs'!$A$3:$B$10,2,FALSE))</f>
        <v/>
      </c>
      <c r="H304" s="592" t="str">
        <f>IF(A304="NA","",VLOOKUP(E304,'Source de valeurs'!$A$3:$B$10,2,FALSE))</f>
        <v/>
      </c>
      <c r="I304" s="952" t="str">
        <f>IF(B304="NA","",VLOOKUP(E304,'Source de valeurs'!$A$3:$B$10,2,FALSE))</f>
        <v xml:space="preserve"> </v>
      </c>
      <c r="J304" s="594" t="str">
        <f>IF(C304="NA","",VLOOKUP(E304,'Source de valeurs'!$A$3:$B$10,2,FALSE))</f>
        <v/>
      </c>
      <c r="K304" s="571"/>
      <c r="L304" s="1175" t="s">
        <v>1154</v>
      </c>
      <c r="M304" s="1176"/>
      <c r="N304" s="936"/>
      <c r="O304" s="936"/>
      <c r="P304" s="936"/>
      <c r="Q304" s="936"/>
      <c r="R304" s="936"/>
      <c r="S304" s="935"/>
      <c r="T304" s="935"/>
      <c r="U304" s="935"/>
      <c r="V304" s="933"/>
    </row>
    <row r="305" spans="1:39" ht="38.25" outlineLevel="1">
      <c r="A305" s="696" t="s">
        <v>69</v>
      </c>
      <c r="B305" s="598" t="s">
        <v>422</v>
      </c>
      <c r="C305" s="587" t="s">
        <v>69</v>
      </c>
      <c r="D305" s="598" t="s">
        <v>1481</v>
      </c>
      <c r="E305" s="593" t="s">
        <v>1765</v>
      </c>
      <c r="F305" s="1003" t="str">
        <f>IFERROR(VLOOKUP(E305,'Source de valeurs'!$A$3:$C$10,3,FALSE),"")</f>
        <v>L'exigence n'est pas encore évaluée</v>
      </c>
      <c r="G305" s="934" t="str">
        <f>IF('Calculs et Décisions'!H288=1,"",VLOOKUP(E305,'Source de valeurs'!$A$3:$B$10,2,FALSE))</f>
        <v/>
      </c>
      <c r="H305" s="592" t="str">
        <f>IF(A305="NA","",VLOOKUP(E305,'Source de valeurs'!$A$3:$B$10,2,FALSE))</f>
        <v/>
      </c>
      <c r="I305" s="952" t="str">
        <f>IF(B305="NA","",VLOOKUP(E305,'Source de valeurs'!$A$3:$B$10,2,FALSE))</f>
        <v xml:space="preserve"> </v>
      </c>
      <c r="J305" s="594" t="str">
        <f>IF(C305="NA","",VLOOKUP(E305,'Source de valeurs'!$A$3:$B$10,2,FALSE))</f>
        <v/>
      </c>
      <c r="K305" s="571"/>
      <c r="L305" s="1175" t="s">
        <v>1154</v>
      </c>
      <c r="M305" s="1176"/>
      <c r="N305" s="936"/>
      <c r="O305" s="936"/>
      <c r="P305" s="936"/>
      <c r="Q305" s="936"/>
      <c r="R305" s="936"/>
      <c r="S305" s="935"/>
      <c r="T305" s="935"/>
      <c r="U305" s="935"/>
      <c r="V305" s="933"/>
    </row>
    <row r="306" spans="1:39" ht="89.25" outlineLevel="1">
      <c r="A306" s="696" t="s">
        <v>69</v>
      </c>
      <c r="B306" s="598" t="s">
        <v>422</v>
      </c>
      <c r="C306" s="587" t="s">
        <v>69</v>
      </c>
      <c r="D306" s="598" t="s">
        <v>1482</v>
      </c>
      <c r="E306" s="593" t="s">
        <v>1765</v>
      </c>
      <c r="F306" s="1003" t="str">
        <f>IFERROR(VLOOKUP(E306,'Source de valeurs'!$A$3:$C$10,3,FALSE),"")</f>
        <v>L'exigence n'est pas encore évaluée</v>
      </c>
      <c r="G306" s="934" t="str">
        <f>IF('Calculs et Décisions'!H289=1,"",VLOOKUP(E306,'Source de valeurs'!$A$3:$B$10,2,FALSE))</f>
        <v/>
      </c>
      <c r="H306" s="592" t="str">
        <f>IF(A306="NA","",VLOOKUP(E306,'Source de valeurs'!$A$3:$B$10,2,FALSE))</f>
        <v/>
      </c>
      <c r="I306" s="952" t="str">
        <f>IF(B306="NA","",VLOOKUP(E306,'Source de valeurs'!$A$3:$B$10,2,FALSE))</f>
        <v xml:space="preserve"> </v>
      </c>
      <c r="J306" s="594" t="str">
        <f>IF(C306="NA","",VLOOKUP(E306,'Source de valeurs'!$A$3:$B$10,2,FALSE))</f>
        <v/>
      </c>
      <c r="K306" s="571"/>
      <c r="L306" s="1175" t="s">
        <v>1154</v>
      </c>
      <c r="M306" s="1176"/>
      <c r="N306" s="936"/>
      <c r="O306" s="936"/>
      <c r="P306" s="936"/>
      <c r="Q306" s="936"/>
      <c r="R306" s="936"/>
      <c r="S306" s="935"/>
      <c r="T306" s="935"/>
      <c r="U306" s="935"/>
      <c r="V306" s="933"/>
    </row>
    <row r="307" spans="1:39" ht="89.25" outlineLevel="1">
      <c r="A307" s="697" t="s">
        <v>405</v>
      </c>
      <c r="B307" s="596" t="s">
        <v>422</v>
      </c>
      <c r="C307" s="596" t="s">
        <v>69</v>
      </c>
      <c r="D307" s="611" t="s">
        <v>1483</v>
      </c>
      <c r="E307" s="593" t="s">
        <v>1765</v>
      </c>
      <c r="F307" s="1003" t="str">
        <f>IFERROR(VLOOKUP(E307,'Source de valeurs'!$A$3:$C$10,3,FALSE),"")</f>
        <v>L'exigence n'est pas encore évaluée</v>
      </c>
      <c r="G307" s="934" t="str">
        <f>IF('Calculs et Décisions'!H290=1,"",VLOOKUP(E307,'Source de valeurs'!$A$3:$B$10,2,FALSE))</f>
        <v xml:space="preserve"> </v>
      </c>
      <c r="H307" s="592" t="str">
        <f>IF(A307="NA","",VLOOKUP(E307,'Source de valeurs'!$A$3:$B$10,2,FALSE))</f>
        <v xml:space="preserve"> </v>
      </c>
      <c r="I307" s="952" t="str">
        <f>IF(B307="NA","",VLOOKUP(E307,'Source de valeurs'!$A$3:$B$10,2,FALSE))</f>
        <v xml:space="preserve"> </v>
      </c>
      <c r="J307" s="594" t="str">
        <f>IF(C307="NA","",VLOOKUP(E307,'Source de valeurs'!$A$3:$B$10,2,FALSE))</f>
        <v/>
      </c>
      <c r="K307" s="571"/>
      <c r="L307" s="1175" t="s">
        <v>1154</v>
      </c>
      <c r="M307" s="1176"/>
      <c r="N307" s="936"/>
      <c r="O307" s="936"/>
      <c r="P307" s="936"/>
      <c r="Q307" s="936"/>
      <c r="R307" s="936"/>
      <c r="S307" s="935"/>
      <c r="T307" s="935"/>
      <c r="U307" s="935"/>
      <c r="V307" s="933"/>
    </row>
    <row r="308" spans="1:39" s="549" customFormat="1" ht="63.75" outlineLevel="1">
      <c r="A308" s="693" t="s">
        <v>424</v>
      </c>
      <c r="B308" s="573" t="s">
        <v>104</v>
      </c>
      <c r="C308" s="573" t="s">
        <v>69</v>
      </c>
      <c r="D308" s="573" t="s">
        <v>744</v>
      </c>
      <c r="E308" s="1036" t="str">
        <f>IFERROR(IF(G308&lt;&gt;"NA",VLOOKUP(G308,'Source de valeurs'!$A$14:$C$18,2),VLOOKUP(AVERAGE(H308:J308),'Source de valeurs'!$A$14:$C$18,2)),"")</f>
        <v/>
      </c>
      <c r="F308" s="573" t="str">
        <f>IFERROR(VLOOKUP(G308,'Source de valeurs'!$A$14:$C$18,3),"")</f>
        <v>Le chapitre/sous chapitre ne peut pas s'appliquer à l'établissement évalué</v>
      </c>
      <c r="G308" s="1035" t="str">
        <f>IFERROR(AVERAGE(G309:G345),"NA")</f>
        <v>NA</v>
      </c>
      <c r="H308" s="592" t="str">
        <f>IFERROR(AVERAGE(H309:H345),"")</f>
        <v/>
      </c>
      <c r="I308" s="952" t="str">
        <f>IFERROR(AVERAGE(I309:I345),"")</f>
        <v/>
      </c>
      <c r="J308" s="594" t="str">
        <f>IFERROR(AVERAGE(J309:J345),"")</f>
        <v/>
      </c>
      <c r="K308" s="571"/>
      <c r="L308" s="1175" t="s">
        <v>1154</v>
      </c>
      <c r="M308" s="1176"/>
      <c r="N308" s="936"/>
      <c r="O308" s="936"/>
      <c r="P308" s="936"/>
      <c r="Q308" s="936"/>
      <c r="R308" s="936"/>
      <c r="S308" s="938"/>
      <c r="T308" s="938"/>
      <c r="U308" s="942"/>
      <c r="V308" s="945"/>
      <c r="W308" s="550"/>
      <c r="X308" s="548"/>
      <c r="Y308" s="548"/>
      <c r="Z308" s="548"/>
      <c r="AA308" s="548"/>
      <c r="AB308" s="548"/>
      <c r="AC308" s="548"/>
      <c r="AD308" s="548"/>
      <c r="AE308" s="548"/>
      <c r="AF308" s="548"/>
      <c r="AG308" s="548"/>
      <c r="AH308" s="548"/>
      <c r="AI308" s="548"/>
      <c r="AJ308" s="548"/>
      <c r="AK308" s="548"/>
      <c r="AL308" s="548"/>
      <c r="AM308" s="548"/>
    </row>
    <row r="309" spans="1:39" ht="51" outlineLevel="1">
      <c r="A309" s="695" t="s">
        <v>425</v>
      </c>
      <c r="B309" s="586" t="s">
        <v>426</v>
      </c>
      <c r="C309" s="586" t="s">
        <v>69</v>
      </c>
      <c r="D309" s="586" t="s">
        <v>1484</v>
      </c>
      <c r="E309" s="593" t="s">
        <v>1765</v>
      </c>
      <c r="F309" s="1003" t="str">
        <f>IFERROR(VLOOKUP(E309,'Source de valeurs'!$A$3:$C$10,3,FALSE),"")</f>
        <v>L'exigence n'est pas encore évaluée</v>
      </c>
      <c r="G309" s="934" t="str">
        <f>IF('Calculs et Décisions'!H292=1,"",VLOOKUP(E309,'Source de valeurs'!$A$3:$B$10,2,FALSE))</f>
        <v xml:space="preserve"> </v>
      </c>
      <c r="H309" s="592" t="str">
        <f>IF(A309="NA","",VLOOKUP(E309,'Source de valeurs'!$A$3:$B$10,2,FALSE))</f>
        <v xml:space="preserve"> </v>
      </c>
      <c r="I309" s="952" t="str">
        <f>IF(B309="NA","",VLOOKUP(E309,'Source de valeurs'!$A$3:$B$10,2,FALSE))</f>
        <v xml:space="preserve"> </v>
      </c>
      <c r="J309" s="594" t="str">
        <f>IF(C309="NA","",VLOOKUP(E309,'Source de valeurs'!$A$3:$B$10,2,FALSE))</f>
        <v/>
      </c>
      <c r="K309" s="571"/>
      <c r="L309" s="1175" t="s">
        <v>1154</v>
      </c>
      <c r="M309" s="1176"/>
      <c r="N309" s="936"/>
      <c r="O309" s="936"/>
      <c r="P309" s="936"/>
      <c r="Q309" s="936"/>
      <c r="R309" s="936"/>
      <c r="S309" s="935"/>
      <c r="T309" s="935"/>
      <c r="U309" s="935"/>
      <c r="V309" s="933"/>
    </row>
    <row r="310" spans="1:39" ht="38.25" outlineLevel="1">
      <c r="A310" s="695" t="s">
        <v>427</v>
      </c>
      <c r="B310" s="586" t="s">
        <v>426</v>
      </c>
      <c r="C310" s="586" t="s">
        <v>69</v>
      </c>
      <c r="D310" s="586" t="s">
        <v>1485</v>
      </c>
      <c r="E310" s="593" t="s">
        <v>1765</v>
      </c>
      <c r="F310" s="1003" t="str">
        <f>IFERROR(VLOOKUP(E310,'Source de valeurs'!$A$3:$C$10,3,FALSE),"")</f>
        <v>L'exigence n'est pas encore évaluée</v>
      </c>
      <c r="G310" s="934" t="str">
        <f>IF('Calculs et Décisions'!H293=1,"",VLOOKUP(E310,'Source de valeurs'!$A$3:$B$10,2,FALSE))</f>
        <v xml:space="preserve"> </v>
      </c>
      <c r="H310" s="592" t="str">
        <f>IF(A310="NA","",VLOOKUP(E310,'Source de valeurs'!$A$3:$B$10,2,FALSE))</f>
        <v xml:space="preserve"> </v>
      </c>
      <c r="I310" s="952" t="str">
        <f>IF(B310="NA","",VLOOKUP(E310,'Source de valeurs'!$A$3:$B$10,2,FALSE))</f>
        <v xml:space="preserve"> </v>
      </c>
      <c r="J310" s="594" t="str">
        <f>IF(C310="NA","",VLOOKUP(E310,'Source de valeurs'!$A$3:$B$10,2,FALSE))</f>
        <v/>
      </c>
      <c r="K310" s="571"/>
      <c r="L310" s="1175" t="s">
        <v>1154</v>
      </c>
      <c r="M310" s="1176"/>
      <c r="N310" s="936"/>
      <c r="O310" s="936"/>
      <c r="P310" s="936"/>
      <c r="Q310" s="936"/>
      <c r="R310" s="936"/>
      <c r="S310" s="935"/>
      <c r="T310" s="935"/>
      <c r="U310" s="935"/>
      <c r="V310" s="933"/>
    </row>
    <row r="311" spans="1:39" ht="51" outlineLevel="1">
      <c r="A311" s="695" t="s">
        <v>427</v>
      </c>
      <c r="B311" s="586" t="s">
        <v>426</v>
      </c>
      <c r="C311" s="586" t="s">
        <v>69</v>
      </c>
      <c r="D311" s="586" t="s">
        <v>1486</v>
      </c>
      <c r="E311" s="593" t="s">
        <v>1765</v>
      </c>
      <c r="F311" s="1003" t="str">
        <f>IFERROR(VLOOKUP(E311,'Source de valeurs'!$A$3:$C$10,3,FALSE),"")</f>
        <v>L'exigence n'est pas encore évaluée</v>
      </c>
      <c r="G311" s="934" t="str">
        <f>IF('Calculs et Décisions'!H294=1,"",VLOOKUP(E311,'Source de valeurs'!$A$3:$B$10,2,FALSE))</f>
        <v xml:space="preserve"> </v>
      </c>
      <c r="H311" s="592" t="str">
        <f>IF(A311="NA","",VLOOKUP(E311,'Source de valeurs'!$A$3:$B$10,2,FALSE))</f>
        <v xml:space="preserve"> </v>
      </c>
      <c r="I311" s="952" t="str">
        <f>IF(B311="NA","",VLOOKUP(E311,'Source de valeurs'!$A$3:$B$10,2,FALSE))</f>
        <v xml:space="preserve"> </v>
      </c>
      <c r="J311" s="594" t="str">
        <f>IF(C311="NA","",VLOOKUP(E311,'Source de valeurs'!$A$3:$B$10,2,FALSE))</f>
        <v/>
      </c>
      <c r="K311" s="571"/>
      <c r="L311" s="1175" t="s">
        <v>1154</v>
      </c>
      <c r="M311" s="1176"/>
      <c r="N311" s="936"/>
      <c r="O311" s="936"/>
      <c r="P311" s="936"/>
      <c r="Q311" s="936"/>
      <c r="R311" s="936"/>
      <c r="S311" s="935"/>
      <c r="T311" s="935"/>
      <c r="U311" s="935"/>
      <c r="V311" s="933"/>
    </row>
    <row r="312" spans="1:39" ht="63.75" outlineLevel="1">
      <c r="A312" s="695" t="s">
        <v>427</v>
      </c>
      <c r="B312" s="586" t="s">
        <v>426</v>
      </c>
      <c r="C312" s="586" t="s">
        <v>69</v>
      </c>
      <c r="D312" s="586" t="s">
        <v>1487</v>
      </c>
      <c r="E312" s="593" t="s">
        <v>1765</v>
      </c>
      <c r="F312" s="1003" t="str">
        <f>IFERROR(VLOOKUP(E312,'Source de valeurs'!$A$3:$C$10,3,FALSE),"")</f>
        <v>L'exigence n'est pas encore évaluée</v>
      </c>
      <c r="G312" s="934" t="str">
        <f>IF('Calculs et Décisions'!H295=1,"",VLOOKUP(E312,'Source de valeurs'!$A$3:$B$10,2,FALSE))</f>
        <v xml:space="preserve"> </v>
      </c>
      <c r="H312" s="592" t="str">
        <f>IF(A312="NA","",VLOOKUP(E312,'Source de valeurs'!$A$3:$B$10,2,FALSE))</f>
        <v xml:space="preserve"> </v>
      </c>
      <c r="I312" s="952" t="str">
        <f>IF(B312="NA","",VLOOKUP(E312,'Source de valeurs'!$A$3:$B$10,2,FALSE))</f>
        <v xml:space="preserve"> </v>
      </c>
      <c r="J312" s="594" t="str">
        <f>IF(C312="NA","",VLOOKUP(E312,'Source de valeurs'!$A$3:$B$10,2,FALSE))</f>
        <v/>
      </c>
      <c r="K312" s="571"/>
      <c r="L312" s="1175" t="s">
        <v>1154</v>
      </c>
      <c r="M312" s="1176"/>
      <c r="N312" s="936"/>
      <c r="O312" s="936"/>
      <c r="P312" s="936"/>
      <c r="Q312" s="936"/>
      <c r="R312" s="936"/>
      <c r="S312" s="935"/>
      <c r="T312" s="935"/>
      <c r="U312" s="935"/>
      <c r="V312" s="933"/>
    </row>
    <row r="313" spans="1:39" ht="63.75" outlineLevel="1">
      <c r="A313" s="695" t="s">
        <v>427</v>
      </c>
      <c r="B313" s="586" t="s">
        <v>426</v>
      </c>
      <c r="C313" s="586" t="s">
        <v>69</v>
      </c>
      <c r="D313" s="586" t="s">
        <v>1488</v>
      </c>
      <c r="E313" s="593" t="s">
        <v>1765</v>
      </c>
      <c r="F313" s="1003" t="str">
        <f>IFERROR(VLOOKUP(E313,'Source de valeurs'!$A$3:$C$10,3,FALSE),"")</f>
        <v>L'exigence n'est pas encore évaluée</v>
      </c>
      <c r="G313" s="934" t="str">
        <f>IF('Calculs et Décisions'!H296=1,"",VLOOKUP(E313,'Source de valeurs'!$A$3:$B$10,2,FALSE))</f>
        <v xml:space="preserve"> </v>
      </c>
      <c r="H313" s="592" t="str">
        <f>IF(A313="NA","",VLOOKUP(E313,'Source de valeurs'!$A$3:$B$10,2,FALSE))</f>
        <v xml:space="preserve"> </v>
      </c>
      <c r="I313" s="952" t="str">
        <f>IF(B313="NA","",VLOOKUP(E313,'Source de valeurs'!$A$3:$B$10,2,FALSE))</f>
        <v xml:space="preserve"> </v>
      </c>
      <c r="J313" s="594" t="str">
        <f>IF(C313="NA","",VLOOKUP(E313,'Source de valeurs'!$A$3:$B$10,2,FALSE))</f>
        <v/>
      </c>
      <c r="K313" s="571"/>
      <c r="L313" s="1175" t="s">
        <v>1154</v>
      </c>
      <c r="M313" s="1176"/>
      <c r="N313" s="936"/>
      <c r="O313" s="936"/>
      <c r="P313" s="936"/>
      <c r="Q313" s="936"/>
      <c r="R313" s="936"/>
      <c r="S313" s="935"/>
      <c r="T313" s="935"/>
      <c r="U313" s="935"/>
      <c r="V313" s="933"/>
    </row>
    <row r="314" spans="1:39" ht="51" outlineLevel="1">
      <c r="A314" s="695" t="s">
        <v>427</v>
      </c>
      <c r="B314" s="586" t="s">
        <v>426</v>
      </c>
      <c r="C314" s="586" t="s">
        <v>69</v>
      </c>
      <c r="D314" s="586" t="s">
        <v>1489</v>
      </c>
      <c r="E314" s="593" t="s">
        <v>1765</v>
      </c>
      <c r="F314" s="1003" t="str">
        <f>IFERROR(VLOOKUP(E314,'Source de valeurs'!$A$3:$C$10,3,FALSE),"")</f>
        <v>L'exigence n'est pas encore évaluée</v>
      </c>
      <c r="G314" s="934" t="str">
        <f>IF('Calculs et Décisions'!H297=1,"",VLOOKUP(E314,'Source de valeurs'!$A$3:$B$10,2,FALSE))</f>
        <v xml:space="preserve"> </v>
      </c>
      <c r="H314" s="592" t="str">
        <f>IF(A314="NA","",VLOOKUP(E314,'Source de valeurs'!$A$3:$B$10,2,FALSE))</f>
        <v xml:space="preserve"> </v>
      </c>
      <c r="I314" s="952" t="str">
        <f>IF(B314="NA","",VLOOKUP(E314,'Source de valeurs'!$A$3:$B$10,2,FALSE))</f>
        <v xml:space="preserve"> </v>
      </c>
      <c r="J314" s="594" t="str">
        <f>IF(C314="NA","",VLOOKUP(E314,'Source de valeurs'!$A$3:$B$10,2,FALSE))</f>
        <v/>
      </c>
      <c r="K314" s="571"/>
      <c r="L314" s="1175" t="s">
        <v>1154</v>
      </c>
      <c r="M314" s="1176"/>
      <c r="N314" s="936"/>
      <c r="O314" s="936"/>
      <c r="P314" s="936"/>
      <c r="Q314" s="936"/>
      <c r="R314" s="936"/>
      <c r="S314" s="935"/>
      <c r="T314" s="935"/>
      <c r="U314" s="935"/>
      <c r="V314" s="933"/>
    </row>
    <row r="315" spans="1:39" ht="51" outlineLevel="1">
      <c r="A315" s="695" t="s">
        <v>427</v>
      </c>
      <c r="B315" s="586" t="s">
        <v>428</v>
      </c>
      <c r="C315" s="586" t="s">
        <v>69</v>
      </c>
      <c r="D315" s="586" t="s">
        <v>1490</v>
      </c>
      <c r="E315" s="593" t="s">
        <v>1765</v>
      </c>
      <c r="F315" s="1003" t="str">
        <f>IFERROR(VLOOKUP(E315,'Source de valeurs'!$A$3:$C$10,3,FALSE),"")</f>
        <v>L'exigence n'est pas encore évaluée</v>
      </c>
      <c r="G315" s="934" t="str">
        <f>IF('Calculs et Décisions'!H298=1,"",VLOOKUP(E315,'Source de valeurs'!$A$3:$B$10,2,FALSE))</f>
        <v xml:space="preserve"> </v>
      </c>
      <c r="H315" s="592" t="str">
        <f>IF(A315="NA","",VLOOKUP(E315,'Source de valeurs'!$A$3:$B$10,2,FALSE))</f>
        <v xml:space="preserve"> </v>
      </c>
      <c r="I315" s="952" t="str">
        <f>IF(B315="NA","",VLOOKUP(E315,'Source de valeurs'!$A$3:$B$10,2,FALSE))</f>
        <v xml:space="preserve"> </v>
      </c>
      <c r="J315" s="594" t="str">
        <f>IF(C315="NA","",VLOOKUP(E315,'Source de valeurs'!$A$3:$B$10,2,FALSE))</f>
        <v/>
      </c>
      <c r="K315" s="571"/>
      <c r="L315" s="1175" t="s">
        <v>1154</v>
      </c>
      <c r="M315" s="1176"/>
      <c r="N315" s="936"/>
      <c r="O315" s="936"/>
      <c r="P315" s="936"/>
      <c r="Q315" s="936"/>
      <c r="R315" s="936"/>
      <c r="S315" s="935"/>
      <c r="T315" s="935"/>
      <c r="U315" s="935"/>
      <c r="V315" s="933"/>
    </row>
    <row r="316" spans="1:39" ht="76.5" outlineLevel="1">
      <c r="A316" s="695" t="s">
        <v>427</v>
      </c>
      <c r="B316" s="586" t="s">
        <v>428</v>
      </c>
      <c r="C316" s="586" t="s">
        <v>69</v>
      </c>
      <c r="D316" s="586" t="s">
        <v>1274</v>
      </c>
      <c r="E316" s="593" t="s">
        <v>1765</v>
      </c>
      <c r="F316" s="1003" t="str">
        <f>IFERROR(VLOOKUP(E316,'Source de valeurs'!$A$3:$C$10,3,FALSE),"")</f>
        <v>L'exigence n'est pas encore évaluée</v>
      </c>
      <c r="G316" s="934" t="str">
        <f>IF('Calculs et Décisions'!H299=1,"",VLOOKUP(E316,'Source de valeurs'!$A$3:$B$10,2,FALSE))</f>
        <v xml:space="preserve"> </v>
      </c>
      <c r="H316" s="592" t="str">
        <f>IF(A316="NA","",VLOOKUP(E316,'Source de valeurs'!$A$3:$B$10,2,FALSE))</f>
        <v xml:space="preserve"> </v>
      </c>
      <c r="I316" s="952" t="str">
        <f>IF(B316="NA","",VLOOKUP(E316,'Source de valeurs'!$A$3:$B$10,2,FALSE))</f>
        <v xml:space="preserve"> </v>
      </c>
      <c r="J316" s="594" t="str">
        <f>IF(C316="NA","",VLOOKUP(E316,'Source de valeurs'!$A$3:$B$10,2,FALSE))</f>
        <v/>
      </c>
      <c r="K316" s="571"/>
      <c r="L316" s="1175" t="s">
        <v>1154</v>
      </c>
      <c r="M316" s="1176"/>
      <c r="N316" s="936"/>
      <c r="O316" s="936"/>
      <c r="P316" s="936"/>
      <c r="Q316" s="936"/>
      <c r="R316" s="936"/>
      <c r="S316" s="935"/>
      <c r="T316" s="935"/>
      <c r="U316" s="935"/>
      <c r="V316" s="933"/>
    </row>
    <row r="317" spans="1:39" ht="76.5" outlineLevel="1">
      <c r="A317" s="695" t="s">
        <v>427</v>
      </c>
      <c r="B317" s="586" t="s">
        <v>428</v>
      </c>
      <c r="C317" s="586" t="s">
        <v>69</v>
      </c>
      <c r="D317" s="586" t="s">
        <v>1228</v>
      </c>
      <c r="E317" s="593" t="s">
        <v>1765</v>
      </c>
      <c r="F317" s="1003" t="str">
        <f>IFERROR(VLOOKUP(E317,'Source de valeurs'!$A$3:$C$10,3,FALSE),"")</f>
        <v>L'exigence n'est pas encore évaluée</v>
      </c>
      <c r="G317" s="934" t="str">
        <f>IF('Calculs et Décisions'!H300=1,"",VLOOKUP(E317,'Source de valeurs'!$A$3:$B$10,2,FALSE))</f>
        <v xml:space="preserve"> </v>
      </c>
      <c r="H317" s="592" t="str">
        <f>IF(A317="NA","",VLOOKUP(E317,'Source de valeurs'!$A$3:$B$10,2,FALSE))</f>
        <v xml:space="preserve"> </v>
      </c>
      <c r="I317" s="952" t="str">
        <f>IF(B317="NA","",VLOOKUP(E317,'Source de valeurs'!$A$3:$B$10,2,FALSE))</f>
        <v xml:space="preserve"> </v>
      </c>
      <c r="J317" s="594" t="str">
        <f>IF(C317="NA","",VLOOKUP(E317,'Source de valeurs'!$A$3:$B$10,2,FALSE))</f>
        <v/>
      </c>
      <c r="K317" s="571"/>
      <c r="L317" s="1175" t="s">
        <v>1154</v>
      </c>
      <c r="M317" s="1176"/>
      <c r="N317" s="936"/>
      <c r="O317" s="936"/>
      <c r="P317" s="936"/>
      <c r="Q317" s="936"/>
      <c r="R317" s="936"/>
      <c r="S317" s="935"/>
      <c r="T317" s="935"/>
      <c r="U317" s="935"/>
      <c r="V317" s="933"/>
    </row>
    <row r="318" spans="1:39" ht="63.75" outlineLevel="1">
      <c r="A318" s="695" t="s">
        <v>427</v>
      </c>
      <c r="B318" s="586" t="s">
        <v>428</v>
      </c>
      <c r="C318" s="586" t="s">
        <v>69</v>
      </c>
      <c r="D318" s="586" t="s">
        <v>1491</v>
      </c>
      <c r="E318" s="593" t="s">
        <v>1765</v>
      </c>
      <c r="F318" s="1003" t="str">
        <f>IFERROR(VLOOKUP(E318,'Source de valeurs'!$A$3:$C$10,3,FALSE),"")</f>
        <v>L'exigence n'est pas encore évaluée</v>
      </c>
      <c r="G318" s="934" t="str">
        <f>IF('Calculs et Décisions'!H301=1,"",VLOOKUP(E318,'Source de valeurs'!$A$3:$B$10,2,FALSE))</f>
        <v xml:space="preserve"> </v>
      </c>
      <c r="H318" s="592" t="str">
        <f>IF(A318="NA","",VLOOKUP(E318,'Source de valeurs'!$A$3:$B$10,2,FALSE))</f>
        <v xml:space="preserve"> </v>
      </c>
      <c r="I318" s="952" t="str">
        <f>IF(B318="NA","",VLOOKUP(E318,'Source de valeurs'!$A$3:$B$10,2,FALSE))</f>
        <v xml:space="preserve"> </v>
      </c>
      <c r="J318" s="594" t="str">
        <f>IF(C318="NA","",VLOOKUP(E318,'Source de valeurs'!$A$3:$B$10,2,FALSE))</f>
        <v/>
      </c>
      <c r="K318" s="571"/>
      <c r="L318" s="1175" t="s">
        <v>1154</v>
      </c>
      <c r="M318" s="1176"/>
      <c r="N318" s="936"/>
      <c r="O318" s="936"/>
      <c r="P318" s="936"/>
      <c r="Q318" s="936"/>
      <c r="R318" s="936"/>
      <c r="S318" s="935"/>
      <c r="T318" s="935"/>
      <c r="U318" s="935"/>
      <c r="V318" s="933"/>
    </row>
    <row r="319" spans="1:39" ht="63.75" outlineLevel="1">
      <c r="A319" s="695" t="s">
        <v>427</v>
      </c>
      <c r="B319" s="586" t="s">
        <v>428</v>
      </c>
      <c r="C319" s="586" t="s">
        <v>69</v>
      </c>
      <c r="D319" s="586" t="s">
        <v>1492</v>
      </c>
      <c r="E319" s="593" t="s">
        <v>1765</v>
      </c>
      <c r="F319" s="1003" t="str">
        <f>IFERROR(VLOOKUP(E319,'Source de valeurs'!$A$3:$C$10,3,FALSE),"")</f>
        <v>L'exigence n'est pas encore évaluée</v>
      </c>
      <c r="G319" s="934" t="str">
        <f>IF('Calculs et Décisions'!H302=1,"",VLOOKUP(E319,'Source de valeurs'!$A$3:$B$10,2,FALSE))</f>
        <v xml:space="preserve"> </v>
      </c>
      <c r="H319" s="592" t="str">
        <f>IF(A319="NA","",VLOOKUP(E319,'Source de valeurs'!$A$3:$B$10,2,FALSE))</f>
        <v xml:space="preserve"> </v>
      </c>
      <c r="I319" s="952" t="str">
        <f>IF(B319="NA","",VLOOKUP(E319,'Source de valeurs'!$A$3:$B$10,2,FALSE))</f>
        <v xml:space="preserve"> </v>
      </c>
      <c r="J319" s="594" t="str">
        <f>IF(C319="NA","",VLOOKUP(E319,'Source de valeurs'!$A$3:$B$10,2,FALSE))</f>
        <v/>
      </c>
      <c r="K319" s="571"/>
      <c r="L319" s="1175" t="s">
        <v>1154</v>
      </c>
      <c r="M319" s="1176"/>
      <c r="N319" s="936"/>
      <c r="O319" s="936"/>
      <c r="P319" s="936"/>
      <c r="Q319" s="936"/>
      <c r="R319" s="936"/>
      <c r="S319" s="935"/>
      <c r="T319" s="935"/>
      <c r="U319" s="935"/>
      <c r="V319" s="933"/>
    </row>
    <row r="320" spans="1:39" ht="51" outlineLevel="1">
      <c r="A320" s="695" t="s">
        <v>427</v>
      </c>
      <c r="B320" s="586" t="s">
        <v>133</v>
      </c>
      <c r="C320" s="586" t="s">
        <v>69</v>
      </c>
      <c r="D320" s="586" t="s">
        <v>1493</v>
      </c>
      <c r="E320" s="593" t="s">
        <v>1765</v>
      </c>
      <c r="F320" s="1003" t="str">
        <f>IFERROR(VLOOKUP(E320,'Source de valeurs'!$A$3:$C$10,3,FALSE),"")</f>
        <v>L'exigence n'est pas encore évaluée</v>
      </c>
      <c r="G320" s="934" t="str">
        <f>IF('Calculs et Décisions'!H303=1,"",VLOOKUP(E320,'Source de valeurs'!$A$3:$B$10,2,FALSE))</f>
        <v xml:space="preserve"> </v>
      </c>
      <c r="H320" s="592" t="str">
        <f>IF(A320="NA","",VLOOKUP(E320,'Source de valeurs'!$A$3:$B$10,2,FALSE))</f>
        <v xml:space="preserve"> </v>
      </c>
      <c r="I320" s="952" t="str">
        <f>IF(B320="NA","",VLOOKUP(E320,'Source de valeurs'!$A$3:$B$10,2,FALSE))</f>
        <v xml:space="preserve"> </v>
      </c>
      <c r="J320" s="594" t="str">
        <f>IF(C320="NA","",VLOOKUP(E320,'Source de valeurs'!$A$3:$B$10,2,FALSE))</f>
        <v/>
      </c>
      <c r="K320" s="571"/>
      <c r="L320" s="1175" t="s">
        <v>1154</v>
      </c>
      <c r="M320" s="1176"/>
      <c r="N320" s="936"/>
      <c r="O320" s="936"/>
      <c r="P320" s="936"/>
      <c r="Q320" s="936"/>
      <c r="R320" s="936"/>
      <c r="S320" s="935"/>
      <c r="T320" s="935"/>
      <c r="U320" s="935"/>
      <c r="V320" s="933"/>
    </row>
    <row r="321" spans="1:22" ht="63.75" outlineLevel="1">
      <c r="A321" s="695" t="s">
        <v>427</v>
      </c>
      <c r="B321" s="586" t="s">
        <v>429</v>
      </c>
      <c r="C321" s="586" t="s">
        <v>69</v>
      </c>
      <c r="D321" s="586" t="s">
        <v>1229</v>
      </c>
      <c r="E321" s="593" t="s">
        <v>1765</v>
      </c>
      <c r="F321" s="1003" t="str">
        <f>IFERROR(VLOOKUP(E321,'Source de valeurs'!$A$3:$C$10,3,FALSE),"")</f>
        <v>L'exigence n'est pas encore évaluée</v>
      </c>
      <c r="G321" s="934" t="str">
        <f>IF('Calculs et Décisions'!H304=1,"",VLOOKUP(E321,'Source de valeurs'!$A$3:$B$10,2,FALSE))</f>
        <v xml:space="preserve"> </v>
      </c>
      <c r="H321" s="592" t="str">
        <f>IF(A321="NA","",VLOOKUP(E321,'Source de valeurs'!$A$3:$B$10,2,FALSE))</f>
        <v xml:space="preserve"> </v>
      </c>
      <c r="I321" s="952" t="str">
        <f>IF(B321="NA","",VLOOKUP(E321,'Source de valeurs'!$A$3:$B$10,2,FALSE))</f>
        <v xml:space="preserve"> </v>
      </c>
      <c r="J321" s="594" t="str">
        <f>IF(C321="NA","",VLOOKUP(E321,'Source de valeurs'!$A$3:$B$10,2,FALSE))</f>
        <v/>
      </c>
      <c r="K321" s="571"/>
      <c r="L321" s="1175" t="s">
        <v>1154</v>
      </c>
      <c r="M321" s="1176"/>
      <c r="N321" s="936"/>
      <c r="O321" s="936"/>
      <c r="P321" s="936"/>
      <c r="Q321" s="936"/>
      <c r="R321" s="936"/>
      <c r="S321" s="935"/>
      <c r="T321" s="935"/>
      <c r="U321" s="935"/>
      <c r="V321" s="933"/>
    </row>
    <row r="322" spans="1:22" ht="38.25" outlineLevel="1">
      <c r="A322" s="695" t="s">
        <v>427</v>
      </c>
      <c r="B322" s="586" t="s">
        <v>431</v>
      </c>
      <c r="C322" s="586" t="s">
        <v>69</v>
      </c>
      <c r="D322" s="586" t="s">
        <v>1494</v>
      </c>
      <c r="E322" s="593" t="s">
        <v>1765</v>
      </c>
      <c r="F322" s="1003" t="str">
        <f>IFERROR(VLOOKUP(E322,'Source de valeurs'!$A$3:$C$10,3,FALSE),"")</f>
        <v>L'exigence n'est pas encore évaluée</v>
      </c>
      <c r="G322" s="934" t="str">
        <f>IF('Calculs et Décisions'!H305=1,"",VLOOKUP(E322,'Source de valeurs'!$A$3:$B$10,2,FALSE))</f>
        <v xml:space="preserve"> </v>
      </c>
      <c r="H322" s="592" t="str">
        <f>IF(A322="NA","",VLOOKUP(E322,'Source de valeurs'!$A$3:$B$10,2,FALSE))</f>
        <v xml:space="preserve"> </v>
      </c>
      <c r="I322" s="952" t="str">
        <f>IF(B322="NA","",VLOOKUP(E322,'Source de valeurs'!$A$3:$B$10,2,FALSE))</f>
        <v xml:space="preserve"> </v>
      </c>
      <c r="J322" s="594" t="str">
        <f>IF(C322="NA","",VLOOKUP(E322,'Source de valeurs'!$A$3:$B$10,2,FALSE))</f>
        <v/>
      </c>
      <c r="K322" s="571"/>
      <c r="L322" s="1175" t="s">
        <v>1154</v>
      </c>
      <c r="M322" s="1176"/>
      <c r="N322" s="936"/>
      <c r="O322" s="936"/>
      <c r="P322" s="936"/>
      <c r="Q322" s="936"/>
      <c r="R322" s="936"/>
      <c r="S322" s="935"/>
      <c r="T322" s="935"/>
      <c r="U322" s="935"/>
      <c r="V322" s="933"/>
    </row>
    <row r="323" spans="1:22" ht="38.25" outlineLevel="1">
      <c r="A323" s="695" t="s">
        <v>427</v>
      </c>
      <c r="B323" s="586" t="s">
        <v>431</v>
      </c>
      <c r="C323" s="586" t="s">
        <v>69</v>
      </c>
      <c r="D323" s="586" t="s">
        <v>432</v>
      </c>
      <c r="E323" s="593" t="s">
        <v>1765</v>
      </c>
      <c r="F323" s="1003" t="str">
        <f>IFERROR(VLOOKUP(E323,'Source de valeurs'!$A$3:$C$10,3,FALSE),"")</f>
        <v>L'exigence n'est pas encore évaluée</v>
      </c>
      <c r="G323" s="934" t="str">
        <f>IF('Calculs et Décisions'!H306=1,"",VLOOKUP(E323,'Source de valeurs'!$A$3:$B$10,2,FALSE))</f>
        <v xml:space="preserve"> </v>
      </c>
      <c r="H323" s="592" t="str">
        <f>IF(A323="NA","",VLOOKUP(E323,'Source de valeurs'!$A$3:$B$10,2,FALSE))</f>
        <v xml:space="preserve"> </v>
      </c>
      <c r="I323" s="952" t="str">
        <f>IF(B323="NA","",VLOOKUP(E323,'Source de valeurs'!$A$3:$B$10,2,FALSE))</f>
        <v xml:space="preserve"> </v>
      </c>
      <c r="J323" s="594" t="str">
        <f>IF(C323="NA","",VLOOKUP(E323,'Source de valeurs'!$A$3:$B$10,2,FALSE))</f>
        <v/>
      </c>
      <c r="K323" s="571"/>
      <c r="L323" s="1175" t="s">
        <v>1154</v>
      </c>
      <c r="M323" s="1176"/>
      <c r="N323" s="936"/>
      <c r="O323" s="936"/>
      <c r="P323" s="936"/>
      <c r="Q323" s="936"/>
      <c r="R323" s="936"/>
      <c r="S323" s="935"/>
      <c r="T323" s="935"/>
      <c r="U323" s="935"/>
      <c r="V323" s="933"/>
    </row>
    <row r="324" spans="1:22" ht="76.5" outlineLevel="1">
      <c r="A324" s="695" t="s">
        <v>425</v>
      </c>
      <c r="B324" s="586" t="s">
        <v>433</v>
      </c>
      <c r="C324" s="586" t="s">
        <v>69</v>
      </c>
      <c r="D324" s="586" t="s">
        <v>1495</v>
      </c>
      <c r="E324" s="593" t="s">
        <v>1765</v>
      </c>
      <c r="F324" s="1003" t="str">
        <f>IFERROR(VLOOKUP(E324,'Source de valeurs'!$A$3:$C$10,3,FALSE),"")</f>
        <v>L'exigence n'est pas encore évaluée</v>
      </c>
      <c r="G324" s="934" t="str">
        <f>IF('Calculs et Décisions'!H307=1,"",VLOOKUP(E324,'Source de valeurs'!$A$3:$B$10,2,FALSE))</f>
        <v xml:space="preserve"> </v>
      </c>
      <c r="H324" s="592" t="str">
        <f>IF(A324="NA","",VLOOKUP(E324,'Source de valeurs'!$A$3:$B$10,2,FALSE))</f>
        <v xml:space="preserve"> </v>
      </c>
      <c r="I324" s="952" t="str">
        <f>IF(B324="NA","",VLOOKUP(E324,'Source de valeurs'!$A$3:$B$10,2,FALSE))</f>
        <v xml:space="preserve"> </v>
      </c>
      <c r="J324" s="594" t="str">
        <f>IF(C324="NA","",VLOOKUP(E324,'Source de valeurs'!$A$3:$B$10,2,FALSE))</f>
        <v/>
      </c>
      <c r="K324" s="571"/>
      <c r="L324" s="1175" t="s">
        <v>1154</v>
      </c>
      <c r="M324" s="1176"/>
      <c r="N324" s="936"/>
      <c r="O324" s="936"/>
      <c r="P324" s="936"/>
      <c r="Q324" s="936"/>
      <c r="R324" s="936"/>
      <c r="S324" s="935"/>
      <c r="T324" s="935"/>
      <c r="U324" s="935"/>
      <c r="V324" s="933"/>
    </row>
    <row r="325" spans="1:22" ht="51" outlineLevel="1">
      <c r="A325" s="695" t="s">
        <v>434</v>
      </c>
      <c r="B325" s="586" t="s">
        <v>435</v>
      </c>
      <c r="C325" s="586" t="s">
        <v>69</v>
      </c>
      <c r="D325" s="586" t="s">
        <v>1496</v>
      </c>
      <c r="E325" s="593" t="s">
        <v>1765</v>
      </c>
      <c r="F325" s="1003" t="str">
        <f>IFERROR(VLOOKUP(E325,'Source de valeurs'!$A$3:$C$10,3,FALSE),"")</f>
        <v>L'exigence n'est pas encore évaluée</v>
      </c>
      <c r="G325" s="934" t="str">
        <f>IF('Calculs et Décisions'!H308=1,"",VLOOKUP(E325,'Source de valeurs'!$A$3:$B$10,2,FALSE))</f>
        <v xml:space="preserve"> </v>
      </c>
      <c r="H325" s="592" t="str">
        <f>IF(A325="NA","",VLOOKUP(E325,'Source de valeurs'!$A$3:$B$10,2,FALSE))</f>
        <v xml:space="preserve"> </v>
      </c>
      <c r="I325" s="952" t="str">
        <f>IF(B325="NA","",VLOOKUP(E325,'Source de valeurs'!$A$3:$B$10,2,FALSE))</f>
        <v xml:space="preserve"> </v>
      </c>
      <c r="J325" s="594" t="str">
        <f>IF(C325="NA","",VLOOKUP(E325,'Source de valeurs'!$A$3:$B$10,2,FALSE))</f>
        <v/>
      </c>
      <c r="K325" s="571"/>
      <c r="L325" s="1175" t="s">
        <v>1154</v>
      </c>
      <c r="M325" s="1176"/>
      <c r="N325" s="936"/>
      <c r="O325" s="936"/>
      <c r="P325" s="936"/>
      <c r="Q325" s="936"/>
      <c r="R325" s="936"/>
      <c r="S325" s="935"/>
      <c r="T325" s="935"/>
      <c r="U325" s="935"/>
      <c r="V325" s="933"/>
    </row>
    <row r="326" spans="1:22" ht="51" outlineLevel="1">
      <c r="A326" s="695" t="s">
        <v>436</v>
      </c>
      <c r="B326" s="586" t="s">
        <v>437</v>
      </c>
      <c r="C326" s="586" t="s">
        <v>69</v>
      </c>
      <c r="D326" s="586" t="s">
        <v>1497</v>
      </c>
      <c r="E326" s="593" t="s">
        <v>1765</v>
      </c>
      <c r="F326" s="1003" t="str">
        <f>IFERROR(VLOOKUP(E326,'Source de valeurs'!$A$3:$C$10,3,FALSE),"")</f>
        <v>L'exigence n'est pas encore évaluée</v>
      </c>
      <c r="G326" s="934" t="str">
        <f>IF('Calculs et Décisions'!H309=1,"",VLOOKUP(E326,'Source de valeurs'!$A$3:$B$10,2,FALSE))</f>
        <v xml:space="preserve"> </v>
      </c>
      <c r="H326" s="592" t="str">
        <f>IF(A326="NA","",VLOOKUP(E326,'Source de valeurs'!$A$3:$B$10,2,FALSE))</f>
        <v xml:space="preserve"> </v>
      </c>
      <c r="I326" s="952" t="str">
        <f>IF(B326="NA","",VLOOKUP(E326,'Source de valeurs'!$A$3:$B$10,2,FALSE))</f>
        <v xml:space="preserve"> </v>
      </c>
      <c r="J326" s="594" t="str">
        <f>IF(C326="NA","",VLOOKUP(E326,'Source de valeurs'!$A$3:$B$10,2,FALSE))</f>
        <v/>
      </c>
      <c r="K326" s="571"/>
      <c r="L326" s="1175" t="s">
        <v>1154</v>
      </c>
      <c r="M326" s="1176"/>
      <c r="N326" s="936"/>
      <c r="O326" s="936"/>
      <c r="P326" s="936"/>
      <c r="Q326" s="936"/>
      <c r="R326" s="936"/>
      <c r="S326" s="935"/>
      <c r="T326" s="935"/>
      <c r="U326" s="935"/>
      <c r="V326" s="933"/>
    </row>
    <row r="327" spans="1:22" ht="63.75" outlineLevel="1">
      <c r="A327" s="696" t="s">
        <v>69</v>
      </c>
      <c r="B327" s="598" t="s">
        <v>438</v>
      </c>
      <c r="C327" s="587" t="s">
        <v>69</v>
      </c>
      <c r="D327" s="598" t="s">
        <v>1498</v>
      </c>
      <c r="E327" s="593" t="s">
        <v>1765</v>
      </c>
      <c r="F327" s="1003" t="str">
        <f>IFERROR(VLOOKUP(E327,'Source de valeurs'!$A$3:$C$10,3,FALSE),"")</f>
        <v>L'exigence n'est pas encore évaluée</v>
      </c>
      <c r="G327" s="934" t="str">
        <f>IF('Calculs et Décisions'!H310=1,"",VLOOKUP(E327,'Source de valeurs'!$A$3:$B$10,2,FALSE))</f>
        <v/>
      </c>
      <c r="H327" s="592" t="str">
        <f>IF(A327="NA","",VLOOKUP(E327,'Source de valeurs'!$A$3:$B$10,2,FALSE))</f>
        <v/>
      </c>
      <c r="I327" s="952" t="str">
        <f>IF(B327="NA","",VLOOKUP(E327,'Source de valeurs'!$A$3:$B$10,2,FALSE))</f>
        <v xml:space="preserve"> </v>
      </c>
      <c r="J327" s="594" t="str">
        <f>IF(C327="NA","",VLOOKUP(E327,'Source de valeurs'!$A$3:$B$10,2,FALSE))</f>
        <v/>
      </c>
      <c r="K327" s="571"/>
      <c r="L327" s="1175" t="s">
        <v>1154</v>
      </c>
      <c r="M327" s="1176"/>
      <c r="N327" s="936"/>
      <c r="O327" s="936"/>
      <c r="P327" s="936"/>
      <c r="Q327" s="936"/>
      <c r="R327" s="936"/>
      <c r="S327" s="935"/>
      <c r="T327" s="935"/>
      <c r="U327" s="935"/>
      <c r="V327" s="933"/>
    </row>
    <row r="328" spans="1:22" ht="51" outlineLevel="1">
      <c r="A328" s="695" t="s">
        <v>439</v>
      </c>
      <c r="B328" s="586" t="s">
        <v>440</v>
      </c>
      <c r="C328" s="586" t="s">
        <v>69</v>
      </c>
      <c r="D328" s="586" t="s">
        <v>1499</v>
      </c>
      <c r="E328" s="593" t="s">
        <v>1765</v>
      </c>
      <c r="F328" s="1003" t="str">
        <f>IFERROR(VLOOKUP(E328,'Source de valeurs'!$A$3:$C$10,3,FALSE),"")</f>
        <v>L'exigence n'est pas encore évaluée</v>
      </c>
      <c r="G328" s="934" t="str">
        <f>IF('Calculs et Décisions'!H311=1,"",VLOOKUP(E328,'Source de valeurs'!$A$3:$B$10,2,FALSE))</f>
        <v xml:space="preserve"> </v>
      </c>
      <c r="H328" s="592" t="str">
        <f>IF(A328="NA","",VLOOKUP(E328,'Source de valeurs'!$A$3:$B$10,2,FALSE))</f>
        <v xml:space="preserve"> </v>
      </c>
      <c r="I328" s="952" t="str">
        <f>IF(B328="NA","",VLOOKUP(E328,'Source de valeurs'!$A$3:$B$10,2,FALSE))</f>
        <v xml:space="preserve"> </v>
      </c>
      <c r="J328" s="594" t="str">
        <f>IF(C328="NA","",VLOOKUP(E328,'Source de valeurs'!$A$3:$B$10,2,FALSE))</f>
        <v/>
      </c>
      <c r="K328" s="571"/>
      <c r="L328" s="1175" t="s">
        <v>1154</v>
      </c>
      <c r="M328" s="1176"/>
      <c r="N328" s="936"/>
      <c r="O328" s="936"/>
      <c r="P328" s="936"/>
      <c r="Q328" s="936"/>
      <c r="R328" s="936"/>
      <c r="S328" s="935"/>
      <c r="T328" s="935"/>
      <c r="U328" s="935"/>
      <c r="V328" s="933"/>
    </row>
    <row r="329" spans="1:22" ht="51" outlineLevel="1">
      <c r="A329" s="695" t="s">
        <v>439</v>
      </c>
      <c r="B329" s="586" t="s">
        <v>441</v>
      </c>
      <c r="C329" s="586" t="s">
        <v>69</v>
      </c>
      <c r="D329" s="586" t="s">
        <v>1500</v>
      </c>
      <c r="E329" s="593" t="s">
        <v>1765</v>
      </c>
      <c r="F329" s="1003" t="str">
        <f>IFERROR(VLOOKUP(E329,'Source de valeurs'!$A$3:$C$10,3,FALSE),"")</f>
        <v>L'exigence n'est pas encore évaluée</v>
      </c>
      <c r="G329" s="934" t="str">
        <f>IF('Calculs et Décisions'!H312=1,"",VLOOKUP(E329,'Source de valeurs'!$A$3:$B$10,2,FALSE))</f>
        <v xml:space="preserve"> </v>
      </c>
      <c r="H329" s="592" t="str">
        <f>IF(A329="NA","",VLOOKUP(E329,'Source de valeurs'!$A$3:$B$10,2,FALSE))</f>
        <v xml:space="preserve"> </v>
      </c>
      <c r="I329" s="952" t="str">
        <f>IF(B329="NA","",VLOOKUP(E329,'Source de valeurs'!$A$3:$B$10,2,FALSE))</f>
        <v xml:space="preserve"> </v>
      </c>
      <c r="J329" s="594" t="str">
        <f>IF(C329="NA","",VLOOKUP(E329,'Source de valeurs'!$A$3:$B$10,2,FALSE))</f>
        <v/>
      </c>
      <c r="K329" s="571"/>
      <c r="L329" s="1175" t="s">
        <v>1154</v>
      </c>
      <c r="M329" s="1176"/>
      <c r="N329" s="936"/>
      <c r="O329" s="936"/>
      <c r="P329" s="936"/>
      <c r="Q329" s="936"/>
      <c r="R329" s="936"/>
      <c r="S329" s="935"/>
      <c r="T329" s="935"/>
      <c r="U329" s="935"/>
      <c r="V329" s="933"/>
    </row>
    <row r="330" spans="1:22" ht="51" outlineLevel="1">
      <c r="A330" s="696" t="s">
        <v>69</v>
      </c>
      <c r="B330" s="598" t="s">
        <v>442</v>
      </c>
      <c r="C330" s="587" t="s">
        <v>69</v>
      </c>
      <c r="D330" s="598" t="s">
        <v>1501</v>
      </c>
      <c r="E330" s="593" t="s">
        <v>1765</v>
      </c>
      <c r="F330" s="1003" t="str">
        <f>IFERROR(VLOOKUP(E330,'Source de valeurs'!$A$3:$C$10,3,FALSE),"")</f>
        <v>L'exigence n'est pas encore évaluée</v>
      </c>
      <c r="G330" s="934" t="str">
        <f>IF('Calculs et Décisions'!H313=1,"",VLOOKUP(E330,'Source de valeurs'!$A$3:$B$10,2,FALSE))</f>
        <v/>
      </c>
      <c r="H330" s="592" t="str">
        <f>IF(A330="NA","",VLOOKUP(E330,'Source de valeurs'!$A$3:$B$10,2,FALSE))</f>
        <v/>
      </c>
      <c r="I330" s="952" t="str">
        <f>IF(B330="NA","",VLOOKUP(E330,'Source de valeurs'!$A$3:$B$10,2,FALSE))</f>
        <v xml:space="preserve"> </v>
      </c>
      <c r="J330" s="594" t="str">
        <f>IF(C330="NA","",VLOOKUP(E330,'Source de valeurs'!$A$3:$B$10,2,FALSE))</f>
        <v/>
      </c>
      <c r="K330" s="571"/>
      <c r="L330" s="1175" t="s">
        <v>1154</v>
      </c>
      <c r="M330" s="1176"/>
      <c r="N330" s="936"/>
      <c r="O330" s="936"/>
      <c r="P330" s="936"/>
      <c r="Q330" s="936"/>
      <c r="R330" s="936"/>
      <c r="S330" s="935"/>
      <c r="T330" s="935"/>
      <c r="U330" s="935"/>
      <c r="V330" s="933"/>
    </row>
    <row r="331" spans="1:22" ht="51" outlineLevel="1">
      <c r="A331" s="696" t="s">
        <v>69</v>
      </c>
      <c r="B331" s="598" t="s">
        <v>443</v>
      </c>
      <c r="C331" s="587" t="s">
        <v>69</v>
      </c>
      <c r="D331" s="598" t="s">
        <v>1502</v>
      </c>
      <c r="E331" s="593" t="s">
        <v>1765</v>
      </c>
      <c r="F331" s="1003" t="str">
        <f>IFERROR(VLOOKUP(E331,'Source de valeurs'!$A$3:$C$10,3,FALSE),"")</f>
        <v>L'exigence n'est pas encore évaluée</v>
      </c>
      <c r="G331" s="934" t="str">
        <f>IF('Calculs et Décisions'!H314=1,"",VLOOKUP(E331,'Source de valeurs'!$A$3:$B$10,2,FALSE))</f>
        <v/>
      </c>
      <c r="H331" s="592" t="str">
        <f>IF(A331="NA","",VLOOKUP(E331,'Source de valeurs'!$A$3:$B$10,2,FALSE))</f>
        <v/>
      </c>
      <c r="I331" s="952" t="str">
        <f>IF(B331="NA","",VLOOKUP(E331,'Source de valeurs'!$A$3:$B$10,2,FALSE))</f>
        <v xml:space="preserve"> </v>
      </c>
      <c r="J331" s="594" t="str">
        <f>IF(C331="NA","",VLOOKUP(E331,'Source de valeurs'!$A$3:$B$10,2,FALSE))</f>
        <v/>
      </c>
      <c r="K331" s="571"/>
      <c r="L331" s="1175" t="s">
        <v>1154</v>
      </c>
      <c r="M331" s="1176"/>
      <c r="N331" s="936"/>
      <c r="O331" s="936"/>
      <c r="P331" s="936"/>
      <c r="Q331" s="936"/>
      <c r="R331" s="936"/>
      <c r="S331" s="935"/>
      <c r="T331" s="935"/>
      <c r="U331" s="935"/>
      <c r="V331" s="933"/>
    </row>
    <row r="332" spans="1:22" ht="51" outlineLevel="1">
      <c r="A332" s="698" t="s">
        <v>444</v>
      </c>
      <c r="B332" s="597" t="s">
        <v>69</v>
      </c>
      <c r="C332" s="597" t="s">
        <v>69</v>
      </c>
      <c r="D332" s="597" t="s">
        <v>445</v>
      </c>
      <c r="E332" s="593" t="s">
        <v>1765</v>
      </c>
      <c r="F332" s="1003" t="str">
        <f>IFERROR(VLOOKUP(E332,'Source de valeurs'!$A$3:$C$10,3,FALSE),"")</f>
        <v>L'exigence n'est pas encore évaluée</v>
      </c>
      <c r="G332" s="934" t="str">
        <f>IF('Calculs et Décisions'!H315=1,"",VLOOKUP(E332,'Source de valeurs'!$A$3:$B$10,2,FALSE))</f>
        <v/>
      </c>
      <c r="H332" s="592" t="str">
        <f>IF(A332="NA","",VLOOKUP(E332,'Source de valeurs'!$A$3:$B$10,2,FALSE))</f>
        <v xml:space="preserve"> </v>
      </c>
      <c r="I332" s="952" t="str">
        <f>IF(B332="NA","",VLOOKUP(E332,'Source de valeurs'!$A$3:$B$10,2,FALSE))</f>
        <v/>
      </c>
      <c r="J332" s="594" t="str">
        <f>IF(C332="NA","",VLOOKUP(E332,'Source de valeurs'!$A$3:$B$10,2,FALSE))</f>
        <v/>
      </c>
      <c r="K332" s="571"/>
      <c r="L332" s="1175" t="s">
        <v>1154</v>
      </c>
      <c r="M332" s="1176"/>
      <c r="N332" s="936"/>
      <c r="O332" s="936"/>
      <c r="P332" s="936"/>
      <c r="Q332" s="936"/>
      <c r="R332" s="936"/>
      <c r="S332" s="935"/>
      <c r="T332" s="935"/>
      <c r="U332" s="935"/>
      <c r="V332" s="933"/>
    </row>
    <row r="333" spans="1:22" ht="89.25" outlineLevel="1">
      <c r="A333" s="698" t="s">
        <v>446</v>
      </c>
      <c r="B333" s="597" t="s">
        <v>69</v>
      </c>
      <c r="C333" s="597" t="s">
        <v>69</v>
      </c>
      <c r="D333" s="609" t="s">
        <v>1231</v>
      </c>
      <c r="E333" s="593" t="s">
        <v>1765</v>
      </c>
      <c r="F333" s="1003" t="str">
        <f>IFERROR(VLOOKUP(E333,'Source de valeurs'!$A$3:$C$10,3,FALSE),"")</f>
        <v>L'exigence n'est pas encore évaluée</v>
      </c>
      <c r="G333" s="934" t="str">
        <f>IF('Calculs et Décisions'!H316=1,"",VLOOKUP(E333,'Source de valeurs'!$A$3:$B$10,2,FALSE))</f>
        <v/>
      </c>
      <c r="H333" s="592" t="str">
        <f>IF(A333="NA","",VLOOKUP(E333,'Source de valeurs'!$A$3:$B$10,2,FALSE))</f>
        <v xml:space="preserve"> </v>
      </c>
      <c r="I333" s="952" t="str">
        <f>IF(B333="NA","",VLOOKUP(E333,'Source de valeurs'!$A$3:$B$10,2,FALSE))</f>
        <v/>
      </c>
      <c r="J333" s="594" t="str">
        <f>IF(C333="NA","",VLOOKUP(E333,'Source de valeurs'!$A$3:$B$10,2,FALSE))</f>
        <v/>
      </c>
      <c r="K333" s="571"/>
      <c r="L333" s="1175" t="s">
        <v>1154</v>
      </c>
      <c r="M333" s="1176"/>
      <c r="N333" s="936"/>
      <c r="O333" s="936"/>
      <c r="P333" s="936"/>
      <c r="Q333" s="936"/>
      <c r="R333" s="936"/>
      <c r="S333" s="935"/>
      <c r="T333" s="935"/>
      <c r="U333" s="935"/>
      <c r="V333" s="933"/>
    </row>
    <row r="334" spans="1:22" ht="38.25" outlineLevel="1">
      <c r="A334" s="698" t="s">
        <v>447</v>
      </c>
      <c r="B334" s="597" t="s">
        <v>69</v>
      </c>
      <c r="C334" s="597" t="s">
        <v>69</v>
      </c>
      <c r="D334" s="597" t="s">
        <v>1230</v>
      </c>
      <c r="E334" s="593" t="s">
        <v>1765</v>
      </c>
      <c r="F334" s="1003" t="str">
        <f>IFERROR(VLOOKUP(E334,'Source de valeurs'!$A$3:$C$10,3,FALSE),"")</f>
        <v>L'exigence n'est pas encore évaluée</v>
      </c>
      <c r="G334" s="934" t="str">
        <f>IF('Calculs et Décisions'!H317=1,"",VLOOKUP(E334,'Source de valeurs'!$A$3:$B$10,2,FALSE))</f>
        <v/>
      </c>
      <c r="H334" s="592" t="str">
        <f>IF(A334="NA","",VLOOKUP(E334,'Source de valeurs'!$A$3:$B$10,2,FALSE))</f>
        <v xml:space="preserve"> </v>
      </c>
      <c r="I334" s="952" t="str">
        <f>IF(B334="NA","",VLOOKUP(E334,'Source de valeurs'!$A$3:$B$10,2,FALSE))</f>
        <v/>
      </c>
      <c r="J334" s="594" t="str">
        <f>IF(C334="NA","",VLOOKUP(E334,'Source de valeurs'!$A$3:$B$10,2,FALSE))</f>
        <v/>
      </c>
      <c r="K334" s="571"/>
      <c r="L334" s="1175" t="s">
        <v>1154</v>
      </c>
      <c r="M334" s="1176"/>
      <c r="N334" s="936"/>
      <c r="O334" s="936"/>
      <c r="P334" s="936"/>
      <c r="Q334" s="936"/>
      <c r="R334" s="936"/>
      <c r="S334" s="935"/>
      <c r="T334" s="935"/>
      <c r="U334" s="935"/>
      <c r="V334" s="933"/>
    </row>
    <row r="335" spans="1:22" ht="51" outlineLevel="1">
      <c r="A335" s="698" t="s">
        <v>448</v>
      </c>
      <c r="B335" s="597" t="s">
        <v>69</v>
      </c>
      <c r="C335" s="597" t="s">
        <v>69</v>
      </c>
      <c r="D335" s="597" t="s">
        <v>1232</v>
      </c>
      <c r="E335" s="593" t="s">
        <v>1765</v>
      </c>
      <c r="F335" s="1003" t="str">
        <f>IFERROR(VLOOKUP(E335,'Source de valeurs'!$A$3:$C$10,3,FALSE),"")</f>
        <v>L'exigence n'est pas encore évaluée</v>
      </c>
      <c r="G335" s="934" t="str">
        <f>IF('Calculs et Décisions'!H318=1,"",VLOOKUP(E335,'Source de valeurs'!$A$3:$B$10,2,FALSE))</f>
        <v/>
      </c>
      <c r="H335" s="592" t="str">
        <f>IF(A335="NA","",VLOOKUP(E335,'Source de valeurs'!$A$3:$B$10,2,FALSE))</f>
        <v xml:space="preserve"> </v>
      </c>
      <c r="I335" s="952" t="str">
        <f>IF(B335="NA","",VLOOKUP(E335,'Source de valeurs'!$A$3:$B$10,2,FALSE))</f>
        <v/>
      </c>
      <c r="J335" s="594" t="str">
        <f>IF(C335="NA","",VLOOKUP(E335,'Source de valeurs'!$A$3:$B$10,2,FALSE))</f>
        <v/>
      </c>
      <c r="K335" s="571"/>
      <c r="L335" s="1175" t="s">
        <v>1154</v>
      </c>
      <c r="M335" s="1176"/>
      <c r="N335" s="936"/>
      <c r="O335" s="936"/>
      <c r="P335" s="936"/>
      <c r="Q335" s="936"/>
      <c r="R335" s="936"/>
      <c r="S335" s="935"/>
      <c r="T335" s="935"/>
      <c r="U335" s="935"/>
      <c r="V335" s="933"/>
    </row>
    <row r="336" spans="1:22" ht="63.75" outlineLevel="1">
      <c r="A336" s="695" t="s">
        <v>425</v>
      </c>
      <c r="B336" s="586" t="s">
        <v>449</v>
      </c>
      <c r="C336" s="586" t="s">
        <v>69</v>
      </c>
      <c r="D336" s="586" t="s">
        <v>1503</v>
      </c>
      <c r="E336" s="593" t="s">
        <v>1765</v>
      </c>
      <c r="F336" s="1003" t="str">
        <f>IFERROR(VLOOKUP(E336,'Source de valeurs'!$A$3:$C$10,3,FALSE),"")</f>
        <v>L'exigence n'est pas encore évaluée</v>
      </c>
      <c r="G336" s="934" t="str">
        <f>IF('Calculs et Décisions'!H319=1,"",VLOOKUP(E336,'Source de valeurs'!$A$3:$B$10,2,FALSE))</f>
        <v xml:space="preserve"> </v>
      </c>
      <c r="H336" s="592" t="str">
        <f>IF(A336="NA","",VLOOKUP(E336,'Source de valeurs'!$A$3:$B$10,2,FALSE))</f>
        <v xml:space="preserve"> </v>
      </c>
      <c r="I336" s="952" t="str">
        <f>IF(B336="NA","",VLOOKUP(E336,'Source de valeurs'!$A$3:$B$10,2,FALSE))</f>
        <v xml:space="preserve"> </v>
      </c>
      <c r="J336" s="594" t="str">
        <f>IF(C336="NA","",VLOOKUP(E336,'Source de valeurs'!$A$3:$B$10,2,FALSE))</f>
        <v/>
      </c>
      <c r="K336" s="571"/>
      <c r="L336" s="1175" t="s">
        <v>1154</v>
      </c>
      <c r="M336" s="1176"/>
      <c r="N336" s="936"/>
      <c r="O336" s="936"/>
      <c r="P336" s="936"/>
      <c r="Q336" s="936"/>
      <c r="R336" s="936"/>
      <c r="S336" s="935"/>
      <c r="T336" s="935"/>
      <c r="U336" s="935"/>
      <c r="V336" s="933"/>
    </row>
    <row r="337" spans="1:39" ht="51" outlineLevel="1">
      <c r="A337" s="695" t="s">
        <v>425</v>
      </c>
      <c r="B337" s="586" t="s">
        <v>449</v>
      </c>
      <c r="C337" s="586" t="s">
        <v>69</v>
      </c>
      <c r="D337" s="586" t="s">
        <v>1233</v>
      </c>
      <c r="E337" s="593" t="s">
        <v>1765</v>
      </c>
      <c r="F337" s="1003" t="str">
        <f>IFERROR(VLOOKUP(E337,'Source de valeurs'!$A$3:$C$10,3,FALSE),"")</f>
        <v>L'exigence n'est pas encore évaluée</v>
      </c>
      <c r="G337" s="934" t="str">
        <f>IF('Calculs et Décisions'!H320=1,"",VLOOKUP(E337,'Source de valeurs'!$A$3:$B$10,2,FALSE))</f>
        <v xml:space="preserve"> </v>
      </c>
      <c r="H337" s="592" t="str">
        <f>IF(A337="NA","",VLOOKUP(E337,'Source de valeurs'!$A$3:$B$10,2,FALSE))</f>
        <v xml:space="preserve"> </v>
      </c>
      <c r="I337" s="952" t="str">
        <f>IF(B337="NA","",VLOOKUP(E337,'Source de valeurs'!$A$3:$B$10,2,FALSE))</f>
        <v xml:space="preserve"> </v>
      </c>
      <c r="J337" s="594" t="str">
        <f>IF(C337="NA","",VLOOKUP(E337,'Source de valeurs'!$A$3:$B$10,2,FALSE))</f>
        <v/>
      </c>
      <c r="K337" s="571"/>
      <c r="L337" s="1175" t="s">
        <v>1154</v>
      </c>
      <c r="M337" s="1176"/>
      <c r="N337" s="936"/>
      <c r="O337" s="936"/>
      <c r="P337" s="936"/>
      <c r="Q337" s="936"/>
      <c r="R337" s="936"/>
      <c r="S337" s="935"/>
      <c r="T337" s="935"/>
      <c r="U337" s="935"/>
      <c r="V337" s="933"/>
    </row>
    <row r="338" spans="1:39" ht="51" outlineLevel="1">
      <c r="A338" s="695" t="s">
        <v>450</v>
      </c>
      <c r="B338" s="586" t="s">
        <v>451</v>
      </c>
      <c r="C338" s="586" t="s">
        <v>69</v>
      </c>
      <c r="D338" s="586" t="s">
        <v>1504</v>
      </c>
      <c r="E338" s="593" t="s">
        <v>1765</v>
      </c>
      <c r="F338" s="1003" t="str">
        <f>IFERROR(VLOOKUP(E338,'Source de valeurs'!$A$3:$C$10,3,FALSE),"")</f>
        <v>L'exigence n'est pas encore évaluée</v>
      </c>
      <c r="G338" s="934" t="str">
        <f>IF('Calculs et Décisions'!H321=1,"",VLOOKUP(E338,'Source de valeurs'!$A$3:$B$10,2,FALSE))</f>
        <v xml:space="preserve"> </v>
      </c>
      <c r="H338" s="592" t="str">
        <f>IF(A338="NA","",VLOOKUP(E338,'Source de valeurs'!$A$3:$B$10,2,FALSE))</f>
        <v xml:space="preserve"> </v>
      </c>
      <c r="I338" s="952" t="str">
        <f>IF(B338="NA","",VLOOKUP(E338,'Source de valeurs'!$A$3:$B$10,2,FALSE))</f>
        <v xml:space="preserve"> </v>
      </c>
      <c r="J338" s="594" t="str">
        <f>IF(C338="NA","",VLOOKUP(E338,'Source de valeurs'!$A$3:$B$10,2,FALSE))</f>
        <v/>
      </c>
      <c r="K338" s="571"/>
      <c r="L338" s="1175" t="s">
        <v>1154</v>
      </c>
      <c r="M338" s="1176"/>
      <c r="N338" s="936"/>
      <c r="O338" s="936"/>
      <c r="P338" s="936"/>
      <c r="Q338" s="936"/>
      <c r="R338" s="936"/>
      <c r="S338" s="935"/>
      <c r="T338" s="935"/>
      <c r="U338" s="935"/>
      <c r="V338" s="933"/>
    </row>
    <row r="339" spans="1:39" ht="63.75" outlineLevel="1">
      <c r="A339" s="695" t="s">
        <v>450</v>
      </c>
      <c r="B339" s="586" t="s">
        <v>451</v>
      </c>
      <c r="C339" s="586" t="s">
        <v>69</v>
      </c>
      <c r="D339" s="586" t="s">
        <v>1505</v>
      </c>
      <c r="E339" s="593" t="s">
        <v>1765</v>
      </c>
      <c r="F339" s="1003" t="str">
        <f>IFERROR(VLOOKUP(E339,'Source de valeurs'!$A$3:$C$10,3,FALSE),"")</f>
        <v>L'exigence n'est pas encore évaluée</v>
      </c>
      <c r="G339" s="934" t="str">
        <f>IF('Calculs et Décisions'!H322=1,"",VLOOKUP(E339,'Source de valeurs'!$A$3:$B$10,2,FALSE))</f>
        <v xml:space="preserve"> </v>
      </c>
      <c r="H339" s="592" t="str">
        <f>IF(A339="NA","",VLOOKUP(E339,'Source de valeurs'!$A$3:$B$10,2,FALSE))</f>
        <v xml:space="preserve"> </v>
      </c>
      <c r="I339" s="952" t="str">
        <f>IF(B339="NA","",VLOOKUP(E339,'Source de valeurs'!$A$3:$B$10,2,FALSE))</f>
        <v xml:space="preserve"> </v>
      </c>
      <c r="J339" s="594" t="str">
        <f>IF(C339="NA","",VLOOKUP(E339,'Source de valeurs'!$A$3:$B$10,2,FALSE))</f>
        <v/>
      </c>
      <c r="K339" s="571"/>
      <c r="L339" s="1175" t="s">
        <v>1154</v>
      </c>
      <c r="M339" s="1176"/>
      <c r="N339" s="936"/>
      <c r="O339" s="936"/>
      <c r="P339" s="936"/>
      <c r="Q339" s="936"/>
      <c r="R339" s="936"/>
      <c r="S339" s="935"/>
      <c r="T339" s="935"/>
      <c r="U339" s="935"/>
      <c r="V339" s="933"/>
    </row>
    <row r="340" spans="1:39" ht="63.75" outlineLevel="1">
      <c r="A340" s="695" t="s">
        <v>450</v>
      </c>
      <c r="B340" s="586" t="s">
        <v>451</v>
      </c>
      <c r="C340" s="586" t="s">
        <v>69</v>
      </c>
      <c r="D340" s="586" t="s">
        <v>1506</v>
      </c>
      <c r="E340" s="593" t="s">
        <v>1765</v>
      </c>
      <c r="F340" s="1003" t="str">
        <f>IFERROR(VLOOKUP(E340,'Source de valeurs'!$A$3:$C$10,3,FALSE),"")</f>
        <v>L'exigence n'est pas encore évaluée</v>
      </c>
      <c r="G340" s="934" t="str">
        <f>IF('Calculs et Décisions'!H323=1,"",VLOOKUP(E340,'Source de valeurs'!$A$3:$B$10,2,FALSE))</f>
        <v xml:space="preserve"> </v>
      </c>
      <c r="H340" s="592" t="str">
        <f>IF(A340="NA","",VLOOKUP(E340,'Source de valeurs'!$A$3:$B$10,2,FALSE))</f>
        <v xml:space="preserve"> </v>
      </c>
      <c r="I340" s="952" t="str">
        <f>IF(B340="NA","",VLOOKUP(E340,'Source de valeurs'!$A$3:$B$10,2,FALSE))</f>
        <v xml:space="preserve"> </v>
      </c>
      <c r="J340" s="594" t="str">
        <f>IF(C340="NA","",VLOOKUP(E340,'Source de valeurs'!$A$3:$B$10,2,FALSE))</f>
        <v/>
      </c>
      <c r="K340" s="571"/>
      <c r="L340" s="1175" t="s">
        <v>1154</v>
      </c>
      <c r="M340" s="1176"/>
      <c r="N340" s="936"/>
      <c r="O340" s="936"/>
      <c r="P340" s="936"/>
      <c r="Q340" s="936"/>
      <c r="R340" s="936"/>
      <c r="S340" s="935"/>
      <c r="T340" s="935"/>
      <c r="U340" s="935"/>
      <c r="V340" s="933"/>
    </row>
    <row r="341" spans="1:39" ht="25.5" outlineLevel="1">
      <c r="A341" s="695" t="s">
        <v>450</v>
      </c>
      <c r="B341" s="586" t="s">
        <v>452</v>
      </c>
      <c r="C341" s="586" t="s">
        <v>69</v>
      </c>
      <c r="D341" s="586" t="s">
        <v>1234</v>
      </c>
      <c r="E341" s="593" t="s">
        <v>1765</v>
      </c>
      <c r="F341" s="1003" t="str">
        <f>IFERROR(VLOOKUP(E341,'Source de valeurs'!$A$3:$C$10,3,FALSE),"")</f>
        <v>L'exigence n'est pas encore évaluée</v>
      </c>
      <c r="G341" s="934" t="str">
        <f>IF('Calculs et Décisions'!H324=1,"",VLOOKUP(E341,'Source de valeurs'!$A$3:$B$10,2,FALSE))</f>
        <v xml:space="preserve"> </v>
      </c>
      <c r="H341" s="592" t="str">
        <f>IF(A341="NA","",VLOOKUP(E341,'Source de valeurs'!$A$3:$B$10,2,FALSE))</f>
        <v xml:space="preserve"> </v>
      </c>
      <c r="I341" s="952" t="str">
        <f>IF(B341="NA","",VLOOKUP(E341,'Source de valeurs'!$A$3:$B$10,2,FALSE))</f>
        <v xml:space="preserve"> </v>
      </c>
      <c r="J341" s="594" t="str">
        <f>IF(C341="NA","",VLOOKUP(E341,'Source de valeurs'!$A$3:$B$10,2,FALSE))</f>
        <v/>
      </c>
      <c r="K341" s="571"/>
      <c r="L341" s="1175" t="s">
        <v>1154</v>
      </c>
      <c r="M341" s="1176"/>
      <c r="N341" s="936"/>
      <c r="O341" s="936"/>
      <c r="P341" s="936"/>
      <c r="Q341" s="936"/>
      <c r="R341" s="936"/>
      <c r="S341" s="935"/>
      <c r="T341" s="935"/>
      <c r="U341" s="935"/>
      <c r="V341" s="933"/>
    </row>
    <row r="342" spans="1:39" ht="76.5" outlineLevel="1">
      <c r="A342" s="695" t="s">
        <v>453</v>
      </c>
      <c r="B342" s="586" t="s">
        <v>454</v>
      </c>
      <c r="C342" s="586" t="s">
        <v>69</v>
      </c>
      <c r="D342" s="586" t="s">
        <v>1507</v>
      </c>
      <c r="E342" s="593" t="s">
        <v>1765</v>
      </c>
      <c r="F342" s="1003" t="str">
        <f>IFERROR(VLOOKUP(E342,'Source de valeurs'!$A$3:$C$10,3,FALSE),"")</f>
        <v>L'exigence n'est pas encore évaluée</v>
      </c>
      <c r="G342" s="934" t="str">
        <f>IF('Calculs et Décisions'!H325=1,"",VLOOKUP(E342,'Source de valeurs'!$A$3:$B$10,2,FALSE))</f>
        <v xml:space="preserve"> </v>
      </c>
      <c r="H342" s="592" t="str">
        <f>IF(A342="NA","",VLOOKUP(E342,'Source de valeurs'!$A$3:$B$10,2,FALSE))</f>
        <v xml:space="preserve"> </v>
      </c>
      <c r="I342" s="952" t="str">
        <f>IF(B342="NA","",VLOOKUP(E342,'Source de valeurs'!$A$3:$B$10,2,FALSE))</f>
        <v xml:space="preserve"> </v>
      </c>
      <c r="J342" s="594" t="str">
        <f>IF(C342="NA","",VLOOKUP(E342,'Source de valeurs'!$A$3:$B$10,2,FALSE))</f>
        <v/>
      </c>
      <c r="K342" s="571"/>
      <c r="L342" s="1175" t="s">
        <v>1154</v>
      </c>
      <c r="M342" s="1176"/>
      <c r="N342" s="936"/>
      <c r="O342" s="936"/>
      <c r="P342" s="936"/>
      <c r="Q342" s="936"/>
      <c r="R342" s="936"/>
      <c r="S342" s="935"/>
      <c r="T342" s="935"/>
      <c r="U342" s="935"/>
      <c r="V342" s="933"/>
    </row>
    <row r="343" spans="1:39" ht="51" outlineLevel="1">
      <c r="A343" s="695" t="s">
        <v>453</v>
      </c>
      <c r="B343" s="586" t="s">
        <v>454</v>
      </c>
      <c r="C343" s="586" t="s">
        <v>69</v>
      </c>
      <c r="D343" s="586" t="s">
        <v>1508</v>
      </c>
      <c r="E343" s="593" t="s">
        <v>1765</v>
      </c>
      <c r="F343" s="1003" t="str">
        <f>IFERROR(VLOOKUP(E343,'Source de valeurs'!$A$3:$C$10,3,FALSE),"")</f>
        <v>L'exigence n'est pas encore évaluée</v>
      </c>
      <c r="G343" s="934" t="str">
        <f>IF('Calculs et Décisions'!H326=1,"",VLOOKUP(E343,'Source de valeurs'!$A$3:$B$10,2,FALSE))</f>
        <v xml:space="preserve"> </v>
      </c>
      <c r="H343" s="592" t="str">
        <f>IF(A343="NA","",VLOOKUP(E343,'Source de valeurs'!$A$3:$B$10,2,FALSE))</f>
        <v xml:space="preserve"> </v>
      </c>
      <c r="I343" s="952" t="str">
        <f>IF(B343="NA","",VLOOKUP(E343,'Source de valeurs'!$A$3:$B$10,2,FALSE))</f>
        <v xml:space="preserve"> </v>
      </c>
      <c r="J343" s="594" t="str">
        <f>IF(C343="NA","",VLOOKUP(E343,'Source de valeurs'!$A$3:$B$10,2,FALSE))</f>
        <v/>
      </c>
      <c r="K343" s="571"/>
      <c r="L343" s="1175" t="s">
        <v>1154</v>
      </c>
      <c r="M343" s="1176"/>
      <c r="N343" s="936"/>
      <c r="O343" s="936"/>
      <c r="P343" s="936"/>
      <c r="Q343" s="936"/>
      <c r="R343" s="936"/>
      <c r="S343" s="935"/>
      <c r="T343" s="935"/>
      <c r="U343" s="935"/>
      <c r="V343" s="933"/>
    </row>
    <row r="344" spans="1:39" ht="51" outlineLevel="1">
      <c r="A344" s="695" t="s">
        <v>455</v>
      </c>
      <c r="B344" s="586" t="s">
        <v>456</v>
      </c>
      <c r="C344" s="586" t="s">
        <v>69</v>
      </c>
      <c r="D344" s="586" t="s">
        <v>1235</v>
      </c>
      <c r="E344" s="593" t="s">
        <v>1765</v>
      </c>
      <c r="F344" s="1003" t="str">
        <f>IFERROR(VLOOKUP(E344,'Source de valeurs'!$A$3:$C$10,3,FALSE),"")</f>
        <v>L'exigence n'est pas encore évaluée</v>
      </c>
      <c r="G344" s="934" t="str">
        <f>IF('Calculs et Décisions'!H327=1,"",VLOOKUP(E344,'Source de valeurs'!$A$3:$B$10,2,FALSE))</f>
        <v xml:space="preserve"> </v>
      </c>
      <c r="H344" s="592" t="str">
        <f>IF(A344="NA","",VLOOKUP(E344,'Source de valeurs'!$A$3:$B$10,2,FALSE))</f>
        <v xml:space="preserve"> </v>
      </c>
      <c r="I344" s="952" t="str">
        <f>IF(B344="NA","",VLOOKUP(E344,'Source de valeurs'!$A$3:$B$10,2,FALSE))</f>
        <v xml:space="preserve"> </v>
      </c>
      <c r="J344" s="594" t="str">
        <f>IF(C344="NA","",VLOOKUP(E344,'Source de valeurs'!$A$3:$B$10,2,FALSE))</f>
        <v/>
      </c>
      <c r="K344" s="571"/>
      <c r="L344" s="1175" t="s">
        <v>1154</v>
      </c>
      <c r="M344" s="1176"/>
      <c r="N344" s="936"/>
      <c r="O344" s="936"/>
      <c r="P344" s="936"/>
      <c r="Q344" s="936"/>
      <c r="R344" s="936"/>
      <c r="S344" s="935"/>
      <c r="T344" s="935"/>
      <c r="U344" s="935"/>
      <c r="V344" s="933"/>
    </row>
    <row r="345" spans="1:39" ht="76.5" outlineLevel="1">
      <c r="A345" s="696" t="s">
        <v>69</v>
      </c>
      <c r="B345" s="598" t="s">
        <v>456</v>
      </c>
      <c r="C345" s="587" t="s">
        <v>69</v>
      </c>
      <c r="D345" s="598" t="s">
        <v>1509</v>
      </c>
      <c r="E345" s="593" t="s">
        <v>1765</v>
      </c>
      <c r="F345" s="1003" t="str">
        <f>IFERROR(VLOOKUP(E345,'Source de valeurs'!$A$3:$C$10,3,FALSE),"")</f>
        <v>L'exigence n'est pas encore évaluée</v>
      </c>
      <c r="G345" s="934" t="str">
        <f>IF('Calculs et Décisions'!H328=1,"",VLOOKUP(E345,'Source de valeurs'!$A$3:$B$10,2,FALSE))</f>
        <v/>
      </c>
      <c r="H345" s="592" t="str">
        <f>IF(A345="NA","",VLOOKUP(E345,'Source de valeurs'!$A$3:$B$10,2,FALSE))</f>
        <v/>
      </c>
      <c r="I345" s="952" t="str">
        <f>IF(B345="NA","",VLOOKUP(E345,'Source de valeurs'!$A$3:$B$10,2,FALSE))</f>
        <v xml:space="preserve"> </v>
      </c>
      <c r="J345" s="594" t="str">
        <f>IF(C345="NA","",VLOOKUP(E345,'Source de valeurs'!$A$3:$B$10,2,FALSE))</f>
        <v/>
      </c>
      <c r="K345" s="571"/>
      <c r="L345" s="1175" t="s">
        <v>1154</v>
      </c>
      <c r="M345" s="1176"/>
      <c r="N345" s="936"/>
      <c r="O345" s="936"/>
      <c r="P345" s="936"/>
      <c r="Q345" s="936"/>
      <c r="R345" s="936"/>
      <c r="S345" s="935"/>
      <c r="T345" s="935"/>
      <c r="U345" s="935"/>
      <c r="V345" s="933"/>
    </row>
    <row r="346" spans="1:39" s="549" customFormat="1" ht="63.75" outlineLevel="1">
      <c r="A346" s="693" t="s">
        <v>501</v>
      </c>
      <c r="B346" s="573" t="s">
        <v>502</v>
      </c>
      <c r="C346" s="573" t="s">
        <v>69</v>
      </c>
      <c r="D346" s="573" t="s">
        <v>1207</v>
      </c>
      <c r="E346" s="1036" t="str">
        <f>IFERROR(IF(G346&lt;&gt;"NA",VLOOKUP(G346,'Source de valeurs'!$A$14:$C$18,2),VLOOKUP(AVERAGE(H346:J346),'Source de valeurs'!$A$14:$C$18,2)),"")</f>
        <v/>
      </c>
      <c r="F346" s="573" t="str">
        <f>IFERROR(VLOOKUP(G346,'Source de valeurs'!$A$14:$C$18,3),"")</f>
        <v>Le chapitre/sous chapitre ne peut pas s'appliquer à l'établissement évalué</v>
      </c>
      <c r="G346" s="1035" t="str">
        <f>IFERROR(AVERAGE(G347:G353),"NA")</f>
        <v>NA</v>
      </c>
      <c r="H346" s="592" t="str">
        <f>IFERROR(AVERAGE(H347:H353),"")</f>
        <v/>
      </c>
      <c r="I346" s="952" t="str">
        <f>IFERROR(AVERAGE(I347:I353),"")</f>
        <v/>
      </c>
      <c r="J346" s="594" t="str">
        <f>IFERROR(AVERAGE(J347:J353),"")</f>
        <v/>
      </c>
      <c r="K346" s="571"/>
      <c r="L346" s="1175" t="s">
        <v>1154</v>
      </c>
      <c r="M346" s="1176"/>
      <c r="N346" s="936"/>
      <c r="O346" s="936"/>
      <c r="P346" s="936"/>
      <c r="Q346" s="936"/>
      <c r="R346" s="936"/>
      <c r="S346" s="938"/>
      <c r="T346" s="938"/>
      <c r="U346" s="942"/>
      <c r="V346" s="945"/>
      <c r="W346" s="550"/>
      <c r="X346" s="548"/>
      <c r="Y346" s="548"/>
      <c r="Z346" s="548"/>
      <c r="AA346" s="548"/>
      <c r="AB346" s="548"/>
      <c r="AC346" s="548"/>
      <c r="AD346" s="548"/>
      <c r="AE346" s="548"/>
      <c r="AF346" s="548"/>
      <c r="AG346" s="548"/>
      <c r="AH346" s="548"/>
      <c r="AI346" s="548"/>
      <c r="AJ346" s="548"/>
      <c r="AK346" s="548"/>
      <c r="AL346" s="548"/>
      <c r="AM346" s="548"/>
    </row>
    <row r="347" spans="1:39" ht="89.25" outlineLevel="1">
      <c r="A347" s="697" t="s">
        <v>501</v>
      </c>
      <c r="B347" s="596" t="s">
        <v>502</v>
      </c>
      <c r="C347" s="596" t="s">
        <v>69</v>
      </c>
      <c r="D347" s="611" t="s">
        <v>1510</v>
      </c>
      <c r="E347" s="593" t="s">
        <v>1765</v>
      </c>
      <c r="F347" s="1003" t="str">
        <f>IFERROR(VLOOKUP(E347,'Source de valeurs'!$A$3:$C$10,3,FALSE),"")</f>
        <v>L'exigence n'est pas encore évaluée</v>
      </c>
      <c r="G347" s="934" t="str">
        <f>IF('Calculs et Décisions'!H330=1,"",VLOOKUP(E347,'Source de valeurs'!$A$3:$B$10,2,FALSE))</f>
        <v xml:space="preserve"> </v>
      </c>
      <c r="H347" s="592" t="str">
        <f>IF(A347="NA","",VLOOKUP(E347,'Source de valeurs'!$A$3:$B$10,2,FALSE))</f>
        <v xml:space="preserve"> </v>
      </c>
      <c r="I347" s="952" t="str">
        <f>IF(B347="NA","",VLOOKUP(E347,'Source de valeurs'!$A$3:$B$10,2,FALSE))</f>
        <v xml:space="preserve"> </v>
      </c>
      <c r="J347" s="594" t="str">
        <f>IF(C347="NA","",VLOOKUP(E347,'Source de valeurs'!$A$3:$B$10,2,FALSE))</f>
        <v/>
      </c>
      <c r="K347" s="571"/>
      <c r="L347" s="1175" t="s">
        <v>1154</v>
      </c>
      <c r="M347" s="1176"/>
      <c r="N347" s="936"/>
      <c r="O347" s="936"/>
      <c r="P347" s="936"/>
      <c r="Q347" s="936"/>
      <c r="R347" s="936"/>
      <c r="S347" s="935"/>
      <c r="T347" s="935"/>
      <c r="U347" s="935"/>
      <c r="V347" s="933"/>
    </row>
    <row r="348" spans="1:39" ht="51" outlineLevel="1">
      <c r="A348" s="697" t="s">
        <v>501</v>
      </c>
      <c r="B348" s="596" t="s">
        <v>502</v>
      </c>
      <c r="C348" s="596" t="s">
        <v>69</v>
      </c>
      <c r="D348" s="596" t="s">
        <v>1236</v>
      </c>
      <c r="E348" s="593" t="s">
        <v>1765</v>
      </c>
      <c r="F348" s="1003" t="str">
        <f>IFERROR(VLOOKUP(E348,'Source de valeurs'!$A$3:$C$10,3,FALSE),"")</f>
        <v>L'exigence n'est pas encore évaluée</v>
      </c>
      <c r="G348" s="934" t="str">
        <f>IF('Calculs et Décisions'!H331=1,"",VLOOKUP(E348,'Source de valeurs'!$A$3:$B$10,2,FALSE))</f>
        <v xml:space="preserve"> </v>
      </c>
      <c r="H348" s="592" t="str">
        <f>IF(A348="NA","",VLOOKUP(E348,'Source de valeurs'!$A$3:$B$10,2,FALSE))</f>
        <v xml:space="preserve"> </v>
      </c>
      <c r="I348" s="952" t="str">
        <f>IF(B348="NA","",VLOOKUP(E348,'Source de valeurs'!$A$3:$B$10,2,FALSE))</f>
        <v xml:space="preserve"> </v>
      </c>
      <c r="J348" s="594" t="str">
        <f>IF(C348="NA","",VLOOKUP(E348,'Source de valeurs'!$A$3:$B$10,2,FALSE))</f>
        <v/>
      </c>
      <c r="K348" s="571"/>
      <c r="L348" s="1175" t="s">
        <v>1154</v>
      </c>
      <c r="M348" s="1176"/>
      <c r="N348" s="936"/>
      <c r="O348" s="936"/>
      <c r="P348" s="936"/>
      <c r="Q348" s="936"/>
      <c r="R348" s="936"/>
      <c r="S348" s="935"/>
      <c r="T348" s="935"/>
      <c r="U348" s="935"/>
      <c r="V348" s="933"/>
    </row>
    <row r="349" spans="1:39" ht="38.25" outlineLevel="1">
      <c r="A349" s="698" t="s">
        <v>501</v>
      </c>
      <c r="B349" s="597" t="s">
        <v>69</v>
      </c>
      <c r="C349" s="597" t="s">
        <v>69</v>
      </c>
      <c r="D349" s="615" t="s">
        <v>1511</v>
      </c>
      <c r="E349" s="593" t="s">
        <v>1765</v>
      </c>
      <c r="F349" s="1003" t="str">
        <f>IFERROR(VLOOKUP(E349,'Source de valeurs'!$A$3:$C$10,3,FALSE),"")</f>
        <v>L'exigence n'est pas encore évaluée</v>
      </c>
      <c r="G349" s="934" t="str">
        <f>IF('Calculs et Décisions'!H332=1,"",VLOOKUP(E349,'Source de valeurs'!$A$3:$B$10,2,FALSE))</f>
        <v/>
      </c>
      <c r="H349" s="592" t="str">
        <f>IF(A349="NA","",VLOOKUP(E349,'Source de valeurs'!$A$3:$B$10,2,FALSE))</f>
        <v xml:space="preserve"> </v>
      </c>
      <c r="I349" s="952" t="str">
        <f>IF(B349="NA","",VLOOKUP(E349,'Source de valeurs'!$A$3:$B$10,2,FALSE))</f>
        <v/>
      </c>
      <c r="J349" s="594" t="str">
        <f>IF(C349="NA","",VLOOKUP(E349,'Source de valeurs'!$A$3:$B$10,2,FALSE))</f>
        <v/>
      </c>
      <c r="K349" s="571"/>
      <c r="L349" s="1175" t="s">
        <v>1154</v>
      </c>
      <c r="M349" s="1176"/>
      <c r="N349" s="936"/>
      <c r="O349" s="936"/>
      <c r="P349" s="936"/>
      <c r="Q349" s="936"/>
      <c r="R349" s="936"/>
      <c r="S349" s="935"/>
      <c r="T349" s="935"/>
      <c r="U349" s="935"/>
      <c r="V349" s="933"/>
    </row>
    <row r="350" spans="1:39" ht="38.25" outlineLevel="1">
      <c r="A350" s="697" t="s">
        <v>501</v>
      </c>
      <c r="B350" s="596" t="s">
        <v>502</v>
      </c>
      <c r="C350" s="596" t="s">
        <v>69</v>
      </c>
      <c r="D350" s="596" t="s">
        <v>1237</v>
      </c>
      <c r="E350" s="593" t="s">
        <v>1765</v>
      </c>
      <c r="F350" s="1003" t="str">
        <f>IFERROR(VLOOKUP(E350,'Source de valeurs'!$A$3:$C$10,3,FALSE),"")</f>
        <v>L'exigence n'est pas encore évaluée</v>
      </c>
      <c r="G350" s="934" t="str">
        <f>IF('Calculs et Décisions'!H333=1,"",VLOOKUP(E350,'Source de valeurs'!$A$3:$B$10,2,FALSE))</f>
        <v xml:space="preserve"> </v>
      </c>
      <c r="H350" s="592" t="str">
        <f>IF(A350="NA","",VLOOKUP(E350,'Source de valeurs'!$A$3:$B$10,2,FALSE))</f>
        <v xml:space="preserve"> </v>
      </c>
      <c r="I350" s="952" t="str">
        <f>IF(B350="NA","",VLOOKUP(E350,'Source de valeurs'!$A$3:$B$10,2,FALSE))</f>
        <v xml:space="preserve"> </v>
      </c>
      <c r="J350" s="594" t="str">
        <f>IF(C350="NA","",VLOOKUP(E350,'Source de valeurs'!$A$3:$B$10,2,FALSE))</f>
        <v/>
      </c>
      <c r="K350" s="571"/>
      <c r="L350" s="1175" t="s">
        <v>1154</v>
      </c>
      <c r="M350" s="1176"/>
      <c r="N350" s="936"/>
      <c r="O350" s="936"/>
      <c r="P350" s="936"/>
      <c r="Q350" s="936"/>
      <c r="R350" s="936"/>
      <c r="S350" s="935"/>
      <c r="T350" s="935"/>
      <c r="U350" s="935"/>
      <c r="V350" s="933"/>
    </row>
    <row r="351" spans="1:39" ht="38.25" outlineLevel="1">
      <c r="A351" s="697" t="s">
        <v>501</v>
      </c>
      <c r="B351" s="596" t="s">
        <v>502</v>
      </c>
      <c r="C351" s="596" t="s">
        <v>69</v>
      </c>
      <c r="D351" s="596" t="s">
        <v>1238</v>
      </c>
      <c r="E351" s="593" t="s">
        <v>1765</v>
      </c>
      <c r="F351" s="1003" t="str">
        <f>IFERROR(VLOOKUP(E351,'Source de valeurs'!$A$3:$C$10,3,FALSE),"")</f>
        <v>L'exigence n'est pas encore évaluée</v>
      </c>
      <c r="G351" s="934" t="str">
        <f>IF('Calculs et Décisions'!H334=1,"",VLOOKUP(E351,'Source de valeurs'!$A$3:$B$10,2,FALSE))</f>
        <v xml:space="preserve"> </v>
      </c>
      <c r="H351" s="592" t="str">
        <f>IF(A351="NA","",VLOOKUP(E351,'Source de valeurs'!$A$3:$B$10,2,FALSE))</f>
        <v xml:space="preserve"> </v>
      </c>
      <c r="I351" s="952" t="str">
        <f>IF(B351="NA","",VLOOKUP(E351,'Source de valeurs'!$A$3:$B$10,2,FALSE))</f>
        <v xml:space="preserve"> </v>
      </c>
      <c r="J351" s="594" t="str">
        <f>IF(C351="NA","",VLOOKUP(E351,'Source de valeurs'!$A$3:$B$10,2,FALSE))</f>
        <v/>
      </c>
      <c r="K351" s="571"/>
      <c r="L351" s="1175" t="s">
        <v>1154</v>
      </c>
      <c r="M351" s="1176"/>
      <c r="N351" s="936"/>
      <c r="O351" s="936"/>
      <c r="P351" s="936"/>
      <c r="Q351" s="936"/>
      <c r="R351" s="936"/>
      <c r="S351" s="935"/>
      <c r="T351" s="935"/>
      <c r="U351" s="935"/>
      <c r="V351" s="933"/>
    </row>
    <row r="352" spans="1:39" ht="51" outlineLevel="1">
      <c r="A352" s="696" t="s">
        <v>69</v>
      </c>
      <c r="B352" s="598" t="s">
        <v>502</v>
      </c>
      <c r="C352" s="603" t="s">
        <v>69</v>
      </c>
      <c r="D352" s="598" t="s">
        <v>1239</v>
      </c>
      <c r="E352" s="593" t="s">
        <v>1765</v>
      </c>
      <c r="F352" s="1003" t="str">
        <f>IFERROR(VLOOKUP(E352,'Source de valeurs'!$A$3:$C$10,3,FALSE),"")</f>
        <v>L'exigence n'est pas encore évaluée</v>
      </c>
      <c r="G352" s="934" t="str">
        <f>IF('Calculs et Décisions'!H335=1,"",VLOOKUP(E352,'Source de valeurs'!$A$3:$B$10,2,FALSE))</f>
        <v/>
      </c>
      <c r="H352" s="592" t="str">
        <f>IF(A352="NA","",VLOOKUP(E352,'Source de valeurs'!$A$3:$B$10,2,FALSE))</f>
        <v/>
      </c>
      <c r="I352" s="952" t="str">
        <f>IF(B352="NA","",VLOOKUP(E352,'Source de valeurs'!$A$3:$B$10,2,FALSE))</f>
        <v xml:space="preserve"> </v>
      </c>
      <c r="J352" s="594" t="str">
        <f>IF(C352="NA","",VLOOKUP(E352,'Source de valeurs'!$A$3:$B$10,2,FALSE))</f>
        <v/>
      </c>
      <c r="K352" s="571"/>
      <c r="L352" s="1175" t="s">
        <v>1154</v>
      </c>
      <c r="M352" s="1176"/>
      <c r="N352" s="936"/>
      <c r="O352" s="936"/>
      <c r="P352" s="936"/>
      <c r="Q352" s="936"/>
      <c r="R352" s="936"/>
      <c r="S352" s="935"/>
      <c r="T352" s="935"/>
      <c r="U352" s="935"/>
      <c r="V352" s="933"/>
    </row>
    <row r="353" spans="1:39" ht="51" outlineLevel="1">
      <c r="A353" s="696" t="s">
        <v>69</v>
      </c>
      <c r="B353" s="598" t="s">
        <v>502</v>
      </c>
      <c r="C353" s="603" t="s">
        <v>69</v>
      </c>
      <c r="D353" s="616" t="s">
        <v>1512</v>
      </c>
      <c r="E353" s="593" t="s">
        <v>1765</v>
      </c>
      <c r="F353" s="1003" t="str">
        <f>IFERROR(VLOOKUP(E353,'Source de valeurs'!$A$3:$C$10,3,FALSE),"")</f>
        <v>L'exigence n'est pas encore évaluée</v>
      </c>
      <c r="G353" s="934" t="str">
        <f>IF('Calculs et Décisions'!H336=1,"",VLOOKUP(E353,'Source de valeurs'!$A$3:$B$10,2,FALSE))</f>
        <v/>
      </c>
      <c r="H353" s="592" t="str">
        <f>IF(A353="NA","",VLOOKUP(E353,'Source de valeurs'!$A$3:$B$10,2,FALSE))</f>
        <v/>
      </c>
      <c r="I353" s="952" t="str">
        <f>IF(B353="NA","",VLOOKUP(E353,'Source de valeurs'!$A$3:$B$10,2,FALSE))</f>
        <v xml:space="preserve"> </v>
      </c>
      <c r="J353" s="594" t="str">
        <f>IF(C353="NA","",VLOOKUP(E353,'Source de valeurs'!$A$3:$B$10,2,FALSE))</f>
        <v/>
      </c>
      <c r="K353" s="571"/>
      <c r="L353" s="1175" t="s">
        <v>1154</v>
      </c>
      <c r="M353" s="1176"/>
      <c r="N353" s="936"/>
      <c r="O353" s="936"/>
      <c r="P353" s="936"/>
      <c r="Q353" s="936"/>
      <c r="R353" s="936"/>
      <c r="S353" s="935"/>
      <c r="T353" s="935"/>
      <c r="U353" s="935"/>
      <c r="V353" s="933"/>
    </row>
    <row r="354" spans="1:39" s="549" customFormat="1" ht="63.75" outlineLevel="1">
      <c r="A354" s="693" t="s">
        <v>508</v>
      </c>
      <c r="B354" s="573" t="s">
        <v>357</v>
      </c>
      <c r="C354" s="573" t="s">
        <v>69</v>
      </c>
      <c r="D354" s="573" t="s">
        <v>746</v>
      </c>
      <c r="E354" s="1036" t="str">
        <f>IFERROR(IF(G354&lt;&gt;"NA",VLOOKUP(G354,'Source de valeurs'!$A$14:$C$18,2),VLOOKUP(AVERAGE(H354:J354),'Source de valeurs'!$A$14:$C$18,2)),"")</f>
        <v/>
      </c>
      <c r="F354" s="573" t="str">
        <f>IFERROR(VLOOKUP(G354,'Source de valeurs'!$A$14:$C$18,3),"")</f>
        <v>Le chapitre/sous chapitre ne peut pas s'appliquer à l'établissement évalué</v>
      </c>
      <c r="G354" s="1035" t="str">
        <f>IFERROR(AVERAGE(G355:G369),"NA")</f>
        <v>NA</v>
      </c>
      <c r="H354" s="592" t="str">
        <f>IFERROR(AVERAGE(H355:H369),"")</f>
        <v/>
      </c>
      <c r="I354" s="952" t="str">
        <f>IFERROR(AVERAGE(I355:I369),"")</f>
        <v/>
      </c>
      <c r="J354" s="594" t="str">
        <f>IFERROR(AVERAGE(J355:J369),"")</f>
        <v/>
      </c>
      <c r="K354" s="571"/>
      <c r="L354" s="1175" t="s">
        <v>1154</v>
      </c>
      <c r="M354" s="1176"/>
      <c r="N354" s="936"/>
      <c r="O354" s="936"/>
      <c r="P354" s="936"/>
      <c r="Q354" s="936"/>
      <c r="R354" s="936"/>
      <c r="S354" s="938"/>
      <c r="T354" s="938"/>
      <c r="U354" s="942"/>
      <c r="V354" s="945"/>
      <c r="W354" s="550"/>
      <c r="X354" s="548"/>
      <c r="Y354" s="548"/>
      <c r="Z354" s="548"/>
      <c r="AA354" s="548"/>
      <c r="AB354" s="548"/>
      <c r="AC354" s="548"/>
      <c r="AD354" s="548"/>
      <c r="AE354" s="548"/>
      <c r="AF354" s="548"/>
      <c r="AG354" s="548"/>
      <c r="AH354" s="548"/>
      <c r="AI354" s="548"/>
      <c r="AJ354" s="548"/>
      <c r="AK354" s="548"/>
      <c r="AL354" s="548"/>
      <c r="AM354" s="548"/>
    </row>
    <row r="355" spans="1:39" ht="51" outlineLevel="1">
      <c r="A355" s="698" t="s">
        <v>509</v>
      </c>
      <c r="B355" s="597" t="s">
        <v>69</v>
      </c>
      <c r="C355" s="597" t="s">
        <v>69</v>
      </c>
      <c r="D355" s="597" t="s">
        <v>1513</v>
      </c>
      <c r="E355" s="593" t="s">
        <v>1765</v>
      </c>
      <c r="F355" s="1003" t="str">
        <f>IFERROR(VLOOKUP(E355,'Source de valeurs'!$A$3:$C$10,3,FALSE),"")</f>
        <v>L'exigence n'est pas encore évaluée</v>
      </c>
      <c r="G355" s="934" t="str">
        <f>IF('Calculs et Décisions'!H338=1,"",VLOOKUP(E355,'Source de valeurs'!$A$3:$B$10,2,FALSE))</f>
        <v/>
      </c>
      <c r="H355" s="592" t="str">
        <f>IF(A355="NA","",VLOOKUP(E355,'Source de valeurs'!$A$3:$B$10,2,FALSE))</f>
        <v xml:space="preserve"> </v>
      </c>
      <c r="I355" s="952" t="str">
        <f>IF(B355="NA","",VLOOKUP(E355,'Source de valeurs'!$A$3:$B$10,2,FALSE))</f>
        <v/>
      </c>
      <c r="J355" s="594" t="str">
        <f>IF(C355="NA","",VLOOKUP(E355,'Source de valeurs'!$A$3:$B$10,2,FALSE))</f>
        <v/>
      </c>
      <c r="K355" s="571"/>
      <c r="L355" s="1175" t="s">
        <v>1154</v>
      </c>
      <c r="M355" s="1176"/>
      <c r="N355" s="936"/>
      <c r="O355" s="936"/>
      <c r="P355" s="936"/>
      <c r="Q355" s="936"/>
      <c r="R355" s="936"/>
      <c r="S355" s="935"/>
      <c r="T355" s="935"/>
      <c r="U355" s="935"/>
      <c r="V355" s="933"/>
    </row>
    <row r="356" spans="1:39" ht="63.75" outlineLevel="1">
      <c r="A356" s="697" t="s">
        <v>509</v>
      </c>
      <c r="B356" s="596" t="s">
        <v>358</v>
      </c>
      <c r="C356" s="596" t="s">
        <v>69</v>
      </c>
      <c r="D356" s="596" t="s">
        <v>1514</v>
      </c>
      <c r="E356" s="593" t="s">
        <v>1765</v>
      </c>
      <c r="F356" s="1003" t="str">
        <f>IFERROR(VLOOKUP(E356,'Source de valeurs'!$A$3:$C$10,3,FALSE),"")</f>
        <v>L'exigence n'est pas encore évaluée</v>
      </c>
      <c r="G356" s="934" t="str">
        <f>IF('Calculs et Décisions'!H339=1,"",VLOOKUP(E356,'Source de valeurs'!$A$3:$B$10,2,FALSE))</f>
        <v xml:space="preserve"> </v>
      </c>
      <c r="H356" s="592" t="str">
        <f>IF(A356="NA","",VLOOKUP(E356,'Source de valeurs'!$A$3:$B$10,2,FALSE))</f>
        <v xml:space="preserve"> </v>
      </c>
      <c r="I356" s="952" t="str">
        <f>IF(B356="NA","",VLOOKUP(E356,'Source de valeurs'!$A$3:$B$10,2,FALSE))</f>
        <v xml:space="preserve"> </v>
      </c>
      <c r="J356" s="594" t="str">
        <f>IF(C356="NA","",VLOOKUP(E356,'Source de valeurs'!$A$3:$B$10,2,FALSE))</f>
        <v/>
      </c>
      <c r="K356" s="571"/>
      <c r="L356" s="1175" t="s">
        <v>1154</v>
      </c>
      <c r="M356" s="1176"/>
      <c r="N356" s="936"/>
      <c r="O356" s="936"/>
      <c r="P356" s="936"/>
      <c r="Q356" s="936"/>
      <c r="R356" s="936"/>
      <c r="S356" s="935"/>
      <c r="T356" s="935"/>
      <c r="U356" s="935"/>
      <c r="V356" s="933"/>
    </row>
    <row r="357" spans="1:39" ht="76.5" outlineLevel="1">
      <c r="A357" s="697" t="s">
        <v>509</v>
      </c>
      <c r="B357" s="596" t="s">
        <v>358</v>
      </c>
      <c r="C357" s="596" t="s">
        <v>69</v>
      </c>
      <c r="D357" s="596" t="s">
        <v>1515</v>
      </c>
      <c r="E357" s="593" t="s">
        <v>1765</v>
      </c>
      <c r="F357" s="1003" t="str">
        <f>IFERROR(VLOOKUP(E357,'Source de valeurs'!$A$3:$C$10,3,FALSE),"")</f>
        <v>L'exigence n'est pas encore évaluée</v>
      </c>
      <c r="G357" s="934" t="str">
        <f>IF('Calculs et Décisions'!H340=1,"",VLOOKUP(E357,'Source de valeurs'!$A$3:$B$10,2,FALSE))</f>
        <v xml:space="preserve"> </v>
      </c>
      <c r="H357" s="592" t="str">
        <f>IF(A357="NA","",VLOOKUP(E357,'Source de valeurs'!$A$3:$B$10,2,FALSE))</f>
        <v xml:space="preserve"> </v>
      </c>
      <c r="I357" s="952" t="str">
        <f>IF(B357="NA","",VLOOKUP(E357,'Source de valeurs'!$A$3:$B$10,2,FALSE))</f>
        <v xml:space="preserve"> </v>
      </c>
      <c r="J357" s="594" t="str">
        <f>IF(C357="NA","",VLOOKUP(E357,'Source de valeurs'!$A$3:$B$10,2,FALSE))</f>
        <v/>
      </c>
      <c r="K357" s="571"/>
      <c r="L357" s="1175" t="s">
        <v>1154</v>
      </c>
      <c r="M357" s="1176"/>
      <c r="N357" s="936"/>
      <c r="O357" s="936"/>
      <c r="P357" s="936"/>
      <c r="Q357" s="936"/>
      <c r="R357" s="936"/>
      <c r="S357" s="935"/>
      <c r="T357" s="935"/>
      <c r="U357" s="935"/>
      <c r="V357" s="933"/>
    </row>
    <row r="358" spans="1:39" ht="63.75" outlineLevel="1">
      <c r="A358" s="697" t="s">
        <v>509</v>
      </c>
      <c r="B358" s="596" t="s">
        <v>358</v>
      </c>
      <c r="C358" s="596" t="s">
        <v>69</v>
      </c>
      <c r="D358" s="596" t="s">
        <v>1240</v>
      </c>
      <c r="E358" s="593" t="s">
        <v>1765</v>
      </c>
      <c r="F358" s="1003" t="str">
        <f>IFERROR(VLOOKUP(E358,'Source de valeurs'!$A$3:$C$10,3,FALSE),"")</f>
        <v>L'exigence n'est pas encore évaluée</v>
      </c>
      <c r="G358" s="934" t="str">
        <f>IF('Calculs et Décisions'!H341=1,"",VLOOKUP(E358,'Source de valeurs'!$A$3:$B$10,2,FALSE))</f>
        <v xml:space="preserve"> </v>
      </c>
      <c r="H358" s="592" t="str">
        <f>IF(A358="NA","",VLOOKUP(E358,'Source de valeurs'!$A$3:$B$10,2,FALSE))</f>
        <v xml:space="preserve"> </v>
      </c>
      <c r="I358" s="952" t="str">
        <f>IF(B358="NA","",VLOOKUP(E358,'Source de valeurs'!$A$3:$B$10,2,FALSE))</f>
        <v xml:space="preserve"> </v>
      </c>
      <c r="J358" s="594" t="str">
        <f>IF(C358="NA","",VLOOKUP(E358,'Source de valeurs'!$A$3:$B$10,2,FALSE))</f>
        <v/>
      </c>
      <c r="K358" s="571"/>
      <c r="L358" s="1175" t="s">
        <v>1154</v>
      </c>
      <c r="M358" s="1176"/>
      <c r="N358" s="936"/>
      <c r="O358" s="936"/>
      <c r="P358" s="936"/>
      <c r="Q358" s="936"/>
      <c r="R358" s="936"/>
      <c r="S358" s="935"/>
      <c r="T358" s="935"/>
      <c r="U358" s="935"/>
      <c r="V358" s="933"/>
    </row>
    <row r="359" spans="1:39" ht="25.5" outlineLevel="1">
      <c r="A359" s="697" t="s">
        <v>509</v>
      </c>
      <c r="B359" s="596" t="s">
        <v>358</v>
      </c>
      <c r="C359" s="596" t="s">
        <v>69</v>
      </c>
      <c r="D359" s="596" t="s">
        <v>1241</v>
      </c>
      <c r="E359" s="593" t="s">
        <v>1765</v>
      </c>
      <c r="F359" s="1003" t="str">
        <f>IFERROR(VLOOKUP(E359,'Source de valeurs'!$A$3:$C$10,3,FALSE),"")</f>
        <v>L'exigence n'est pas encore évaluée</v>
      </c>
      <c r="G359" s="934" t="str">
        <f>IF('Calculs et Décisions'!H342=1,"",VLOOKUP(E359,'Source de valeurs'!$A$3:$B$10,2,FALSE))</f>
        <v xml:space="preserve"> </v>
      </c>
      <c r="H359" s="592" t="str">
        <f>IF(A359="NA","",VLOOKUP(E359,'Source de valeurs'!$A$3:$B$10,2,FALSE))</f>
        <v xml:space="preserve"> </v>
      </c>
      <c r="I359" s="952" t="str">
        <f>IF(B359="NA","",VLOOKUP(E359,'Source de valeurs'!$A$3:$B$10,2,FALSE))</f>
        <v xml:space="preserve"> </v>
      </c>
      <c r="J359" s="594" t="str">
        <f>IF(C359="NA","",VLOOKUP(E359,'Source de valeurs'!$A$3:$B$10,2,FALSE))</f>
        <v/>
      </c>
      <c r="K359" s="571"/>
      <c r="L359" s="1175" t="s">
        <v>1154</v>
      </c>
      <c r="M359" s="1176"/>
      <c r="N359" s="936"/>
      <c r="O359" s="936"/>
      <c r="P359" s="936"/>
      <c r="Q359" s="936"/>
      <c r="R359" s="936"/>
      <c r="S359" s="935"/>
      <c r="T359" s="935"/>
      <c r="U359" s="935"/>
      <c r="V359" s="933"/>
    </row>
    <row r="360" spans="1:39" ht="140.25" outlineLevel="1">
      <c r="A360" s="697" t="s">
        <v>511</v>
      </c>
      <c r="B360" s="596" t="s">
        <v>360</v>
      </c>
      <c r="C360" s="596" t="s">
        <v>69</v>
      </c>
      <c r="D360" s="611" t="s">
        <v>1516</v>
      </c>
      <c r="E360" s="593" t="s">
        <v>1765</v>
      </c>
      <c r="F360" s="1003" t="str">
        <f>IFERROR(VLOOKUP(E360,'Source de valeurs'!$A$3:$C$10,3,FALSE),"")</f>
        <v>L'exigence n'est pas encore évaluée</v>
      </c>
      <c r="G360" s="934" t="str">
        <f>IF('Calculs et Décisions'!H343=1,"",VLOOKUP(E360,'Source de valeurs'!$A$3:$B$10,2,FALSE))</f>
        <v xml:space="preserve"> </v>
      </c>
      <c r="H360" s="592" t="str">
        <f>IF(A360="NA","",VLOOKUP(E360,'Source de valeurs'!$A$3:$B$10,2,FALSE))</f>
        <v xml:space="preserve"> </v>
      </c>
      <c r="I360" s="952" t="str">
        <f>IF(B360="NA","",VLOOKUP(E360,'Source de valeurs'!$A$3:$B$10,2,FALSE))</f>
        <v xml:space="preserve"> </v>
      </c>
      <c r="J360" s="594" t="str">
        <f>IF(C360="NA","",VLOOKUP(E360,'Source de valeurs'!$A$3:$B$10,2,FALSE))</f>
        <v/>
      </c>
      <c r="K360" s="571"/>
      <c r="L360" s="1175" t="s">
        <v>1154</v>
      </c>
      <c r="M360" s="1176"/>
      <c r="N360" s="936"/>
      <c r="O360" s="936"/>
      <c r="P360" s="936"/>
      <c r="Q360" s="936"/>
      <c r="R360" s="936"/>
      <c r="S360" s="935"/>
      <c r="T360" s="935"/>
      <c r="U360" s="935"/>
      <c r="V360" s="933"/>
    </row>
    <row r="361" spans="1:39" ht="76.5" outlineLevel="1">
      <c r="A361" s="696" t="s">
        <v>69</v>
      </c>
      <c r="B361" s="598" t="s">
        <v>360</v>
      </c>
      <c r="C361" s="587" t="s">
        <v>69</v>
      </c>
      <c r="D361" s="598" t="s">
        <v>1517</v>
      </c>
      <c r="E361" s="593" t="s">
        <v>1765</v>
      </c>
      <c r="F361" s="1003" t="str">
        <f>IFERROR(VLOOKUP(E361,'Source de valeurs'!$A$3:$C$10,3,FALSE),"")</f>
        <v>L'exigence n'est pas encore évaluée</v>
      </c>
      <c r="G361" s="934" t="str">
        <f>IF('Calculs et Décisions'!H344=1,"",VLOOKUP(E361,'Source de valeurs'!$A$3:$B$10,2,FALSE))</f>
        <v/>
      </c>
      <c r="H361" s="592" t="str">
        <f>IF(A361="NA","",VLOOKUP(E361,'Source de valeurs'!$A$3:$B$10,2,FALSE))</f>
        <v/>
      </c>
      <c r="I361" s="952" t="str">
        <f>IF(B361="NA","",VLOOKUP(E361,'Source de valeurs'!$A$3:$B$10,2,FALSE))</f>
        <v xml:space="preserve"> </v>
      </c>
      <c r="J361" s="594" t="str">
        <f>IF(C361="NA","",VLOOKUP(E361,'Source de valeurs'!$A$3:$B$10,2,FALSE))</f>
        <v/>
      </c>
      <c r="K361" s="571"/>
      <c r="L361" s="1175" t="s">
        <v>1154</v>
      </c>
      <c r="M361" s="1176"/>
      <c r="N361" s="936"/>
      <c r="O361" s="936"/>
      <c r="P361" s="936"/>
      <c r="Q361" s="936"/>
      <c r="R361" s="936"/>
      <c r="S361" s="935"/>
      <c r="T361" s="935"/>
      <c r="U361" s="935"/>
      <c r="V361" s="933"/>
    </row>
    <row r="362" spans="1:39" ht="51" outlineLevel="1">
      <c r="A362" s="697" t="s">
        <v>512</v>
      </c>
      <c r="B362" s="596" t="s">
        <v>360</v>
      </c>
      <c r="C362" s="596" t="s">
        <v>69</v>
      </c>
      <c r="D362" s="617" t="s">
        <v>1518</v>
      </c>
      <c r="E362" s="593" t="s">
        <v>1765</v>
      </c>
      <c r="F362" s="1003" t="str">
        <f>IFERROR(VLOOKUP(E362,'Source de valeurs'!$A$3:$C$10,3,FALSE),"")</f>
        <v>L'exigence n'est pas encore évaluée</v>
      </c>
      <c r="G362" s="934" t="str">
        <f>IF('Calculs et Décisions'!H345=1,"",VLOOKUP(E362,'Source de valeurs'!$A$3:$B$10,2,FALSE))</f>
        <v xml:space="preserve"> </v>
      </c>
      <c r="H362" s="592" t="str">
        <f>IF(A362="NA","",VLOOKUP(E362,'Source de valeurs'!$A$3:$B$10,2,FALSE))</f>
        <v xml:space="preserve"> </v>
      </c>
      <c r="I362" s="952" t="str">
        <f>IF(B362="NA","",VLOOKUP(E362,'Source de valeurs'!$A$3:$B$10,2,FALSE))</f>
        <v xml:space="preserve"> </v>
      </c>
      <c r="J362" s="594" t="str">
        <f>IF(C362="NA","",VLOOKUP(E362,'Source de valeurs'!$A$3:$B$10,2,FALSE))</f>
        <v/>
      </c>
      <c r="K362" s="571"/>
      <c r="L362" s="1175" t="s">
        <v>1154</v>
      </c>
      <c r="M362" s="1176"/>
      <c r="N362" s="936"/>
      <c r="O362" s="936"/>
      <c r="P362" s="936"/>
      <c r="Q362" s="936"/>
      <c r="R362" s="936"/>
      <c r="S362" s="935"/>
      <c r="T362" s="935"/>
      <c r="U362" s="935"/>
      <c r="V362" s="933"/>
    </row>
    <row r="363" spans="1:39" ht="89.25" outlineLevel="1">
      <c r="A363" s="697" t="s">
        <v>509</v>
      </c>
      <c r="B363" s="596" t="s">
        <v>513</v>
      </c>
      <c r="C363" s="596" t="s">
        <v>69</v>
      </c>
      <c r="D363" s="596" t="s">
        <v>1519</v>
      </c>
      <c r="E363" s="593" t="s">
        <v>1765</v>
      </c>
      <c r="F363" s="1003" t="str">
        <f>IFERROR(VLOOKUP(E363,'Source de valeurs'!$A$3:$C$10,3,FALSE),"")</f>
        <v>L'exigence n'est pas encore évaluée</v>
      </c>
      <c r="G363" s="934" t="str">
        <f>IF('Calculs et Décisions'!H346=1,"",VLOOKUP(E363,'Source de valeurs'!$A$3:$B$10,2,FALSE))</f>
        <v xml:space="preserve"> </v>
      </c>
      <c r="H363" s="592" t="str">
        <f>IF(A363="NA","",VLOOKUP(E363,'Source de valeurs'!$A$3:$B$10,2,FALSE))</f>
        <v xml:space="preserve"> </v>
      </c>
      <c r="I363" s="952" t="str">
        <f>IF(B363="NA","",VLOOKUP(E363,'Source de valeurs'!$A$3:$B$10,2,FALSE))</f>
        <v xml:space="preserve"> </v>
      </c>
      <c r="J363" s="594" t="str">
        <f>IF(C363="NA","",VLOOKUP(E363,'Source de valeurs'!$A$3:$B$10,2,FALSE))</f>
        <v/>
      </c>
      <c r="K363" s="571"/>
      <c r="L363" s="1175" t="s">
        <v>1154</v>
      </c>
      <c r="M363" s="1176"/>
      <c r="N363" s="936"/>
      <c r="O363" s="936"/>
      <c r="P363" s="936"/>
      <c r="Q363" s="936"/>
      <c r="R363" s="936"/>
      <c r="S363" s="935"/>
      <c r="T363" s="935"/>
      <c r="U363" s="935"/>
      <c r="V363" s="933"/>
    </row>
    <row r="364" spans="1:39" ht="25.5" outlineLevel="1">
      <c r="A364" s="698" t="s">
        <v>514</v>
      </c>
      <c r="B364" s="597" t="s">
        <v>69</v>
      </c>
      <c r="C364" s="597" t="s">
        <v>69</v>
      </c>
      <c r="D364" s="597" t="s">
        <v>1520</v>
      </c>
      <c r="E364" s="593" t="s">
        <v>1765</v>
      </c>
      <c r="F364" s="1003" t="str">
        <f>IFERROR(VLOOKUP(E364,'Source de valeurs'!$A$3:$C$10,3,FALSE),"")</f>
        <v>L'exigence n'est pas encore évaluée</v>
      </c>
      <c r="G364" s="934" t="str">
        <f>IF('Calculs et Décisions'!H347=1,"",VLOOKUP(E364,'Source de valeurs'!$A$3:$B$10,2,FALSE))</f>
        <v/>
      </c>
      <c r="H364" s="592" t="str">
        <f>IF(A364="NA","",VLOOKUP(E364,'Source de valeurs'!$A$3:$B$10,2,FALSE))</f>
        <v xml:space="preserve"> </v>
      </c>
      <c r="I364" s="952" t="str">
        <f>IF(B364="NA","",VLOOKUP(E364,'Source de valeurs'!$A$3:$B$10,2,FALSE))</f>
        <v/>
      </c>
      <c r="J364" s="594" t="str">
        <f>IF(C364="NA","",VLOOKUP(E364,'Source de valeurs'!$A$3:$B$10,2,FALSE))</f>
        <v/>
      </c>
      <c r="K364" s="571"/>
      <c r="L364" s="1175" t="s">
        <v>1154</v>
      </c>
      <c r="M364" s="1176"/>
      <c r="N364" s="936"/>
      <c r="O364" s="936"/>
      <c r="P364" s="936"/>
      <c r="Q364" s="936"/>
      <c r="R364" s="936"/>
      <c r="S364" s="935"/>
      <c r="T364" s="935"/>
      <c r="U364" s="935"/>
      <c r="V364" s="933"/>
    </row>
    <row r="365" spans="1:39" ht="38.25" outlineLevel="1">
      <c r="A365" s="697" t="s">
        <v>515</v>
      </c>
      <c r="B365" s="596" t="s">
        <v>369</v>
      </c>
      <c r="C365" s="596" t="s">
        <v>69</v>
      </c>
      <c r="D365" s="596" t="s">
        <v>1521</v>
      </c>
      <c r="E365" s="593" t="s">
        <v>1765</v>
      </c>
      <c r="F365" s="1003" t="str">
        <f>IFERROR(VLOOKUP(E365,'Source de valeurs'!$A$3:$C$10,3,FALSE),"")</f>
        <v>L'exigence n'est pas encore évaluée</v>
      </c>
      <c r="G365" s="934" t="str">
        <f>IF('Calculs et Décisions'!H348=1,"",VLOOKUP(E365,'Source de valeurs'!$A$3:$B$10,2,FALSE))</f>
        <v xml:space="preserve"> </v>
      </c>
      <c r="H365" s="592" t="str">
        <f>IF(A365="NA","",VLOOKUP(E365,'Source de valeurs'!$A$3:$B$10,2,FALSE))</f>
        <v xml:space="preserve"> </v>
      </c>
      <c r="I365" s="952" t="str">
        <f>IF(B365="NA","",VLOOKUP(E365,'Source de valeurs'!$A$3:$B$10,2,FALSE))</f>
        <v xml:space="preserve"> </v>
      </c>
      <c r="J365" s="594" t="str">
        <f>IF(C365="NA","",VLOOKUP(E365,'Source de valeurs'!$A$3:$B$10,2,FALSE))</f>
        <v/>
      </c>
      <c r="K365" s="571"/>
      <c r="L365" s="1175" t="s">
        <v>1154</v>
      </c>
      <c r="M365" s="1176"/>
      <c r="N365" s="936"/>
      <c r="O365" s="936"/>
      <c r="P365" s="936"/>
      <c r="Q365" s="936"/>
      <c r="R365" s="936"/>
      <c r="S365" s="935"/>
      <c r="T365" s="935"/>
      <c r="U365" s="935"/>
      <c r="V365" s="933"/>
    </row>
    <row r="366" spans="1:39" ht="38.25" outlineLevel="1">
      <c r="A366" s="696" t="s">
        <v>69</v>
      </c>
      <c r="B366" s="598" t="s">
        <v>369</v>
      </c>
      <c r="C366" s="598" t="s">
        <v>69</v>
      </c>
      <c r="D366" s="598" t="s">
        <v>1522</v>
      </c>
      <c r="E366" s="593" t="s">
        <v>1765</v>
      </c>
      <c r="F366" s="1003" t="str">
        <f>IFERROR(VLOOKUP(E366,'Source de valeurs'!$A$3:$C$10,3,FALSE),"")</f>
        <v>L'exigence n'est pas encore évaluée</v>
      </c>
      <c r="G366" s="934" t="str">
        <f>IF('Calculs et Décisions'!H349=1,"",VLOOKUP(E366,'Source de valeurs'!$A$3:$B$10,2,FALSE))</f>
        <v/>
      </c>
      <c r="H366" s="592" t="str">
        <f>IF(A366="NA","",VLOOKUP(E366,'Source de valeurs'!$A$3:$B$10,2,FALSE))</f>
        <v/>
      </c>
      <c r="I366" s="952" t="str">
        <f>IF(B366="NA","",VLOOKUP(E366,'Source de valeurs'!$A$3:$B$10,2,FALSE))</f>
        <v xml:space="preserve"> </v>
      </c>
      <c r="J366" s="594" t="str">
        <f>IF(C366="NA","",VLOOKUP(E366,'Source de valeurs'!$A$3:$B$10,2,FALSE))</f>
        <v/>
      </c>
      <c r="K366" s="571"/>
      <c r="L366" s="1175" t="s">
        <v>1154</v>
      </c>
      <c r="M366" s="1176"/>
      <c r="N366" s="936"/>
      <c r="O366" s="936"/>
      <c r="P366" s="936"/>
      <c r="Q366" s="936"/>
      <c r="R366" s="936"/>
      <c r="S366" s="935"/>
      <c r="T366" s="935"/>
      <c r="U366" s="935"/>
      <c r="V366" s="933"/>
    </row>
    <row r="367" spans="1:39" ht="25.5" outlineLevel="1">
      <c r="A367" s="696" t="s">
        <v>69</v>
      </c>
      <c r="B367" s="598" t="s">
        <v>369</v>
      </c>
      <c r="C367" s="598" t="s">
        <v>69</v>
      </c>
      <c r="D367" s="598" t="s">
        <v>516</v>
      </c>
      <c r="E367" s="593" t="s">
        <v>1765</v>
      </c>
      <c r="F367" s="1003" t="str">
        <f>IFERROR(VLOOKUP(E367,'Source de valeurs'!$A$3:$C$10,3,FALSE),"")</f>
        <v>L'exigence n'est pas encore évaluée</v>
      </c>
      <c r="G367" s="934" t="str">
        <f>IF('Calculs et Décisions'!H350=1,"",VLOOKUP(E367,'Source de valeurs'!$A$3:$B$10,2,FALSE))</f>
        <v/>
      </c>
      <c r="H367" s="592" t="str">
        <f>IF(A367="NA","",VLOOKUP(E367,'Source de valeurs'!$A$3:$B$10,2,FALSE))</f>
        <v/>
      </c>
      <c r="I367" s="952" t="str">
        <f>IF(B367="NA","",VLOOKUP(E367,'Source de valeurs'!$A$3:$B$10,2,FALSE))</f>
        <v xml:space="preserve"> </v>
      </c>
      <c r="J367" s="594" t="str">
        <f>IF(C367="NA","",VLOOKUP(E367,'Source de valeurs'!$A$3:$B$10,2,FALSE))</f>
        <v/>
      </c>
      <c r="K367" s="571"/>
      <c r="L367" s="1175" t="s">
        <v>1154</v>
      </c>
      <c r="M367" s="1176"/>
      <c r="N367" s="936"/>
      <c r="O367" s="936"/>
      <c r="P367" s="936"/>
      <c r="Q367" s="936"/>
      <c r="R367" s="936"/>
      <c r="S367" s="935"/>
      <c r="T367" s="935"/>
      <c r="U367" s="935"/>
      <c r="V367" s="933"/>
    </row>
    <row r="368" spans="1:39" ht="51" outlineLevel="1">
      <c r="A368" s="696" t="s">
        <v>69</v>
      </c>
      <c r="B368" s="598" t="s">
        <v>369</v>
      </c>
      <c r="C368" s="598" t="s">
        <v>69</v>
      </c>
      <c r="D368" s="616" t="s">
        <v>1523</v>
      </c>
      <c r="E368" s="593" t="s">
        <v>1765</v>
      </c>
      <c r="F368" s="1003" t="str">
        <f>IFERROR(VLOOKUP(E368,'Source de valeurs'!$A$3:$C$10,3,FALSE),"")</f>
        <v>L'exigence n'est pas encore évaluée</v>
      </c>
      <c r="G368" s="934" t="str">
        <f>IF('Calculs et Décisions'!H351=1,"",VLOOKUP(E368,'Source de valeurs'!$A$3:$B$10,2,FALSE))</f>
        <v/>
      </c>
      <c r="H368" s="592" t="str">
        <f>IF(A368="NA","",VLOOKUP(E368,'Source de valeurs'!$A$3:$B$10,2,FALSE))</f>
        <v/>
      </c>
      <c r="I368" s="952" t="str">
        <f>IF(B368="NA","",VLOOKUP(E368,'Source de valeurs'!$A$3:$B$10,2,FALSE))</f>
        <v xml:space="preserve"> </v>
      </c>
      <c r="J368" s="594" t="str">
        <f>IF(C368="NA","",VLOOKUP(E368,'Source de valeurs'!$A$3:$B$10,2,FALSE))</f>
        <v/>
      </c>
      <c r="K368" s="571"/>
      <c r="L368" s="1175" t="s">
        <v>1154</v>
      </c>
      <c r="M368" s="1176"/>
      <c r="N368" s="936"/>
      <c r="O368" s="936"/>
      <c r="P368" s="936"/>
      <c r="Q368" s="936"/>
      <c r="R368" s="936"/>
      <c r="S368" s="935"/>
      <c r="T368" s="935"/>
      <c r="U368" s="935"/>
      <c r="V368" s="933"/>
    </row>
    <row r="369" spans="1:39" ht="51" outlineLevel="1">
      <c r="A369" s="698" t="s">
        <v>510</v>
      </c>
      <c r="B369" s="597" t="s">
        <v>69</v>
      </c>
      <c r="C369" s="597" t="s">
        <v>69</v>
      </c>
      <c r="D369" s="615" t="s">
        <v>1524</v>
      </c>
      <c r="E369" s="593" t="s">
        <v>1765</v>
      </c>
      <c r="F369" s="1003" t="str">
        <f>IFERROR(VLOOKUP(E369,'Source de valeurs'!$A$3:$C$10,3,FALSE),"")</f>
        <v>L'exigence n'est pas encore évaluée</v>
      </c>
      <c r="G369" s="934" t="str">
        <f>IF('Calculs et Décisions'!H352=1,"",VLOOKUP(E369,'Source de valeurs'!$A$3:$B$10,2,FALSE))</f>
        <v/>
      </c>
      <c r="H369" s="592" t="str">
        <f>IF(A369="NA","",VLOOKUP(E369,'Source de valeurs'!$A$3:$B$10,2,FALSE))</f>
        <v xml:space="preserve"> </v>
      </c>
      <c r="I369" s="952" t="str">
        <f>IF(B369="NA","",VLOOKUP(E369,'Source de valeurs'!$A$3:$B$10,2,FALSE))</f>
        <v/>
      </c>
      <c r="J369" s="594" t="str">
        <f>IF(C369="NA","",VLOOKUP(E369,'Source de valeurs'!$A$3:$B$10,2,FALSE))</f>
        <v/>
      </c>
      <c r="K369" s="571"/>
      <c r="L369" s="1175" t="s">
        <v>1154</v>
      </c>
      <c r="M369" s="1176"/>
      <c r="N369" s="936"/>
      <c r="O369" s="936"/>
      <c r="P369" s="936"/>
      <c r="Q369" s="936"/>
      <c r="R369" s="936"/>
      <c r="S369" s="935"/>
      <c r="T369" s="935"/>
      <c r="U369" s="935"/>
      <c r="V369" s="933"/>
    </row>
    <row r="370" spans="1:39" ht="63.75">
      <c r="A370" s="692">
        <v>9</v>
      </c>
      <c r="B370" s="590">
        <v>8</v>
      </c>
      <c r="C370" s="576" t="s">
        <v>69</v>
      </c>
      <c r="D370" s="576" t="s">
        <v>1161</v>
      </c>
      <c r="E370" s="591" t="str">
        <f>IFERROR(IF(G370&lt;&gt;"NA",VLOOKUP(G370,'Source de valeurs'!$A$14:$C$18,2),VLOOKUP(AVERAGE(H370:J370),'Source de valeurs'!$A$14:$C$18,2)),"")</f>
        <v/>
      </c>
      <c r="F370" s="576" t="str">
        <f>IFERROR(VLOOKUP(G370,'Source de valeurs'!$A$14:$C$18,3),"")</f>
        <v>Le chapitre/sous chapitre ne peut pas s'appliquer à l'établissement évalué</v>
      </c>
      <c r="G370" s="1031" t="str">
        <f>IFERROR(AVERAGE(G371,G401,G425),"NA")</f>
        <v>NA</v>
      </c>
      <c r="H370" s="592" t="str">
        <f>IFERROR(AVERAGE(H371,H401,H425),"")</f>
        <v/>
      </c>
      <c r="I370" s="951" t="str">
        <f>IFERROR(AVERAGE(I371,I401,I425),"")</f>
        <v/>
      </c>
      <c r="J370" s="594" t="str">
        <f>IFERROR(AVERAGE(J371,J401,J425),"")</f>
        <v/>
      </c>
      <c r="K370" s="571"/>
      <c r="L370" s="1175" t="s">
        <v>1154</v>
      </c>
      <c r="M370" s="1176"/>
      <c r="N370" s="936"/>
      <c r="O370" s="936"/>
      <c r="P370" s="936"/>
      <c r="Q370" s="936"/>
      <c r="R370" s="936"/>
      <c r="S370" s="935"/>
      <c r="T370" s="935"/>
      <c r="U370" s="935"/>
      <c r="V370" s="933"/>
    </row>
    <row r="371" spans="1:39" s="549" customFormat="1" ht="63.75" outlineLevel="1">
      <c r="A371" s="693" t="s">
        <v>340</v>
      </c>
      <c r="B371" s="573" t="s">
        <v>330</v>
      </c>
      <c r="C371" s="573" t="s">
        <v>69</v>
      </c>
      <c r="D371" s="573" t="s">
        <v>748</v>
      </c>
      <c r="E371" s="1036" t="str">
        <f>IFERROR(IF(G371&lt;&gt;"NA",VLOOKUP(G371,'Source de valeurs'!$A$14:$C$18,2),VLOOKUP(AVERAGE(H371:J371),'Source de valeurs'!$A$14:$C$18,2)),"")</f>
        <v/>
      </c>
      <c r="F371" s="573" t="str">
        <f>IFERROR(VLOOKUP(G371,'Source de valeurs'!$A$14:$C$18,3),"")</f>
        <v>Le chapitre/sous chapitre ne peut pas s'appliquer à l'établissement évalué</v>
      </c>
      <c r="G371" s="1035" t="str">
        <f>IFERROR(AVERAGE(G372:G400),"NA")</f>
        <v>NA</v>
      </c>
      <c r="H371" s="592" t="str">
        <f>IFERROR(AVERAGE(H372:H400),"")</f>
        <v/>
      </c>
      <c r="I371" s="952" t="str">
        <f>IFERROR(AVERAGE(I372:I400),"")</f>
        <v/>
      </c>
      <c r="J371" s="594" t="str">
        <f>IFERROR(AVERAGE(J372:J400),"")</f>
        <v/>
      </c>
      <c r="K371" s="571"/>
      <c r="L371" s="1175" t="s">
        <v>1154</v>
      </c>
      <c r="M371" s="1176"/>
      <c r="N371" s="936"/>
      <c r="O371" s="936"/>
      <c r="P371" s="936"/>
      <c r="Q371" s="936"/>
      <c r="R371" s="936"/>
      <c r="S371" s="938"/>
      <c r="T371" s="938"/>
      <c r="U371" s="942"/>
      <c r="V371" s="945"/>
      <c r="W371" s="550"/>
      <c r="X371" s="548"/>
      <c r="Y371" s="548"/>
      <c r="Z371" s="548"/>
      <c r="AA371" s="548"/>
      <c r="AB371" s="548"/>
      <c r="AC371" s="548"/>
      <c r="AD371" s="548"/>
      <c r="AE371" s="548"/>
      <c r="AF371" s="548"/>
      <c r="AG371" s="548"/>
      <c r="AH371" s="548"/>
      <c r="AI371" s="548"/>
      <c r="AJ371" s="548"/>
      <c r="AK371" s="548"/>
      <c r="AL371" s="548"/>
      <c r="AM371" s="548"/>
    </row>
    <row r="372" spans="1:39" ht="51" outlineLevel="1">
      <c r="A372" s="695" t="s">
        <v>472</v>
      </c>
      <c r="B372" s="586" t="s">
        <v>474</v>
      </c>
      <c r="C372" s="586" t="s">
        <v>69</v>
      </c>
      <c r="D372" s="586" t="s">
        <v>1525</v>
      </c>
      <c r="E372" s="593" t="s">
        <v>1765</v>
      </c>
      <c r="F372" s="1003" t="str">
        <f>IFERROR(VLOOKUP(E372,'Source de valeurs'!$A$3:$C$10,3,FALSE),"")</f>
        <v>L'exigence n'est pas encore évaluée</v>
      </c>
      <c r="G372" s="934" t="str">
        <f>IF('Calculs et Décisions'!H355=1,"",VLOOKUP(E372,'Source de valeurs'!$A$3:$B$10,2,FALSE))</f>
        <v xml:space="preserve"> </v>
      </c>
      <c r="H372" s="592" t="str">
        <f>IF(A372="NA","",VLOOKUP(E372,'Source de valeurs'!$A$3:$B$10,2,FALSE))</f>
        <v xml:space="preserve"> </v>
      </c>
      <c r="I372" s="952" t="str">
        <f>IF(B372="NA","",VLOOKUP(E372,'Source de valeurs'!$A$3:$B$10,2,FALSE))</f>
        <v xml:space="preserve"> </v>
      </c>
      <c r="J372" s="594" t="str">
        <f>IF(C372="NA","",VLOOKUP(E372,'Source de valeurs'!$A$3:$B$10,2,FALSE))</f>
        <v/>
      </c>
      <c r="K372" s="571"/>
      <c r="L372" s="1175" t="s">
        <v>1154</v>
      </c>
      <c r="M372" s="1176"/>
      <c r="N372" s="936"/>
      <c r="O372" s="936"/>
      <c r="P372" s="936"/>
      <c r="Q372" s="936"/>
      <c r="R372" s="936"/>
      <c r="S372" s="935"/>
      <c r="T372" s="935"/>
      <c r="U372" s="935"/>
      <c r="V372" s="933"/>
    </row>
    <row r="373" spans="1:39" ht="63.75" outlineLevel="1">
      <c r="A373" s="695" t="s">
        <v>472</v>
      </c>
      <c r="B373" s="586" t="s">
        <v>475</v>
      </c>
      <c r="C373" s="586" t="s">
        <v>69</v>
      </c>
      <c r="D373" s="586" t="s">
        <v>1526</v>
      </c>
      <c r="E373" s="593" t="s">
        <v>1765</v>
      </c>
      <c r="F373" s="1003" t="str">
        <f>IFERROR(VLOOKUP(E373,'Source de valeurs'!$A$3:$C$10,3,FALSE),"")</f>
        <v>L'exigence n'est pas encore évaluée</v>
      </c>
      <c r="G373" s="934" t="str">
        <f>IF('Calculs et Décisions'!H356=1,"",VLOOKUP(E373,'Source de valeurs'!$A$3:$B$10,2,FALSE))</f>
        <v xml:space="preserve"> </v>
      </c>
      <c r="H373" s="592" t="str">
        <f>IF(A373="NA","",VLOOKUP(E373,'Source de valeurs'!$A$3:$B$10,2,FALSE))</f>
        <v xml:space="preserve"> </v>
      </c>
      <c r="I373" s="952" t="str">
        <f>IF(B373="NA","",VLOOKUP(E373,'Source de valeurs'!$A$3:$B$10,2,FALSE))</f>
        <v xml:space="preserve"> </v>
      </c>
      <c r="J373" s="594" t="str">
        <f>IF(C373="NA","",VLOOKUP(E373,'Source de valeurs'!$A$3:$B$10,2,FALSE))</f>
        <v/>
      </c>
      <c r="K373" s="571"/>
      <c r="L373" s="1175" t="s">
        <v>1154</v>
      </c>
      <c r="M373" s="1176"/>
      <c r="N373" s="936"/>
      <c r="O373" s="936"/>
      <c r="P373" s="936"/>
      <c r="Q373" s="936"/>
      <c r="R373" s="936"/>
      <c r="S373" s="935"/>
      <c r="T373" s="935"/>
      <c r="U373" s="935"/>
      <c r="V373" s="933"/>
    </row>
    <row r="374" spans="1:39" ht="63.75" outlineLevel="1">
      <c r="A374" s="695" t="s">
        <v>472</v>
      </c>
      <c r="B374" s="586" t="s">
        <v>476</v>
      </c>
      <c r="C374" s="586" t="s">
        <v>69</v>
      </c>
      <c r="D374" s="586" t="s">
        <v>1527</v>
      </c>
      <c r="E374" s="593" t="s">
        <v>1765</v>
      </c>
      <c r="F374" s="1003" t="str">
        <f>IFERROR(VLOOKUP(E374,'Source de valeurs'!$A$3:$C$10,3,FALSE),"")</f>
        <v>L'exigence n'est pas encore évaluée</v>
      </c>
      <c r="G374" s="934" t="str">
        <f>IF('Calculs et Décisions'!H357=1,"",VLOOKUP(E374,'Source de valeurs'!$A$3:$B$10,2,FALSE))</f>
        <v xml:space="preserve"> </v>
      </c>
      <c r="H374" s="592" t="str">
        <f>IF(A374="NA","",VLOOKUP(E374,'Source de valeurs'!$A$3:$B$10,2,FALSE))</f>
        <v xml:space="preserve"> </v>
      </c>
      <c r="I374" s="952" t="str">
        <f>IF(B374="NA","",VLOOKUP(E374,'Source de valeurs'!$A$3:$B$10,2,FALSE))</f>
        <v xml:space="preserve"> </v>
      </c>
      <c r="J374" s="594" t="str">
        <f>IF(C374="NA","",VLOOKUP(E374,'Source de valeurs'!$A$3:$B$10,2,FALSE))</f>
        <v/>
      </c>
      <c r="K374" s="571"/>
      <c r="L374" s="1175" t="s">
        <v>1154</v>
      </c>
      <c r="M374" s="1176"/>
      <c r="N374" s="936"/>
      <c r="O374" s="936"/>
      <c r="P374" s="936"/>
      <c r="Q374" s="936"/>
      <c r="R374" s="936"/>
      <c r="S374" s="935"/>
      <c r="T374" s="935"/>
      <c r="U374" s="935"/>
      <c r="V374" s="933"/>
    </row>
    <row r="375" spans="1:39" ht="76.5" outlineLevel="1">
      <c r="A375" s="695" t="s">
        <v>472</v>
      </c>
      <c r="B375" s="586" t="s">
        <v>330</v>
      </c>
      <c r="C375" s="586" t="s">
        <v>69</v>
      </c>
      <c r="D375" s="586" t="s">
        <v>1528</v>
      </c>
      <c r="E375" s="593" t="s">
        <v>1765</v>
      </c>
      <c r="F375" s="1003" t="str">
        <f>IFERROR(VLOOKUP(E375,'Source de valeurs'!$A$3:$C$10,3,FALSE),"")</f>
        <v>L'exigence n'est pas encore évaluée</v>
      </c>
      <c r="G375" s="934" t="str">
        <f>IF('Calculs et Décisions'!H358=1,"",VLOOKUP(E375,'Source de valeurs'!$A$3:$B$10,2,FALSE))</f>
        <v xml:space="preserve"> </v>
      </c>
      <c r="H375" s="592" t="str">
        <f>IF(A375="NA","",VLOOKUP(E375,'Source de valeurs'!$A$3:$B$10,2,FALSE))</f>
        <v xml:space="preserve"> </v>
      </c>
      <c r="I375" s="952" t="str">
        <f>IF(B375="NA","",VLOOKUP(E375,'Source de valeurs'!$A$3:$B$10,2,FALSE))</f>
        <v xml:space="preserve"> </v>
      </c>
      <c r="J375" s="594" t="str">
        <f>IF(C375="NA","",VLOOKUP(E375,'Source de valeurs'!$A$3:$B$10,2,FALSE))</f>
        <v/>
      </c>
      <c r="K375" s="571"/>
      <c r="L375" s="1175" t="s">
        <v>1154</v>
      </c>
      <c r="M375" s="1176"/>
      <c r="N375" s="936"/>
      <c r="O375" s="936"/>
      <c r="P375" s="936"/>
      <c r="Q375" s="936"/>
      <c r="R375" s="936"/>
      <c r="S375" s="935"/>
      <c r="T375" s="935"/>
      <c r="U375" s="935"/>
      <c r="V375" s="933"/>
    </row>
    <row r="376" spans="1:39" ht="25.5" outlineLevel="1">
      <c r="A376" s="695" t="s">
        <v>472</v>
      </c>
      <c r="B376" s="586" t="s">
        <v>330</v>
      </c>
      <c r="C376" s="586" t="s">
        <v>69</v>
      </c>
      <c r="D376" s="614" t="s">
        <v>1529</v>
      </c>
      <c r="E376" s="593" t="s">
        <v>1765</v>
      </c>
      <c r="F376" s="1003" t="str">
        <f>IFERROR(VLOOKUP(E376,'Source de valeurs'!$A$3:$C$10,3,FALSE),"")</f>
        <v>L'exigence n'est pas encore évaluée</v>
      </c>
      <c r="G376" s="934" t="str">
        <f>IF('Calculs et Décisions'!H359=1,"",VLOOKUP(E376,'Source de valeurs'!$A$3:$B$10,2,FALSE))</f>
        <v xml:space="preserve"> </v>
      </c>
      <c r="H376" s="592" t="str">
        <f>IF(A376="NA","",VLOOKUP(E376,'Source de valeurs'!$A$3:$B$10,2,FALSE))</f>
        <v xml:space="preserve"> </v>
      </c>
      <c r="I376" s="952" t="str">
        <f>IF(B376="NA","",VLOOKUP(E376,'Source de valeurs'!$A$3:$B$10,2,FALSE))</f>
        <v xml:space="preserve"> </v>
      </c>
      <c r="J376" s="594" t="str">
        <f>IF(C376="NA","",VLOOKUP(E376,'Source de valeurs'!$A$3:$B$10,2,FALSE))</f>
        <v/>
      </c>
      <c r="K376" s="571"/>
      <c r="L376" s="1175" t="s">
        <v>1154</v>
      </c>
      <c r="M376" s="1176"/>
      <c r="N376" s="936"/>
      <c r="O376" s="936"/>
      <c r="P376" s="936"/>
      <c r="Q376" s="936"/>
      <c r="R376" s="936"/>
      <c r="S376" s="935"/>
      <c r="T376" s="935"/>
      <c r="U376" s="935"/>
      <c r="V376" s="933"/>
    </row>
    <row r="377" spans="1:39" ht="51" outlineLevel="1">
      <c r="A377" s="698" t="s">
        <v>472</v>
      </c>
      <c r="B377" s="597" t="s">
        <v>69</v>
      </c>
      <c r="C377" s="597" t="s">
        <v>69</v>
      </c>
      <c r="D377" s="597" t="s">
        <v>1530</v>
      </c>
      <c r="E377" s="593" t="s">
        <v>1765</v>
      </c>
      <c r="F377" s="1003" t="str">
        <f>IFERROR(VLOOKUP(E377,'Source de valeurs'!$A$3:$C$10,3,FALSE),"")</f>
        <v>L'exigence n'est pas encore évaluée</v>
      </c>
      <c r="G377" s="934" t="str">
        <f>IF('Calculs et Décisions'!H360=1,"",VLOOKUP(E377,'Source de valeurs'!$A$3:$B$10,2,FALSE))</f>
        <v/>
      </c>
      <c r="H377" s="592" t="str">
        <f>IF(A377="NA","",VLOOKUP(E377,'Source de valeurs'!$A$3:$B$10,2,FALSE))</f>
        <v xml:space="preserve"> </v>
      </c>
      <c r="I377" s="952" t="str">
        <f>IF(B377="NA","",VLOOKUP(E377,'Source de valeurs'!$A$3:$B$10,2,FALSE))</f>
        <v/>
      </c>
      <c r="J377" s="594" t="str">
        <f>IF(C377="NA","",VLOOKUP(E377,'Source de valeurs'!$A$3:$B$10,2,FALSE))</f>
        <v/>
      </c>
      <c r="K377" s="571"/>
      <c r="L377" s="1175" t="s">
        <v>1154</v>
      </c>
      <c r="M377" s="1176"/>
      <c r="N377" s="936"/>
      <c r="O377" s="936"/>
      <c r="P377" s="936"/>
      <c r="Q377" s="936"/>
      <c r="R377" s="936"/>
      <c r="S377" s="935"/>
      <c r="T377" s="935"/>
      <c r="U377" s="935"/>
      <c r="V377" s="933"/>
    </row>
    <row r="378" spans="1:39" ht="25.5" outlineLevel="1">
      <c r="A378" s="698" t="s">
        <v>472</v>
      </c>
      <c r="B378" s="597" t="s">
        <v>69</v>
      </c>
      <c r="C378" s="597" t="s">
        <v>69</v>
      </c>
      <c r="D378" s="597" t="s">
        <v>1529</v>
      </c>
      <c r="E378" s="593" t="s">
        <v>1765</v>
      </c>
      <c r="F378" s="1003" t="str">
        <f>IFERROR(VLOOKUP(E378,'Source de valeurs'!$A$3:$C$10,3,FALSE),"")</f>
        <v>L'exigence n'est pas encore évaluée</v>
      </c>
      <c r="G378" s="934" t="str">
        <f>IF('Calculs et Décisions'!H361=1,"",VLOOKUP(E378,'Source de valeurs'!$A$3:$B$10,2,FALSE))</f>
        <v/>
      </c>
      <c r="H378" s="592" t="str">
        <f>IF(A378="NA","",VLOOKUP(E378,'Source de valeurs'!$A$3:$B$10,2,FALSE))</f>
        <v xml:space="preserve"> </v>
      </c>
      <c r="I378" s="952" t="str">
        <f>IF(B378="NA","",VLOOKUP(E378,'Source de valeurs'!$A$3:$B$10,2,FALSE))</f>
        <v/>
      </c>
      <c r="J378" s="594" t="str">
        <f>IF(C378="NA","",VLOOKUP(E378,'Source de valeurs'!$A$3:$B$10,2,FALSE))</f>
        <v/>
      </c>
      <c r="K378" s="571"/>
      <c r="L378" s="1175" t="s">
        <v>1154</v>
      </c>
      <c r="M378" s="1176"/>
      <c r="N378" s="936"/>
      <c r="O378" s="936"/>
      <c r="P378" s="936"/>
      <c r="Q378" s="936"/>
      <c r="R378" s="936"/>
      <c r="S378" s="935"/>
      <c r="T378" s="935"/>
      <c r="U378" s="935"/>
      <c r="V378" s="933"/>
    </row>
    <row r="379" spans="1:39" ht="25.5" outlineLevel="1">
      <c r="A379" s="700" t="s">
        <v>477</v>
      </c>
      <c r="B379" s="574" t="s">
        <v>349</v>
      </c>
      <c r="C379" s="574" t="s">
        <v>69</v>
      </c>
      <c r="D379" s="574" t="s">
        <v>478</v>
      </c>
      <c r="E379" s="595"/>
      <c r="F379" s="1003"/>
      <c r="G379" s="934"/>
      <c r="H379" s="592"/>
      <c r="I379" s="952"/>
      <c r="J379" s="594"/>
      <c r="K379" s="572"/>
      <c r="L379" s="1175"/>
      <c r="M379" s="1176"/>
      <c r="N379" s="936"/>
      <c r="O379" s="936"/>
      <c r="P379" s="936"/>
      <c r="Q379" s="936"/>
      <c r="R379" s="936"/>
      <c r="S379" s="935"/>
      <c r="T379" s="935"/>
      <c r="U379" s="935"/>
      <c r="V379" s="933"/>
    </row>
    <row r="380" spans="1:39" ht="51" outlineLevel="1">
      <c r="A380" s="695" t="s">
        <v>477</v>
      </c>
      <c r="B380" s="586" t="s">
        <v>349</v>
      </c>
      <c r="C380" s="586" t="s">
        <v>69</v>
      </c>
      <c r="D380" s="586" t="s">
        <v>1531</v>
      </c>
      <c r="E380" s="593" t="s">
        <v>1765</v>
      </c>
      <c r="F380" s="1003" t="str">
        <f>IFERROR(VLOOKUP(E380,'Source de valeurs'!$A$3:$C$10,3,FALSE),"")</f>
        <v>L'exigence n'est pas encore évaluée</v>
      </c>
      <c r="G380" s="934" t="str">
        <f>IF('Calculs et Décisions'!H363=1,"",VLOOKUP(E380,'Source de valeurs'!$A$3:$B$10,2,FALSE))</f>
        <v xml:space="preserve"> </v>
      </c>
      <c r="H380" s="592" t="str">
        <f>IF(A380="NA","",VLOOKUP(E380,'Source de valeurs'!$A$3:$B$10,2,FALSE))</f>
        <v xml:space="preserve"> </v>
      </c>
      <c r="I380" s="952" t="str">
        <f>IF(B380="NA","",VLOOKUP(E380,'Source de valeurs'!$A$3:$B$10,2,FALSE))</f>
        <v xml:space="preserve"> </v>
      </c>
      <c r="J380" s="594" t="str">
        <f>IF(C380="NA","",VLOOKUP(E380,'Source de valeurs'!$A$3:$B$10,2,FALSE))</f>
        <v/>
      </c>
      <c r="K380" s="571"/>
      <c r="L380" s="1175" t="s">
        <v>1154</v>
      </c>
      <c r="M380" s="1176"/>
      <c r="N380" s="936"/>
      <c r="O380" s="936"/>
      <c r="P380" s="936"/>
      <c r="Q380" s="936"/>
      <c r="R380" s="936"/>
      <c r="S380" s="935"/>
      <c r="T380" s="935"/>
      <c r="U380" s="935"/>
      <c r="V380" s="933"/>
    </row>
    <row r="381" spans="1:39" ht="38.25" outlineLevel="1">
      <c r="A381" s="695" t="s">
        <v>477</v>
      </c>
      <c r="B381" s="586" t="s">
        <v>349</v>
      </c>
      <c r="C381" s="586" t="s">
        <v>69</v>
      </c>
      <c r="D381" s="586" t="s">
        <v>1532</v>
      </c>
      <c r="E381" s="593" t="s">
        <v>1765</v>
      </c>
      <c r="F381" s="1003" t="str">
        <f>IFERROR(VLOOKUP(E381,'Source de valeurs'!$A$3:$C$10,3,FALSE),"")</f>
        <v>L'exigence n'est pas encore évaluée</v>
      </c>
      <c r="G381" s="934" t="str">
        <f>IF('Calculs et Décisions'!H364=1,"",VLOOKUP(E381,'Source de valeurs'!$A$3:$B$10,2,FALSE))</f>
        <v xml:space="preserve"> </v>
      </c>
      <c r="H381" s="592" t="str">
        <f>IF(A381="NA","",VLOOKUP(E381,'Source de valeurs'!$A$3:$B$10,2,FALSE))</f>
        <v xml:space="preserve"> </v>
      </c>
      <c r="I381" s="952" t="str">
        <f>IF(B381="NA","",VLOOKUP(E381,'Source de valeurs'!$A$3:$B$10,2,FALSE))</f>
        <v xml:space="preserve"> </v>
      </c>
      <c r="J381" s="594" t="str">
        <f>IF(C381="NA","",VLOOKUP(E381,'Source de valeurs'!$A$3:$B$10,2,FALSE))</f>
        <v/>
      </c>
      <c r="K381" s="571"/>
      <c r="L381" s="1175" t="s">
        <v>1154</v>
      </c>
      <c r="M381" s="1176"/>
      <c r="N381" s="936"/>
      <c r="O381" s="936"/>
      <c r="P381" s="936"/>
      <c r="Q381" s="936"/>
      <c r="R381" s="936"/>
      <c r="S381" s="935"/>
      <c r="T381" s="935"/>
      <c r="U381" s="935"/>
      <c r="V381" s="933"/>
    </row>
    <row r="382" spans="1:39" ht="38.25" outlineLevel="1">
      <c r="A382" s="695" t="s">
        <v>477</v>
      </c>
      <c r="B382" s="586" t="s">
        <v>349</v>
      </c>
      <c r="C382" s="586" t="s">
        <v>69</v>
      </c>
      <c r="D382" s="586" t="s">
        <v>1533</v>
      </c>
      <c r="E382" s="593" t="s">
        <v>1765</v>
      </c>
      <c r="F382" s="1003" t="str">
        <f>IFERROR(VLOOKUP(E382,'Source de valeurs'!$A$3:$C$10,3,FALSE),"")</f>
        <v>L'exigence n'est pas encore évaluée</v>
      </c>
      <c r="G382" s="934" t="str">
        <f>IF('Calculs et Décisions'!H365=1,"",VLOOKUP(E382,'Source de valeurs'!$A$3:$B$10,2,FALSE))</f>
        <v xml:space="preserve"> </v>
      </c>
      <c r="H382" s="592" t="str">
        <f>IF(A382="NA","",VLOOKUP(E382,'Source de valeurs'!$A$3:$B$10,2,FALSE))</f>
        <v xml:space="preserve"> </v>
      </c>
      <c r="I382" s="952" t="str">
        <f>IF(B382="NA","",VLOOKUP(E382,'Source de valeurs'!$A$3:$B$10,2,FALSE))</f>
        <v xml:space="preserve"> </v>
      </c>
      <c r="J382" s="594" t="str">
        <f>IF(C382="NA","",VLOOKUP(E382,'Source de valeurs'!$A$3:$B$10,2,FALSE))</f>
        <v/>
      </c>
      <c r="K382" s="571"/>
      <c r="L382" s="1175" t="s">
        <v>1154</v>
      </c>
      <c r="M382" s="1176"/>
      <c r="N382" s="936"/>
      <c r="O382" s="936"/>
      <c r="P382" s="936"/>
      <c r="Q382" s="936"/>
      <c r="R382" s="936"/>
      <c r="S382" s="935"/>
      <c r="T382" s="935"/>
      <c r="U382" s="935"/>
      <c r="V382" s="933"/>
    </row>
    <row r="383" spans="1:39" ht="51" outlineLevel="1">
      <c r="A383" s="695" t="s">
        <v>477</v>
      </c>
      <c r="B383" s="586" t="s">
        <v>349</v>
      </c>
      <c r="C383" s="586" t="s">
        <v>69</v>
      </c>
      <c r="D383" s="586" t="s">
        <v>479</v>
      </c>
      <c r="E383" s="593" t="s">
        <v>1765</v>
      </c>
      <c r="F383" s="1003" t="str">
        <f>IFERROR(VLOOKUP(E383,'Source de valeurs'!$A$3:$C$10,3,FALSE),"")</f>
        <v>L'exigence n'est pas encore évaluée</v>
      </c>
      <c r="G383" s="934" t="str">
        <f>IF('Calculs et Décisions'!H366=1,"",VLOOKUP(E383,'Source de valeurs'!$A$3:$B$10,2,FALSE))</f>
        <v xml:space="preserve"> </v>
      </c>
      <c r="H383" s="592" t="str">
        <f>IF(A383="NA","",VLOOKUP(E383,'Source de valeurs'!$A$3:$B$10,2,FALSE))</f>
        <v xml:space="preserve"> </v>
      </c>
      <c r="I383" s="952" t="str">
        <f>IF(B383="NA","",VLOOKUP(E383,'Source de valeurs'!$A$3:$B$10,2,FALSE))</f>
        <v xml:space="preserve"> </v>
      </c>
      <c r="J383" s="594" t="str">
        <f>IF(C383="NA","",VLOOKUP(E383,'Source de valeurs'!$A$3:$B$10,2,FALSE))</f>
        <v/>
      </c>
      <c r="K383" s="571"/>
      <c r="L383" s="1175" t="s">
        <v>1154</v>
      </c>
      <c r="M383" s="1176"/>
      <c r="N383" s="936"/>
      <c r="O383" s="936"/>
      <c r="P383" s="936"/>
      <c r="Q383" s="936"/>
      <c r="R383" s="936"/>
      <c r="S383" s="935"/>
      <c r="T383" s="935"/>
      <c r="U383" s="935"/>
      <c r="V383" s="933"/>
    </row>
    <row r="384" spans="1:39" ht="63.75" outlineLevel="1">
      <c r="A384" s="695" t="s">
        <v>477</v>
      </c>
      <c r="B384" s="586" t="s">
        <v>349</v>
      </c>
      <c r="C384" s="586" t="s">
        <v>69</v>
      </c>
      <c r="D384" s="586" t="s">
        <v>480</v>
      </c>
      <c r="E384" s="593" t="s">
        <v>1765</v>
      </c>
      <c r="F384" s="1003" t="str">
        <f>IFERROR(VLOOKUP(E384,'Source de valeurs'!$A$3:$C$10,3,FALSE),"")</f>
        <v>L'exigence n'est pas encore évaluée</v>
      </c>
      <c r="G384" s="934" t="str">
        <f>IF('Calculs et Décisions'!H367=1,"",VLOOKUP(E384,'Source de valeurs'!$A$3:$B$10,2,FALSE))</f>
        <v xml:space="preserve"> </v>
      </c>
      <c r="H384" s="592" t="str">
        <f>IF(A384="NA","",VLOOKUP(E384,'Source de valeurs'!$A$3:$B$10,2,FALSE))</f>
        <v xml:space="preserve"> </v>
      </c>
      <c r="I384" s="952" t="str">
        <f>IF(B384="NA","",VLOOKUP(E384,'Source de valeurs'!$A$3:$B$10,2,FALSE))</f>
        <v xml:space="preserve"> </v>
      </c>
      <c r="J384" s="594" t="str">
        <f>IF(C384="NA","",VLOOKUP(E384,'Source de valeurs'!$A$3:$B$10,2,FALSE))</f>
        <v/>
      </c>
      <c r="K384" s="571"/>
      <c r="L384" s="1175" t="s">
        <v>1154</v>
      </c>
      <c r="M384" s="1176"/>
      <c r="N384" s="936"/>
      <c r="O384" s="936"/>
      <c r="P384" s="936"/>
      <c r="Q384" s="936"/>
      <c r="R384" s="936"/>
      <c r="S384" s="935"/>
      <c r="T384" s="935"/>
      <c r="U384" s="935"/>
      <c r="V384" s="933"/>
    </row>
    <row r="385" spans="1:22" ht="63.75" outlineLevel="1">
      <c r="A385" s="695" t="s">
        <v>477</v>
      </c>
      <c r="B385" s="586" t="s">
        <v>349</v>
      </c>
      <c r="C385" s="586" t="s">
        <v>69</v>
      </c>
      <c r="D385" s="586" t="s">
        <v>481</v>
      </c>
      <c r="E385" s="593" t="s">
        <v>1765</v>
      </c>
      <c r="F385" s="1003" t="str">
        <f>IFERROR(VLOOKUP(E385,'Source de valeurs'!$A$3:$C$10,3,FALSE),"")</f>
        <v>L'exigence n'est pas encore évaluée</v>
      </c>
      <c r="G385" s="934" t="str">
        <f>IF('Calculs et Décisions'!H368=1,"",VLOOKUP(E385,'Source de valeurs'!$A$3:$B$10,2,FALSE))</f>
        <v xml:space="preserve"> </v>
      </c>
      <c r="H385" s="592" t="str">
        <f>IF(A385="NA","",VLOOKUP(E385,'Source de valeurs'!$A$3:$B$10,2,FALSE))</f>
        <v xml:space="preserve"> </v>
      </c>
      <c r="I385" s="952" t="str">
        <f>IF(B385="NA","",VLOOKUP(E385,'Source de valeurs'!$A$3:$B$10,2,FALSE))</f>
        <v xml:space="preserve"> </v>
      </c>
      <c r="J385" s="594" t="str">
        <f>IF(C385="NA","",VLOOKUP(E385,'Source de valeurs'!$A$3:$B$10,2,FALSE))</f>
        <v/>
      </c>
      <c r="K385" s="571"/>
      <c r="L385" s="1175" t="s">
        <v>1154</v>
      </c>
      <c r="M385" s="1176"/>
      <c r="N385" s="936"/>
      <c r="O385" s="936"/>
      <c r="P385" s="936"/>
      <c r="Q385" s="936"/>
      <c r="R385" s="936"/>
      <c r="S385" s="935"/>
      <c r="T385" s="935"/>
      <c r="U385" s="935"/>
      <c r="V385" s="933"/>
    </row>
    <row r="386" spans="1:22" ht="76.5" outlineLevel="1">
      <c r="A386" s="695" t="s">
        <v>477</v>
      </c>
      <c r="B386" s="586" t="s">
        <v>349</v>
      </c>
      <c r="C386" s="586" t="s">
        <v>69</v>
      </c>
      <c r="D386" s="586" t="s">
        <v>1534</v>
      </c>
      <c r="E386" s="593" t="s">
        <v>1765</v>
      </c>
      <c r="F386" s="1003" t="str">
        <f>IFERROR(VLOOKUP(E386,'Source de valeurs'!$A$3:$C$10,3,FALSE),"")</f>
        <v>L'exigence n'est pas encore évaluée</v>
      </c>
      <c r="G386" s="934" t="str">
        <f>IF('Calculs et Décisions'!H369=1,"",VLOOKUP(E386,'Source de valeurs'!$A$3:$B$10,2,FALSE))</f>
        <v xml:space="preserve"> </v>
      </c>
      <c r="H386" s="592" t="str">
        <f>IF(A386="NA","",VLOOKUP(E386,'Source de valeurs'!$A$3:$B$10,2,FALSE))</f>
        <v xml:space="preserve"> </v>
      </c>
      <c r="I386" s="952" t="str">
        <f>IF(B386="NA","",VLOOKUP(E386,'Source de valeurs'!$A$3:$B$10,2,FALSE))</f>
        <v xml:space="preserve"> </v>
      </c>
      <c r="J386" s="594" t="str">
        <f>IF(C386="NA","",VLOOKUP(E386,'Source de valeurs'!$A$3:$B$10,2,FALSE))</f>
        <v/>
      </c>
      <c r="K386" s="571"/>
      <c r="L386" s="1175" t="s">
        <v>1154</v>
      </c>
      <c r="M386" s="1176"/>
      <c r="N386" s="936"/>
      <c r="O386" s="936"/>
      <c r="P386" s="936"/>
      <c r="Q386" s="936"/>
      <c r="R386" s="936"/>
      <c r="S386" s="935"/>
      <c r="T386" s="935"/>
      <c r="U386" s="935"/>
      <c r="V386" s="933"/>
    </row>
    <row r="387" spans="1:22" ht="51" outlineLevel="1">
      <c r="A387" s="695" t="s">
        <v>477</v>
      </c>
      <c r="B387" s="586" t="s">
        <v>337</v>
      </c>
      <c r="C387" s="586" t="s">
        <v>69</v>
      </c>
      <c r="D387" s="586" t="s">
        <v>1535</v>
      </c>
      <c r="E387" s="593" t="s">
        <v>1765</v>
      </c>
      <c r="F387" s="1003" t="str">
        <f>IFERROR(VLOOKUP(E387,'Source de valeurs'!$A$3:$C$10,3,FALSE),"")</f>
        <v>L'exigence n'est pas encore évaluée</v>
      </c>
      <c r="G387" s="934" t="str">
        <f>IF('Calculs et Décisions'!H370=1,"",VLOOKUP(E387,'Source de valeurs'!$A$3:$B$10,2,FALSE))</f>
        <v xml:space="preserve"> </v>
      </c>
      <c r="H387" s="592" t="str">
        <f>IF(A387="NA","",VLOOKUP(E387,'Source de valeurs'!$A$3:$B$10,2,FALSE))</f>
        <v xml:space="preserve"> </v>
      </c>
      <c r="I387" s="952" t="str">
        <f>IF(B387="NA","",VLOOKUP(E387,'Source de valeurs'!$A$3:$B$10,2,FALSE))</f>
        <v xml:space="preserve"> </v>
      </c>
      <c r="J387" s="594" t="str">
        <f>IF(C387="NA","",VLOOKUP(E387,'Source de valeurs'!$A$3:$B$10,2,FALSE))</f>
        <v/>
      </c>
      <c r="K387" s="571"/>
      <c r="L387" s="1175" t="s">
        <v>1154</v>
      </c>
      <c r="M387" s="1176"/>
      <c r="N387" s="936"/>
      <c r="O387" s="936"/>
      <c r="P387" s="936"/>
      <c r="Q387" s="936"/>
      <c r="R387" s="936"/>
      <c r="S387" s="935"/>
      <c r="T387" s="935"/>
      <c r="U387" s="935"/>
      <c r="V387" s="933"/>
    </row>
    <row r="388" spans="1:22" ht="51" outlineLevel="1">
      <c r="A388" s="695" t="s">
        <v>477</v>
      </c>
      <c r="B388" s="586" t="s">
        <v>1148</v>
      </c>
      <c r="C388" s="586" t="s">
        <v>69</v>
      </c>
      <c r="D388" s="586" t="s">
        <v>482</v>
      </c>
      <c r="E388" s="593" t="s">
        <v>1765</v>
      </c>
      <c r="F388" s="1003" t="str">
        <f>IFERROR(VLOOKUP(E388,'Source de valeurs'!$A$3:$C$10,3,FALSE),"")</f>
        <v>L'exigence n'est pas encore évaluée</v>
      </c>
      <c r="G388" s="934" t="str">
        <f>IF('Calculs et Décisions'!H371=1,"",VLOOKUP(E388,'Source de valeurs'!$A$3:$B$10,2,FALSE))</f>
        <v xml:space="preserve"> </v>
      </c>
      <c r="H388" s="592" t="str">
        <f>IF(A388="NA","",VLOOKUP(E388,'Source de valeurs'!$A$3:$B$10,2,FALSE))</f>
        <v xml:space="preserve"> </v>
      </c>
      <c r="I388" s="952" t="str">
        <f>IF(B388="NA","",VLOOKUP(E388,'Source de valeurs'!$A$3:$B$10,2,FALSE))</f>
        <v xml:space="preserve"> </v>
      </c>
      <c r="J388" s="594" t="str">
        <f>IF(C388="NA","",VLOOKUP(E388,'Source de valeurs'!$A$3:$B$10,2,FALSE))</f>
        <v/>
      </c>
      <c r="K388" s="571"/>
      <c r="L388" s="1175" t="s">
        <v>1154</v>
      </c>
      <c r="M388" s="1176"/>
      <c r="N388" s="936"/>
      <c r="O388" s="936"/>
      <c r="P388" s="936"/>
      <c r="Q388" s="936"/>
      <c r="R388" s="936"/>
      <c r="S388" s="935"/>
      <c r="T388" s="935"/>
      <c r="U388" s="935"/>
      <c r="V388" s="933"/>
    </row>
    <row r="389" spans="1:22" ht="63.75" outlineLevel="1">
      <c r="A389" s="695" t="s">
        <v>477</v>
      </c>
      <c r="B389" s="586" t="s">
        <v>1149</v>
      </c>
      <c r="C389" s="586" t="s">
        <v>69</v>
      </c>
      <c r="D389" s="586" t="s">
        <v>483</v>
      </c>
      <c r="E389" s="593" t="s">
        <v>1765</v>
      </c>
      <c r="F389" s="1003" t="str">
        <f>IFERROR(VLOOKUP(E389,'Source de valeurs'!$A$3:$C$10,3,FALSE),"")</f>
        <v>L'exigence n'est pas encore évaluée</v>
      </c>
      <c r="G389" s="934" t="str">
        <f>IF('Calculs et Décisions'!H372=1,"",VLOOKUP(E389,'Source de valeurs'!$A$3:$B$10,2,FALSE))</f>
        <v xml:space="preserve"> </v>
      </c>
      <c r="H389" s="592" t="str">
        <f>IF(A389="NA","",VLOOKUP(E389,'Source de valeurs'!$A$3:$B$10,2,FALSE))</f>
        <v xml:space="preserve"> </v>
      </c>
      <c r="I389" s="952" t="str">
        <f>IF(B389="NA","",VLOOKUP(E389,'Source de valeurs'!$A$3:$B$10,2,FALSE))</f>
        <v xml:space="preserve"> </v>
      </c>
      <c r="J389" s="594" t="str">
        <f>IF(C389="NA","",VLOOKUP(E389,'Source de valeurs'!$A$3:$B$10,2,FALSE))</f>
        <v/>
      </c>
      <c r="K389" s="571"/>
      <c r="L389" s="1175" t="s">
        <v>1154</v>
      </c>
      <c r="M389" s="1176"/>
      <c r="N389" s="936"/>
      <c r="O389" s="936"/>
      <c r="P389" s="936"/>
      <c r="Q389" s="936"/>
      <c r="R389" s="936"/>
      <c r="S389" s="935"/>
      <c r="T389" s="935"/>
      <c r="U389" s="935"/>
      <c r="V389" s="933"/>
    </row>
    <row r="390" spans="1:22" ht="38.25" outlineLevel="1">
      <c r="A390" s="695" t="s">
        <v>477</v>
      </c>
      <c r="B390" s="586" t="s">
        <v>1150</v>
      </c>
      <c r="C390" s="586" t="s">
        <v>69</v>
      </c>
      <c r="D390" s="586" t="s">
        <v>484</v>
      </c>
      <c r="E390" s="593" t="s">
        <v>1765</v>
      </c>
      <c r="F390" s="1003" t="str">
        <f>IFERROR(VLOOKUP(E390,'Source de valeurs'!$A$3:$C$10,3,FALSE),"")</f>
        <v>L'exigence n'est pas encore évaluée</v>
      </c>
      <c r="G390" s="934" t="str">
        <f>IF('Calculs et Décisions'!H373=1,"",VLOOKUP(E390,'Source de valeurs'!$A$3:$B$10,2,FALSE))</f>
        <v xml:space="preserve"> </v>
      </c>
      <c r="H390" s="592" t="str">
        <f>IF(A390="NA","",VLOOKUP(E390,'Source de valeurs'!$A$3:$B$10,2,FALSE))</f>
        <v xml:space="preserve"> </v>
      </c>
      <c r="I390" s="952" t="str">
        <f>IF(B390="NA","",VLOOKUP(E390,'Source de valeurs'!$A$3:$B$10,2,FALSE))</f>
        <v xml:space="preserve"> </v>
      </c>
      <c r="J390" s="594" t="str">
        <f>IF(C390="NA","",VLOOKUP(E390,'Source de valeurs'!$A$3:$B$10,2,FALSE))</f>
        <v/>
      </c>
      <c r="K390" s="571"/>
      <c r="L390" s="1175" t="s">
        <v>1154</v>
      </c>
      <c r="M390" s="1176"/>
      <c r="N390" s="936"/>
      <c r="O390" s="936"/>
      <c r="P390" s="936"/>
      <c r="Q390" s="936"/>
      <c r="R390" s="936"/>
      <c r="S390" s="935"/>
      <c r="T390" s="935"/>
      <c r="U390" s="935"/>
      <c r="V390" s="933"/>
    </row>
    <row r="391" spans="1:22" ht="63.75" outlineLevel="1">
      <c r="A391" s="695" t="s">
        <v>477</v>
      </c>
      <c r="B391" s="586" t="s">
        <v>1151</v>
      </c>
      <c r="C391" s="586" t="s">
        <v>69</v>
      </c>
      <c r="D391" s="586" t="s">
        <v>485</v>
      </c>
      <c r="E391" s="593" t="s">
        <v>1765</v>
      </c>
      <c r="F391" s="1003" t="str">
        <f>IFERROR(VLOOKUP(E391,'Source de valeurs'!$A$3:$C$10,3,FALSE),"")</f>
        <v>L'exigence n'est pas encore évaluée</v>
      </c>
      <c r="G391" s="934" t="str">
        <f>IF('Calculs et Décisions'!H374=1,"",VLOOKUP(E391,'Source de valeurs'!$A$3:$B$10,2,FALSE))</f>
        <v xml:space="preserve"> </v>
      </c>
      <c r="H391" s="592" t="str">
        <f>IF(A391="NA","",VLOOKUP(E391,'Source de valeurs'!$A$3:$B$10,2,FALSE))</f>
        <v xml:space="preserve"> </v>
      </c>
      <c r="I391" s="952" t="str">
        <f>IF(B391="NA","",VLOOKUP(E391,'Source de valeurs'!$A$3:$B$10,2,FALSE))</f>
        <v xml:space="preserve"> </v>
      </c>
      <c r="J391" s="594" t="str">
        <f>IF(C391="NA","",VLOOKUP(E391,'Source de valeurs'!$A$3:$B$10,2,FALSE))</f>
        <v/>
      </c>
      <c r="K391" s="571"/>
      <c r="L391" s="1175" t="s">
        <v>1154</v>
      </c>
      <c r="M391" s="1176"/>
      <c r="N391" s="936"/>
      <c r="O391" s="936"/>
      <c r="P391" s="936"/>
      <c r="Q391" s="936"/>
      <c r="R391" s="936"/>
      <c r="S391" s="935"/>
      <c r="T391" s="935"/>
      <c r="U391" s="935"/>
      <c r="V391" s="933"/>
    </row>
    <row r="392" spans="1:22" ht="51" outlineLevel="1">
      <c r="A392" s="695" t="s">
        <v>477</v>
      </c>
      <c r="B392" s="586" t="s">
        <v>1152</v>
      </c>
      <c r="C392" s="586" t="s">
        <v>69</v>
      </c>
      <c r="D392" s="586" t="s">
        <v>486</v>
      </c>
      <c r="E392" s="593" t="s">
        <v>1765</v>
      </c>
      <c r="F392" s="1003" t="str">
        <f>IFERROR(VLOOKUP(E392,'Source de valeurs'!$A$3:$C$10,3,FALSE),"")</f>
        <v>L'exigence n'est pas encore évaluée</v>
      </c>
      <c r="G392" s="934" t="str">
        <f>IF('Calculs et Décisions'!H375=1,"",VLOOKUP(E392,'Source de valeurs'!$A$3:$B$10,2,FALSE))</f>
        <v xml:space="preserve"> </v>
      </c>
      <c r="H392" s="592" t="str">
        <f>IF(A392="NA","",VLOOKUP(E392,'Source de valeurs'!$A$3:$B$10,2,FALSE))</f>
        <v xml:space="preserve"> </v>
      </c>
      <c r="I392" s="952" t="str">
        <f>IF(B392="NA","",VLOOKUP(E392,'Source de valeurs'!$A$3:$B$10,2,FALSE))</f>
        <v xml:space="preserve"> </v>
      </c>
      <c r="J392" s="594" t="str">
        <f>IF(C392="NA","",VLOOKUP(E392,'Source de valeurs'!$A$3:$B$10,2,FALSE))</f>
        <v/>
      </c>
      <c r="K392" s="571"/>
      <c r="L392" s="1175" t="s">
        <v>1154</v>
      </c>
      <c r="M392" s="1176"/>
      <c r="N392" s="936"/>
      <c r="O392" s="936"/>
      <c r="P392" s="936"/>
      <c r="Q392" s="936"/>
      <c r="R392" s="936"/>
      <c r="S392" s="935"/>
      <c r="T392" s="935"/>
      <c r="U392" s="935"/>
      <c r="V392" s="933"/>
    </row>
    <row r="393" spans="1:22" ht="51" outlineLevel="1">
      <c r="A393" s="695" t="s">
        <v>477</v>
      </c>
      <c r="B393" s="586" t="s">
        <v>1153</v>
      </c>
      <c r="C393" s="586" t="s">
        <v>69</v>
      </c>
      <c r="D393" s="586" t="s">
        <v>487</v>
      </c>
      <c r="E393" s="593" t="s">
        <v>1765</v>
      </c>
      <c r="F393" s="1003" t="str">
        <f>IFERROR(VLOOKUP(E393,'Source de valeurs'!$A$3:$C$10,3,FALSE),"")</f>
        <v>L'exigence n'est pas encore évaluée</v>
      </c>
      <c r="G393" s="934" t="str">
        <f>IF('Calculs et Décisions'!H376=1,"",VLOOKUP(E393,'Source de valeurs'!$A$3:$B$10,2,FALSE))</f>
        <v xml:space="preserve"> </v>
      </c>
      <c r="H393" s="592" t="str">
        <f>IF(A393="NA","",VLOOKUP(E393,'Source de valeurs'!$A$3:$B$10,2,FALSE))</f>
        <v xml:space="preserve"> </v>
      </c>
      <c r="I393" s="952" t="str">
        <f>IF(B393="NA","",VLOOKUP(E393,'Source de valeurs'!$A$3:$B$10,2,FALSE))</f>
        <v xml:space="preserve"> </v>
      </c>
      <c r="J393" s="594" t="str">
        <f>IF(C393="NA","",VLOOKUP(E393,'Source de valeurs'!$A$3:$B$10,2,FALSE))</f>
        <v/>
      </c>
      <c r="K393" s="571"/>
      <c r="L393" s="1175" t="s">
        <v>1154</v>
      </c>
      <c r="M393" s="1176"/>
      <c r="N393" s="936"/>
      <c r="O393" s="936"/>
      <c r="P393" s="936"/>
      <c r="Q393" s="936"/>
      <c r="R393" s="936"/>
      <c r="S393" s="935"/>
      <c r="T393" s="935"/>
      <c r="U393" s="935"/>
      <c r="V393" s="933"/>
    </row>
    <row r="394" spans="1:22" ht="38.25" outlineLevel="1">
      <c r="A394" s="697" t="s">
        <v>477</v>
      </c>
      <c r="B394" s="596" t="s">
        <v>337</v>
      </c>
      <c r="C394" s="596" t="s">
        <v>69</v>
      </c>
      <c r="D394" s="596" t="s">
        <v>1536</v>
      </c>
      <c r="E394" s="593" t="s">
        <v>1765</v>
      </c>
      <c r="F394" s="1003" t="str">
        <f>IFERROR(VLOOKUP(E394,'Source de valeurs'!$A$3:$C$10,3,FALSE),"")</f>
        <v>L'exigence n'est pas encore évaluée</v>
      </c>
      <c r="G394" s="934" t="str">
        <f>IF('Calculs et Décisions'!H377=1,"",VLOOKUP(E394,'Source de valeurs'!$A$3:$B$10,2,FALSE))</f>
        <v xml:space="preserve"> </v>
      </c>
      <c r="H394" s="592" t="str">
        <f>IF(A394="NA","",VLOOKUP(E394,'Source de valeurs'!$A$3:$B$10,2,FALSE))</f>
        <v xml:space="preserve"> </v>
      </c>
      <c r="I394" s="952" t="str">
        <f>IF(B394="NA","",VLOOKUP(E394,'Source de valeurs'!$A$3:$B$10,2,FALSE))</f>
        <v xml:space="preserve"> </v>
      </c>
      <c r="J394" s="594" t="str">
        <f>IF(C394="NA","",VLOOKUP(E394,'Source de valeurs'!$A$3:$B$10,2,FALSE))</f>
        <v/>
      </c>
      <c r="K394" s="571"/>
      <c r="L394" s="1175" t="s">
        <v>1154</v>
      </c>
      <c r="M394" s="1176"/>
      <c r="N394" s="936"/>
      <c r="O394" s="936"/>
      <c r="P394" s="936"/>
      <c r="Q394" s="936"/>
      <c r="R394" s="936"/>
      <c r="S394" s="935"/>
      <c r="T394" s="935"/>
      <c r="U394" s="935"/>
      <c r="V394" s="933"/>
    </row>
    <row r="395" spans="1:22" ht="38.25" outlineLevel="1">
      <c r="A395" s="697" t="s">
        <v>477</v>
      </c>
      <c r="B395" s="596" t="s">
        <v>337</v>
      </c>
      <c r="C395" s="596" t="s">
        <v>69</v>
      </c>
      <c r="D395" s="596" t="s">
        <v>1537</v>
      </c>
      <c r="E395" s="593" t="s">
        <v>1765</v>
      </c>
      <c r="F395" s="1003" t="str">
        <f>IFERROR(VLOOKUP(E395,'Source de valeurs'!$A$3:$C$10,3,FALSE),"")</f>
        <v>L'exigence n'est pas encore évaluée</v>
      </c>
      <c r="G395" s="934" t="str">
        <f>IF('Calculs et Décisions'!H378=1,"",VLOOKUP(E395,'Source de valeurs'!$A$3:$B$10,2,FALSE))</f>
        <v xml:space="preserve"> </v>
      </c>
      <c r="H395" s="592" t="str">
        <f>IF(A395="NA","",VLOOKUP(E395,'Source de valeurs'!$A$3:$B$10,2,FALSE))</f>
        <v xml:space="preserve"> </v>
      </c>
      <c r="I395" s="952" t="str">
        <f>IF(B395="NA","",VLOOKUP(E395,'Source de valeurs'!$A$3:$B$10,2,FALSE))</f>
        <v xml:space="preserve"> </v>
      </c>
      <c r="J395" s="594" t="str">
        <f>IF(C395="NA","",VLOOKUP(E395,'Source de valeurs'!$A$3:$B$10,2,FALSE))</f>
        <v/>
      </c>
      <c r="K395" s="571"/>
      <c r="L395" s="1175" t="s">
        <v>1154</v>
      </c>
      <c r="M395" s="1176"/>
      <c r="N395" s="936"/>
      <c r="O395" s="936"/>
      <c r="P395" s="936"/>
      <c r="Q395" s="936"/>
      <c r="R395" s="936"/>
      <c r="S395" s="935"/>
      <c r="T395" s="935"/>
      <c r="U395" s="935"/>
      <c r="V395" s="933"/>
    </row>
    <row r="396" spans="1:22" ht="76.5" outlineLevel="1">
      <c r="A396" s="697" t="s">
        <v>477</v>
      </c>
      <c r="B396" s="596" t="s">
        <v>337</v>
      </c>
      <c r="C396" s="596" t="s">
        <v>69</v>
      </c>
      <c r="D396" s="596" t="s">
        <v>1538</v>
      </c>
      <c r="E396" s="593" t="s">
        <v>1765</v>
      </c>
      <c r="F396" s="1003" t="str">
        <f>IFERROR(VLOOKUP(E396,'Source de valeurs'!$A$3:$C$10,3,FALSE),"")</f>
        <v>L'exigence n'est pas encore évaluée</v>
      </c>
      <c r="G396" s="934" t="str">
        <f>IF('Calculs et Décisions'!H379=1,"",VLOOKUP(E396,'Source de valeurs'!$A$3:$B$10,2,FALSE))</f>
        <v xml:space="preserve"> </v>
      </c>
      <c r="H396" s="592" t="str">
        <f>IF(A396="NA","",VLOOKUP(E396,'Source de valeurs'!$A$3:$B$10,2,FALSE))</f>
        <v xml:space="preserve"> </v>
      </c>
      <c r="I396" s="952" t="str">
        <f>IF(B396="NA","",VLOOKUP(E396,'Source de valeurs'!$A$3:$B$10,2,FALSE))</f>
        <v xml:space="preserve"> </v>
      </c>
      <c r="J396" s="594" t="str">
        <f>IF(C396="NA","",VLOOKUP(E396,'Source de valeurs'!$A$3:$B$10,2,FALSE))</f>
        <v/>
      </c>
      <c r="K396" s="571"/>
      <c r="L396" s="1175" t="s">
        <v>1154</v>
      </c>
      <c r="M396" s="1176"/>
      <c r="N396" s="936"/>
      <c r="O396" s="936"/>
      <c r="P396" s="936"/>
      <c r="Q396" s="936"/>
      <c r="R396" s="936"/>
      <c r="S396" s="935"/>
      <c r="T396" s="935"/>
      <c r="U396" s="935"/>
      <c r="V396" s="933"/>
    </row>
    <row r="397" spans="1:22" ht="38.25" outlineLevel="1">
      <c r="A397" s="697" t="s">
        <v>477</v>
      </c>
      <c r="B397" s="596" t="s">
        <v>337</v>
      </c>
      <c r="C397" s="596" t="s">
        <v>69</v>
      </c>
      <c r="D397" s="617" t="s">
        <v>1539</v>
      </c>
      <c r="E397" s="593" t="s">
        <v>1765</v>
      </c>
      <c r="F397" s="1003" t="str">
        <f>IFERROR(VLOOKUP(E397,'Source de valeurs'!$A$3:$C$10,3,FALSE),"")</f>
        <v>L'exigence n'est pas encore évaluée</v>
      </c>
      <c r="G397" s="934" t="str">
        <f>IF('Calculs et Décisions'!H380=1,"",VLOOKUP(E397,'Source de valeurs'!$A$3:$B$10,2,FALSE))</f>
        <v xml:space="preserve"> </v>
      </c>
      <c r="H397" s="592" t="str">
        <f>IF(A397="NA","",VLOOKUP(E397,'Source de valeurs'!$A$3:$B$10,2,FALSE))</f>
        <v xml:space="preserve"> </v>
      </c>
      <c r="I397" s="952" t="str">
        <f>IF(B397="NA","",VLOOKUP(E397,'Source de valeurs'!$A$3:$B$10,2,FALSE))</f>
        <v xml:space="preserve"> </v>
      </c>
      <c r="J397" s="594" t="str">
        <f>IF(C397="NA","",VLOOKUP(E397,'Source de valeurs'!$A$3:$B$10,2,FALSE))</f>
        <v/>
      </c>
      <c r="K397" s="571"/>
      <c r="L397" s="1175" t="s">
        <v>1154</v>
      </c>
      <c r="M397" s="1176"/>
      <c r="N397" s="1002"/>
      <c r="O397" s="936"/>
      <c r="P397" s="936"/>
      <c r="Q397" s="936"/>
      <c r="R397" s="936"/>
      <c r="S397" s="935"/>
      <c r="T397" s="935"/>
      <c r="U397" s="935"/>
      <c r="V397" s="933"/>
    </row>
    <row r="398" spans="1:22" ht="25.5" outlineLevel="1">
      <c r="A398" s="700" t="s">
        <v>477</v>
      </c>
      <c r="B398" s="574" t="s">
        <v>488</v>
      </c>
      <c r="C398" s="574" t="s">
        <v>69</v>
      </c>
      <c r="D398" s="574" t="s">
        <v>489</v>
      </c>
      <c r="E398" s="595"/>
      <c r="F398" s="1003"/>
      <c r="G398" s="934"/>
      <c r="H398" s="592"/>
      <c r="I398" s="952"/>
      <c r="J398" s="594"/>
      <c r="K398" s="572"/>
      <c r="L398" s="1175"/>
      <c r="M398" s="1176"/>
      <c r="N398" s="936"/>
      <c r="O398" s="936"/>
      <c r="P398" s="936"/>
      <c r="Q398" s="936"/>
      <c r="R398" s="936"/>
      <c r="S398" s="935"/>
      <c r="T398" s="935"/>
      <c r="U398" s="935"/>
      <c r="V398" s="933"/>
    </row>
    <row r="399" spans="1:22" ht="89.25" outlineLevel="1">
      <c r="A399" s="697" t="s">
        <v>477</v>
      </c>
      <c r="B399" s="596" t="s">
        <v>488</v>
      </c>
      <c r="C399" s="596" t="s">
        <v>69</v>
      </c>
      <c r="D399" s="611" t="s">
        <v>1540</v>
      </c>
      <c r="E399" s="593" t="s">
        <v>1765</v>
      </c>
      <c r="F399" s="1003" t="str">
        <f>IFERROR(VLOOKUP(E399,'Source de valeurs'!$A$3:$C$10,3,FALSE),"")</f>
        <v>L'exigence n'est pas encore évaluée</v>
      </c>
      <c r="G399" s="934" t="str">
        <f>IF('Calculs et Décisions'!H382=1,"",VLOOKUP(E399,'Source de valeurs'!$A$3:$B$10,2,FALSE))</f>
        <v xml:space="preserve"> </v>
      </c>
      <c r="H399" s="592" t="str">
        <f>IF(A399="NA","",VLOOKUP(E399,'Source de valeurs'!$A$3:$B$10,2,FALSE))</f>
        <v xml:space="preserve"> </v>
      </c>
      <c r="I399" s="952" t="str">
        <f>IF(B399="NA","",VLOOKUP(E399,'Source de valeurs'!$A$3:$B$10,2,FALSE))</f>
        <v xml:space="preserve"> </v>
      </c>
      <c r="J399" s="594" t="str">
        <f>IF(C399="NA","",VLOOKUP(E399,'Source de valeurs'!$A$3:$B$10,2,FALSE))</f>
        <v/>
      </c>
      <c r="K399" s="571"/>
      <c r="L399" s="1175" t="s">
        <v>1154</v>
      </c>
      <c r="M399" s="1176"/>
      <c r="N399" s="936"/>
      <c r="O399" s="936"/>
      <c r="P399" s="936"/>
      <c r="Q399" s="936"/>
      <c r="R399" s="936"/>
      <c r="S399" s="935"/>
      <c r="T399" s="935"/>
      <c r="U399" s="935"/>
      <c r="V399" s="933"/>
    </row>
    <row r="400" spans="1:22" ht="38.25" outlineLevel="1">
      <c r="A400" s="697" t="s">
        <v>477</v>
      </c>
      <c r="B400" s="596" t="s">
        <v>488</v>
      </c>
      <c r="C400" s="596" t="s">
        <v>69</v>
      </c>
      <c r="D400" s="596" t="s">
        <v>1541</v>
      </c>
      <c r="E400" s="593" t="s">
        <v>1765</v>
      </c>
      <c r="F400" s="1003" t="str">
        <f>IFERROR(VLOOKUP(E400,'Source de valeurs'!$A$3:$C$10,3,FALSE),"")</f>
        <v>L'exigence n'est pas encore évaluée</v>
      </c>
      <c r="G400" s="934" t="str">
        <f>IF('Calculs et Décisions'!H383=1,"",VLOOKUP(E400,'Source de valeurs'!$A$3:$B$10,2,FALSE))</f>
        <v xml:space="preserve"> </v>
      </c>
      <c r="H400" s="592" t="str">
        <f>IF(A400="NA","",VLOOKUP(E400,'Source de valeurs'!$A$3:$B$10,2,FALSE))</f>
        <v xml:space="preserve"> </v>
      </c>
      <c r="I400" s="952" t="str">
        <f>IF(B400="NA","",VLOOKUP(E400,'Source de valeurs'!$A$3:$B$10,2,FALSE))</f>
        <v xml:space="preserve"> </v>
      </c>
      <c r="J400" s="594" t="str">
        <f>IF(C400="NA","",VLOOKUP(E400,'Source de valeurs'!$A$3:$B$10,2,FALSE))</f>
        <v/>
      </c>
      <c r="K400" s="571"/>
      <c r="L400" s="1175" t="s">
        <v>1154</v>
      </c>
      <c r="M400" s="1176"/>
      <c r="N400" s="936"/>
      <c r="O400" s="936"/>
      <c r="P400" s="936"/>
      <c r="Q400" s="936"/>
      <c r="R400" s="936"/>
      <c r="S400" s="935"/>
      <c r="T400" s="935"/>
      <c r="U400" s="935"/>
      <c r="V400" s="933"/>
    </row>
    <row r="401" spans="1:39" s="549" customFormat="1" ht="63.75" outlineLevel="1">
      <c r="A401" s="693" t="s">
        <v>490</v>
      </c>
      <c r="B401" s="573" t="s">
        <v>347</v>
      </c>
      <c r="C401" s="573" t="s">
        <v>69</v>
      </c>
      <c r="D401" s="573" t="s">
        <v>491</v>
      </c>
      <c r="E401" s="1036" t="str">
        <f>IFERROR(IF(G401&lt;&gt;"NA",VLOOKUP(G401,'Source de valeurs'!$A$14:$C$18,2),VLOOKUP(AVERAGE(H401:J401),'Source de valeurs'!$A$14:$C$18,2)),"")</f>
        <v/>
      </c>
      <c r="F401" s="573" t="str">
        <f>IFERROR(VLOOKUP(G401,'Source de valeurs'!$A$14:$C$18,3),"")</f>
        <v>Le chapitre/sous chapitre ne peut pas s'appliquer à l'établissement évalué</v>
      </c>
      <c r="G401" s="1035" t="str">
        <f>IFERROR(AVERAGE(G402:G424),"NA")</f>
        <v>NA</v>
      </c>
      <c r="H401" s="592" t="str">
        <f>IFERROR(AVERAGE(H402:H424),"")</f>
        <v/>
      </c>
      <c r="I401" s="952" t="str">
        <f>IFERROR(AVERAGE(I402:I424),"")</f>
        <v/>
      </c>
      <c r="J401" s="594" t="str">
        <f>IFERROR(AVERAGE(J402:J424),"")</f>
        <v/>
      </c>
      <c r="K401" s="571"/>
      <c r="L401" s="1175" t="s">
        <v>1154</v>
      </c>
      <c r="M401" s="1176"/>
      <c r="N401" s="936"/>
      <c r="O401" s="936"/>
      <c r="P401" s="936"/>
      <c r="Q401" s="936"/>
      <c r="R401" s="936"/>
      <c r="S401" s="938"/>
      <c r="T401" s="938"/>
      <c r="U401" s="942"/>
      <c r="V401" s="945"/>
      <c r="W401" s="550"/>
      <c r="X401" s="548"/>
      <c r="Y401" s="548"/>
      <c r="Z401" s="548"/>
      <c r="AA401" s="548"/>
      <c r="AB401" s="548"/>
      <c r="AC401" s="548"/>
      <c r="AD401" s="548"/>
      <c r="AE401" s="548"/>
      <c r="AF401" s="548"/>
      <c r="AG401" s="548"/>
      <c r="AH401" s="548"/>
      <c r="AI401" s="548"/>
      <c r="AJ401" s="548"/>
      <c r="AK401" s="548"/>
      <c r="AL401" s="548"/>
      <c r="AM401" s="548"/>
    </row>
    <row r="402" spans="1:39" ht="63.75" outlineLevel="1">
      <c r="A402" s="697" t="s">
        <v>492</v>
      </c>
      <c r="B402" s="596" t="s">
        <v>347</v>
      </c>
      <c r="C402" s="596" t="s">
        <v>69</v>
      </c>
      <c r="D402" s="596" t="s">
        <v>1542</v>
      </c>
      <c r="E402" s="593" t="s">
        <v>1765</v>
      </c>
      <c r="F402" s="1003" t="str">
        <f>IFERROR(VLOOKUP(E402,'Source de valeurs'!$A$3:$C$10,3,FALSE),"")</f>
        <v>L'exigence n'est pas encore évaluée</v>
      </c>
      <c r="G402" s="934" t="str">
        <f>IF('Calculs et Décisions'!H385=1,"",VLOOKUP(E402,'Source de valeurs'!$A$3:$B$10,2,FALSE))</f>
        <v xml:space="preserve"> </v>
      </c>
      <c r="H402" s="592" t="str">
        <f>IF(A402="NA","",VLOOKUP(E402,'Source de valeurs'!$A$3:$B$10,2,FALSE))</f>
        <v xml:space="preserve"> </v>
      </c>
      <c r="I402" s="952" t="str">
        <f>IF(B402="NA","",VLOOKUP(E402,'Source de valeurs'!$A$3:$B$10,2,FALSE))</f>
        <v xml:space="preserve"> </v>
      </c>
      <c r="J402" s="594" t="str">
        <f>IF(C402="NA","",VLOOKUP(E402,'Source de valeurs'!$A$3:$B$10,2,FALSE))</f>
        <v/>
      </c>
      <c r="K402" s="571"/>
      <c r="L402" s="1175" t="s">
        <v>1154</v>
      </c>
      <c r="M402" s="1176"/>
      <c r="N402" s="936"/>
      <c r="O402" s="936"/>
      <c r="P402" s="936"/>
      <c r="Q402" s="936"/>
      <c r="R402" s="936"/>
      <c r="S402" s="935"/>
      <c r="T402" s="935"/>
      <c r="U402" s="935"/>
      <c r="V402" s="933"/>
    </row>
    <row r="403" spans="1:39" ht="76.5" outlineLevel="1">
      <c r="A403" s="697" t="s">
        <v>492</v>
      </c>
      <c r="B403" s="596" t="s">
        <v>347</v>
      </c>
      <c r="C403" s="596" t="s">
        <v>69</v>
      </c>
      <c r="D403" s="596" t="s">
        <v>1543</v>
      </c>
      <c r="E403" s="593" t="s">
        <v>1765</v>
      </c>
      <c r="F403" s="1003" t="str">
        <f>IFERROR(VLOOKUP(E403,'Source de valeurs'!$A$3:$C$10,3,FALSE),"")</f>
        <v>L'exigence n'est pas encore évaluée</v>
      </c>
      <c r="G403" s="934" t="str">
        <f>IF('Calculs et Décisions'!H386=1,"",VLOOKUP(E403,'Source de valeurs'!$A$3:$B$10,2,FALSE))</f>
        <v xml:space="preserve"> </v>
      </c>
      <c r="H403" s="592" t="str">
        <f>IF(A403="NA","",VLOOKUP(E403,'Source de valeurs'!$A$3:$B$10,2,FALSE))</f>
        <v xml:space="preserve"> </v>
      </c>
      <c r="I403" s="952" t="str">
        <f>IF(B403="NA","",VLOOKUP(E403,'Source de valeurs'!$A$3:$B$10,2,FALSE))</f>
        <v xml:space="preserve"> </v>
      </c>
      <c r="J403" s="594" t="str">
        <f>IF(C403="NA","",VLOOKUP(E403,'Source de valeurs'!$A$3:$B$10,2,FALSE))</f>
        <v/>
      </c>
      <c r="K403" s="571"/>
      <c r="L403" s="1175" t="s">
        <v>1154</v>
      </c>
      <c r="M403" s="1176"/>
      <c r="N403" s="936"/>
      <c r="O403" s="936"/>
      <c r="P403" s="936"/>
      <c r="Q403" s="936"/>
      <c r="R403" s="936"/>
      <c r="S403" s="935"/>
      <c r="T403" s="935"/>
      <c r="U403" s="935"/>
      <c r="V403" s="933"/>
    </row>
    <row r="404" spans="1:39" ht="38.25" outlineLevel="1">
      <c r="A404" s="697" t="s">
        <v>493</v>
      </c>
      <c r="B404" s="596" t="s">
        <v>347</v>
      </c>
      <c r="C404" s="596" t="s">
        <v>69</v>
      </c>
      <c r="D404" s="617" t="s">
        <v>1544</v>
      </c>
      <c r="E404" s="593" t="s">
        <v>1765</v>
      </c>
      <c r="F404" s="1003" t="str">
        <f>IFERROR(VLOOKUP(E404,'Source de valeurs'!$A$3:$C$10,3,FALSE),"")</f>
        <v>L'exigence n'est pas encore évaluée</v>
      </c>
      <c r="G404" s="934" t="str">
        <f>IF('Calculs et Décisions'!H387=1,"",VLOOKUP(E404,'Source de valeurs'!$A$3:$B$10,2,FALSE))</f>
        <v xml:space="preserve"> </v>
      </c>
      <c r="H404" s="592" t="str">
        <f>IF(A404="NA","",VLOOKUP(E404,'Source de valeurs'!$A$3:$B$10,2,FALSE))</f>
        <v xml:space="preserve"> </v>
      </c>
      <c r="I404" s="952" t="str">
        <f>IF(B404="NA","",VLOOKUP(E404,'Source de valeurs'!$A$3:$B$10,2,FALSE))</f>
        <v xml:space="preserve"> </v>
      </c>
      <c r="J404" s="594" t="str">
        <f>IF(C404="NA","",VLOOKUP(E404,'Source de valeurs'!$A$3:$B$10,2,FALSE))</f>
        <v/>
      </c>
      <c r="K404" s="571"/>
      <c r="L404" s="1175" t="s">
        <v>1154</v>
      </c>
      <c r="M404" s="1176"/>
      <c r="N404" s="936"/>
      <c r="O404" s="936"/>
      <c r="P404" s="936"/>
      <c r="Q404" s="936"/>
      <c r="R404" s="936"/>
      <c r="S404" s="935"/>
      <c r="T404" s="935"/>
      <c r="U404" s="935"/>
      <c r="V404" s="933"/>
    </row>
    <row r="405" spans="1:39" ht="89.25" outlineLevel="1">
      <c r="A405" s="697" t="s">
        <v>493</v>
      </c>
      <c r="B405" s="596" t="s">
        <v>347</v>
      </c>
      <c r="C405" s="596" t="s">
        <v>69</v>
      </c>
      <c r="D405" s="596" t="s">
        <v>1545</v>
      </c>
      <c r="E405" s="593" t="s">
        <v>1765</v>
      </c>
      <c r="F405" s="1003" t="str">
        <f>IFERROR(VLOOKUP(E405,'Source de valeurs'!$A$3:$C$10,3,FALSE),"")</f>
        <v>L'exigence n'est pas encore évaluée</v>
      </c>
      <c r="G405" s="934" t="str">
        <f>IF('Calculs et Décisions'!H388=1,"",VLOOKUP(E405,'Source de valeurs'!$A$3:$B$10,2,FALSE))</f>
        <v xml:space="preserve"> </v>
      </c>
      <c r="H405" s="592" t="str">
        <f>IF(A405="NA","",VLOOKUP(E405,'Source de valeurs'!$A$3:$B$10,2,FALSE))</f>
        <v xml:space="preserve"> </v>
      </c>
      <c r="I405" s="952" t="str">
        <f>IF(B405="NA","",VLOOKUP(E405,'Source de valeurs'!$A$3:$B$10,2,FALSE))</f>
        <v xml:space="preserve"> </v>
      </c>
      <c r="J405" s="594" t="str">
        <f>IF(C405="NA","",VLOOKUP(E405,'Source de valeurs'!$A$3:$B$10,2,FALSE))</f>
        <v/>
      </c>
      <c r="K405" s="571"/>
      <c r="L405" s="1175" t="s">
        <v>1154</v>
      </c>
      <c r="M405" s="1176"/>
      <c r="N405" s="936"/>
      <c r="O405" s="936"/>
      <c r="P405" s="936"/>
      <c r="Q405" s="936"/>
      <c r="R405" s="936"/>
      <c r="S405" s="935"/>
      <c r="T405" s="935"/>
      <c r="U405" s="935"/>
      <c r="V405" s="933"/>
    </row>
    <row r="406" spans="1:39" ht="38.25" outlineLevel="1">
      <c r="A406" s="697" t="s">
        <v>494</v>
      </c>
      <c r="B406" s="596" t="s">
        <v>347</v>
      </c>
      <c r="C406" s="596" t="s">
        <v>69</v>
      </c>
      <c r="D406" s="617" t="s">
        <v>1546</v>
      </c>
      <c r="E406" s="593" t="s">
        <v>1765</v>
      </c>
      <c r="F406" s="1003" t="str">
        <f>IFERROR(VLOOKUP(E406,'Source de valeurs'!$A$3:$C$10,3,FALSE),"")</f>
        <v>L'exigence n'est pas encore évaluée</v>
      </c>
      <c r="G406" s="934" t="str">
        <f>IF('Calculs et Décisions'!H389=1,"",VLOOKUP(E406,'Source de valeurs'!$A$3:$B$10,2,FALSE))</f>
        <v xml:space="preserve"> </v>
      </c>
      <c r="H406" s="592" t="str">
        <f>IF(A406="NA","",VLOOKUP(E406,'Source de valeurs'!$A$3:$B$10,2,FALSE))</f>
        <v xml:space="preserve"> </v>
      </c>
      <c r="I406" s="952" t="str">
        <f>IF(B406="NA","",VLOOKUP(E406,'Source de valeurs'!$A$3:$B$10,2,FALSE))</f>
        <v xml:space="preserve"> </v>
      </c>
      <c r="J406" s="594" t="str">
        <f>IF(C406="NA","",VLOOKUP(E406,'Source de valeurs'!$A$3:$B$10,2,FALSE))</f>
        <v/>
      </c>
      <c r="K406" s="571"/>
      <c r="L406" s="1175" t="s">
        <v>1154</v>
      </c>
      <c r="M406" s="1176"/>
      <c r="N406" s="936"/>
      <c r="O406" s="936"/>
      <c r="P406" s="936"/>
      <c r="Q406" s="936"/>
      <c r="R406" s="936"/>
      <c r="S406" s="935"/>
      <c r="T406" s="935"/>
      <c r="U406" s="935"/>
      <c r="V406" s="933"/>
    </row>
    <row r="407" spans="1:39" ht="51" outlineLevel="1">
      <c r="A407" s="697" t="s">
        <v>495</v>
      </c>
      <c r="B407" s="596" t="s">
        <v>347</v>
      </c>
      <c r="C407" s="596" t="s">
        <v>69</v>
      </c>
      <c r="D407" s="596" t="s">
        <v>1547</v>
      </c>
      <c r="E407" s="593" t="s">
        <v>1765</v>
      </c>
      <c r="F407" s="1003" t="str">
        <f>IFERROR(VLOOKUP(E407,'Source de valeurs'!$A$3:$C$10,3,FALSE),"")</f>
        <v>L'exigence n'est pas encore évaluée</v>
      </c>
      <c r="G407" s="934" t="str">
        <f>IF('Calculs et Décisions'!H390=1,"",VLOOKUP(E407,'Source de valeurs'!$A$3:$B$10,2,FALSE))</f>
        <v xml:space="preserve"> </v>
      </c>
      <c r="H407" s="592" t="str">
        <f>IF(A407="NA","",VLOOKUP(E407,'Source de valeurs'!$A$3:$B$10,2,FALSE))</f>
        <v xml:space="preserve"> </v>
      </c>
      <c r="I407" s="952" t="str">
        <f>IF(B407="NA","",VLOOKUP(E407,'Source de valeurs'!$A$3:$B$10,2,FALSE))</f>
        <v xml:space="preserve"> </v>
      </c>
      <c r="J407" s="594" t="str">
        <f>IF(C407="NA","",VLOOKUP(E407,'Source de valeurs'!$A$3:$B$10,2,FALSE))</f>
        <v/>
      </c>
      <c r="K407" s="571"/>
      <c r="L407" s="1175" t="s">
        <v>1154</v>
      </c>
      <c r="M407" s="1176"/>
      <c r="N407" s="936"/>
      <c r="O407" s="936"/>
      <c r="P407" s="936"/>
      <c r="Q407" s="936"/>
      <c r="R407" s="936"/>
      <c r="S407" s="935"/>
      <c r="T407" s="935"/>
      <c r="U407" s="935"/>
      <c r="V407" s="933"/>
    </row>
    <row r="408" spans="1:39" ht="38.25" outlineLevel="1">
      <c r="A408" s="697" t="s">
        <v>496</v>
      </c>
      <c r="B408" s="596" t="s">
        <v>347</v>
      </c>
      <c r="C408" s="596" t="s">
        <v>69</v>
      </c>
      <c r="D408" s="596" t="s">
        <v>1548</v>
      </c>
      <c r="E408" s="593" t="s">
        <v>1765</v>
      </c>
      <c r="F408" s="1003" t="str">
        <f>IFERROR(VLOOKUP(E408,'Source de valeurs'!$A$3:$C$10,3,FALSE),"")</f>
        <v>L'exigence n'est pas encore évaluée</v>
      </c>
      <c r="G408" s="934" t="str">
        <f>IF('Calculs et Décisions'!H391=1,"",VLOOKUP(E408,'Source de valeurs'!$A$3:$B$10,2,FALSE))</f>
        <v xml:space="preserve"> </v>
      </c>
      <c r="H408" s="592" t="str">
        <f>IF(A408="NA","",VLOOKUP(E408,'Source de valeurs'!$A$3:$B$10,2,FALSE))</f>
        <v xml:space="preserve"> </v>
      </c>
      <c r="I408" s="952" t="str">
        <f>IF(B408="NA","",VLOOKUP(E408,'Source de valeurs'!$A$3:$B$10,2,FALSE))</f>
        <v xml:space="preserve"> </v>
      </c>
      <c r="J408" s="594" t="str">
        <f>IF(C408="NA","",VLOOKUP(E408,'Source de valeurs'!$A$3:$B$10,2,FALSE))</f>
        <v/>
      </c>
      <c r="K408" s="571"/>
      <c r="L408" s="1175" t="s">
        <v>1154</v>
      </c>
      <c r="M408" s="1176"/>
      <c r="N408" s="936"/>
      <c r="O408" s="936"/>
      <c r="P408" s="936"/>
      <c r="Q408" s="936"/>
      <c r="R408" s="936"/>
      <c r="S408" s="935"/>
      <c r="T408" s="935"/>
      <c r="U408" s="935"/>
      <c r="V408" s="933"/>
    </row>
    <row r="409" spans="1:39" ht="76.5" outlineLevel="1">
      <c r="A409" s="697" t="s">
        <v>497</v>
      </c>
      <c r="B409" s="596" t="s">
        <v>347</v>
      </c>
      <c r="C409" s="596" t="s">
        <v>69</v>
      </c>
      <c r="D409" s="596" t="s">
        <v>1549</v>
      </c>
      <c r="E409" s="593" t="s">
        <v>1765</v>
      </c>
      <c r="F409" s="1003" t="str">
        <f>IFERROR(VLOOKUP(E409,'Source de valeurs'!$A$3:$C$10,3,FALSE),"")</f>
        <v>L'exigence n'est pas encore évaluée</v>
      </c>
      <c r="G409" s="934" t="str">
        <f>IF('Calculs et Décisions'!H392=1,"",VLOOKUP(E409,'Source de valeurs'!$A$3:$B$10,2,FALSE))</f>
        <v xml:space="preserve"> </v>
      </c>
      <c r="H409" s="592" t="str">
        <f>IF(A409="NA","",VLOOKUP(E409,'Source de valeurs'!$A$3:$B$10,2,FALSE))</f>
        <v xml:space="preserve"> </v>
      </c>
      <c r="I409" s="952" t="str">
        <f>IF(B409="NA","",VLOOKUP(E409,'Source de valeurs'!$A$3:$B$10,2,FALSE))</f>
        <v xml:space="preserve"> </v>
      </c>
      <c r="J409" s="594" t="str">
        <f>IF(C409="NA","",VLOOKUP(E409,'Source de valeurs'!$A$3:$B$10,2,FALSE))</f>
        <v/>
      </c>
      <c r="K409" s="571"/>
      <c r="L409" s="1175" t="s">
        <v>1154</v>
      </c>
      <c r="M409" s="1176"/>
      <c r="N409" s="936"/>
      <c r="O409" s="936"/>
      <c r="P409" s="936"/>
      <c r="Q409" s="936"/>
      <c r="R409" s="936"/>
      <c r="S409" s="935"/>
      <c r="T409" s="935"/>
      <c r="U409" s="935"/>
      <c r="V409" s="933"/>
    </row>
    <row r="410" spans="1:39" ht="38.25" outlineLevel="1">
      <c r="A410" s="696" t="s">
        <v>69</v>
      </c>
      <c r="B410" s="598" t="s">
        <v>347</v>
      </c>
      <c r="C410" s="587" t="s">
        <v>69</v>
      </c>
      <c r="D410" s="598" t="s">
        <v>1550</v>
      </c>
      <c r="E410" s="593" t="s">
        <v>1765</v>
      </c>
      <c r="F410" s="1003" t="str">
        <f>IFERROR(VLOOKUP(E410,'Source de valeurs'!$A$3:$C$10,3,FALSE),"")</f>
        <v>L'exigence n'est pas encore évaluée</v>
      </c>
      <c r="G410" s="934" t="str">
        <f>IF('Calculs et Décisions'!H393=1,"",VLOOKUP(E410,'Source de valeurs'!$A$3:$B$10,2,FALSE))</f>
        <v/>
      </c>
      <c r="H410" s="592" t="str">
        <f>IF(A410="NA","",VLOOKUP(E410,'Source de valeurs'!$A$3:$B$10,2,FALSE))</f>
        <v/>
      </c>
      <c r="I410" s="952" t="str">
        <f>IF(B410="NA","",VLOOKUP(E410,'Source de valeurs'!$A$3:$B$10,2,FALSE))</f>
        <v xml:space="preserve"> </v>
      </c>
      <c r="J410" s="594" t="str">
        <f>IF(C410="NA","",VLOOKUP(E410,'Source de valeurs'!$A$3:$B$10,2,FALSE))</f>
        <v/>
      </c>
      <c r="K410" s="571"/>
      <c r="L410" s="1175" t="s">
        <v>1154</v>
      </c>
      <c r="M410" s="1176"/>
      <c r="N410" s="936"/>
      <c r="O410" s="936"/>
      <c r="P410" s="936"/>
      <c r="Q410" s="936"/>
      <c r="R410" s="936"/>
      <c r="S410" s="935"/>
      <c r="T410" s="935"/>
      <c r="U410" s="935"/>
      <c r="V410" s="933"/>
    </row>
    <row r="411" spans="1:39" ht="25.5" outlineLevel="1">
      <c r="A411" s="696" t="s">
        <v>69</v>
      </c>
      <c r="B411" s="598" t="s">
        <v>347</v>
      </c>
      <c r="C411" s="587" t="s">
        <v>69</v>
      </c>
      <c r="D411" s="598" t="s">
        <v>1242</v>
      </c>
      <c r="E411" s="593" t="s">
        <v>1765</v>
      </c>
      <c r="F411" s="1003" t="str">
        <f>IFERROR(VLOOKUP(E411,'Source de valeurs'!$A$3:$C$10,3,FALSE),"")</f>
        <v>L'exigence n'est pas encore évaluée</v>
      </c>
      <c r="G411" s="934" t="str">
        <f>IF('Calculs et Décisions'!H394=1,"",VLOOKUP(E411,'Source de valeurs'!$A$3:$B$10,2,FALSE))</f>
        <v/>
      </c>
      <c r="H411" s="592" t="str">
        <f>IF(A411="NA","",VLOOKUP(E411,'Source de valeurs'!$A$3:$B$10,2,FALSE))</f>
        <v/>
      </c>
      <c r="I411" s="952" t="str">
        <f>IF(B411="NA","",VLOOKUP(E411,'Source de valeurs'!$A$3:$B$10,2,FALSE))</f>
        <v xml:space="preserve"> </v>
      </c>
      <c r="J411" s="594" t="str">
        <f>IF(C411="NA","",VLOOKUP(E411,'Source de valeurs'!$A$3:$B$10,2,FALSE))</f>
        <v/>
      </c>
      <c r="K411" s="571"/>
      <c r="L411" s="1175" t="s">
        <v>1154</v>
      </c>
      <c r="M411" s="1176"/>
      <c r="N411" s="936"/>
      <c r="O411" s="936"/>
      <c r="P411" s="936"/>
      <c r="Q411" s="936"/>
      <c r="R411" s="936"/>
      <c r="S411" s="935"/>
      <c r="T411" s="935"/>
      <c r="U411" s="935"/>
      <c r="V411" s="933"/>
    </row>
    <row r="412" spans="1:39" ht="76.5" outlineLevel="1">
      <c r="A412" s="697" t="s">
        <v>498</v>
      </c>
      <c r="B412" s="596" t="s">
        <v>347</v>
      </c>
      <c r="C412" s="596" t="s">
        <v>69</v>
      </c>
      <c r="D412" s="617" t="s">
        <v>1551</v>
      </c>
      <c r="E412" s="593" t="s">
        <v>1765</v>
      </c>
      <c r="F412" s="1003" t="str">
        <f>IFERROR(VLOOKUP(E412,'Source de valeurs'!$A$3:$C$10,3,FALSE),"")</f>
        <v>L'exigence n'est pas encore évaluée</v>
      </c>
      <c r="G412" s="934" t="str">
        <f>IF('Calculs et Décisions'!H395=1,"",VLOOKUP(E412,'Source de valeurs'!$A$3:$B$10,2,FALSE))</f>
        <v xml:space="preserve"> </v>
      </c>
      <c r="H412" s="592" t="str">
        <f>IF(A412="NA","",VLOOKUP(E412,'Source de valeurs'!$A$3:$B$10,2,FALSE))</f>
        <v xml:space="preserve"> </v>
      </c>
      <c r="I412" s="952" t="str">
        <f>IF(B412="NA","",VLOOKUP(E412,'Source de valeurs'!$A$3:$B$10,2,FALSE))</f>
        <v xml:space="preserve"> </v>
      </c>
      <c r="J412" s="594" t="str">
        <f>IF(C412="NA","",VLOOKUP(E412,'Source de valeurs'!$A$3:$B$10,2,FALSE))</f>
        <v/>
      </c>
      <c r="K412" s="571"/>
      <c r="L412" s="1175" t="s">
        <v>1154</v>
      </c>
      <c r="M412" s="1176"/>
      <c r="N412" s="936"/>
      <c r="O412" s="936"/>
      <c r="P412" s="936"/>
      <c r="Q412" s="936"/>
      <c r="R412" s="936"/>
      <c r="S412" s="935"/>
      <c r="T412" s="935"/>
      <c r="U412" s="935"/>
      <c r="V412" s="933"/>
    </row>
    <row r="413" spans="1:39" ht="15" outlineLevel="1">
      <c r="A413" s="702"/>
      <c r="B413" s="604" t="s">
        <v>384</v>
      </c>
      <c r="C413" s="604" t="s">
        <v>69</v>
      </c>
      <c r="D413" s="604" t="s">
        <v>517</v>
      </c>
      <c r="E413" s="595"/>
      <c r="F413" s="1003"/>
      <c r="G413" s="934"/>
      <c r="H413" s="592"/>
      <c r="I413" s="952"/>
      <c r="J413" s="594"/>
      <c r="K413" s="572"/>
      <c r="L413" s="1175"/>
      <c r="M413" s="1176"/>
      <c r="N413" s="936"/>
      <c r="O413" s="936"/>
      <c r="P413" s="936"/>
      <c r="Q413" s="936"/>
      <c r="R413" s="936"/>
      <c r="S413" s="935"/>
      <c r="T413" s="935"/>
      <c r="U413" s="935"/>
      <c r="V413" s="933"/>
    </row>
    <row r="414" spans="1:39" ht="63.75" outlineLevel="1">
      <c r="A414" s="696" t="s">
        <v>69</v>
      </c>
      <c r="B414" s="598" t="s">
        <v>384</v>
      </c>
      <c r="C414" s="598" t="s">
        <v>69</v>
      </c>
      <c r="D414" s="598" t="s">
        <v>1552</v>
      </c>
      <c r="E414" s="593" t="s">
        <v>1765</v>
      </c>
      <c r="F414" s="1003" t="str">
        <f>IFERROR(VLOOKUP(E414,'Source de valeurs'!$A$3:$C$10,3,FALSE),"")</f>
        <v>L'exigence n'est pas encore évaluée</v>
      </c>
      <c r="G414" s="934" t="str">
        <f>IF('Calculs et Décisions'!H397=1,"",VLOOKUP(E414,'Source de valeurs'!$A$3:$B$10,2,FALSE))</f>
        <v/>
      </c>
      <c r="H414" s="592" t="str">
        <f>IF(A414="NA","",VLOOKUP(E414,'Source de valeurs'!$A$3:$B$10,2,FALSE))</f>
        <v/>
      </c>
      <c r="I414" s="952" t="str">
        <f>IF(B414="NA","",VLOOKUP(E414,'Source de valeurs'!$A$3:$B$10,2,FALSE))</f>
        <v xml:space="preserve"> </v>
      </c>
      <c r="J414" s="594" t="str">
        <f>IF(C414="NA","",VLOOKUP(E414,'Source de valeurs'!$A$3:$B$10,2,FALSE))</f>
        <v/>
      </c>
      <c r="K414" s="571"/>
      <c r="L414" s="1175" t="s">
        <v>1154</v>
      </c>
      <c r="M414" s="1176"/>
      <c r="N414" s="936"/>
      <c r="O414" s="936"/>
      <c r="P414" s="936"/>
      <c r="Q414" s="936"/>
      <c r="R414" s="936"/>
      <c r="S414" s="935"/>
      <c r="T414" s="935"/>
      <c r="U414" s="935"/>
      <c r="V414" s="933"/>
    </row>
    <row r="415" spans="1:39" ht="38.25" outlineLevel="1">
      <c r="A415" s="696" t="s">
        <v>69</v>
      </c>
      <c r="B415" s="598" t="s">
        <v>384</v>
      </c>
      <c r="C415" s="598" t="s">
        <v>69</v>
      </c>
      <c r="D415" s="598" t="s">
        <v>518</v>
      </c>
      <c r="E415" s="593" t="s">
        <v>1765</v>
      </c>
      <c r="F415" s="1003" t="str">
        <f>IFERROR(VLOOKUP(E415,'Source de valeurs'!$A$3:$C$10,3,FALSE),"")</f>
        <v>L'exigence n'est pas encore évaluée</v>
      </c>
      <c r="G415" s="934" t="str">
        <f>IF('Calculs et Décisions'!H398=1,"",VLOOKUP(E415,'Source de valeurs'!$A$3:$B$10,2,FALSE))</f>
        <v/>
      </c>
      <c r="H415" s="592" t="str">
        <f>IF(A415="NA","",VLOOKUP(E415,'Source de valeurs'!$A$3:$B$10,2,FALSE))</f>
        <v/>
      </c>
      <c r="I415" s="952" t="str">
        <f>IF(B415="NA","",VLOOKUP(E415,'Source de valeurs'!$A$3:$B$10,2,FALSE))</f>
        <v xml:space="preserve"> </v>
      </c>
      <c r="J415" s="594" t="str">
        <f>IF(C415="NA","",VLOOKUP(E415,'Source de valeurs'!$A$3:$B$10,2,FALSE))</f>
        <v/>
      </c>
      <c r="K415" s="571"/>
      <c r="L415" s="1175" t="s">
        <v>1154</v>
      </c>
      <c r="M415" s="1176"/>
      <c r="N415" s="936"/>
      <c r="O415" s="936"/>
      <c r="P415" s="936"/>
      <c r="Q415" s="936"/>
      <c r="R415" s="936"/>
      <c r="S415" s="935"/>
      <c r="T415" s="935"/>
      <c r="U415" s="935"/>
      <c r="V415" s="933"/>
    </row>
    <row r="416" spans="1:39" ht="51" outlineLevel="1">
      <c r="A416" s="696" t="s">
        <v>69</v>
      </c>
      <c r="B416" s="598" t="s">
        <v>384</v>
      </c>
      <c r="C416" s="598" t="s">
        <v>69</v>
      </c>
      <c r="D416" s="598" t="s">
        <v>1243</v>
      </c>
      <c r="E416" s="593" t="s">
        <v>1765</v>
      </c>
      <c r="F416" s="1003" t="str">
        <f>IFERROR(VLOOKUP(E416,'Source de valeurs'!$A$3:$C$10,3,FALSE),"")</f>
        <v>L'exigence n'est pas encore évaluée</v>
      </c>
      <c r="G416" s="934" t="str">
        <f>IF('Calculs et Décisions'!H399=1,"",VLOOKUP(E416,'Source de valeurs'!$A$3:$B$10,2,FALSE))</f>
        <v/>
      </c>
      <c r="H416" s="592" t="str">
        <f>IF(A416="NA","",VLOOKUP(E416,'Source de valeurs'!$A$3:$B$10,2,FALSE))</f>
        <v/>
      </c>
      <c r="I416" s="952" t="str">
        <f>IF(B416="NA","",VLOOKUP(E416,'Source de valeurs'!$A$3:$B$10,2,FALSE))</f>
        <v xml:space="preserve"> </v>
      </c>
      <c r="J416" s="594" t="str">
        <f>IF(C416="NA","",VLOOKUP(E416,'Source de valeurs'!$A$3:$B$10,2,FALSE))</f>
        <v/>
      </c>
      <c r="K416" s="571"/>
      <c r="L416" s="1175" t="s">
        <v>1154</v>
      </c>
      <c r="M416" s="1176"/>
      <c r="N416" s="936"/>
      <c r="O416" s="936"/>
      <c r="P416" s="936"/>
      <c r="Q416" s="936"/>
      <c r="R416" s="936"/>
      <c r="S416" s="935"/>
      <c r="T416" s="935"/>
      <c r="U416" s="935"/>
      <c r="V416" s="933"/>
    </row>
    <row r="417" spans="1:39" ht="25.5" outlineLevel="1">
      <c r="A417" s="696" t="s">
        <v>69</v>
      </c>
      <c r="B417" s="598" t="s">
        <v>384</v>
      </c>
      <c r="C417" s="598" t="s">
        <v>69</v>
      </c>
      <c r="D417" s="616" t="s">
        <v>1553</v>
      </c>
      <c r="E417" s="593" t="s">
        <v>1765</v>
      </c>
      <c r="F417" s="1003" t="str">
        <f>IFERROR(VLOOKUP(E417,'Source de valeurs'!$A$3:$C$10,3,FALSE),"")</f>
        <v>L'exigence n'est pas encore évaluée</v>
      </c>
      <c r="G417" s="934" t="str">
        <f>IF('Calculs et Décisions'!H400=1,"",VLOOKUP(E417,'Source de valeurs'!$A$3:$B$10,2,FALSE))</f>
        <v/>
      </c>
      <c r="H417" s="592" t="str">
        <f>IF(A417="NA","",VLOOKUP(E417,'Source de valeurs'!$A$3:$B$10,2,FALSE))</f>
        <v/>
      </c>
      <c r="I417" s="952" t="str">
        <f>IF(B417="NA","",VLOOKUP(E417,'Source de valeurs'!$A$3:$B$10,2,FALSE))</f>
        <v xml:space="preserve"> </v>
      </c>
      <c r="J417" s="594" t="str">
        <f>IF(C417="NA","",VLOOKUP(E417,'Source de valeurs'!$A$3:$B$10,2,FALSE))</f>
        <v/>
      </c>
      <c r="K417" s="571"/>
      <c r="L417" s="1175" t="s">
        <v>1154</v>
      </c>
      <c r="M417" s="1176"/>
      <c r="N417" s="936"/>
      <c r="O417" s="936"/>
      <c r="P417" s="936"/>
      <c r="Q417" s="936"/>
      <c r="R417" s="936"/>
      <c r="S417" s="935"/>
      <c r="T417" s="935"/>
      <c r="U417" s="935"/>
      <c r="V417" s="933"/>
    </row>
    <row r="418" spans="1:39" s="549" customFormat="1" ht="15" outlineLevel="1">
      <c r="A418" s="702"/>
      <c r="B418" s="604" t="s">
        <v>392</v>
      </c>
      <c r="C418" s="604" t="s">
        <v>69</v>
      </c>
      <c r="D418" s="604" t="s">
        <v>520</v>
      </c>
      <c r="E418" s="595"/>
      <c r="F418" s="1003"/>
      <c r="G418" s="934"/>
      <c r="H418" s="592"/>
      <c r="I418" s="952"/>
      <c r="J418" s="594"/>
      <c r="K418" s="571"/>
      <c r="L418" s="1175"/>
      <c r="M418" s="1176"/>
      <c r="N418" s="936"/>
      <c r="O418" s="936"/>
      <c r="P418" s="936"/>
      <c r="Q418" s="936"/>
      <c r="R418" s="936"/>
      <c r="S418" s="938"/>
      <c r="T418" s="938"/>
      <c r="U418" s="942"/>
      <c r="V418" s="945"/>
      <c r="W418" s="550"/>
      <c r="X418" s="548"/>
      <c r="Y418" s="548"/>
      <c r="Z418" s="548"/>
      <c r="AA418" s="548"/>
      <c r="AB418" s="548"/>
      <c r="AC418" s="548"/>
      <c r="AD418" s="548"/>
      <c r="AE418" s="548"/>
      <c r="AF418" s="548"/>
      <c r="AG418" s="548"/>
      <c r="AH418" s="548"/>
      <c r="AI418" s="548"/>
      <c r="AJ418" s="548"/>
      <c r="AK418" s="548"/>
      <c r="AL418" s="548"/>
      <c r="AM418" s="548"/>
    </row>
    <row r="419" spans="1:39" ht="76.5" outlineLevel="1">
      <c r="A419" s="696" t="s">
        <v>69</v>
      </c>
      <c r="B419" s="598" t="s">
        <v>392</v>
      </c>
      <c r="C419" s="598" t="s">
        <v>69</v>
      </c>
      <c r="D419" s="598" t="s">
        <v>1554</v>
      </c>
      <c r="E419" s="593" t="s">
        <v>1765</v>
      </c>
      <c r="F419" s="1003" t="str">
        <f>IFERROR(VLOOKUP(E419,'Source de valeurs'!$A$3:$C$10,3,FALSE),"")</f>
        <v>L'exigence n'est pas encore évaluée</v>
      </c>
      <c r="G419" s="934" t="str">
        <f>IF('Calculs et Décisions'!H402=1,"",VLOOKUP(E419,'Source de valeurs'!$A$3:$B$10,2,FALSE))</f>
        <v/>
      </c>
      <c r="H419" s="592" t="str">
        <f>IF(A419="NA","",VLOOKUP(E419,'Source de valeurs'!$A$3:$B$10,2,FALSE))</f>
        <v/>
      </c>
      <c r="I419" s="952" t="str">
        <f>IF(B419="NA","",VLOOKUP(E419,'Source de valeurs'!$A$3:$B$10,2,FALSE))</f>
        <v xml:space="preserve"> </v>
      </c>
      <c r="J419" s="594" t="str">
        <f>IF(C419="NA","",VLOOKUP(E419,'Source de valeurs'!$A$3:$B$10,2,FALSE))</f>
        <v/>
      </c>
      <c r="K419" s="571"/>
      <c r="L419" s="1175" t="s">
        <v>1154</v>
      </c>
      <c r="M419" s="1176"/>
      <c r="N419" s="936"/>
      <c r="O419" s="936"/>
      <c r="P419" s="936"/>
      <c r="Q419" s="936"/>
      <c r="R419" s="936"/>
      <c r="S419" s="935"/>
      <c r="T419" s="935"/>
      <c r="U419" s="935"/>
      <c r="V419" s="933"/>
    </row>
    <row r="420" spans="1:39" ht="51" outlineLevel="1">
      <c r="A420" s="696" t="s">
        <v>69</v>
      </c>
      <c r="B420" s="598" t="s">
        <v>392</v>
      </c>
      <c r="C420" s="598" t="s">
        <v>69</v>
      </c>
      <c r="D420" s="598" t="s">
        <v>1244</v>
      </c>
      <c r="E420" s="593" t="s">
        <v>1765</v>
      </c>
      <c r="F420" s="1003" t="str">
        <f>IFERROR(VLOOKUP(E420,'Source de valeurs'!$A$3:$C$10,3,FALSE),"")</f>
        <v>L'exigence n'est pas encore évaluée</v>
      </c>
      <c r="G420" s="934" t="str">
        <f>IF('Calculs et Décisions'!H403=1,"",VLOOKUP(E420,'Source de valeurs'!$A$3:$B$10,2,FALSE))</f>
        <v/>
      </c>
      <c r="H420" s="592" t="str">
        <f>IF(A420="NA","",VLOOKUP(E420,'Source de valeurs'!$A$3:$B$10,2,FALSE))</f>
        <v/>
      </c>
      <c r="I420" s="952" t="str">
        <f>IF(B420="NA","",VLOOKUP(E420,'Source de valeurs'!$A$3:$B$10,2,FALSE))</f>
        <v xml:space="preserve"> </v>
      </c>
      <c r="J420" s="594" t="str">
        <f>IF(C420="NA","",VLOOKUP(E420,'Source de valeurs'!$A$3:$B$10,2,FALSE))</f>
        <v/>
      </c>
      <c r="K420" s="571"/>
      <c r="L420" s="1175" t="s">
        <v>1154</v>
      </c>
      <c r="M420" s="1176"/>
      <c r="N420" s="936"/>
      <c r="O420" s="936"/>
      <c r="P420" s="936"/>
      <c r="Q420" s="936"/>
      <c r="R420" s="936"/>
      <c r="S420" s="935"/>
      <c r="T420" s="935"/>
      <c r="U420" s="935"/>
      <c r="V420" s="933"/>
    </row>
    <row r="421" spans="1:39" ht="51" outlineLevel="1">
      <c r="A421" s="696" t="s">
        <v>69</v>
      </c>
      <c r="B421" s="598" t="s">
        <v>531</v>
      </c>
      <c r="C421" s="598" t="s">
        <v>69</v>
      </c>
      <c r="D421" s="598" t="s">
        <v>1245</v>
      </c>
      <c r="E421" s="593" t="s">
        <v>1765</v>
      </c>
      <c r="F421" s="1003" t="str">
        <f>IFERROR(VLOOKUP(E421,'Source de valeurs'!$A$3:$C$10,3,FALSE),"")</f>
        <v>L'exigence n'est pas encore évaluée</v>
      </c>
      <c r="G421" s="934" t="str">
        <f>IF('Calculs et Décisions'!H404=1,"",VLOOKUP(E421,'Source de valeurs'!$A$3:$B$10,2,FALSE))</f>
        <v/>
      </c>
      <c r="H421" s="592" t="str">
        <f>IF(A421="NA","",VLOOKUP(E421,'Source de valeurs'!$A$3:$B$10,2,FALSE))</f>
        <v/>
      </c>
      <c r="I421" s="952" t="str">
        <f>IF(B421="NA","",VLOOKUP(E421,'Source de valeurs'!$A$3:$B$10,2,FALSE))</f>
        <v xml:space="preserve"> </v>
      </c>
      <c r="J421" s="594" t="str">
        <f>IF(C421="NA","",VLOOKUP(E421,'Source de valeurs'!$A$3:$B$10,2,FALSE))</f>
        <v/>
      </c>
      <c r="K421" s="571"/>
      <c r="L421" s="1175" t="s">
        <v>1154</v>
      </c>
      <c r="M421" s="1176"/>
      <c r="N421" s="936"/>
      <c r="O421" s="936"/>
      <c r="P421" s="936"/>
      <c r="Q421" s="936"/>
      <c r="R421" s="936"/>
      <c r="S421" s="935"/>
      <c r="T421" s="935"/>
      <c r="U421" s="935"/>
      <c r="V421" s="933"/>
    </row>
    <row r="422" spans="1:39" ht="38.25" outlineLevel="1">
      <c r="A422" s="696" t="s">
        <v>69</v>
      </c>
      <c r="B422" s="598" t="s">
        <v>392</v>
      </c>
      <c r="C422" s="598" t="s">
        <v>69</v>
      </c>
      <c r="D422" s="598" t="s">
        <v>1246</v>
      </c>
      <c r="E422" s="593" t="s">
        <v>1765</v>
      </c>
      <c r="F422" s="1003" t="str">
        <f>IFERROR(VLOOKUP(E422,'Source de valeurs'!$A$3:$C$10,3,FALSE),"")</f>
        <v>L'exigence n'est pas encore évaluée</v>
      </c>
      <c r="G422" s="934" t="str">
        <f>IF('Calculs et Décisions'!H405=1,"",VLOOKUP(E422,'Source de valeurs'!$A$3:$B$10,2,FALSE))</f>
        <v/>
      </c>
      <c r="H422" s="592" t="str">
        <f>IF(A422="NA","",VLOOKUP(E422,'Source de valeurs'!$A$3:$B$10,2,FALSE))</f>
        <v/>
      </c>
      <c r="I422" s="952" t="str">
        <f>IF(B422="NA","",VLOOKUP(E422,'Source de valeurs'!$A$3:$B$10,2,FALSE))</f>
        <v xml:space="preserve"> </v>
      </c>
      <c r="J422" s="594" t="str">
        <f>IF(C422="NA","",VLOOKUP(E422,'Source de valeurs'!$A$3:$B$10,2,FALSE))</f>
        <v/>
      </c>
      <c r="K422" s="571"/>
      <c r="L422" s="1175" t="s">
        <v>1154</v>
      </c>
      <c r="M422" s="1176"/>
      <c r="N422" s="936"/>
      <c r="O422" s="936"/>
      <c r="P422" s="936"/>
      <c r="Q422" s="936"/>
      <c r="R422" s="936"/>
      <c r="S422" s="935"/>
      <c r="T422" s="935"/>
      <c r="U422" s="935"/>
      <c r="V422" s="933"/>
    </row>
    <row r="423" spans="1:39" ht="38.25" outlineLevel="1">
      <c r="A423" s="696" t="s">
        <v>69</v>
      </c>
      <c r="B423" s="598" t="s">
        <v>534</v>
      </c>
      <c r="C423" s="598" t="s">
        <v>69</v>
      </c>
      <c r="D423" s="598" t="s">
        <v>1247</v>
      </c>
      <c r="E423" s="593" t="s">
        <v>1765</v>
      </c>
      <c r="F423" s="1003" t="str">
        <f>IFERROR(VLOOKUP(E423,'Source de valeurs'!$A$3:$C$10,3,FALSE),"")</f>
        <v>L'exigence n'est pas encore évaluée</v>
      </c>
      <c r="G423" s="934" t="str">
        <f>IF('Calculs et Décisions'!H406=1,"",VLOOKUP(E423,'Source de valeurs'!$A$3:$B$10,2,FALSE))</f>
        <v/>
      </c>
      <c r="H423" s="592" t="str">
        <f>IF(A423="NA","",VLOOKUP(E423,'Source de valeurs'!$A$3:$B$10,2,FALSE))</f>
        <v/>
      </c>
      <c r="I423" s="952" t="str">
        <f>IF(B423="NA","",VLOOKUP(E423,'Source de valeurs'!$A$3:$B$10,2,FALSE))</f>
        <v xml:space="preserve"> </v>
      </c>
      <c r="J423" s="594" t="str">
        <f>IF(C423="NA","",VLOOKUP(E423,'Source de valeurs'!$A$3:$B$10,2,FALSE))</f>
        <v/>
      </c>
      <c r="K423" s="571"/>
      <c r="L423" s="1175" t="s">
        <v>1154</v>
      </c>
      <c r="M423" s="1176"/>
      <c r="N423" s="936"/>
      <c r="O423" s="936"/>
      <c r="P423" s="936"/>
      <c r="Q423" s="936"/>
      <c r="R423" s="936"/>
      <c r="S423" s="935"/>
      <c r="T423" s="935"/>
      <c r="U423" s="935"/>
      <c r="V423" s="933"/>
    </row>
    <row r="424" spans="1:39" ht="25.5" outlineLevel="1">
      <c r="A424" s="696" t="s">
        <v>69</v>
      </c>
      <c r="B424" s="598" t="s">
        <v>392</v>
      </c>
      <c r="C424" s="598" t="s">
        <v>69</v>
      </c>
      <c r="D424" s="598" t="s">
        <v>1248</v>
      </c>
      <c r="E424" s="593" t="s">
        <v>1765</v>
      </c>
      <c r="F424" s="1003" t="str">
        <f>IFERROR(VLOOKUP(E424,'Source de valeurs'!$A$3:$C$10,3,FALSE),"")</f>
        <v>L'exigence n'est pas encore évaluée</v>
      </c>
      <c r="G424" s="934" t="str">
        <f>IF('Calculs et Décisions'!H407=1,"",VLOOKUP(E424,'Source de valeurs'!$A$3:$B$10,2,FALSE))</f>
        <v/>
      </c>
      <c r="H424" s="592" t="str">
        <f>IF(A424="NA","",VLOOKUP(E424,'Source de valeurs'!$A$3:$B$10,2,FALSE))</f>
        <v/>
      </c>
      <c r="I424" s="952" t="str">
        <f>IF(B424="NA","",VLOOKUP(E424,'Source de valeurs'!$A$3:$B$10,2,FALSE))</f>
        <v xml:space="preserve"> </v>
      </c>
      <c r="J424" s="594" t="str">
        <f>IF(C424="NA","",VLOOKUP(E424,'Source de valeurs'!$A$3:$B$10,2,FALSE))</f>
        <v/>
      </c>
      <c r="K424" s="571"/>
      <c r="L424" s="1175" t="s">
        <v>1154</v>
      </c>
      <c r="M424" s="1176"/>
      <c r="N424" s="936"/>
      <c r="O424" s="936"/>
      <c r="P424" s="936"/>
      <c r="Q424" s="936"/>
      <c r="R424" s="936"/>
      <c r="S424" s="935"/>
      <c r="T424" s="935"/>
      <c r="U424" s="935"/>
      <c r="V424" s="933"/>
    </row>
    <row r="425" spans="1:39" s="549" customFormat="1" ht="63.75" outlineLevel="1">
      <c r="A425" s="693" t="s">
        <v>266</v>
      </c>
      <c r="B425" s="573" t="s">
        <v>267</v>
      </c>
      <c r="C425" s="573" t="s">
        <v>69</v>
      </c>
      <c r="D425" s="573" t="s">
        <v>268</v>
      </c>
      <c r="E425" s="1036" t="str">
        <f>IFERROR(IF(G425&lt;&gt;"NA",VLOOKUP(G425,'Source de valeurs'!$A$14:$C$18,2),VLOOKUP(AVERAGE(H425:J425),'Source de valeurs'!$A$14:$C$18,2)),"")</f>
        <v/>
      </c>
      <c r="F425" s="573" t="str">
        <f>IFERROR(VLOOKUP(G425,'Source de valeurs'!$A$14:$C$18,3),"")</f>
        <v>Le chapitre/sous chapitre ne peut pas s'appliquer à l'établissement évalué</v>
      </c>
      <c r="G425" s="1035" t="str">
        <f>IFERROR(AVERAGE(G426:G456),"NA")</f>
        <v>NA</v>
      </c>
      <c r="H425" s="592" t="str">
        <f>IFERROR(AVERAGE(H426:H456),"")</f>
        <v/>
      </c>
      <c r="I425" s="952" t="str">
        <f>IFERROR(AVERAGE(I426:I456),"")</f>
        <v/>
      </c>
      <c r="J425" s="594" t="str">
        <f>IFERROR(AVERAGE(J426:J456),"")</f>
        <v/>
      </c>
      <c r="K425" s="571"/>
      <c r="L425" s="1175" t="s">
        <v>1154</v>
      </c>
      <c r="M425" s="1181"/>
      <c r="N425" s="936"/>
      <c r="O425" s="936"/>
      <c r="P425" s="936"/>
      <c r="Q425" s="936"/>
      <c r="R425" s="936"/>
      <c r="S425" s="938"/>
      <c r="T425" s="938"/>
      <c r="U425" s="942"/>
      <c r="V425" s="945"/>
      <c r="W425" s="550"/>
      <c r="X425" s="548"/>
      <c r="Y425" s="548"/>
      <c r="Z425" s="548"/>
      <c r="AA425" s="548"/>
      <c r="AB425" s="548"/>
      <c r="AC425" s="548"/>
      <c r="AD425" s="548"/>
      <c r="AE425" s="548"/>
      <c r="AF425" s="548"/>
      <c r="AG425" s="548"/>
      <c r="AH425" s="548"/>
      <c r="AI425" s="548"/>
      <c r="AJ425" s="548"/>
      <c r="AK425" s="548"/>
      <c r="AL425" s="548"/>
      <c r="AM425" s="548"/>
    </row>
    <row r="426" spans="1:39" ht="15" outlineLevel="1">
      <c r="A426" s="700" t="s">
        <v>269</v>
      </c>
      <c r="B426" s="574" t="s">
        <v>270</v>
      </c>
      <c r="C426" s="574" t="s">
        <v>69</v>
      </c>
      <c r="D426" s="574" t="s">
        <v>271</v>
      </c>
      <c r="E426" s="595"/>
      <c r="F426" s="1003"/>
      <c r="G426" s="934"/>
      <c r="H426" s="592"/>
      <c r="I426" s="952"/>
      <c r="J426" s="594"/>
      <c r="K426" s="572"/>
      <c r="L426" s="1175"/>
      <c r="M426" s="1176"/>
      <c r="N426" s="936"/>
      <c r="O426" s="936"/>
      <c r="P426" s="936"/>
      <c r="Q426" s="936"/>
      <c r="R426" s="936"/>
      <c r="S426" s="935"/>
      <c r="T426" s="935"/>
      <c r="U426" s="935"/>
      <c r="V426" s="933"/>
    </row>
    <row r="427" spans="1:39" ht="89.25" outlineLevel="1">
      <c r="A427" s="695" t="s">
        <v>269</v>
      </c>
      <c r="B427" s="586" t="s">
        <v>270</v>
      </c>
      <c r="C427" s="586" t="s">
        <v>69</v>
      </c>
      <c r="D427" s="608" t="s">
        <v>1555</v>
      </c>
      <c r="E427" s="593" t="s">
        <v>1765</v>
      </c>
      <c r="F427" s="1003" t="str">
        <f>IFERROR(VLOOKUP(E427,'Source de valeurs'!$A$3:$C$10,3,FALSE),"")</f>
        <v>L'exigence n'est pas encore évaluée</v>
      </c>
      <c r="G427" s="934" t="str">
        <f>IF('Calculs et Décisions'!H410=1,"",VLOOKUP(E427,'Source de valeurs'!$A$3:$B$10,2,FALSE))</f>
        <v xml:space="preserve"> </v>
      </c>
      <c r="H427" s="592" t="str">
        <f>IF(A427="NA","",VLOOKUP(E427,'Source de valeurs'!$A$3:$B$10,2,FALSE))</f>
        <v xml:space="preserve"> </v>
      </c>
      <c r="I427" s="952" t="str">
        <f>IF(B427="NA","",VLOOKUP(E427,'Source de valeurs'!$A$3:$B$10,2,FALSE))</f>
        <v xml:space="preserve"> </v>
      </c>
      <c r="J427" s="594" t="str">
        <f>IF(C427="NA","",VLOOKUP(E427,'Source de valeurs'!$A$3:$B$10,2,FALSE))</f>
        <v/>
      </c>
      <c r="K427" s="571"/>
      <c r="L427" s="1175" t="s">
        <v>1154</v>
      </c>
      <c r="M427" s="1176"/>
      <c r="N427" s="936"/>
      <c r="O427" s="936"/>
      <c r="P427" s="936"/>
      <c r="Q427" s="936"/>
      <c r="R427" s="936"/>
      <c r="S427" s="935"/>
      <c r="T427" s="935"/>
      <c r="U427" s="935"/>
      <c r="V427" s="933"/>
    </row>
    <row r="428" spans="1:39" ht="114.75" outlineLevel="1">
      <c r="A428" s="696" t="s">
        <v>69</v>
      </c>
      <c r="B428" s="598" t="s">
        <v>270</v>
      </c>
      <c r="C428" s="599" t="s">
        <v>69</v>
      </c>
      <c r="D428" s="612" t="s">
        <v>1308</v>
      </c>
      <c r="E428" s="593" t="s">
        <v>1765</v>
      </c>
      <c r="F428" s="1003" t="str">
        <f>IFERROR(VLOOKUP(E428,'Source de valeurs'!$A$3:$C$10,3,FALSE),"")</f>
        <v>L'exigence n'est pas encore évaluée</v>
      </c>
      <c r="G428" s="934" t="str">
        <f>IF('Calculs et Décisions'!H411=1,"",VLOOKUP(E428,'Source de valeurs'!$A$3:$B$10,2,FALSE))</f>
        <v/>
      </c>
      <c r="H428" s="592" t="str">
        <f>IF(A428="NA","",VLOOKUP(E428,'Source de valeurs'!$A$3:$B$10,2,FALSE))</f>
        <v/>
      </c>
      <c r="I428" s="952" t="str">
        <f>IF(B428="NA","",VLOOKUP(E428,'Source de valeurs'!$A$3:$B$10,2,FALSE))</f>
        <v xml:space="preserve"> </v>
      </c>
      <c r="J428" s="594" t="str">
        <f>IF(C428="NA","",VLOOKUP(E428,'Source de valeurs'!$A$3:$B$10,2,FALSE))</f>
        <v/>
      </c>
      <c r="K428" s="571"/>
      <c r="L428" s="1175" t="s">
        <v>1154</v>
      </c>
      <c r="M428" s="1176"/>
      <c r="N428" s="936"/>
      <c r="O428" s="936"/>
      <c r="P428" s="936"/>
      <c r="Q428" s="936"/>
      <c r="R428" s="936"/>
      <c r="S428" s="935"/>
      <c r="T428" s="935"/>
      <c r="U428" s="935"/>
      <c r="V428" s="933"/>
    </row>
    <row r="429" spans="1:39" ht="25.5" outlineLevel="1">
      <c r="A429" s="700" t="s">
        <v>272</v>
      </c>
      <c r="B429" s="574" t="s">
        <v>273</v>
      </c>
      <c r="C429" s="574" t="s">
        <v>69</v>
      </c>
      <c r="D429" s="574" t="s">
        <v>274</v>
      </c>
      <c r="E429" s="595"/>
      <c r="F429" s="1003"/>
      <c r="G429" s="934"/>
      <c r="H429" s="592"/>
      <c r="I429" s="952"/>
      <c r="J429" s="594"/>
      <c r="K429" s="572"/>
      <c r="L429" s="1175"/>
      <c r="M429" s="1176"/>
      <c r="N429" s="936"/>
      <c r="O429" s="936"/>
      <c r="P429" s="936"/>
      <c r="Q429" s="936"/>
      <c r="R429" s="936"/>
      <c r="S429" s="935"/>
      <c r="T429" s="935"/>
      <c r="U429" s="935"/>
      <c r="V429" s="933"/>
    </row>
    <row r="430" spans="1:39" ht="38.25" outlineLevel="1">
      <c r="A430" s="695" t="s">
        <v>275</v>
      </c>
      <c r="B430" s="586" t="s">
        <v>276</v>
      </c>
      <c r="C430" s="586" t="s">
        <v>69</v>
      </c>
      <c r="D430" s="586" t="s">
        <v>277</v>
      </c>
      <c r="E430" s="593" t="s">
        <v>1765</v>
      </c>
      <c r="F430" s="1003" t="str">
        <f>IFERROR(VLOOKUP(E430,'Source de valeurs'!$A$3:$C$10,3,FALSE),"")</f>
        <v>L'exigence n'est pas encore évaluée</v>
      </c>
      <c r="G430" s="934" t="str">
        <f>IF('Calculs et Décisions'!H413=1,"",VLOOKUP(E430,'Source de valeurs'!$A$3:$B$10,2,FALSE))</f>
        <v xml:space="preserve"> </v>
      </c>
      <c r="H430" s="592" t="str">
        <f>IF(A430="NA","",VLOOKUP(E430,'Source de valeurs'!$A$3:$B$10,2,FALSE))</f>
        <v xml:space="preserve"> </v>
      </c>
      <c r="I430" s="952" t="str">
        <f>IF(B430="NA","",VLOOKUP(E430,'Source de valeurs'!$A$3:$B$10,2,FALSE))</f>
        <v xml:space="preserve"> </v>
      </c>
      <c r="J430" s="594" t="str">
        <f>IF(C430="NA","",VLOOKUP(E430,'Source de valeurs'!$A$3:$B$10,2,FALSE))</f>
        <v/>
      </c>
      <c r="K430" s="571"/>
      <c r="L430" s="1175" t="s">
        <v>1154</v>
      </c>
      <c r="M430" s="1176"/>
      <c r="N430" s="936"/>
      <c r="O430" s="936"/>
      <c r="P430" s="936"/>
      <c r="Q430" s="936"/>
      <c r="R430" s="936"/>
      <c r="S430" s="935"/>
      <c r="T430" s="935"/>
      <c r="U430" s="935"/>
      <c r="V430" s="933"/>
    </row>
    <row r="431" spans="1:39" ht="38.25" outlineLevel="1">
      <c r="A431" s="696" t="s">
        <v>69</v>
      </c>
      <c r="B431" s="598" t="s">
        <v>278</v>
      </c>
      <c r="C431" s="599" t="s">
        <v>69</v>
      </c>
      <c r="D431" s="598" t="s">
        <v>279</v>
      </c>
      <c r="E431" s="593" t="s">
        <v>1765</v>
      </c>
      <c r="F431" s="1003" t="str">
        <f>IFERROR(VLOOKUP(E431,'Source de valeurs'!$A$3:$C$10,3,FALSE),"")</f>
        <v>L'exigence n'est pas encore évaluée</v>
      </c>
      <c r="G431" s="934" t="str">
        <f>IF('Calculs et Décisions'!H414=1,"",VLOOKUP(E431,'Source de valeurs'!$A$3:$B$10,2,FALSE))</f>
        <v/>
      </c>
      <c r="H431" s="592" t="str">
        <f>IF(A431="NA","",VLOOKUP(E431,'Source de valeurs'!$A$3:$B$10,2,FALSE))</f>
        <v/>
      </c>
      <c r="I431" s="952" t="str">
        <f>IF(B431="NA","",VLOOKUP(E431,'Source de valeurs'!$A$3:$B$10,2,FALSE))</f>
        <v xml:space="preserve"> </v>
      </c>
      <c r="J431" s="594" t="str">
        <f>IF(C431="NA","",VLOOKUP(E431,'Source de valeurs'!$A$3:$B$10,2,FALSE))</f>
        <v/>
      </c>
      <c r="K431" s="571"/>
      <c r="L431" s="1175" t="s">
        <v>1154</v>
      </c>
      <c r="M431" s="1176"/>
      <c r="N431" s="936"/>
      <c r="O431" s="936"/>
      <c r="P431" s="936"/>
      <c r="Q431" s="936"/>
      <c r="R431" s="936"/>
      <c r="S431" s="935"/>
      <c r="T431" s="935"/>
      <c r="U431" s="935"/>
      <c r="V431" s="933"/>
    </row>
    <row r="432" spans="1:39" ht="51" outlineLevel="1">
      <c r="A432" s="696" t="s">
        <v>69</v>
      </c>
      <c r="B432" s="598" t="s">
        <v>280</v>
      </c>
      <c r="C432" s="599" t="s">
        <v>69</v>
      </c>
      <c r="D432" s="598" t="s">
        <v>281</v>
      </c>
      <c r="E432" s="593" t="s">
        <v>1765</v>
      </c>
      <c r="F432" s="1003" t="str">
        <f>IFERROR(VLOOKUP(E432,'Source de valeurs'!$A$3:$C$10,3,FALSE),"")</f>
        <v>L'exigence n'est pas encore évaluée</v>
      </c>
      <c r="G432" s="934" t="str">
        <f>IF('Calculs et Décisions'!H415=1,"",VLOOKUP(E432,'Source de valeurs'!$A$3:$B$10,2,FALSE))</f>
        <v/>
      </c>
      <c r="H432" s="592" t="str">
        <f>IF(A432="NA","",VLOOKUP(E432,'Source de valeurs'!$A$3:$B$10,2,FALSE))</f>
        <v/>
      </c>
      <c r="I432" s="952" t="str">
        <f>IF(B432="NA","",VLOOKUP(E432,'Source de valeurs'!$A$3:$B$10,2,FALSE))</f>
        <v xml:space="preserve"> </v>
      </c>
      <c r="J432" s="594" t="str">
        <f>IF(C432="NA","",VLOOKUP(E432,'Source de valeurs'!$A$3:$B$10,2,FALSE))</f>
        <v/>
      </c>
      <c r="K432" s="571"/>
      <c r="L432" s="1175" t="s">
        <v>1154</v>
      </c>
      <c r="M432" s="1176"/>
      <c r="N432" s="936"/>
      <c r="O432" s="936"/>
      <c r="P432" s="936"/>
      <c r="Q432" s="936"/>
      <c r="R432" s="936"/>
      <c r="S432" s="935"/>
      <c r="T432" s="935"/>
      <c r="U432" s="935"/>
      <c r="V432" s="933"/>
    </row>
    <row r="433" spans="1:22" ht="38.25" outlineLevel="1">
      <c r="A433" s="695" t="s">
        <v>275</v>
      </c>
      <c r="B433" s="586" t="s">
        <v>282</v>
      </c>
      <c r="C433" s="586" t="s">
        <v>69</v>
      </c>
      <c r="D433" s="586" t="s">
        <v>283</v>
      </c>
      <c r="E433" s="593" t="s">
        <v>1765</v>
      </c>
      <c r="F433" s="1003" t="str">
        <f>IFERROR(VLOOKUP(E433,'Source de valeurs'!$A$3:$C$10,3,FALSE),"")</f>
        <v>L'exigence n'est pas encore évaluée</v>
      </c>
      <c r="G433" s="934" t="str">
        <f>IF('Calculs et Décisions'!H416=1,"",VLOOKUP(E433,'Source de valeurs'!$A$3:$B$10,2,FALSE))</f>
        <v xml:space="preserve"> </v>
      </c>
      <c r="H433" s="592" t="str">
        <f>IF(A433="NA","",VLOOKUP(E433,'Source de valeurs'!$A$3:$B$10,2,FALSE))</f>
        <v xml:space="preserve"> </v>
      </c>
      <c r="I433" s="952" t="str">
        <f>IF(B433="NA","",VLOOKUP(E433,'Source de valeurs'!$A$3:$B$10,2,FALSE))</f>
        <v xml:space="preserve"> </v>
      </c>
      <c r="J433" s="594" t="str">
        <f>IF(C433="NA","",VLOOKUP(E433,'Source de valeurs'!$A$3:$B$10,2,FALSE))</f>
        <v/>
      </c>
      <c r="K433" s="571"/>
      <c r="L433" s="1175" t="s">
        <v>1154</v>
      </c>
      <c r="M433" s="1176"/>
      <c r="N433" s="936"/>
      <c r="O433" s="936"/>
      <c r="P433" s="936"/>
      <c r="Q433" s="936"/>
      <c r="R433" s="936"/>
      <c r="S433" s="935"/>
      <c r="T433" s="935"/>
      <c r="U433" s="935"/>
      <c r="V433" s="933"/>
    </row>
    <row r="434" spans="1:22" ht="38.25" outlineLevel="1">
      <c r="A434" s="695" t="s">
        <v>275</v>
      </c>
      <c r="B434" s="586" t="s">
        <v>284</v>
      </c>
      <c r="C434" s="586" t="s">
        <v>69</v>
      </c>
      <c r="D434" s="586" t="s">
        <v>285</v>
      </c>
      <c r="E434" s="593" t="s">
        <v>1765</v>
      </c>
      <c r="F434" s="1003" t="str">
        <f>IFERROR(VLOOKUP(E434,'Source de valeurs'!$A$3:$C$10,3,FALSE),"")</f>
        <v>L'exigence n'est pas encore évaluée</v>
      </c>
      <c r="G434" s="934" t="str">
        <f>IF('Calculs et Décisions'!H417=1,"",VLOOKUP(E434,'Source de valeurs'!$A$3:$B$10,2,FALSE))</f>
        <v xml:space="preserve"> </v>
      </c>
      <c r="H434" s="592" t="str">
        <f>IF(A434="NA","",VLOOKUP(E434,'Source de valeurs'!$A$3:$B$10,2,FALSE))</f>
        <v xml:space="preserve"> </v>
      </c>
      <c r="I434" s="952" t="str">
        <f>IF(B434="NA","",VLOOKUP(E434,'Source de valeurs'!$A$3:$B$10,2,FALSE))</f>
        <v xml:space="preserve"> </v>
      </c>
      <c r="J434" s="594" t="str">
        <f>IF(C434="NA","",VLOOKUP(E434,'Source de valeurs'!$A$3:$B$10,2,FALSE))</f>
        <v/>
      </c>
      <c r="K434" s="571"/>
      <c r="L434" s="1175" t="s">
        <v>1154</v>
      </c>
      <c r="M434" s="1176"/>
      <c r="N434" s="936"/>
      <c r="O434" s="936"/>
      <c r="P434" s="936"/>
      <c r="Q434" s="936"/>
      <c r="R434" s="936"/>
      <c r="S434" s="935"/>
      <c r="T434" s="935"/>
      <c r="U434" s="935"/>
      <c r="V434" s="933"/>
    </row>
    <row r="435" spans="1:22" ht="51" outlineLevel="1">
      <c r="A435" s="695" t="s">
        <v>275</v>
      </c>
      <c r="B435" s="586" t="s">
        <v>286</v>
      </c>
      <c r="C435" s="586" t="s">
        <v>69</v>
      </c>
      <c r="D435" s="586" t="s">
        <v>287</v>
      </c>
      <c r="E435" s="593" t="s">
        <v>1765</v>
      </c>
      <c r="F435" s="1003" t="str">
        <f>IFERROR(VLOOKUP(E435,'Source de valeurs'!$A$3:$C$10,3,FALSE),"")</f>
        <v>L'exigence n'est pas encore évaluée</v>
      </c>
      <c r="G435" s="934" t="str">
        <f>IF('Calculs et Décisions'!H418=1,"",VLOOKUP(E435,'Source de valeurs'!$A$3:$B$10,2,FALSE))</f>
        <v xml:space="preserve"> </v>
      </c>
      <c r="H435" s="592" t="str">
        <f>IF(A435="NA","",VLOOKUP(E435,'Source de valeurs'!$A$3:$B$10,2,FALSE))</f>
        <v xml:space="preserve"> </v>
      </c>
      <c r="I435" s="952" t="str">
        <f>IF(B435="NA","",VLOOKUP(E435,'Source de valeurs'!$A$3:$B$10,2,FALSE))</f>
        <v xml:space="preserve"> </v>
      </c>
      <c r="J435" s="594" t="str">
        <f>IF(C435="NA","",VLOOKUP(E435,'Source de valeurs'!$A$3:$B$10,2,FALSE))</f>
        <v/>
      </c>
      <c r="K435" s="571"/>
      <c r="L435" s="1175" t="s">
        <v>1154</v>
      </c>
      <c r="M435" s="1176"/>
      <c r="N435" s="936"/>
      <c r="O435" s="936"/>
      <c r="P435" s="936"/>
      <c r="Q435" s="936"/>
      <c r="R435" s="936"/>
      <c r="S435" s="935"/>
      <c r="T435" s="935"/>
      <c r="U435" s="935"/>
      <c r="V435" s="933"/>
    </row>
    <row r="436" spans="1:22" ht="38.25" outlineLevel="1">
      <c r="A436" s="695" t="s">
        <v>275</v>
      </c>
      <c r="B436" s="586" t="s">
        <v>288</v>
      </c>
      <c r="C436" s="586" t="s">
        <v>69</v>
      </c>
      <c r="D436" s="586" t="s">
        <v>289</v>
      </c>
      <c r="E436" s="593" t="s">
        <v>1765</v>
      </c>
      <c r="F436" s="1003" t="str">
        <f>IFERROR(VLOOKUP(E436,'Source de valeurs'!$A$3:$C$10,3,FALSE),"")</f>
        <v>L'exigence n'est pas encore évaluée</v>
      </c>
      <c r="G436" s="934" t="str">
        <f>IF('Calculs et Décisions'!H419=1,"",VLOOKUP(E436,'Source de valeurs'!$A$3:$B$10,2,FALSE))</f>
        <v xml:space="preserve"> </v>
      </c>
      <c r="H436" s="592" t="str">
        <f>IF(A436="NA","",VLOOKUP(E436,'Source de valeurs'!$A$3:$B$10,2,FALSE))</f>
        <v xml:space="preserve"> </v>
      </c>
      <c r="I436" s="952" t="str">
        <f>IF(B436="NA","",VLOOKUP(E436,'Source de valeurs'!$A$3:$B$10,2,FALSE))</f>
        <v xml:space="preserve"> </v>
      </c>
      <c r="J436" s="594" t="str">
        <f>IF(C436="NA","",VLOOKUP(E436,'Source de valeurs'!$A$3:$B$10,2,FALSE))</f>
        <v/>
      </c>
      <c r="K436" s="571"/>
      <c r="L436" s="1175" t="s">
        <v>1154</v>
      </c>
      <c r="M436" s="1176"/>
      <c r="N436" s="936"/>
      <c r="O436" s="936"/>
      <c r="P436" s="936"/>
      <c r="Q436" s="936"/>
      <c r="R436" s="936"/>
      <c r="S436" s="935"/>
      <c r="T436" s="935"/>
      <c r="U436" s="935"/>
      <c r="V436" s="933"/>
    </row>
    <row r="437" spans="1:22" ht="38.25" outlineLevel="1">
      <c r="A437" s="695" t="s">
        <v>275</v>
      </c>
      <c r="B437" s="586" t="s">
        <v>290</v>
      </c>
      <c r="C437" s="586" t="s">
        <v>69</v>
      </c>
      <c r="D437" s="586" t="s">
        <v>291</v>
      </c>
      <c r="E437" s="593" t="s">
        <v>1765</v>
      </c>
      <c r="F437" s="1003" t="str">
        <f>IFERROR(VLOOKUP(E437,'Source de valeurs'!$A$3:$C$10,3,FALSE),"")</f>
        <v>L'exigence n'est pas encore évaluée</v>
      </c>
      <c r="G437" s="934" t="str">
        <f>IF('Calculs et Décisions'!H420=1,"",VLOOKUP(E437,'Source de valeurs'!$A$3:$B$10,2,FALSE))</f>
        <v xml:space="preserve"> </v>
      </c>
      <c r="H437" s="592" t="str">
        <f>IF(A437="NA","",VLOOKUP(E437,'Source de valeurs'!$A$3:$B$10,2,FALSE))</f>
        <v xml:space="preserve"> </v>
      </c>
      <c r="I437" s="952" t="str">
        <f>IF(B437="NA","",VLOOKUP(E437,'Source de valeurs'!$A$3:$B$10,2,FALSE))</f>
        <v xml:space="preserve"> </v>
      </c>
      <c r="J437" s="594" t="str">
        <f>IF(C437="NA","",VLOOKUP(E437,'Source de valeurs'!$A$3:$B$10,2,FALSE))</f>
        <v/>
      </c>
      <c r="K437" s="571"/>
      <c r="L437" s="1175" t="s">
        <v>1154</v>
      </c>
      <c r="M437" s="1176"/>
      <c r="N437" s="936"/>
      <c r="O437" s="936"/>
      <c r="P437" s="936"/>
      <c r="Q437" s="936"/>
      <c r="R437" s="936"/>
      <c r="S437" s="935"/>
      <c r="T437" s="935"/>
      <c r="U437" s="935"/>
      <c r="V437" s="933"/>
    </row>
    <row r="438" spans="1:22" ht="63.75" outlineLevel="1">
      <c r="A438" s="695" t="s">
        <v>292</v>
      </c>
      <c r="B438" s="586" t="s">
        <v>293</v>
      </c>
      <c r="C438" s="586" t="s">
        <v>69</v>
      </c>
      <c r="D438" s="586" t="s">
        <v>294</v>
      </c>
      <c r="E438" s="593" t="s">
        <v>1765</v>
      </c>
      <c r="F438" s="1003" t="str">
        <f>IFERROR(VLOOKUP(E438,'Source de valeurs'!$A$3:$C$10,3,FALSE),"")</f>
        <v>L'exigence n'est pas encore évaluée</v>
      </c>
      <c r="G438" s="934" t="str">
        <f>IF('Calculs et Décisions'!H421=1,"",VLOOKUP(E438,'Source de valeurs'!$A$3:$B$10,2,FALSE))</f>
        <v xml:space="preserve"> </v>
      </c>
      <c r="H438" s="592" t="str">
        <f>IF(A438="NA","",VLOOKUP(E438,'Source de valeurs'!$A$3:$B$10,2,FALSE))</f>
        <v xml:space="preserve"> </v>
      </c>
      <c r="I438" s="952" t="str">
        <f>IF(B438="NA","",VLOOKUP(E438,'Source de valeurs'!$A$3:$B$10,2,FALSE))</f>
        <v xml:space="preserve"> </v>
      </c>
      <c r="J438" s="594" t="str">
        <f>IF(C438="NA","",VLOOKUP(E438,'Source de valeurs'!$A$3:$B$10,2,FALSE))</f>
        <v/>
      </c>
      <c r="K438" s="571"/>
      <c r="L438" s="1175" t="s">
        <v>1154</v>
      </c>
      <c r="M438" s="1176"/>
      <c r="N438" s="936"/>
      <c r="O438" s="936"/>
      <c r="P438" s="936"/>
      <c r="Q438" s="936"/>
      <c r="R438" s="936"/>
      <c r="S438" s="935"/>
      <c r="T438" s="935"/>
      <c r="U438" s="935"/>
      <c r="V438" s="933"/>
    </row>
    <row r="439" spans="1:22" ht="51" outlineLevel="1">
      <c r="A439" s="696" t="s">
        <v>69</v>
      </c>
      <c r="B439" s="598" t="s">
        <v>295</v>
      </c>
      <c r="C439" s="599" t="s">
        <v>69</v>
      </c>
      <c r="D439" s="598" t="s">
        <v>1309</v>
      </c>
      <c r="E439" s="593" t="s">
        <v>1765</v>
      </c>
      <c r="F439" s="1003" t="str">
        <f>IFERROR(VLOOKUP(E439,'Source de valeurs'!$A$3:$C$10,3,FALSE),"")</f>
        <v>L'exigence n'est pas encore évaluée</v>
      </c>
      <c r="G439" s="934" t="str">
        <f>IF('Calculs et Décisions'!H422=1,"",VLOOKUP(E439,'Source de valeurs'!$A$3:$B$10,2,FALSE))</f>
        <v/>
      </c>
      <c r="H439" s="592" t="str">
        <f>IF(A439="NA","",VLOOKUP(E439,'Source de valeurs'!$A$3:$B$10,2,FALSE))</f>
        <v/>
      </c>
      <c r="I439" s="952" t="str">
        <f>IF(B439="NA","",VLOOKUP(E439,'Source de valeurs'!$A$3:$B$10,2,FALSE))</f>
        <v xml:space="preserve"> </v>
      </c>
      <c r="J439" s="594" t="str">
        <f>IF(C439="NA","",VLOOKUP(E439,'Source de valeurs'!$A$3:$B$10,2,FALSE))</f>
        <v/>
      </c>
      <c r="K439" s="571"/>
      <c r="L439" s="1175" t="s">
        <v>1154</v>
      </c>
      <c r="M439" s="1176"/>
      <c r="N439" s="936"/>
      <c r="O439" s="936"/>
      <c r="P439" s="936"/>
      <c r="Q439" s="936"/>
      <c r="R439" s="936"/>
      <c r="S439" s="935"/>
      <c r="T439" s="935"/>
      <c r="U439" s="935"/>
      <c r="V439" s="933"/>
    </row>
    <row r="440" spans="1:22" ht="51" outlineLevel="1">
      <c r="A440" s="695" t="s">
        <v>296</v>
      </c>
      <c r="B440" s="586" t="s">
        <v>297</v>
      </c>
      <c r="C440" s="586" t="s">
        <v>69</v>
      </c>
      <c r="D440" s="586" t="s">
        <v>298</v>
      </c>
      <c r="E440" s="593" t="s">
        <v>1765</v>
      </c>
      <c r="F440" s="1003" t="str">
        <f>IFERROR(VLOOKUP(E440,'Source de valeurs'!$A$3:$C$10,3,FALSE),"")</f>
        <v>L'exigence n'est pas encore évaluée</v>
      </c>
      <c r="G440" s="934" t="str">
        <f>IF('Calculs et Décisions'!H423=1,"",VLOOKUP(E440,'Source de valeurs'!$A$3:$B$10,2,FALSE))</f>
        <v xml:space="preserve"> </v>
      </c>
      <c r="H440" s="592" t="str">
        <f>IF(A440="NA","",VLOOKUP(E440,'Source de valeurs'!$A$3:$B$10,2,FALSE))</f>
        <v xml:space="preserve"> </v>
      </c>
      <c r="I440" s="952" t="str">
        <f>IF(B440="NA","",VLOOKUP(E440,'Source de valeurs'!$A$3:$B$10,2,FALSE))</f>
        <v xml:space="preserve"> </v>
      </c>
      <c r="J440" s="594" t="str">
        <f>IF(C440="NA","",VLOOKUP(E440,'Source de valeurs'!$A$3:$B$10,2,FALSE))</f>
        <v/>
      </c>
      <c r="K440" s="571"/>
      <c r="L440" s="1175" t="s">
        <v>1154</v>
      </c>
      <c r="M440" s="1176"/>
      <c r="N440" s="936"/>
      <c r="O440" s="936"/>
      <c r="P440" s="936"/>
      <c r="Q440" s="936"/>
      <c r="R440" s="936"/>
      <c r="S440" s="935"/>
      <c r="T440" s="935"/>
      <c r="U440" s="935"/>
      <c r="V440" s="933"/>
    </row>
    <row r="441" spans="1:22" ht="51" outlineLevel="1">
      <c r="A441" s="696" t="s">
        <v>69</v>
      </c>
      <c r="B441" s="598" t="s">
        <v>299</v>
      </c>
      <c r="C441" s="599" t="s">
        <v>69</v>
      </c>
      <c r="D441" s="598" t="s">
        <v>300</v>
      </c>
      <c r="E441" s="593" t="s">
        <v>1765</v>
      </c>
      <c r="F441" s="1003" t="str">
        <f>IFERROR(VLOOKUP(E441,'Source de valeurs'!$A$3:$C$10,3,FALSE),"")</f>
        <v>L'exigence n'est pas encore évaluée</v>
      </c>
      <c r="G441" s="934" t="str">
        <f>IF('Calculs et Décisions'!H424=1,"",VLOOKUP(E441,'Source de valeurs'!$A$3:$B$10,2,FALSE))</f>
        <v/>
      </c>
      <c r="H441" s="592" t="str">
        <f>IF(A441="NA","",VLOOKUP(E441,'Source de valeurs'!$A$3:$B$10,2,FALSE))</f>
        <v/>
      </c>
      <c r="I441" s="952" t="str">
        <f>IF(B441="NA","",VLOOKUP(E441,'Source de valeurs'!$A$3:$B$10,2,FALSE))</f>
        <v xml:space="preserve"> </v>
      </c>
      <c r="J441" s="594" t="str">
        <f>IF(C441="NA","",VLOOKUP(E441,'Source de valeurs'!$A$3:$B$10,2,FALSE))</f>
        <v/>
      </c>
      <c r="K441" s="571"/>
      <c r="L441" s="1175" t="s">
        <v>1154</v>
      </c>
      <c r="M441" s="1176"/>
      <c r="N441" s="936"/>
      <c r="O441" s="936"/>
      <c r="P441" s="936"/>
      <c r="Q441" s="936"/>
      <c r="R441" s="936"/>
      <c r="S441" s="935"/>
      <c r="T441" s="935"/>
      <c r="U441" s="935"/>
      <c r="V441" s="933"/>
    </row>
    <row r="442" spans="1:22" ht="63.75" outlineLevel="1">
      <c r="A442" s="698" t="s">
        <v>301</v>
      </c>
      <c r="B442" s="597" t="s">
        <v>69</v>
      </c>
      <c r="C442" s="597" t="s">
        <v>69</v>
      </c>
      <c r="D442" s="597" t="s">
        <v>1310</v>
      </c>
      <c r="E442" s="593" t="s">
        <v>1765</v>
      </c>
      <c r="F442" s="1003" t="str">
        <f>IFERROR(VLOOKUP(E442,'Source de valeurs'!$A$3:$C$10,3,FALSE),"")</f>
        <v>L'exigence n'est pas encore évaluée</v>
      </c>
      <c r="G442" s="934" t="str">
        <f>IF('Calculs et Décisions'!H425=1,"",VLOOKUP(E442,'Source de valeurs'!$A$3:$B$10,2,FALSE))</f>
        <v/>
      </c>
      <c r="H442" s="592" t="str">
        <f>IF(A442="NA","",VLOOKUP(E442,'Source de valeurs'!$A$3:$B$10,2,FALSE))</f>
        <v xml:space="preserve"> </v>
      </c>
      <c r="I442" s="952" t="str">
        <f>IF(B442="NA","",VLOOKUP(E442,'Source de valeurs'!$A$3:$B$10,2,FALSE))</f>
        <v/>
      </c>
      <c r="J442" s="594" t="str">
        <f>IF(C442="NA","",VLOOKUP(E442,'Source de valeurs'!$A$3:$B$10,2,FALSE))</f>
        <v/>
      </c>
      <c r="K442" s="571"/>
      <c r="L442" s="1175" t="s">
        <v>1154</v>
      </c>
      <c r="M442" s="1176"/>
      <c r="N442" s="936"/>
      <c r="O442" s="936"/>
      <c r="P442" s="936"/>
      <c r="Q442" s="936"/>
      <c r="R442" s="936"/>
      <c r="S442" s="935"/>
      <c r="T442" s="935"/>
      <c r="U442" s="935"/>
      <c r="V442" s="933"/>
    </row>
    <row r="443" spans="1:22" ht="89.25" outlineLevel="1">
      <c r="A443" s="698" t="s">
        <v>275</v>
      </c>
      <c r="B443" s="597" t="s">
        <v>69</v>
      </c>
      <c r="C443" s="597" t="s">
        <v>69</v>
      </c>
      <c r="D443" s="609" t="s">
        <v>1311</v>
      </c>
      <c r="E443" s="593" t="s">
        <v>1765</v>
      </c>
      <c r="F443" s="1003" t="str">
        <f>IFERROR(VLOOKUP(E443,'Source de valeurs'!$A$3:$C$10,3,FALSE),"")</f>
        <v>L'exigence n'est pas encore évaluée</v>
      </c>
      <c r="G443" s="934" t="str">
        <f>IF('Calculs et Décisions'!H426=1,"",VLOOKUP(E443,'Source de valeurs'!$A$3:$B$10,2,FALSE))</f>
        <v/>
      </c>
      <c r="H443" s="592" t="str">
        <f>IF(A443="NA","",VLOOKUP(E443,'Source de valeurs'!$A$3:$B$10,2,FALSE))</f>
        <v xml:space="preserve"> </v>
      </c>
      <c r="I443" s="952" t="str">
        <f>IF(B443="NA","",VLOOKUP(E443,'Source de valeurs'!$A$3:$B$10,2,FALSE))</f>
        <v/>
      </c>
      <c r="J443" s="594" t="str">
        <f>IF(C443="NA","",VLOOKUP(E443,'Source de valeurs'!$A$3:$B$10,2,FALSE))</f>
        <v/>
      </c>
      <c r="K443" s="571"/>
      <c r="L443" s="1175" t="s">
        <v>1154</v>
      </c>
      <c r="M443" s="1176"/>
      <c r="N443" s="936"/>
      <c r="O443" s="936"/>
      <c r="P443" s="936"/>
      <c r="Q443" s="936"/>
      <c r="R443" s="936"/>
      <c r="S443" s="935"/>
      <c r="T443" s="935"/>
      <c r="U443" s="935"/>
      <c r="V443" s="933"/>
    </row>
    <row r="444" spans="1:22" ht="38.25" outlineLevel="1">
      <c r="A444" s="698" t="s">
        <v>302</v>
      </c>
      <c r="B444" s="597" t="s">
        <v>69</v>
      </c>
      <c r="C444" s="597" t="s">
        <v>69</v>
      </c>
      <c r="D444" s="597" t="s">
        <v>1249</v>
      </c>
      <c r="E444" s="593" t="s">
        <v>1765</v>
      </c>
      <c r="F444" s="1003" t="str">
        <f>IFERROR(VLOOKUP(E444,'Source de valeurs'!$A$3:$C$10,3,FALSE),"")</f>
        <v>L'exigence n'est pas encore évaluée</v>
      </c>
      <c r="G444" s="934" t="str">
        <f>IF('Calculs et Décisions'!H427=1,"",VLOOKUP(E444,'Source de valeurs'!$A$3:$B$10,2,FALSE))</f>
        <v/>
      </c>
      <c r="H444" s="592" t="str">
        <f>IF(A444="NA","",VLOOKUP(E444,'Source de valeurs'!$A$3:$B$10,2,FALSE))</f>
        <v xml:space="preserve"> </v>
      </c>
      <c r="I444" s="952" t="str">
        <f>IF(B444="NA","",VLOOKUP(E444,'Source de valeurs'!$A$3:$B$10,2,FALSE))</f>
        <v/>
      </c>
      <c r="J444" s="594" t="str">
        <f>IF(C444="NA","",VLOOKUP(E444,'Source de valeurs'!$A$3:$B$10,2,FALSE))</f>
        <v/>
      </c>
      <c r="K444" s="571"/>
      <c r="L444" s="1175" t="s">
        <v>1154</v>
      </c>
      <c r="M444" s="1176"/>
      <c r="N444" s="936"/>
      <c r="O444" s="936"/>
      <c r="P444" s="936"/>
      <c r="Q444" s="936"/>
      <c r="R444" s="936"/>
      <c r="S444" s="935"/>
      <c r="T444" s="935"/>
      <c r="U444" s="935"/>
      <c r="V444" s="933"/>
    </row>
    <row r="445" spans="1:22" ht="51" outlineLevel="1">
      <c r="A445" s="698" t="s">
        <v>303</v>
      </c>
      <c r="B445" s="597" t="s">
        <v>69</v>
      </c>
      <c r="C445" s="597" t="s">
        <v>69</v>
      </c>
      <c r="D445" s="597" t="s">
        <v>304</v>
      </c>
      <c r="E445" s="593" t="s">
        <v>1765</v>
      </c>
      <c r="F445" s="1003" t="str">
        <f>IFERROR(VLOOKUP(E445,'Source de valeurs'!$A$3:$C$10,3,FALSE),"")</f>
        <v>L'exigence n'est pas encore évaluée</v>
      </c>
      <c r="G445" s="934" t="str">
        <f>IF('Calculs et Décisions'!H428=1,"",VLOOKUP(E445,'Source de valeurs'!$A$3:$B$10,2,FALSE))</f>
        <v/>
      </c>
      <c r="H445" s="592" t="str">
        <f>IF(A445="NA","",VLOOKUP(E445,'Source de valeurs'!$A$3:$B$10,2,FALSE))</f>
        <v xml:space="preserve"> </v>
      </c>
      <c r="I445" s="952" t="str">
        <f>IF(B445="NA","",VLOOKUP(E445,'Source de valeurs'!$A$3:$B$10,2,FALSE))</f>
        <v/>
      </c>
      <c r="J445" s="594" t="str">
        <f>IF(C445="NA","",VLOOKUP(E445,'Source de valeurs'!$A$3:$B$10,2,FALSE))</f>
        <v/>
      </c>
      <c r="K445" s="571"/>
      <c r="L445" s="1175" t="s">
        <v>1154</v>
      </c>
      <c r="M445" s="1176"/>
      <c r="N445" s="936"/>
      <c r="O445" s="936"/>
      <c r="P445" s="936"/>
      <c r="Q445" s="936"/>
      <c r="R445" s="936"/>
      <c r="S445" s="935"/>
      <c r="T445" s="935"/>
      <c r="U445" s="935"/>
      <c r="V445" s="933"/>
    </row>
    <row r="446" spans="1:22" ht="51" outlineLevel="1">
      <c r="A446" s="698" t="s">
        <v>296</v>
      </c>
      <c r="B446" s="597" t="s">
        <v>69</v>
      </c>
      <c r="C446" s="597" t="s">
        <v>69</v>
      </c>
      <c r="D446" s="597" t="s">
        <v>1275</v>
      </c>
      <c r="E446" s="593" t="s">
        <v>1765</v>
      </c>
      <c r="F446" s="1003" t="str">
        <f>IFERROR(VLOOKUP(E446,'Source de valeurs'!$A$3:$C$10,3,FALSE),"")</f>
        <v>L'exigence n'est pas encore évaluée</v>
      </c>
      <c r="G446" s="934" t="str">
        <f>IF('Calculs et Décisions'!H429=1,"",VLOOKUP(E446,'Source de valeurs'!$A$3:$B$10,2,FALSE))</f>
        <v/>
      </c>
      <c r="H446" s="592" t="str">
        <f>IF(A446="NA","",VLOOKUP(E446,'Source de valeurs'!$A$3:$B$10,2,FALSE))</f>
        <v xml:space="preserve"> </v>
      </c>
      <c r="I446" s="952" t="str">
        <f>IF(B446="NA","",VLOOKUP(E446,'Source de valeurs'!$A$3:$B$10,2,FALSE))</f>
        <v/>
      </c>
      <c r="J446" s="594" t="str">
        <f>IF(C446="NA","",VLOOKUP(E446,'Source de valeurs'!$A$3:$B$10,2,FALSE))</f>
        <v/>
      </c>
      <c r="K446" s="571"/>
      <c r="L446" s="1175" t="s">
        <v>1154</v>
      </c>
      <c r="M446" s="1176"/>
      <c r="N446" s="936"/>
      <c r="O446" s="936"/>
      <c r="P446" s="936"/>
      <c r="Q446" s="936"/>
      <c r="R446" s="936"/>
      <c r="S446" s="935"/>
      <c r="T446" s="935"/>
      <c r="U446" s="935"/>
      <c r="V446" s="933"/>
    </row>
    <row r="447" spans="1:22" ht="102" outlineLevel="1">
      <c r="A447" s="695" t="s">
        <v>308</v>
      </c>
      <c r="B447" s="586" t="s">
        <v>309</v>
      </c>
      <c r="C447" s="586" t="s">
        <v>69</v>
      </c>
      <c r="D447" s="608" t="s">
        <v>1312</v>
      </c>
      <c r="E447" s="593" t="s">
        <v>1765</v>
      </c>
      <c r="F447" s="1003" t="str">
        <f>IFERROR(VLOOKUP(E447,'Source de valeurs'!$A$3:$C$10,3,FALSE),"")</f>
        <v>L'exigence n'est pas encore évaluée</v>
      </c>
      <c r="G447" s="934" t="str">
        <f>IF('Calculs et Décisions'!H430=1,"",VLOOKUP(E447,'Source de valeurs'!$A$3:$B$10,2,FALSE))</f>
        <v xml:space="preserve"> </v>
      </c>
      <c r="H447" s="592" t="str">
        <f>IF(A447="NA","",VLOOKUP(E447,'Source de valeurs'!$A$3:$B$10,2,FALSE))</f>
        <v xml:space="preserve"> </v>
      </c>
      <c r="I447" s="952" t="str">
        <f>IF(B447="NA","",VLOOKUP(E447,'Source de valeurs'!$A$3:$B$10,2,FALSE))</f>
        <v xml:space="preserve"> </v>
      </c>
      <c r="J447" s="594" t="str">
        <f>IF(C447="NA","",VLOOKUP(E447,'Source de valeurs'!$A$3:$B$10,2,FALSE))</f>
        <v/>
      </c>
      <c r="K447" s="571"/>
      <c r="L447" s="1175" t="s">
        <v>1154</v>
      </c>
      <c r="M447" s="1176"/>
      <c r="N447" s="936"/>
      <c r="O447" s="936"/>
      <c r="P447" s="936"/>
      <c r="Q447" s="936"/>
      <c r="R447" s="936"/>
      <c r="S447" s="935"/>
      <c r="T447" s="935"/>
      <c r="U447" s="935"/>
      <c r="V447" s="933"/>
    </row>
    <row r="448" spans="1:22" ht="51" outlineLevel="1">
      <c r="A448" s="695" t="s">
        <v>310</v>
      </c>
      <c r="B448" s="586" t="s">
        <v>311</v>
      </c>
      <c r="C448" s="586" t="s">
        <v>69</v>
      </c>
      <c r="D448" s="586" t="s">
        <v>1250</v>
      </c>
      <c r="E448" s="593" t="s">
        <v>1765</v>
      </c>
      <c r="F448" s="1003" t="str">
        <f>IFERROR(VLOOKUP(E448,'Source de valeurs'!$A$3:$C$10,3,FALSE),"")</f>
        <v>L'exigence n'est pas encore évaluée</v>
      </c>
      <c r="G448" s="934" t="str">
        <f>IF('Calculs et Décisions'!H431=1,"",VLOOKUP(E448,'Source de valeurs'!$A$3:$B$10,2,FALSE))</f>
        <v xml:space="preserve"> </v>
      </c>
      <c r="H448" s="592" t="str">
        <f>IF(A448="NA","",VLOOKUP(E448,'Source de valeurs'!$A$3:$B$10,2,FALSE))</f>
        <v xml:space="preserve"> </v>
      </c>
      <c r="I448" s="952" t="str">
        <f>IF(B448="NA","",VLOOKUP(E448,'Source de valeurs'!$A$3:$B$10,2,FALSE))</f>
        <v xml:space="preserve"> </v>
      </c>
      <c r="J448" s="594" t="str">
        <f>IF(C448="NA","",VLOOKUP(E448,'Source de valeurs'!$A$3:$B$10,2,FALSE))</f>
        <v/>
      </c>
      <c r="K448" s="571"/>
      <c r="L448" s="1175" t="s">
        <v>1154</v>
      </c>
      <c r="M448" s="1176"/>
      <c r="N448" s="936"/>
      <c r="O448" s="936"/>
      <c r="P448" s="936"/>
      <c r="Q448" s="936"/>
      <c r="R448" s="936"/>
      <c r="S448" s="935"/>
      <c r="T448" s="935"/>
      <c r="U448" s="935"/>
      <c r="V448" s="933"/>
    </row>
    <row r="449" spans="1:39" ht="38.25" outlineLevel="1">
      <c r="A449" s="698" t="s">
        <v>312</v>
      </c>
      <c r="B449" s="597" t="s">
        <v>69</v>
      </c>
      <c r="C449" s="597" t="s">
        <v>69</v>
      </c>
      <c r="D449" s="597" t="s">
        <v>1251</v>
      </c>
      <c r="E449" s="593" t="s">
        <v>1765</v>
      </c>
      <c r="F449" s="1003" t="str">
        <f>IFERROR(VLOOKUP(E449,'Source de valeurs'!$A$3:$C$10,3,FALSE),"")</f>
        <v>L'exigence n'est pas encore évaluée</v>
      </c>
      <c r="G449" s="934" t="str">
        <f>IF('Calculs et Décisions'!H432=1,"",VLOOKUP(E449,'Source de valeurs'!$A$3:$B$10,2,FALSE))</f>
        <v/>
      </c>
      <c r="H449" s="592" t="str">
        <f>IF(A449="NA","",VLOOKUP(E449,'Source de valeurs'!$A$3:$B$10,2,FALSE))</f>
        <v xml:space="preserve"> </v>
      </c>
      <c r="I449" s="952" t="str">
        <f>IF(B449="NA","",VLOOKUP(E449,'Source de valeurs'!$A$3:$B$10,2,FALSE))</f>
        <v/>
      </c>
      <c r="J449" s="594" t="str">
        <f>IF(C449="NA","",VLOOKUP(E449,'Source de valeurs'!$A$3:$B$10,2,FALSE))</f>
        <v/>
      </c>
      <c r="K449" s="571"/>
      <c r="L449" s="1175" t="s">
        <v>1154</v>
      </c>
      <c r="M449" s="1176"/>
      <c r="N449" s="936"/>
      <c r="O449" s="936"/>
      <c r="P449" s="936"/>
      <c r="Q449" s="936"/>
      <c r="R449" s="936"/>
      <c r="S449" s="935"/>
      <c r="T449" s="935"/>
      <c r="U449" s="935"/>
      <c r="V449" s="933"/>
    </row>
    <row r="450" spans="1:39" ht="38.25" outlineLevel="1">
      <c r="A450" s="698" t="s">
        <v>521</v>
      </c>
      <c r="B450" s="597" t="s">
        <v>69</v>
      </c>
      <c r="C450" s="597" t="s">
        <v>69</v>
      </c>
      <c r="D450" s="597" t="s">
        <v>1252</v>
      </c>
      <c r="E450" s="593" t="s">
        <v>1765</v>
      </c>
      <c r="F450" s="1003" t="str">
        <f>IFERROR(VLOOKUP(E450,'Source de valeurs'!$A$3:$C$10,3,FALSE),"")</f>
        <v>L'exigence n'est pas encore évaluée</v>
      </c>
      <c r="G450" s="934" t="str">
        <f>IF('Calculs et Décisions'!H433=1,"",VLOOKUP(E450,'Source de valeurs'!$A$3:$B$10,2,FALSE))</f>
        <v/>
      </c>
      <c r="H450" s="592" t="str">
        <f>IF(A450="NA","",VLOOKUP(E450,'Source de valeurs'!$A$3:$B$10,2,FALSE))</f>
        <v xml:space="preserve"> </v>
      </c>
      <c r="I450" s="952" t="str">
        <f>IF(B450="NA","",VLOOKUP(E450,'Source de valeurs'!$A$3:$B$10,2,FALSE))</f>
        <v/>
      </c>
      <c r="J450" s="594" t="str">
        <f>IF(C450="NA","",VLOOKUP(E450,'Source de valeurs'!$A$3:$B$10,2,FALSE))</f>
        <v/>
      </c>
      <c r="K450" s="571"/>
      <c r="L450" s="1175" t="s">
        <v>1154</v>
      </c>
      <c r="M450" s="1176"/>
      <c r="N450" s="936"/>
      <c r="O450" s="936"/>
      <c r="P450" s="936"/>
      <c r="Q450" s="936"/>
      <c r="R450" s="936"/>
      <c r="S450" s="935"/>
      <c r="T450" s="935"/>
      <c r="U450" s="935"/>
      <c r="V450" s="933"/>
    </row>
    <row r="451" spans="1:39" ht="38.25" outlineLevel="1">
      <c r="A451" s="698" t="s">
        <v>523</v>
      </c>
      <c r="B451" s="597" t="s">
        <v>69</v>
      </c>
      <c r="C451" s="597" t="s">
        <v>69</v>
      </c>
      <c r="D451" s="597" t="s">
        <v>1253</v>
      </c>
      <c r="E451" s="593" t="s">
        <v>1765</v>
      </c>
      <c r="F451" s="1003" t="str">
        <f>IFERROR(VLOOKUP(E451,'Source de valeurs'!$A$3:$C$10,3,FALSE),"")</f>
        <v>L'exigence n'est pas encore évaluée</v>
      </c>
      <c r="G451" s="934" t="str">
        <f>IF('Calculs et Décisions'!H434=1,"",VLOOKUP(E451,'Source de valeurs'!$A$3:$B$10,2,FALSE))</f>
        <v/>
      </c>
      <c r="H451" s="592" t="str">
        <f>IF(A451="NA","",VLOOKUP(E451,'Source de valeurs'!$A$3:$B$10,2,FALSE))</f>
        <v xml:space="preserve"> </v>
      </c>
      <c r="I451" s="952" t="str">
        <f>IF(B451="NA","",VLOOKUP(E451,'Source de valeurs'!$A$3:$B$10,2,FALSE))</f>
        <v/>
      </c>
      <c r="J451" s="594" t="str">
        <f>IF(C451="NA","",VLOOKUP(E451,'Source de valeurs'!$A$3:$B$10,2,FALSE))</f>
        <v/>
      </c>
      <c r="K451" s="571"/>
      <c r="L451" s="1175" t="s">
        <v>1154</v>
      </c>
      <c r="M451" s="1176"/>
      <c r="N451" s="936"/>
      <c r="O451" s="936"/>
      <c r="P451" s="936"/>
      <c r="Q451" s="936"/>
      <c r="R451" s="936"/>
      <c r="S451" s="935"/>
      <c r="T451" s="935"/>
      <c r="U451" s="935"/>
      <c r="V451" s="933"/>
    </row>
    <row r="452" spans="1:39" ht="38.25" outlineLevel="1">
      <c r="A452" s="697" t="s">
        <v>519</v>
      </c>
      <c r="B452" s="596" t="s">
        <v>392</v>
      </c>
      <c r="C452" s="596" t="s">
        <v>69</v>
      </c>
      <c r="D452" s="596" t="s">
        <v>1254</v>
      </c>
      <c r="E452" s="593" t="s">
        <v>1765</v>
      </c>
      <c r="F452" s="1003" t="str">
        <f>IFERROR(VLOOKUP(E452,'Source de valeurs'!$A$3:$C$10,3,FALSE),"")</f>
        <v>L'exigence n'est pas encore évaluée</v>
      </c>
      <c r="G452" s="934" t="str">
        <f>IF('Calculs et Décisions'!H435=1,"",VLOOKUP(E452,'Source de valeurs'!$A$3:$B$10,2,FALSE))</f>
        <v xml:space="preserve"> </v>
      </c>
      <c r="H452" s="592" t="str">
        <f>IF(A452="NA","",VLOOKUP(E452,'Source de valeurs'!$A$3:$B$10,2,FALSE))</f>
        <v xml:space="preserve"> </v>
      </c>
      <c r="I452" s="952" t="str">
        <f>IF(B452="NA","",VLOOKUP(E452,'Source de valeurs'!$A$3:$B$10,2,FALSE))</f>
        <v xml:space="preserve"> </v>
      </c>
      <c r="J452" s="594" t="str">
        <f>IF(C452="NA","",VLOOKUP(E452,'Source de valeurs'!$A$3:$B$10,2,FALSE))</f>
        <v/>
      </c>
      <c r="K452" s="571"/>
      <c r="L452" s="1175" t="s">
        <v>1154</v>
      </c>
      <c r="M452" s="1176"/>
      <c r="N452" s="936"/>
      <c r="O452" s="936"/>
      <c r="P452" s="936"/>
      <c r="Q452" s="936"/>
      <c r="R452" s="936"/>
      <c r="S452" s="935"/>
      <c r="T452" s="935"/>
      <c r="U452" s="935"/>
      <c r="V452" s="933"/>
    </row>
    <row r="453" spans="1:39" ht="51" outlineLevel="1">
      <c r="A453" s="697" t="s">
        <v>525</v>
      </c>
      <c r="B453" s="596" t="s">
        <v>526</v>
      </c>
      <c r="C453" s="596" t="s">
        <v>69</v>
      </c>
      <c r="D453" s="596" t="s">
        <v>1255</v>
      </c>
      <c r="E453" s="593" t="s">
        <v>1765</v>
      </c>
      <c r="F453" s="1003" t="str">
        <f>IFERROR(VLOOKUP(E453,'Source de valeurs'!$A$3:$C$10,3,FALSE),"")</f>
        <v>L'exigence n'est pas encore évaluée</v>
      </c>
      <c r="G453" s="934" t="str">
        <f>IF('Calculs et Décisions'!H436=1,"",VLOOKUP(E453,'Source de valeurs'!$A$3:$B$10,2,FALSE))</f>
        <v xml:space="preserve"> </v>
      </c>
      <c r="H453" s="592" t="str">
        <f>IF(A453="NA","",VLOOKUP(E453,'Source de valeurs'!$A$3:$B$10,2,FALSE))</f>
        <v xml:space="preserve"> </v>
      </c>
      <c r="I453" s="952" t="str">
        <f>IF(B453="NA","",VLOOKUP(E453,'Source de valeurs'!$A$3:$B$10,2,FALSE))</f>
        <v xml:space="preserve"> </v>
      </c>
      <c r="J453" s="594" t="str">
        <f>IF(C453="NA","",VLOOKUP(E453,'Source de valeurs'!$A$3:$B$10,2,FALSE))</f>
        <v/>
      </c>
      <c r="K453" s="571"/>
      <c r="L453" s="1175" t="s">
        <v>1154</v>
      </c>
      <c r="M453" s="1176"/>
      <c r="N453" s="936"/>
      <c r="O453" s="936"/>
      <c r="P453" s="936"/>
      <c r="Q453" s="936"/>
      <c r="R453" s="936"/>
      <c r="S453" s="935"/>
      <c r="T453" s="935"/>
      <c r="U453" s="935"/>
      <c r="V453" s="933"/>
    </row>
    <row r="454" spans="1:39" ht="51" outlineLevel="1">
      <c r="A454" s="697" t="s">
        <v>527</v>
      </c>
      <c r="B454" s="596" t="s">
        <v>528</v>
      </c>
      <c r="C454" s="596" t="s">
        <v>69</v>
      </c>
      <c r="D454" s="596" t="s">
        <v>1256</v>
      </c>
      <c r="E454" s="593" t="s">
        <v>1765</v>
      </c>
      <c r="F454" s="1003" t="str">
        <f>IFERROR(VLOOKUP(E454,'Source de valeurs'!$A$3:$C$10,3,FALSE),"")</f>
        <v>L'exigence n'est pas encore évaluée</v>
      </c>
      <c r="G454" s="934" t="str">
        <f>IF('Calculs et Décisions'!H437=1,"",VLOOKUP(E454,'Source de valeurs'!$A$3:$B$10,2,FALSE))</f>
        <v xml:space="preserve"> </v>
      </c>
      <c r="H454" s="592" t="str">
        <f>IF(A454="NA","",VLOOKUP(E454,'Source de valeurs'!$A$3:$B$10,2,FALSE))</f>
        <v xml:space="preserve"> </v>
      </c>
      <c r="I454" s="952" t="str">
        <f>IF(B454="NA","",VLOOKUP(E454,'Source de valeurs'!$A$3:$B$10,2,FALSE))</f>
        <v xml:space="preserve"> </v>
      </c>
      <c r="J454" s="594" t="str">
        <f>IF(C454="NA","",VLOOKUP(E454,'Source de valeurs'!$A$3:$B$10,2,FALSE))</f>
        <v/>
      </c>
      <c r="K454" s="571"/>
      <c r="L454" s="1175" t="s">
        <v>1154</v>
      </c>
      <c r="M454" s="1176"/>
      <c r="N454" s="936"/>
      <c r="O454" s="936"/>
      <c r="P454" s="936"/>
      <c r="Q454" s="936"/>
      <c r="R454" s="936"/>
      <c r="S454" s="935"/>
      <c r="T454" s="935"/>
      <c r="U454" s="935"/>
      <c r="V454" s="933"/>
    </row>
    <row r="455" spans="1:39" ht="63.75" outlineLevel="1">
      <c r="A455" s="697" t="s">
        <v>529</v>
      </c>
      <c r="B455" s="596" t="s">
        <v>530</v>
      </c>
      <c r="C455" s="596" t="s">
        <v>69</v>
      </c>
      <c r="D455" s="596" t="s">
        <v>1257</v>
      </c>
      <c r="E455" s="593" t="s">
        <v>1765</v>
      </c>
      <c r="F455" s="1003" t="str">
        <f>IFERROR(VLOOKUP(E455,'Source de valeurs'!$A$3:$C$10,3,FALSE),"")</f>
        <v>L'exigence n'est pas encore évaluée</v>
      </c>
      <c r="G455" s="934" t="str">
        <f>IF('Calculs et Décisions'!H438=1,"",VLOOKUP(E455,'Source de valeurs'!$A$3:$B$10,2,FALSE))</f>
        <v xml:space="preserve"> </v>
      </c>
      <c r="H455" s="592" t="str">
        <f>IF(A455="NA","",VLOOKUP(E455,'Source de valeurs'!$A$3:$B$10,2,FALSE))</f>
        <v xml:space="preserve"> </v>
      </c>
      <c r="I455" s="952" t="str">
        <f>IF(B455="NA","",VLOOKUP(E455,'Source de valeurs'!$A$3:$B$10,2,FALSE))</f>
        <v xml:space="preserve"> </v>
      </c>
      <c r="J455" s="594" t="str">
        <f>IF(C455="NA","",VLOOKUP(E455,'Source de valeurs'!$A$3:$B$10,2,FALSE))</f>
        <v/>
      </c>
      <c r="K455" s="571"/>
      <c r="L455" s="1175" t="s">
        <v>1154</v>
      </c>
      <c r="M455" s="1176"/>
      <c r="N455" s="936"/>
      <c r="O455" s="936"/>
      <c r="P455" s="936"/>
      <c r="Q455" s="936"/>
      <c r="R455" s="936"/>
      <c r="S455" s="935"/>
      <c r="T455" s="935"/>
      <c r="U455" s="935"/>
      <c r="V455" s="933"/>
    </row>
    <row r="456" spans="1:39" ht="38.25" outlineLevel="1">
      <c r="A456" s="697" t="s">
        <v>532</v>
      </c>
      <c r="B456" s="596" t="s">
        <v>533</v>
      </c>
      <c r="C456" s="596" t="s">
        <v>69</v>
      </c>
      <c r="D456" s="596" t="s">
        <v>1258</v>
      </c>
      <c r="E456" s="593" t="s">
        <v>1765</v>
      </c>
      <c r="F456" s="1003" t="str">
        <f>IFERROR(VLOOKUP(E456,'Source de valeurs'!$A$3:$C$10,3,FALSE),"")</f>
        <v>L'exigence n'est pas encore évaluée</v>
      </c>
      <c r="G456" s="934" t="str">
        <f>IF('Calculs et Décisions'!H439=1,"",VLOOKUP(E456,'Source de valeurs'!$A$3:$B$10,2,FALSE))</f>
        <v xml:space="preserve"> </v>
      </c>
      <c r="H456" s="592" t="str">
        <f>IF(A456="NA","",VLOOKUP(E456,'Source de valeurs'!$A$3:$B$10,2,FALSE))</f>
        <v xml:space="preserve"> </v>
      </c>
      <c r="I456" s="952" t="str">
        <f>IF(B456="NA","",VLOOKUP(E456,'Source de valeurs'!$A$3:$B$10,2,FALSE))</f>
        <v xml:space="preserve"> </v>
      </c>
      <c r="J456" s="594" t="str">
        <f>IF(C456="NA","",VLOOKUP(E456,'Source de valeurs'!$A$3:$B$10,2,FALSE))</f>
        <v/>
      </c>
      <c r="K456" s="571"/>
      <c r="L456" s="1175" t="s">
        <v>1154</v>
      </c>
      <c r="M456" s="1176"/>
      <c r="N456" s="936"/>
      <c r="O456" s="936"/>
      <c r="P456" s="936"/>
      <c r="Q456" s="936"/>
      <c r="R456" s="936"/>
      <c r="S456" s="935"/>
      <c r="T456" s="935"/>
      <c r="U456" s="935"/>
      <c r="V456" s="933"/>
    </row>
    <row r="457" spans="1:39" s="549" customFormat="1" ht="63.75">
      <c r="A457" s="703">
        <v>10</v>
      </c>
      <c r="B457" s="576" t="s">
        <v>424</v>
      </c>
      <c r="C457" s="576" t="s">
        <v>69</v>
      </c>
      <c r="D457" s="576" t="s">
        <v>535</v>
      </c>
      <c r="E457" s="591" t="str">
        <f>IFERROR(IF(G457&lt;&gt;"NA",VLOOKUP(G457,'Source de valeurs'!$A$14:$C$18,2),VLOOKUP(AVERAGE(H457:J457),'Source de valeurs'!$A$14:$C$18,2)),"")</f>
        <v/>
      </c>
      <c r="F457" s="576" t="str">
        <f>IFERROR(VLOOKUP(G457,'Source de valeurs'!$A$14:$C$18,3),"")</f>
        <v>Le chapitre/sous chapitre ne peut pas s'appliquer à l'établissement évalué</v>
      </c>
      <c r="G457" s="1031" t="str">
        <f>IFERROR(AVERAGE(G458,G463,G486),"NA")</f>
        <v>NA</v>
      </c>
      <c r="H457" s="592" t="str">
        <f>IFERROR(AVERAGE(H458,H463,H486),"")</f>
        <v/>
      </c>
      <c r="I457" s="951" t="str">
        <f>IFERROR(AVERAGE(I458,I463,I486),"")</f>
        <v/>
      </c>
      <c r="J457" s="594" t="str">
        <f>IFERROR(AVERAGE(J458,J463,J486),"")</f>
        <v/>
      </c>
      <c r="K457" s="571"/>
      <c r="L457" s="1175" t="s">
        <v>1154</v>
      </c>
      <c r="M457" s="1176"/>
      <c r="N457" s="936"/>
      <c r="O457" s="936"/>
      <c r="P457" s="936"/>
      <c r="Q457" s="936"/>
      <c r="R457" s="936"/>
      <c r="S457" s="938"/>
      <c r="T457" s="938"/>
      <c r="U457" s="942"/>
      <c r="V457" s="945"/>
      <c r="W457" s="550"/>
      <c r="X457" s="548"/>
      <c r="Y457" s="548"/>
      <c r="Z457" s="548"/>
      <c r="AA457" s="548"/>
      <c r="AB457" s="548"/>
      <c r="AC457" s="548"/>
      <c r="AD457" s="548"/>
      <c r="AE457" s="548"/>
      <c r="AF457" s="548"/>
      <c r="AG457" s="548"/>
      <c r="AH457" s="548"/>
      <c r="AI457" s="548"/>
      <c r="AJ457" s="548"/>
      <c r="AK457" s="548"/>
      <c r="AL457" s="548"/>
      <c r="AM457" s="548"/>
    </row>
    <row r="458" spans="1:39" ht="63.75" outlineLevel="1">
      <c r="A458" s="693" t="s">
        <v>536</v>
      </c>
      <c r="B458" s="573" t="s">
        <v>425</v>
      </c>
      <c r="C458" s="573" t="s">
        <v>69</v>
      </c>
      <c r="D458" s="573" t="s">
        <v>473</v>
      </c>
      <c r="E458" s="1036" t="str">
        <f>IFERROR(IF(G458&lt;&gt;"NA",VLOOKUP(G458,'Source de valeurs'!$A$14:$C$18,2),VLOOKUP(AVERAGE(H458:J458),'Source de valeurs'!$A$14:$C$18,2)),"")</f>
        <v/>
      </c>
      <c r="F458" s="573" t="str">
        <f>IFERROR(VLOOKUP(G458,'Source de valeurs'!$A$14:$C$18,3),"")</f>
        <v>Le chapitre/sous chapitre ne peut pas s'appliquer à l'établissement évalué</v>
      </c>
      <c r="G458" s="1035" t="str">
        <f>IFERROR(AVERAGE(G459:G462),"NA")</f>
        <v>NA</v>
      </c>
      <c r="H458" s="592" t="str">
        <f>IFERROR(AVERAGE(H459:H462),"")</f>
        <v/>
      </c>
      <c r="I458" s="952" t="str">
        <f>IFERROR(AVERAGE(I459:I462),"")</f>
        <v/>
      </c>
      <c r="J458" s="594" t="str">
        <f>IFERROR(AVERAGE(J459:J462),"")</f>
        <v/>
      </c>
      <c r="K458" s="572"/>
      <c r="L458" s="1175"/>
      <c r="M458" s="1176"/>
      <c r="N458" s="936"/>
      <c r="O458" s="936"/>
      <c r="P458" s="936"/>
      <c r="Q458" s="936"/>
      <c r="R458" s="936"/>
      <c r="S458" s="935"/>
      <c r="T458" s="935"/>
      <c r="U458" s="935"/>
      <c r="V458" s="933"/>
    </row>
    <row r="459" spans="1:39" ht="63.75" outlineLevel="1">
      <c r="A459" s="698" t="s">
        <v>536</v>
      </c>
      <c r="B459" s="597" t="s">
        <v>69</v>
      </c>
      <c r="C459" s="597" t="s">
        <v>69</v>
      </c>
      <c r="D459" s="597" t="s">
        <v>1556</v>
      </c>
      <c r="E459" s="593" t="s">
        <v>1765</v>
      </c>
      <c r="F459" s="1003" t="str">
        <f>IFERROR(VLOOKUP(E459,'Source de valeurs'!$A$3:$C$10,3,FALSE),"")</f>
        <v>L'exigence n'est pas encore évaluée</v>
      </c>
      <c r="G459" s="934" t="str">
        <f>IF('Calculs et Décisions'!H442=1,"",VLOOKUP(E459,'Source de valeurs'!$A$3:$B$10,2,FALSE))</f>
        <v/>
      </c>
      <c r="H459" s="592" t="str">
        <f>IF(A459="NA","",VLOOKUP(E459,'Source de valeurs'!$A$3:$B$10,2,FALSE))</f>
        <v xml:space="preserve"> </v>
      </c>
      <c r="I459" s="952" t="str">
        <f>IF(B459="NA","",VLOOKUP(E459,'Source de valeurs'!$A$3:$B$10,2,FALSE))</f>
        <v/>
      </c>
      <c r="J459" s="594" t="str">
        <f>IF(C459="NA","",VLOOKUP(E459,'Source de valeurs'!$A$3:$B$10,2,FALSE))</f>
        <v/>
      </c>
      <c r="K459" s="571"/>
      <c r="L459" s="1175" t="s">
        <v>1154</v>
      </c>
      <c r="M459" s="1176"/>
      <c r="N459" s="936"/>
      <c r="O459" s="936"/>
      <c r="P459" s="936"/>
      <c r="Q459" s="936"/>
      <c r="R459" s="936"/>
      <c r="S459" s="935"/>
      <c r="T459" s="935"/>
      <c r="U459" s="935"/>
      <c r="V459" s="933"/>
    </row>
    <row r="460" spans="1:39" ht="51" outlineLevel="1">
      <c r="A460" s="698" t="s">
        <v>537</v>
      </c>
      <c r="B460" s="597" t="s">
        <v>69</v>
      </c>
      <c r="C460" s="597" t="s">
        <v>69</v>
      </c>
      <c r="D460" s="597" t="s">
        <v>1557</v>
      </c>
      <c r="E460" s="593" t="s">
        <v>1765</v>
      </c>
      <c r="F460" s="1003" t="str">
        <f>IFERROR(VLOOKUP(E460,'Source de valeurs'!$A$3:$C$10,3,FALSE),"")</f>
        <v>L'exigence n'est pas encore évaluée</v>
      </c>
      <c r="G460" s="934" t="str">
        <f>IF('Calculs et Décisions'!H443=1,"",VLOOKUP(E460,'Source de valeurs'!$A$3:$B$10,2,FALSE))</f>
        <v/>
      </c>
      <c r="H460" s="592" t="str">
        <f>IF(A460="NA","",VLOOKUP(E460,'Source de valeurs'!$A$3:$B$10,2,FALSE))</f>
        <v xml:space="preserve"> </v>
      </c>
      <c r="I460" s="952" t="str">
        <f>IF(B460="NA","",VLOOKUP(E460,'Source de valeurs'!$A$3:$B$10,2,FALSE))</f>
        <v/>
      </c>
      <c r="J460" s="594" t="str">
        <f>IF(C460="NA","",VLOOKUP(E460,'Source de valeurs'!$A$3:$B$10,2,FALSE))</f>
        <v/>
      </c>
      <c r="K460" s="571"/>
      <c r="L460" s="1175" t="s">
        <v>1154</v>
      </c>
      <c r="M460" s="1176"/>
      <c r="N460" s="936"/>
      <c r="O460" s="936"/>
      <c r="P460" s="936"/>
      <c r="Q460" s="936"/>
      <c r="R460" s="936"/>
      <c r="S460" s="935"/>
      <c r="T460" s="935"/>
      <c r="U460" s="935"/>
      <c r="V460" s="933"/>
    </row>
    <row r="461" spans="1:39" ht="76.5" outlineLevel="1">
      <c r="A461" s="697" t="s">
        <v>538</v>
      </c>
      <c r="B461" s="596" t="s">
        <v>424</v>
      </c>
      <c r="C461" s="596" t="s">
        <v>69</v>
      </c>
      <c r="D461" s="596" t="s">
        <v>1558</v>
      </c>
      <c r="E461" s="593" t="s">
        <v>1765</v>
      </c>
      <c r="F461" s="1003" t="str">
        <f>IFERROR(VLOOKUP(E461,'Source de valeurs'!$A$3:$C$10,3,FALSE),"")</f>
        <v>L'exigence n'est pas encore évaluée</v>
      </c>
      <c r="G461" s="934" t="str">
        <f>IF('Calculs et Décisions'!H444=1,"",VLOOKUP(E461,'Source de valeurs'!$A$3:$B$10,2,FALSE))</f>
        <v xml:space="preserve"> </v>
      </c>
      <c r="H461" s="592" t="str">
        <f>IF(A461="NA","",VLOOKUP(E461,'Source de valeurs'!$A$3:$B$10,2,FALSE))</f>
        <v xml:space="preserve"> </v>
      </c>
      <c r="I461" s="952" t="str">
        <f>IF(B461="NA","",VLOOKUP(E461,'Source de valeurs'!$A$3:$B$10,2,FALSE))</f>
        <v xml:space="preserve"> </v>
      </c>
      <c r="J461" s="594" t="str">
        <f>IF(C461="NA","",VLOOKUP(E461,'Source de valeurs'!$A$3:$B$10,2,FALSE))</f>
        <v/>
      </c>
      <c r="K461" s="571"/>
      <c r="L461" s="1175" t="s">
        <v>1154</v>
      </c>
      <c r="M461" s="1176"/>
      <c r="N461" s="936"/>
      <c r="O461" s="936"/>
      <c r="P461" s="936"/>
      <c r="Q461" s="936"/>
      <c r="R461" s="936"/>
      <c r="S461" s="935"/>
      <c r="T461" s="935"/>
      <c r="U461" s="935"/>
      <c r="V461" s="933"/>
    </row>
    <row r="462" spans="1:39" ht="51" outlineLevel="1">
      <c r="A462" s="697" t="s">
        <v>539</v>
      </c>
      <c r="B462" s="596" t="s">
        <v>424</v>
      </c>
      <c r="C462" s="596" t="s">
        <v>69</v>
      </c>
      <c r="D462" s="596" t="s">
        <v>1559</v>
      </c>
      <c r="E462" s="593" t="s">
        <v>1765</v>
      </c>
      <c r="F462" s="1003" t="str">
        <f>IFERROR(VLOOKUP(E462,'Source de valeurs'!$A$3:$C$10,3,FALSE),"")</f>
        <v>L'exigence n'est pas encore évaluée</v>
      </c>
      <c r="G462" s="934" t="str">
        <f>IF('Calculs et Décisions'!H445=1,"",VLOOKUP(E462,'Source de valeurs'!$A$3:$B$10,2,FALSE))</f>
        <v xml:space="preserve"> </v>
      </c>
      <c r="H462" s="592" t="str">
        <f>IF(A462="NA","",VLOOKUP(E462,'Source de valeurs'!$A$3:$B$10,2,FALSE))</f>
        <v xml:space="preserve"> </v>
      </c>
      <c r="I462" s="952" t="str">
        <f>IF(B462="NA","",VLOOKUP(E462,'Source de valeurs'!$A$3:$B$10,2,FALSE))</f>
        <v xml:space="preserve"> </v>
      </c>
      <c r="J462" s="594" t="str">
        <f>IF(C462="NA","",VLOOKUP(E462,'Source de valeurs'!$A$3:$B$10,2,FALSE))</f>
        <v/>
      </c>
      <c r="K462" s="571"/>
      <c r="L462" s="1175" t="s">
        <v>1154</v>
      </c>
      <c r="M462" s="1176"/>
      <c r="N462" s="936"/>
      <c r="O462" s="936"/>
      <c r="P462" s="936"/>
      <c r="Q462" s="936"/>
      <c r="R462" s="936"/>
      <c r="S462" s="935"/>
      <c r="T462" s="935"/>
      <c r="U462" s="935"/>
      <c r="V462" s="933"/>
    </row>
    <row r="463" spans="1:39" ht="63.75" outlineLevel="1">
      <c r="A463" s="693" t="s">
        <v>504</v>
      </c>
      <c r="B463" s="573" t="s">
        <v>450</v>
      </c>
      <c r="C463" s="573" t="s">
        <v>69</v>
      </c>
      <c r="D463" s="573" t="s">
        <v>540</v>
      </c>
      <c r="E463" s="1036" t="str">
        <f>IFERROR(IF(G463&lt;&gt;"NA",VLOOKUP(G463,'Source de valeurs'!$A$14:$C$18,2),VLOOKUP(AVERAGE(H463:J463),'Source de valeurs'!$A$14:$C$18,2)),"")</f>
        <v/>
      </c>
      <c r="F463" s="573" t="str">
        <f>IFERROR(VLOOKUP(G463,'Source de valeurs'!$A$14:$C$18,3),"")</f>
        <v>Le chapitre/sous chapitre ne peut pas s'appliquer à l'établissement évalué</v>
      </c>
      <c r="G463" s="1035" t="str">
        <f>IFERROR(AVERAGE(G464:G485),"NA")</f>
        <v>NA</v>
      </c>
      <c r="H463" s="592" t="str">
        <f>IFERROR(AVERAGE(H464:H485),"")</f>
        <v/>
      </c>
      <c r="I463" s="952" t="str">
        <f>IFERROR(AVERAGE(I464:I485),"")</f>
        <v/>
      </c>
      <c r="J463" s="594" t="str">
        <f>IFERROR(AVERAGE(J464:J485),"")</f>
        <v/>
      </c>
      <c r="K463" s="572"/>
      <c r="L463" s="1175"/>
      <c r="M463" s="1176"/>
      <c r="N463" s="936"/>
      <c r="O463" s="936"/>
      <c r="P463" s="936"/>
      <c r="Q463" s="936"/>
      <c r="R463" s="936"/>
      <c r="S463" s="935"/>
      <c r="T463" s="935"/>
      <c r="U463" s="935"/>
      <c r="V463" s="933"/>
    </row>
    <row r="464" spans="1:39" ht="76.5" outlineLevel="1">
      <c r="A464" s="697" t="s">
        <v>541</v>
      </c>
      <c r="B464" s="596" t="s">
        <v>542</v>
      </c>
      <c r="C464" s="596" t="s">
        <v>69</v>
      </c>
      <c r="D464" s="596" t="s">
        <v>1560</v>
      </c>
      <c r="E464" s="593" t="s">
        <v>1765</v>
      </c>
      <c r="F464" s="1003" t="str">
        <f>IFERROR(VLOOKUP(E464,'Source de valeurs'!$A$3:$C$10,3,FALSE),"")</f>
        <v>L'exigence n'est pas encore évaluée</v>
      </c>
      <c r="G464" s="934" t="str">
        <f>IF('Calculs et Décisions'!H447=1,"",VLOOKUP(E464,'Source de valeurs'!$A$3:$B$10,2,FALSE))</f>
        <v xml:space="preserve"> </v>
      </c>
      <c r="H464" s="592" t="str">
        <f>IF(A464="NA","",VLOOKUP(E464,'Source de valeurs'!$A$3:$B$10,2,FALSE))</f>
        <v xml:space="preserve"> </v>
      </c>
      <c r="I464" s="952" t="str">
        <f>IF(B464="NA","",VLOOKUP(E464,'Source de valeurs'!$A$3:$B$10,2,FALSE))</f>
        <v xml:space="preserve"> </v>
      </c>
      <c r="J464" s="594" t="str">
        <f>IF(C464="NA","",VLOOKUP(E464,'Source de valeurs'!$A$3:$B$10,2,FALSE))</f>
        <v/>
      </c>
      <c r="K464" s="571"/>
      <c r="L464" s="1175" t="s">
        <v>1154</v>
      </c>
      <c r="M464" s="1176"/>
      <c r="N464" s="936"/>
      <c r="O464" s="936"/>
      <c r="P464" s="936"/>
      <c r="Q464" s="936"/>
      <c r="R464" s="936"/>
      <c r="S464" s="935"/>
      <c r="T464" s="935"/>
      <c r="U464" s="935"/>
      <c r="V464" s="933"/>
    </row>
    <row r="465" spans="1:22" ht="63.75" outlineLevel="1">
      <c r="A465" s="697" t="s">
        <v>543</v>
      </c>
      <c r="B465" s="596" t="s">
        <v>450</v>
      </c>
      <c r="C465" s="596" t="s">
        <v>69</v>
      </c>
      <c r="D465" s="596" t="s">
        <v>1561</v>
      </c>
      <c r="E465" s="593" t="s">
        <v>1765</v>
      </c>
      <c r="F465" s="1003" t="str">
        <f>IFERROR(VLOOKUP(E465,'Source de valeurs'!$A$3:$C$10,3,FALSE),"")</f>
        <v>L'exigence n'est pas encore évaluée</v>
      </c>
      <c r="G465" s="934" t="str">
        <f>IF('Calculs et Décisions'!H448=1,"",VLOOKUP(E465,'Source de valeurs'!$A$3:$B$10,2,FALSE))</f>
        <v xml:space="preserve"> </v>
      </c>
      <c r="H465" s="592" t="str">
        <f>IF(A465="NA","",VLOOKUP(E465,'Source de valeurs'!$A$3:$B$10,2,FALSE))</f>
        <v xml:space="preserve"> </v>
      </c>
      <c r="I465" s="952" t="str">
        <f>IF(B465="NA","",VLOOKUP(E465,'Source de valeurs'!$A$3:$B$10,2,FALSE))</f>
        <v xml:space="preserve"> </v>
      </c>
      <c r="J465" s="594" t="str">
        <f>IF(C465="NA","",VLOOKUP(E465,'Source de valeurs'!$A$3:$B$10,2,FALSE))</f>
        <v/>
      </c>
      <c r="K465" s="571"/>
      <c r="L465" s="1175" t="s">
        <v>1154</v>
      </c>
      <c r="M465" s="1176"/>
      <c r="N465" s="936"/>
      <c r="O465" s="936"/>
      <c r="P465" s="936"/>
      <c r="Q465" s="936"/>
      <c r="R465" s="936"/>
      <c r="S465" s="935"/>
      <c r="T465" s="935"/>
      <c r="U465" s="935"/>
      <c r="V465" s="933"/>
    </row>
    <row r="466" spans="1:22" ht="102" outlineLevel="1">
      <c r="A466" s="697" t="s">
        <v>544</v>
      </c>
      <c r="B466" s="596" t="s">
        <v>545</v>
      </c>
      <c r="C466" s="596" t="s">
        <v>69</v>
      </c>
      <c r="D466" s="611" t="s">
        <v>1562</v>
      </c>
      <c r="E466" s="593" t="s">
        <v>1765</v>
      </c>
      <c r="F466" s="1003" t="str">
        <f>IFERROR(VLOOKUP(E466,'Source de valeurs'!$A$3:$C$10,3,FALSE),"")</f>
        <v>L'exigence n'est pas encore évaluée</v>
      </c>
      <c r="G466" s="934" t="str">
        <f>IF('Calculs et Décisions'!H449=1,"",VLOOKUP(E466,'Source de valeurs'!$A$3:$B$10,2,FALSE))</f>
        <v xml:space="preserve"> </v>
      </c>
      <c r="H466" s="592" t="str">
        <f>IF(A466="NA","",VLOOKUP(E466,'Source de valeurs'!$A$3:$B$10,2,FALSE))</f>
        <v xml:space="preserve"> </v>
      </c>
      <c r="I466" s="952" t="str">
        <f>IF(B466="NA","",VLOOKUP(E466,'Source de valeurs'!$A$3:$B$10,2,FALSE))</f>
        <v xml:space="preserve"> </v>
      </c>
      <c r="J466" s="594" t="str">
        <f>IF(C466="NA","",VLOOKUP(E466,'Source de valeurs'!$A$3:$B$10,2,FALSE))</f>
        <v/>
      </c>
      <c r="K466" s="571"/>
      <c r="L466" s="1175" t="s">
        <v>1154</v>
      </c>
      <c r="M466" s="1176"/>
      <c r="N466" s="936"/>
      <c r="O466" s="936"/>
      <c r="P466" s="936"/>
      <c r="Q466" s="936"/>
      <c r="R466" s="936"/>
      <c r="S466" s="935"/>
      <c r="T466" s="935"/>
      <c r="U466" s="935"/>
      <c r="V466" s="933"/>
    </row>
    <row r="467" spans="1:22" ht="51" outlineLevel="1">
      <c r="A467" s="697" t="s">
        <v>551</v>
      </c>
      <c r="B467" s="596" t="s">
        <v>552</v>
      </c>
      <c r="C467" s="596" t="s">
        <v>69</v>
      </c>
      <c r="D467" s="596" t="s">
        <v>1563</v>
      </c>
      <c r="E467" s="593" t="s">
        <v>1765</v>
      </c>
      <c r="F467" s="1003" t="str">
        <f>IFERROR(VLOOKUP(E467,'Source de valeurs'!$A$3:$C$10,3,FALSE),"")</f>
        <v>L'exigence n'est pas encore évaluée</v>
      </c>
      <c r="G467" s="934" t="str">
        <f>IF('Calculs et Décisions'!H450=1,"",VLOOKUP(E467,'Source de valeurs'!$A$3:$B$10,2,FALSE))</f>
        <v xml:space="preserve"> </v>
      </c>
      <c r="H467" s="592" t="str">
        <f>IF(A467="NA","",VLOOKUP(E467,'Source de valeurs'!$A$3:$B$10,2,FALSE))</f>
        <v xml:space="preserve"> </v>
      </c>
      <c r="I467" s="952" t="str">
        <f>IF(B467="NA","",VLOOKUP(E467,'Source de valeurs'!$A$3:$B$10,2,FALSE))</f>
        <v xml:space="preserve"> </v>
      </c>
      <c r="J467" s="594" t="str">
        <f>IF(C467="NA","",VLOOKUP(E467,'Source de valeurs'!$A$3:$B$10,2,FALSE))</f>
        <v/>
      </c>
      <c r="K467" s="571"/>
      <c r="L467" s="1175" t="s">
        <v>1154</v>
      </c>
      <c r="M467" s="1176"/>
      <c r="N467" s="936"/>
      <c r="O467" s="936"/>
      <c r="P467" s="936"/>
      <c r="Q467" s="936"/>
      <c r="R467" s="936"/>
      <c r="S467" s="935"/>
      <c r="T467" s="935"/>
      <c r="U467" s="935"/>
      <c r="V467" s="933"/>
    </row>
    <row r="468" spans="1:22" ht="38.25" outlineLevel="1">
      <c r="A468" s="698" t="s">
        <v>505</v>
      </c>
      <c r="B468" s="597" t="s">
        <v>69</v>
      </c>
      <c r="C468" s="597" t="s">
        <v>69</v>
      </c>
      <c r="D468" s="597" t="s">
        <v>1564</v>
      </c>
      <c r="E468" s="593" t="s">
        <v>1765</v>
      </c>
      <c r="F468" s="1003" t="str">
        <f>IFERROR(VLOOKUP(E468,'Source de valeurs'!$A$3:$C$10,3,FALSE),"")</f>
        <v>L'exigence n'est pas encore évaluée</v>
      </c>
      <c r="G468" s="934" t="str">
        <f>IF('Calculs et Décisions'!H451=1,"",VLOOKUP(E468,'Source de valeurs'!$A$3:$B$10,2,FALSE))</f>
        <v/>
      </c>
      <c r="H468" s="592" t="str">
        <f>IF(A468="NA","",VLOOKUP(E468,'Source de valeurs'!$A$3:$B$10,2,FALSE))</f>
        <v xml:space="preserve"> </v>
      </c>
      <c r="I468" s="952" t="str">
        <f>IF(B468="NA","",VLOOKUP(E468,'Source de valeurs'!$A$3:$B$10,2,FALSE))</f>
        <v/>
      </c>
      <c r="J468" s="594" t="str">
        <f>IF(C468="NA","",VLOOKUP(E468,'Source de valeurs'!$A$3:$B$10,2,FALSE))</f>
        <v/>
      </c>
      <c r="K468" s="571"/>
      <c r="L468" s="1175" t="s">
        <v>1154</v>
      </c>
      <c r="M468" s="1176"/>
      <c r="N468" s="936"/>
      <c r="O468" s="936"/>
      <c r="P468" s="936"/>
      <c r="Q468" s="936"/>
      <c r="R468" s="936"/>
      <c r="S468" s="935"/>
      <c r="T468" s="935"/>
      <c r="U468" s="935"/>
      <c r="V468" s="933"/>
    </row>
    <row r="469" spans="1:22" ht="25.5" outlineLevel="1">
      <c r="A469" s="698" t="s">
        <v>506</v>
      </c>
      <c r="B469" s="597" t="s">
        <v>69</v>
      </c>
      <c r="C469" s="597" t="s">
        <v>69</v>
      </c>
      <c r="D469" s="597" t="s">
        <v>1565</v>
      </c>
      <c r="E469" s="593" t="s">
        <v>1765</v>
      </c>
      <c r="F469" s="1003" t="str">
        <f>IFERROR(VLOOKUP(E469,'Source de valeurs'!$A$3:$C$10,3,FALSE),"")</f>
        <v>L'exigence n'est pas encore évaluée</v>
      </c>
      <c r="G469" s="934" t="str">
        <f>IF('Calculs et Décisions'!H452=1,"",VLOOKUP(E469,'Source de valeurs'!$A$3:$B$10,2,FALSE))</f>
        <v/>
      </c>
      <c r="H469" s="592" t="str">
        <f>IF(A469="NA","",VLOOKUP(E469,'Source de valeurs'!$A$3:$B$10,2,FALSE))</f>
        <v xml:space="preserve"> </v>
      </c>
      <c r="I469" s="952" t="str">
        <f>IF(B469="NA","",VLOOKUP(E469,'Source de valeurs'!$A$3:$B$10,2,FALSE))</f>
        <v/>
      </c>
      <c r="J469" s="594" t="str">
        <f>IF(C469="NA","",VLOOKUP(E469,'Source de valeurs'!$A$3:$B$10,2,FALSE))</f>
        <v/>
      </c>
      <c r="K469" s="571"/>
      <c r="L469" s="1175" t="s">
        <v>1154</v>
      </c>
      <c r="M469" s="1176"/>
      <c r="N469" s="936"/>
      <c r="O469" s="936"/>
      <c r="P469" s="936"/>
      <c r="Q469" s="936"/>
      <c r="R469" s="936"/>
      <c r="S469" s="935"/>
      <c r="T469" s="935"/>
      <c r="U469" s="935"/>
      <c r="V469" s="933"/>
    </row>
    <row r="470" spans="1:22" ht="51" outlineLevel="1">
      <c r="A470" s="696" t="s">
        <v>69</v>
      </c>
      <c r="B470" s="598" t="s">
        <v>548</v>
      </c>
      <c r="C470" s="587" t="s">
        <v>69</v>
      </c>
      <c r="D470" s="598" t="s">
        <v>1566</v>
      </c>
      <c r="E470" s="593" t="s">
        <v>1765</v>
      </c>
      <c r="F470" s="1003" t="str">
        <f>IFERROR(VLOOKUP(E470,'Source de valeurs'!$A$3:$C$10,3,FALSE),"")</f>
        <v>L'exigence n'est pas encore évaluée</v>
      </c>
      <c r="G470" s="934" t="str">
        <f>IF('Calculs et Décisions'!H453=1,"",VLOOKUP(E470,'Source de valeurs'!$A$3:$B$10,2,FALSE))</f>
        <v/>
      </c>
      <c r="H470" s="592" t="str">
        <f>IF(A470="NA","",VLOOKUP(E470,'Source de valeurs'!$A$3:$B$10,2,FALSE))</f>
        <v/>
      </c>
      <c r="I470" s="952" t="str">
        <f>IF(B470="NA","",VLOOKUP(E470,'Source de valeurs'!$A$3:$B$10,2,FALSE))</f>
        <v xml:space="preserve"> </v>
      </c>
      <c r="J470" s="594" t="str">
        <f>IF(C470="NA","",VLOOKUP(E470,'Source de valeurs'!$A$3:$B$10,2,FALSE))</f>
        <v/>
      </c>
      <c r="K470" s="571"/>
      <c r="L470" s="1175" t="s">
        <v>1154</v>
      </c>
      <c r="M470" s="1176"/>
      <c r="N470" s="936"/>
      <c r="O470" s="936"/>
      <c r="P470" s="936"/>
      <c r="Q470" s="936"/>
      <c r="R470" s="936"/>
      <c r="S470" s="935"/>
      <c r="T470" s="935"/>
      <c r="U470" s="935"/>
      <c r="V470" s="933"/>
    </row>
    <row r="471" spans="1:22" ht="63.75" outlineLevel="1">
      <c r="A471" s="696" t="s">
        <v>69</v>
      </c>
      <c r="B471" s="598" t="s">
        <v>549</v>
      </c>
      <c r="C471" s="587" t="s">
        <v>69</v>
      </c>
      <c r="D471" s="598" t="s">
        <v>1567</v>
      </c>
      <c r="E471" s="593" t="s">
        <v>1765</v>
      </c>
      <c r="F471" s="1003" t="str">
        <f>IFERROR(VLOOKUP(E471,'Source de valeurs'!$A$3:$C$10,3,FALSE),"")</f>
        <v>L'exigence n'est pas encore évaluée</v>
      </c>
      <c r="G471" s="934" t="str">
        <f>IF('Calculs et Décisions'!H454=1,"",VLOOKUP(E471,'Source de valeurs'!$A$3:$B$10,2,FALSE))</f>
        <v/>
      </c>
      <c r="H471" s="592" t="str">
        <f>IF(A471="NA","",VLOOKUP(E471,'Source de valeurs'!$A$3:$B$10,2,FALSE))</f>
        <v/>
      </c>
      <c r="I471" s="952" t="str">
        <f>IF(B471="NA","",VLOOKUP(E471,'Source de valeurs'!$A$3:$B$10,2,FALSE))</f>
        <v xml:space="preserve"> </v>
      </c>
      <c r="J471" s="594" t="str">
        <f>IF(C471="NA","",VLOOKUP(E471,'Source de valeurs'!$A$3:$B$10,2,FALSE))</f>
        <v/>
      </c>
      <c r="K471" s="571"/>
      <c r="L471" s="1175" t="s">
        <v>1154</v>
      </c>
      <c r="M471" s="1176"/>
      <c r="N471" s="936"/>
      <c r="O471" s="936"/>
      <c r="P471" s="936"/>
      <c r="Q471" s="936"/>
      <c r="R471" s="936"/>
      <c r="S471" s="935"/>
      <c r="T471" s="935"/>
      <c r="U471" s="935"/>
      <c r="V471" s="933"/>
    </row>
    <row r="472" spans="1:22" ht="89.25" outlineLevel="1">
      <c r="A472" s="696" t="s">
        <v>69</v>
      </c>
      <c r="B472" s="598" t="s">
        <v>550</v>
      </c>
      <c r="C472" s="587" t="s">
        <v>69</v>
      </c>
      <c r="D472" s="612" t="s">
        <v>1568</v>
      </c>
      <c r="E472" s="593" t="s">
        <v>1765</v>
      </c>
      <c r="F472" s="1003" t="str">
        <f>IFERROR(VLOOKUP(E472,'Source de valeurs'!$A$3:$C$10,3,FALSE),"")</f>
        <v>L'exigence n'est pas encore évaluée</v>
      </c>
      <c r="G472" s="934" t="str">
        <f>IF('Calculs et Décisions'!H455=1,"",VLOOKUP(E472,'Source de valeurs'!$A$3:$B$10,2,FALSE))</f>
        <v/>
      </c>
      <c r="H472" s="592" t="str">
        <f>IF(A472="NA","",VLOOKUP(E472,'Source de valeurs'!$A$3:$B$10,2,FALSE))</f>
        <v/>
      </c>
      <c r="I472" s="952" t="str">
        <f>IF(B472="NA","",VLOOKUP(E472,'Source de valeurs'!$A$3:$B$10,2,FALSE))</f>
        <v xml:space="preserve"> </v>
      </c>
      <c r="J472" s="594" t="str">
        <f>IF(C472="NA","",VLOOKUP(E472,'Source de valeurs'!$A$3:$B$10,2,FALSE))</f>
        <v/>
      </c>
      <c r="K472" s="571"/>
      <c r="L472" s="1175" t="s">
        <v>1154</v>
      </c>
      <c r="M472" s="1176"/>
      <c r="N472" s="936"/>
      <c r="O472" s="936"/>
      <c r="P472" s="936"/>
      <c r="Q472" s="936"/>
      <c r="R472" s="936"/>
      <c r="S472" s="935"/>
      <c r="T472" s="935"/>
      <c r="U472" s="935"/>
      <c r="V472" s="933"/>
    </row>
    <row r="473" spans="1:22" ht="25.5" outlineLevel="1">
      <c r="A473" s="697" t="s">
        <v>546</v>
      </c>
      <c r="B473" s="596" t="s">
        <v>450</v>
      </c>
      <c r="C473" s="596" t="s">
        <v>69</v>
      </c>
      <c r="D473" s="596" t="s">
        <v>1259</v>
      </c>
      <c r="E473" s="593" t="s">
        <v>1765</v>
      </c>
      <c r="F473" s="1003" t="str">
        <f>IFERROR(VLOOKUP(E473,'Source de valeurs'!$A$3:$C$10,3,FALSE),"")</f>
        <v>L'exigence n'est pas encore évaluée</v>
      </c>
      <c r="G473" s="934" t="str">
        <f>IF('Calculs et Décisions'!H456=1,"",VLOOKUP(E473,'Source de valeurs'!$A$3:$B$10,2,FALSE))</f>
        <v xml:space="preserve"> </v>
      </c>
      <c r="H473" s="592" t="str">
        <f>IF(A473="NA","",VLOOKUP(E473,'Source de valeurs'!$A$3:$B$10,2,FALSE))</f>
        <v xml:space="preserve"> </v>
      </c>
      <c r="I473" s="952" t="str">
        <f>IF(B473="NA","",VLOOKUP(E473,'Source de valeurs'!$A$3:$B$10,2,FALSE))</f>
        <v xml:space="preserve"> </v>
      </c>
      <c r="J473" s="594" t="str">
        <f>IF(C473="NA","",VLOOKUP(E473,'Source de valeurs'!$A$3:$B$10,2,FALSE))</f>
        <v/>
      </c>
      <c r="K473" s="571"/>
      <c r="L473" s="1175" t="s">
        <v>1154</v>
      </c>
      <c r="M473" s="1176"/>
      <c r="N473" s="936"/>
      <c r="O473" s="936"/>
      <c r="P473" s="936"/>
      <c r="Q473" s="936"/>
      <c r="R473" s="936"/>
      <c r="S473" s="935"/>
      <c r="T473" s="935"/>
      <c r="U473" s="935"/>
      <c r="V473" s="933"/>
    </row>
    <row r="474" spans="1:22" ht="63.75" outlineLevel="1">
      <c r="A474" s="697" t="s">
        <v>507</v>
      </c>
      <c r="B474" s="596" t="s">
        <v>358</v>
      </c>
      <c r="C474" s="596" t="s">
        <v>69</v>
      </c>
      <c r="D474" s="617" t="s">
        <v>1569</v>
      </c>
      <c r="E474" s="593" t="s">
        <v>1765</v>
      </c>
      <c r="F474" s="1003" t="str">
        <f>IFERROR(VLOOKUP(E474,'Source de valeurs'!$A$3:$C$10,3,FALSE),"")</f>
        <v>L'exigence n'est pas encore évaluée</v>
      </c>
      <c r="G474" s="934" t="str">
        <f>IF('Calculs et Décisions'!H457=1,"",VLOOKUP(E474,'Source de valeurs'!$A$3:$B$10,2,FALSE))</f>
        <v xml:space="preserve"> </v>
      </c>
      <c r="H474" s="592" t="str">
        <f>IF(A474="NA","",VLOOKUP(E474,'Source de valeurs'!$A$3:$B$10,2,FALSE))</f>
        <v xml:space="preserve"> </v>
      </c>
      <c r="I474" s="952" t="str">
        <f>IF(B474="NA","",VLOOKUP(E474,'Source de valeurs'!$A$3:$B$10,2,FALSE))</f>
        <v xml:space="preserve"> </v>
      </c>
      <c r="J474" s="594" t="str">
        <f>IF(C474="NA","",VLOOKUP(E474,'Source de valeurs'!$A$3:$B$10,2,FALSE))</f>
        <v/>
      </c>
      <c r="K474" s="571"/>
      <c r="L474" s="1175" t="s">
        <v>1154</v>
      </c>
      <c r="M474" s="1176"/>
      <c r="N474" s="936"/>
      <c r="O474" s="936"/>
      <c r="P474" s="936"/>
      <c r="Q474" s="936"/>
      <c r="R474" s="936"/>
      <c r="S474" s="935"/>
      <c r="T474" s="935"/>
      <c r="U474" s="935"/>
      <c r="V474" s="933"/>
    </row>
    <row r="475" spans="1:22" ht="38.25" outlineLevel="1">
      <c r="A475" s="697" t="s">
        <v>507</v>
      </c>
      <c r="B475" s="596" t="s">
        <v>358</v>
      </c>
      <c r="C475" s="596" t="s">
        <v>69</v>
      </c>
      <c r="D475" s="596" t="s">
        <v>1260</v>
      </c>
      <c r="E475" s="593" t="s">
        <v>1765</v>
      </c>
      <c r="F475" s="1003" t="str">
        <f>IFERROR(VLOOKUP(E475,'Source de valeurs'!$A$3:$C$10,3,FALSE),"")</f>
        <v>L'exigence n'est pas encore évaluée</v>
      </c>
      <c r="G475" s="934" t="str">
        <f>IF('Calculs et Décisions'!H458=1,"",VLOOKUP(E475,'Source de valeurs'!$A$3:$B$10,2,FALSE))</f>
        <v xml:space="preserve"> </v>
      </c>
      <c r="H475" s="592" t="str">
        <f>IF(A475="NA","",VLOOKUP(E475,'Source de valeurs'!$A$3:$B$10,2,FALSE))</f>
        <v xml:space="preserve"> </v>
      </c>
      <c r="I475" s="952" t="str">
        <f>IF(B475="NA","",VLOOKUP(E475,'Source de valeurs'!$A$3:$B$10,2,FALSE))</f>
        <v xml:space="preserve"> </v>
      </c>
      <c r="J475" s="594" t="str">
        <f>IF(C475="NA","",VLOOKUP(E475,'Source de valeurs'!$A$3:$B$10,2,FALSE))</f>
        <v/>
      </c>
      <c r="K475" s="571"/>
      <c r="L475" s="1175" t="s">
        <v>1154</v>
      </c>
      <c r="M475" s="1176"/>
      <c r="N475" s="936"/>
      <c r="O475" s="936"/>
      <c r="P475" s="936"/>
      <c r="Q475" s="936"/>
      <c r="R475" s="936"/>
      <c r="S475" s="935"/>
      <c r="T475" s="935"/>
      <c r="U475" s="935"/>
      <c r="V475" s="933"/>
    </row>
    <row r="476" spans="1:22" ht="51" outlineLevel="1">
      <c r="A476" s="697" t="s">
        <v>553</v>
      </c>
      <c r="B476" s="596" t="s">
        <v>450</v>
      </c>
      <c r="C476" s="596" t="s">
        <v>69</v>
      </c>
      <c r="D476" s="617" t="s">
        <v>1570</v>
      </c>
      <c r="E476" s="593" t="s">
        <v>1765</v>
      </c>
      <c r="F476" s="1003" t="str">
        <f>IFERROR(VLOOKUP(E476,'Source de valeurs'!$A$3:$C$10,3,FALSE),"")</f>
        <v>L'exigence n'est pas encore évaluée</v>
      </c>
      <c r="G476" s="934" t="str">
        <f>IF('Calculs et Décisions'!H459=1,"",VLOOKUP(E476,'Source de valeurs'!$A$3:$B$10,2,FALSE))</f>
        <v xml:space="preserve"> </v>
      </c>
      <c r="H476" s="592" t="str">
        <f>IF(A476="NA","",VLOOKUP(E476,'Source de valeurs'!$A$3:$B$10,2,FALSE))</f>
        <v xml:space="preserve"> </v>
      </c>
      <c r="I476" s="952" t="str">
        <f>IF(B476="NA","",VLOOKUP(E476,'Source de valeurs'!$A$3:$B$10,2,FALSE))</f>
        <v xml:space="preserve"> </v>
      </c>
      <c r="J476" s="594" t="str">
        <f>IF(C476="NA","",VLOOKUP(E476,'Source de valeurs'!$A$3:$B$10,2,FALSE))</f>
        <v/>
      </c>
      <c r="K476" s="571"/>
      <c r="L476" s="1175" t="s">
        <v>1154</v>
      </c>
      <c r="M476" s="1176"/>
      <c r="N476" s="936"/>
      <c r="O476" s="936"/>
      <c r="P476" s="936"/>
      <c r="Q476" s="936"/>
      <c r="R476" s="936"/>
      <c r="S476" s="935"/>
      <c r="T476" s="935"/>
      <c r="U476" s="935"/>
      <c r="V476" s="933"/>
    </row>
    <row r="477" spans="1:22" ht="15" outlineLevel="1">
      <c r="A477" s="702"/>
      <c r="B477" s="604" t="s">
        <v>453</v>
      </c>
      <c r="C477" s="604" t="s">
        <v>69</v>
      </c>
      <c r="D477" s="604" t="s">
        <v>554</v>
      </c>
      <c r="E477" s="595"/>
      <c r="F477" s="1003"/>
      <c r="G477" s="934"/>
      <c r="H477" s="592"/>
      <c r="I477" s="952"/>
      <c r="J477" s="594"/>
      <c r="K477" s="572"/>
      <c r="L477" s="1175"/>
      <c r="M477" s="1176"/>
      <c r="N477" s="936"/>
      <c r="O477" s="936"/>
      <c r="P477" s="936"/>
      <c r="Q477" s="936"/>
      <c r="R477" s="936"/>
      <c r="S477" s="935"/>
      <c r="T477" s="935"/>
      <c r="U477" s="935"/>
      <c r="V477" s="933"/>
    </row>
    <row r="478" spans="1:22" ht="51" outlineLevel="1">
      <c r="A478" s="704" t="s">
        <v>69</v>
      </c>
      <c r="B478" s="598" t="s">
        <v>453</v>
      </c>
      <c r="C478" s="587" t="s">
        <v>69</v>
      </c>
      <c r="D478" s="598" t="s">
        <v>1571</v>
      </c>
      <c r="E478" s="593" t="s">
        <v>1765</v>
      </c>
      <c r="F478" s="1003" t="str">
        <f>IFERROR(VLOOKUP(E478,'Source de valeurs'!$A$3:$C$10,3,FALSE),"")</f>
        <v>L'exigence n'est pas encore évaluée</v>
      </c>
      <c r="G478" s="934" t="str">
        <f>IF('Calculs et Décisions'!H461=1,"",VLOOKUP(E478,'Source de valeurs'!$A$3:$B$10,2,FALSE))</f>
        <v/>
      </c>
      <c r="H478" s="592" t="str">
        <f>IF(A478="NA","",VLOOKUP(E478,'Source de valeurs'!$A$3:$B$10,2,FALSE))</f>
        <v/>
      </c>
      <c r="I478" s="952" t="str">
        <f>IF(B478="NA","",VLOOKUP(E478,'Source de valeurs'!$A$3:$B$10,2,FALSE))</f>
        <v xml:space="preserve"> </v>
      </c>
      <c r="J478" s="594" t="str">
        <f>IF(C478="NA","",VLOOKUP(E478,'Source de valeurs'!$A$3:$B$10,2,FALSE))</f>
        <v/>
      </c>
      <c r="K478" s="571"/>
      <c r="L478" s="1175" t="s">
        <v>1154</v>
      </c>
      <c r="M478" s="1176"/>
      <c r="N478" s="936"/>
      <c r="O478" s="936"/>
      <c r="P478" s="936"/>
      <c r="Q478" s="936"/>
      <c r="R478" s="936"/>
      <c r="S478" s="935"/>
      <c r="T478" s="935"/>
      <c r="U478" s="935"/>
      <c r="V478" s="933"/>
    </row>
    <row r="479" spans="1:22" ht="25.5" outlineLevel="1">
      <c r="A479" s="704" t="s">
        <v>69</v>
      </c>
      <c r="B479" s="598" t="s">
        <v>453</v>
      </c>
      <c r="C479" s="587" t="s">
        <v>69</v>
      </c>
      <c r="D479" s="598" t="s">
        <v>1261</v>
      </c>
      <c r="E479" s="593" t="s">
        <v>1765</v>
      </c>
      <c r="F479" s="1003" t="str">
        <f>IFERROR(VLOOKUP(E479,'Source de valeurs'!$A$3:$C$10,3,FALSE),"")</f>
        <v>L'exigence n'est pas encore évaluée</v>
      </c>
      <c r="G479" s="934" t="str">
        <f>IF('Calculs et Décisions'!H462=1,"",VLOOKUP(E479,'Source de valeurs'!$A$3:$B$10,2,FALSE))</f>
        <v/>
      </c>
      <c r="H479" s="592" t="str">
        <f>IF(A479="NA","",VLOOKUP(E479,'Source de valeurs'!$A$3:$B$10,2,FALSE))</f>
        <v/>
      </c>
      <c r="I479" s="952" t="str">
        <f>IF(B479="NA","",VLOOKUP(E479,'Source de valeurs'!$A$3:$B$10,2,FALSE))</f>
        <v xml:space="preserve"> </v>
      </c>
      <c r="J479" s="594" t="str">
        <f>IF(C479="NA","",VLOOKUP(E479,'Source de valeurs'!$A$3:$B$10,2,FALSE))</f>
        <v/>
      </c>
      <c r="K479" s="571"/>
      <c r="L479" s="1175" t="s">
        <v>1154</v>
      </c>
      <c r="M479" s="1176"/>
      <c r="N479" s="936"/>
      <c r="O479" s="936"/>
      <c r="P479" s="936"/>
      <c r="Q479" s="936"/>
      <c r="R479" s="936"/>
      <c r="S479" s="935"/>
      <c r="T479" s="935"/>
      <c r="U479" s="935"/>
      <c r="V479" s="933"/>
    </row>
    <row r="480" spans="1:22" ht="51" outlineLevel="1">
      <c r="A480" s="704" t="s">
        <v>69</v>
      </c>
      <c r="B480" s="598" t="s">
        <v>453</v>
      </c>
      <c r="C480" s="587" t="s">
        <v>69</v>
      </c>
      <c r="D480" s="598" t="s">
        <v>1572</v>
      </c>
      <c r="E480" s="593" t="s">
        <v>1765</v>
      </c>
      <c r="F480" s="1003" t="str">
        <f>IFERROR(VLOOKUP(E480,'Source de valeurs'!$A$3:$C$10,3,FALSE),"")</f>
        <v>L'exigence n'est pas encore évaluée</v>
      </c>
      <c r="G480" s="934" t="str">
        <f>IF('Calculs et Décisions'!H463=1,"",VLOOKUP(E480,'Source de valeurs'!$A$3:$B$10,2,FALSE))</f>
        <v/>
      </c>
      <c r="H480" s="592" t="str">
        <f>IF(A480="NA","",VLOOKUP(E480,'Source de valeurs'!$A$3:$B$10,2,FALSE))</f>
        <v/>
      </c>
      <c r="I480" s="952" t="str">
        <f>IF(B480="NA","",VLOOKUP(E480,'Source de valeurs'!$A$3:$B$10,2,FALSE))</f>
        <v xml:space="preserve"> </v>
      </c>
      <c r="J480" s="594" t="str">
        <f>IF(C480="NA","",VLOOKUP(E480,'Source de valeurs'!$A$3:$B$10,2,FALSE))</f>
        <v/>
      </c>
      <c r="K480" s="571"/>
      <c r="L480" s="1175" t="s">
        <v>1154</v>
      </c>
      <c r="M480" s="1176"/>
      <c r="N480" s="936"/>
      <c r="O480" s="936"/>
      <c r="P480" s="936"/>
      <c r="Q480" s="936"/>
      <c r="R480" s="936"/>
      <c r="S480" s="935"/>
      <c r="T480" s="935"/>
      <c r="U480" s="935"/>
      <c r="V480" s="933"/>
    </row>
    <row r="481" spans="1:39" ht="51" outlineLevel="1">
      <c r="A481" s="704" t="s">
        <v>69</v>
      </c>
      <c r="B481" s="598" t="s">
        <v>453</v>
      </c>
      <c r="C481" s="587" t="s">
        <v>69</v>
      </c>
      <c r="D481" s="598" t="s">
        <v>1573</v>
      </c>
      <c r="E481" s="593" t="s">
        <v>1765</v>
      </c>
      <c r="F481" s="1003" t="str">
        <f>IFERROR(VLOOKUP(E481,'Source de valeurs'!$A$3:$C$10,3,FALSE),"")</f>
        <v>L'exigence n'est pas encore évaluée</v>
      </c>
      <c r="G481" s="934" t="str">
        <f>IF('Calculs et Décisions'!H464=1,"",VLOOKUP(E481,'Source de valeurs'!$A$3:$B$10,2,FALSE))</f>
        <v/>
      </c>
      <c r="H481" s="592" t="str">
        <f>IF(A481="NA","",VLOOKUP(E481,'Source de valeurs'!$A$3:$B$10,2,FALSE))</f>
        <v/>
      </c>
      <c r="I481" s="952" t="str">
        <f>IF(B481="NA","",VLOOKUP(E481,'Source de valeurs'!$A$3:$B$10,2,FALSE))</f>
        <v xml:space="preserve"> </v>
      </c>
      <c r="J481" s="594" t="str">
        <f>IF(C481="NA","",VLOOKUP(E481,'Source de valeurs'!$A$3:$B$10,2,FALSE))</f>
        <v/>
      </c>
      <c r="K481" s="571"/>
      <c r="L481" s="1175" t="s">
        <v>1154</v>
      </c>
      <c r="M481" s="1176"/>
      <c r="N481" s="936"/>
      <c r="O481" s="936"/>
      <c r="P481" s="936"/>
      <c r="Q481" s="936"/>
      <c r="R481" s="936"/>
      <c r="S481" s="935"/>
      <c r="T481" s="935"/>
      <c r="U481" s="935"/>
      <c r="V481" s="933"/>
    </row>
    <row r="482" spans="1:39" ht="76.5" outlineLevel="1">
      <c r="A482" s="704" t="s">
        <v>69</v>
      </c>
      <c r="B482" s="598" t="s">
        <v>453</v>
      </c>
      <c r="C482" s="587" t="s">
        <v>69</v>
      </c>
      <c r="D482" s="598" t="s">
        <v>1574</v>
      </c>
      <c r="E482" s="593" t="s">
        <v>1765</v>
      </c>
      <c r="F482" s="1003" t="str">
        <f>IFERROR(VLOOKUP(E482,'Source de valeurs'!$A$3:$C$10,3,FALSE),"")</f>
        <v>L'exigence n'est pas encore évaluée</v>
      </c>
      <c r="G482" s="934" t="str">
        <f>IF('Calculs et Décisions'!H465=1,"",VLOOKUP(E482,'Source de valeurs'!$A$3:$B$10,2,FALSE))</f>
        <v/>
      </c>
      <c r="H482" s="592" t="str">
        <f>IF(A482="NA","",VLOOKUP(E482,'Source de valeurs'!$A$3:$B$10,2,FALSE))</f>
        <v/>
      </c>
      <c r="I482" s="952" t="str">
        <f>IF(B482="NA","",VLOOKUP(E482,'Source de valeurs'!$A$3:$B$10,2,FALSE))</f>
        <v xml:space="preserve"> </v>
      </c>
      <c r="J482" s="594" t="str">
        <f>IF(C482="NA","",VLOOKUP(E482,'Source de valeurs'!$A$3:$B$10,2,FALSE))</f>
        <v/>
      </c>
      <c r="K482" s="571"/>
      <c r="L482" s="1175" t="s">
        <v>1154</v>
      </c>
      <c r="M482" s="1176"/>
      <c r="N482" s="936"/>
      <c r="O482" s="936"/>
      <c r="P482" s="936"/>
      <c r="Q482" s="936"/>
      <c r="R482" s="936"/>
      <c r="S482" s="935"/>
      <c r="T482" s="935"/>
      <c r="U482" s="935"/>
      <c r="V482" s="933"/>
    </row>
    <row r="483" spans="1:39" ht="76.5" outlineLevel="1">
      <c r="A483" s="704" t="s">
        <v>69</v>
      </c>
      <c r="B483" s="598" t="s">
        <v>453</v>
      </c>
      <c r="C483" s="587" t="s">
        <v>69</v>
      </c>
      <c r="D483" s="598" t="s">
        <v>1575</v>
      </c>
      <c r="E483" s="593" t="s">
        <v>1765</v>
      </c>
      <c r="F483" s="1003" t="str">
        <f>IFERROR(VLOOKUP(E483,'Source de valeurs'!$A$3:$C$10,3,FALSE),"")</f>
        <v>L'exigence n'est pas encore évaluée</v>
      </c>
      <c r="G483" s="934" t="str">
        <f>IF('Calculs et Décisions'!H466=1,"",VLOOKUP(E483,'Source de valeurs'!$A$3:$B$10,2,FALSE))</f>
        <v/>
      </c>
      <c r="H483" s="592" t="str">
        <f>IF(A483="NA","",VLOOKUP(E483,'Source de valeurs'!$A$3:$B$10,2,FALSE))</f>
        <v/>
      </c>
      <c r="I483" s="952" t="str">
        <f>IF(B483="NA","",VLOOKUP(E483,'Source de valeurs'!$A$3:$B$10,2,FALSE))</f>
        <v xml:space="preserve"> </v>
      </c>
      <c r="J483" s="594" t="str">
        <f>IF(C483="NA","",VLOOKUP(E483,'Source de valeurs'!$A$3:$B$10,2,FALSE))</f>
        <v/>
      </c>
      <c r="K483" s="571"/>
      <c r="L483" s="1175" t="s">
        <v>1154</v>
      </c>
      <c r="M483" s="1176"/>
      <c r="N483" s="936"/>
      <c r="O483" s="936"/>
      <c r="P483" s="936"/>
      <c r="Q483" s="936"/>
      <c r="R483" s="936"/>
      <c r="S483" s="935"/>
      <c r="T483" s="935"/>
      <c r="U483" s="935"/>
      <c r="V483" s="933"/>
    </row>
    <row r="484" spans="1:39" ht="51" outlineLevel="1">
      <c r="A484" s="704" t="s">
        <v>69</v>
      </c>
      <c r="B484" s="598" t="s">
        <v>453</v>
      </c>
      <c r="C484" s="587" t="s">
        <v>69</v>
      </c>
      <c r="D484" s="598" t="s">
        <v>1576</v>
      </c>
      <c r="E484" s="593" t="s">
        <v>1765</v>
      </c>
      <c r="F484" s="1003" t="str">
        <f>IFERROR(VLOOKUP(E484,'Source de valeurs'!$A$3:$C$10,3,FALSE),"")</f>
        <v>L'exigence n'est pas encore évaluée</v>
      </c>
      <c r="G484" s="934" t="str">
        <f>IF('Calculs et Décisions'!H467=1,"",VLOOKUP(E484,'Source de valeurs'!$A$3:$B$10,2,FALSE))</f>
        <v/>
      </c>
      <c r="H484" s="592" t="str">
        <f>IF(A484="NA","",VLOOKUP(E484,'Source de valeurs'!$A$3:$B$10,2,FALSE))</f>
        <v/>
      </c>
      <c r="I484" s="952" t="str">
        <f>IF(B484="NA","",VLOOKUP(E484,'Source de valeurs'!$A$3:$B$10,2,FALSE))</f>
        <v xml:space="preserve"> </v>
      </c>
      <c r="J484" s="594" t="str">
        <f>IF(C484="NA","",VLOOKUP(E484,'Source de valeurs'!$A$3:$B$10,2,FALSE))</f>
        <v/>
      </c>
      <c r="K484" s="571"/>
      <c r="L484" s="1175" t="s">
        <v>1154</v>
      </c>
      <c r="M484" s="1176"/>
      <c r="N484" s="936"/>
      <c r="O484" s="936"/>
      <c r="P484" s="936"/>
      <c r="Q484" s="936"/>
      <c r="R484" s="936"/>
      <c r="S484" s="935"/>
      <c r="T484" s="935"/>
      <c r="U484" s="935"/>
      <c r="V484" s="933"/>
    </row>
    <row r="485" spans="1:39" ht="38.25" outlineLevel="1">
      <c r="A485" s="704" t="s">
        <v>69</v>
      </c>
      <c r="B485" s="598" t="s">
        <v>453</v>
      </c>
      <c r="C485" s="587" t="s">
        <v>69</v>
      </c>
      <c r="D485" s="598" t="s">
        <v>1262</v>
      </c>
      <c r="E485" s="593" t="s">
        <v>1765</v>
      </c>
      <c r="F485" s="1003" t="str">
        <f>IFERROR(VLOOKUP(E485,'Source de valeurs'!$A$3:$C$10,3,FALSE),"")</f>
        <v>L'exigence n'est pas encore évaluée</v>
      </c>
      <c r="G485" s="934" t="str">
        <f>IF('Calculs et Décisions'!H468=1,"",VLOOKUP(E485,'Source de valeurs'!$A$3:$B$10,2,FALSE))</f>
        <v/>
      </c>
      <c r="H485" s="592" t="str">
        <f>IF(A485="NA","",VLOOKUP(E485,'Source de valeurs'!$A$3:$B$10,2,FALSE))</f>
        <v/>
      </c>
      <c r="I485" s="952" t="str">
        <f>IF(B485="NA","",VLOOKUP(E485,'Source de valeurs'!$A$3:$B$10,2,FALSE))</f>
        <v xml:space="preserve"> </v>
      </c>
      <c r="J485" s="594" t="str">
        <f>IF(C485="NA","",VLOOKUP(E485,'Source de valeurs'!$A$3:$B$10,2,FALSE))</f>
        <v/>
      </c>
      <c r="K485" s="571"/>
      <c r="L485" s="1175" t="s">
        <v>1154</v>
      </c>
      <c r="M485" s="1176"/>
      <c r="N485" s="936"/>
      <c r="O485" s="936"/>
      <c r="P485" s="936"/>
      <c r="Q485" s="936"/>
      <c r="R485" s="936"/>
      <c r="S485" s="935"/>
      <c r="T485" s="935"/>
      <c r="U485" s="935"/>
      <c r="V485" s="933"/>
    </row>
    <row r="486" spans="1:39" ht="65.25" customHeight="1" outlineLevel="1">
      <c r="A486" s="693" t="s">
        <v>751</v>
      </c>
      <c r="B486" s="573" t="s">
        <v>424</v>
      </c>
      <c r="C486" s="573" t="s">
        <v>69</v>
      </c>
      <c r="D486" s="573" t="s">
        <v>540</v>
      </c>
      <c r="E486" s="1036" t="str">
        <f>IFERROR(IF(G486&lt;&gt;"NA",VLOOKUP(G486,'Source de valeurs'!$A$14:$C$18,2),VLOOKUP(AVERAGE(H486:J486),'Source de valeurs'!$A$14:$C$18,2)),"")</f>
        <v/>
      </c>
      <c r="F486" s="573" t="str">
        <f>IFERROR(VLOOKUP(G486,'Source de valeurs'!$A$14:$C$18,3),"")</f>
        <v>Le chapitre/sous chapitre ne peut pas s'appliquer à l'établissement évalué</v>
      </c>
      <c r="G486" s="1035" t="str">
        <f>IFERROR(AVERAGE(G487),"NA")</f>
        <v>NA</v>
      </c>
      <c r="H486" s="592" t="str">
        <f>IFERROR(AVERAGE(H487),"")</f>
        <v/>
      </c>
      <c r="I486" s="952" t="str">
        <f>IFERROR(AVERAGE(I487),"")</f>
        <v/>
      </c>
      <c r="J486" s="594" t="str">
        <f>IFERROR(AVERAGE(J487),"")</f>
        <v/>
      </c>
      <c r="K486" s="572"/>
      <c r="L486" s="1175"/>
      <c r="M486" s="1176"/>
      <c r="N486" s="936"/>
      <c r="O486" s="936"/>
      <c r="P486" s="936"/>
      <c r="Q486" s="936"/>
      <c r="R486" s="936"/>
      <c r="S486" s="935"/>
      <c r="T486" s="935"/>
      <c r="U486" s="935"/>
      <c r="V486" s="933"/>
    </row>
    <row r="487" spans="1:39" ht="51" outlineLevel="1">
      <c r="A487" s="697" t="s">
        <v>751</v>
      </c>
      <c r="B487" s="596" t="s">
        <v>424</v>
      </c>
      <c r="C487" s="596" t="s">
        <v>69</v>
      </c>
      <c r="D487" s="596" t="s">
        <v>1609</v>
      </c>
      <c r="E487" s="593" t="s">
        <v>1765</v>
      </c>
      <c r="F487" s="1003" t="str">
        <f>IFERROR(VLOOKUP(E487,'Source de valeurs'!$A$3:$C$10,3,FALSE),"")</f>
        <v>L'exigence n'est pas encore évaluée</v>
      </c>
      <c r="G487" s="934" t="str">
        <f>IF('Calculs et Décisions'!H470=1,"",VLOOKUP(E487,'Source de valeurs'!$A$3:$B$10,2,FALSE))</f>
        <v xml:space="preserve"> </v>
      </c>
      <c r="H487" s="592" t="str">
        <f>IF(A487="NA","",VLOOKUP(E487,'Source de valeurs'!$A$3:$B$10,2,FALSE))</f>
        <v xml:space="preserve"> </v>
      </c>
      <c r="I487" s="952" t="str">
        <f>IF(B487="NA","",VLOOKUP(E487,'Source de valeurs'!$A$3:$B$10,2,FALSE))</f>
        <v xml:space="preserve"> </v>
      </c>
      <c r="J487" s="594" t="str">
        <f>IF(C487="NA","",VLOOKUP(E487,'Source de valeurs'!$A$3:$B$10,2,FALSE))</f>
        <v/>
      </c>
      <c r="K487" s="571"/>
      <c r="L487" s="1175" t="s">
        <v>1154</v>
      </c>
      <c r="M487" s="1176"/>
      <c r="N487" s="936"/>
      <c r="O487" s="936"/>
      <c r="P487" s="936"/>
      <c r="Q487" s="936"/>
      <c r="R487" s="936"/>
      <c r="S487" s="935"/>
      <c r="T487" s="935"/>
      <c r="U487" s="935"/>
      <c r="V487" s="933"/>
    </row>
    <row r="488" spans="1:39" ht="25.5">
      <c r="A488" s="703" t="s">
        <v>69</v>
      </c>
      <c r="B488" s="576" t="s">
        <v>69</v>
      </c>
      <c r="C488" s="576" t="s">
        <v>1110</v>
      </c>
      <c r="D488" s="576" t="s">
        <v>1111</v>
      </c>
      <c r="E488" s="591" t="str">
        <f>IFERROR(IF(G488&lt;&gt;"NA",VLOOKUP(G488,'Source de valeurs'!$A$14:$C$18,2),VLOOKUP(AVERAGE(H488:J488),'Source de valeurs'!$A$14:$C$18,2)),"")</f>
        <v/>
      </c>
      <c r="F488" s="590" t="str">
        <f>IFERROR(VLOOKUP(J488,'Source de valeurs'!$A$14:$C$18,3),"")</f>
        <v/>
      </c>
      <c r="G488" s="1031" t="str">
        <f>IFERROR(AVERAGE(G489,G491,G493,G495,G506),"NA")</f>
        <v>NA</v>
      </c>
      <c r="H488" s="592" t="str">
        <f>IFERROR(AVERAGE(H489,H491,H493,H495,H506),"")</f>
        <v/>
      </c>
      <c r="I488" s="951" t="str">
        <f>IFERROR(AVERAGE(I489,I491,I493,I495,I506),"")</f>
        <v/>
      </c>
      <c r="J488" s="594" t="str">
        <f>IFERROR(AVERAGE(J489,J491,J493,J495,J506),"")</f>
        <v/>
      </c>
      <c r="K488" s="571"/>
      <c r="L488" s="1175" t="s">
        <v>1154</v>
      </c>
      <c r="M488" s="1176"/>
      <c r="N488" s="936"/>
      <c r="O488" s="936"/>
      <c r="P488" s="936"/>
      <c r="Q488" s="936"/>
      <c r="R488" s="936"/>
      <c r="S488" s="935"/>
      <c r="T488" s="935"/>
      <c r="U488" s="935"/>
      <c r="V488" s="933"/>
    </row>
    <row r="489" spans="1:39" s="549" customFormat="1" ht="15" outlineLevel="1">
      <c r="A489" s="693" t="s">
        <v>69</v>
      </c>
      <c r="B489" s="573" t="s">
        <v>69</v>
      </c>
      <c r="C489" s="573" t="s">
        <v>332</v>
      </c>
      <c r="D489" s="573" t="s">
        <v>555</v>
      </c>
      <c r="E489" s="1036" t="str">
        <f>IFERROR(IF(G489&lt;&gt;"NA",VLOOKUP(G489,'Source de valeurs'!$A$14:$C$18,2),VLOOKUP(AVERAGE(H489:J489),'Source de valeurs'!$A$14:$C$18,2)),"")</f>
        <v/>
      </c>
      <c r="F489" s="1071" t="str">
        <f>IFERROR(VLOOKUP(J489,'Source de valeurs'!$A$14:$C$18,3),"")</f>
        <v/>
      </c>
      <c r="G489" s="1035" t="str">
        <f>IFERROR(AVERAGE(G490),"NA")</f>
        <v>NA</v>
      </c>
      <c r="H489" s="592" t="str">
        <f>IFERROR(AVERAGE(H490),"")</f>
        <v/>
      </c>
      <c r="I489" s="952" t="str">
        <f>IFERROR(AVERAGE(I490),"")</f>
        <v/>
      </c>
      <c r="J489" s="594" t="str">
        <f>IFERROR(AVERAGE(J490),"")</f>
        <v/>
      </c>
      <c r="K489" s="571"/>
      <c r="L489" s="1175" t="s">
        <v>1154</v>
      </c>
      <c r="M489" s="1176"/>
      <c r="N489" s="936"/>
      <c r="O489" s="936"/>
      <c r="P489" s="936"/>
      <c r="Q489" s="937"/>
      <c r="R489" s="936"/>
      <c r="S489" s="938"/>
      <c r="T489" s="938"/>
      <c r="U489" s="942"/>
      <c r="V489" s="945"/>
      <c r="W489" s="550"/>
      <c r="X489" s="548"/>
      <c r="Y489" s="548"/>
      <c r="Z489" s="548"/>
      <c r="AA489" s="548"/>
      <c r="AB489" s="548"/>
      <c r="AC489" s="548"/>
      <c r="AD489" s="548"/>
      <c r="AE489" s="548"/>
      <c r="AF489" s="548"/>
      <c r="AG489" s="548"/>
      <c r="AH489" s="548"/>
      <c r="AI489" s="548"/>
      <c r="AJ489" s="548"/>
      <c r="AK489" s="548"/>
      <c r="AL489" s="548"/>
      <c r="AM489" s="548"/>
    </row>
    <row r="490" spans="1:39" ht="63.75" outlineLevel="1">
      <c r="A490" s="705" t="s">
        <v>69</v>
      </c>
      <c r="B490" s="605" t="s">
        <v>69</v>
      </c>
      <c r="C490" s="605" t="s">
        <v>332</v>
      </c>
      <c r="D490" s="619" t="s">
        <v>1313</v>
      </c>
      <c r="E490" s="593" t="s">
        <v>1765</v>
      </c>
      <c r="F490" s="1003" t="str">
        <f>IFERROR(VLOOKUP(E490,'Source de valeurs'!$A$3:$C$10,3,FALSE),"")</f>
        <v>L'exigence n'est pas encore évaluée</v>
      </c>
      <c r="G490" s="934" t="str">
        <f>IF('Calculs et Décisions'!H473=1,"",VLOOKUP(E490,'Source de valeurs'!$A$3:$B$10,2,FALSE))</f>
        <v/>
      </c>
      <c r="H490" s="592" t="str">
        <f>IF(A490="NA","",VLOOKUP(E490,'Source de valeurs'!$A$3:$B$10,2,FALSE))</f>
        <v/>
      </c>
      <c r="I490" s="952" t="str">
        <f>IF(B490="NA","",VLOOKUP(E490,'Source de valeurs'!$A$3:$B$10,2,FALSE))</f>
        <v/>
      </c>
      <c r="J490" s="594" t="str">
        <f>IF(C490="NA","",VLOOKUP(E490,'Source de valeurs'!$A$3:$B$10,2,FALSE))</f>
        <v xml:space="preserve"> </v>
      </c>
      <c r="K490" s="571"/>
      <c r="L490" s="1175" t="s">
        <v>1154</v>
      </c>
      <c r="M490" s="1176"/>
      <c r="N490" s="936"/>
      <c r="O490" s="936"/>
      <c r="P490" s="936"/>
      <c r="Q490" s="936"/>
      <c r="R490" s="936"/>
      <c r="S490" s="935"/>
      <c r="T490" s="935"/>
      <c r="U490" s="935"/>
      <c r="V490" s="933"/>
    </row>
    <row r="491" spans="1:39" s="549" customFormat="1" ht="15" outlineLevel="1">
      <c r="A491" s="693" t="s">
        <v>69</v>
      </c>
      <c r="B491" s="573" t="s">
        <v>69</v>
      </c>
      <c r="C491" s="573" t="s">
        <v>175</v>
      </c>
      <c r="D491" s="573" t="s">
        <v>557</v>
      </c>
      <c r="E491" s="1036" t="str">
        <f>IFERROR(IF(G491&lt;&gt;"NA",VLOOKUP(G491,'Source de valeurs'!$A$14:$C$18,2),VLOOKUP(AVERAGE(H491:J491),'Source de valeurs'!$A$14:$C$18,2)),"")</f>
        <v/>
      </c>
      <c r="F491" s="1071" t="str">
        <f>IFERROR(VLOOKUP(J491,'Source de valeurs'!$A$14:$C$18,3),"")</f>
        <v/>
      </c>
      <c r="G491" s="1035" t="str">
        <f>IFERROR(AVERAGE(G492),"NA")</f>
        <v>NA</v>
      </c>
      <c r="H491" s="592" t="str">
        <f>IFERROR(AVERAGE(H492),"")</f>
        <v/>
      </c>
      <c r="I491" s="952" t="str">
        <f>IFERROR(AVERAGE(I492),"")</f>
        <v/>
      </c>
      <c r="J491" s="594" t="str">
        <f>IFERROR(AVERAGE(J492),"")</f>
        <v/>
      </c>
      <c r="K491" s="571"/>
      <c r="L491" s="1175" t="s">
        <v>1154</v>
      </c>
      <c r="M491" s="1176"/>
      <c r="N491" s="936"/>
      <c r="O491" s="936"/>
      <c r="P491" s="936"/>
      <c r="Q491" s="938"/>
      <c r="R491" s="936"/>
      <c r="S491" s="938"/>
      <c r="T491" s="938"/>
      <c r="U491" s="942"/>
      <c r="V491" s="945"/>
      <c r="W491" s="550"/>
      <c r="X491" s="548"/>
      <c r="Y491" s="548"/>
      <c r="Z491" s="548"/>
      <c r="AA491" s="548"/>
      <c r="AB491" s="548"/>
      <c r="AC491" s="548"/>
      <c r="AD491" s="548"/>
      <c r="AE491" s="548"/>
      <c r="AF491" s="548"/>
      <c r="AG491" s="548"/>
      <c r="AH491" s="548"/>
      <c r="AI491" s="548"/>
      <c r="AJ491" s="548"/>
      <c r="AK491" s="548"/>
      <c r="AL491" s="548"/>
      <c r="AM491" s="548"/>
    </row>
    <row r="492" spans="1:39" ht="89.25" outlineLevel="1">
      <c r="A492" s="705" t="s">
        <v>69</v>
      </c>
      <c r="B492" s="605" t="s">
        <v>69</v>
      </c>
      <c r="C492" s="605" t="s">
        <v>175</v>
      </c>
      <c r="D492" s="618" t="s">
        <v>1314</v>
      </c>
      <c r="E492" s="593" t="s">
        <v>1765</v>
      </c>
      <c r="F492" s="1003" t="str">
        <f>IFERROR(VLOOKUP(E492,'Source de valeurs'!$A$3:$C$10,3,FALSE),"")</f>
        <v>L'exigence n'est pas encore évaluée</v>
      </c>
      <c r="G492" s="934" t="str">
        <f>IF('Calculs et Décisions'!H475=1,"",VLOOKUP(E492,'Source de valeurs'!$A$3:$B$10,2,FALSE))</f>
        <v/>
      </c>
      <c r="H492" s="592" t="str">
        <f>IF(A492="NA","",VLOOKUP(E492,'Source de valeurs'!$A$3:$B$10,2,FALSE))</f>
        <v/>
      </c>
      <c r="I492" s="952" t="str">
        <f>IF(B492="NA","",VLOOKUP(E492,'Source de valeurs'!$A$3:$B$10,2,FALSE))</f>
        <v/>
      </c>
      <c r="J492" s="594" t="str">
        <f>IF(C492="NA","",VLOOKUP(E492,'Source de valeurs'!$A$3:$B$10,2,FALSE))</f>
        <v xml:space="preserve"> </v>
      </c>
      <c r="K492" s="571"/>
      <c r="L492" s="1175" t="s">
        <v>1154</v>
      </c>
      <c r="M492" s="1176"/>
      <c r="N492" s="936"/>
      <c r="O492" s="936"/>
      <c r="P492" s="936"/>
      <c r="Q492" s="935"/>
      <c r="R492" s="936"/>
      <c r="S492" s="935"/>
      <c r="T492" s="935"/>
      <c r="U492" s="935"/>
      <c r="V492" s="933"/>
    </row>
    <row r="493" spans="1:39" s="549" customFormat="1" ht="15" outlineLevel="1">
      <c r="A493" s="693" t="s">
        <v>69</v>
      </c>
      <c r="B493" s="573" t="s">
        <v>69</v>
      </c>
      <c r="C493" s="573" t="s">
        <v>560</v>
      </c>
      <c r="D493" s="573" t="s">
        <v>559</v>
      </c>
      <c r="E493" s="1036" t="str">
        <f>IFERROR(IF(G493&lt;&gt;"NA",VLOOKUP(G493,'Source de valeurs'!$A$14:$C$18,2),VLOOKUP(AVERAGE(H493:J493),'Source de valeurs'!$A$14:$C$18,2)),"")</f>
        <v/>
      </c>
      <c r="F493" s="1071" t="str">
        <f>IFERROR(VLOOKUP(J493,'Source de valeurs'!$A$14:$C$18,3),"")</f>
        <v/>
      </c>
      <c r="G493" s="1035" t="str">
        <f>IFERROR(AVERAGE(G494),"NA")</f>
        <v>NA</v>
      </c>
      <c r="H493" s="592" t="str">
        <f>IFERROR(AVERAGE(H494),"")</f>
        <v/>
      </c>
      <c r="I493" s="952" t="str">
        <f>IFERROR(AVERAGE(I494),"")</f>
        <v/>
      </c>
      <c r="J493" s="594" t="str">
        <f>IFERROR(AVERAGE(J494),"")</f>
        <v/>
      </c>
      <c r="K493" s="571"/>
      <c r="L493" s="1175" t="s">
        <v>1154</v>
      </c>
      <c r="M493" s="1176"/>
      <c r="N493" s="936"/>
      <c r="O493" s="936"/>
      <c r="P493" s="936"/>
      <c r="Q493" s="938"/>
      <c r="R493" s="936"/>
      <c r="S493" s="938"/>
      <c r="T493" s="938"/>
      <c r="U493" s="942"/>
      <c r="V493" s="945"/>
      <c r="W493" s="550"/>
      <c r="X493" s="548"/>
      <c r="Y493" s="548"/>
      <c r="Z493" s="548"/>
      <c r="AA493" s="548"/>
      <c r="AB493" s="548"/>
      <c r="AC493" s="548"/>
      <c r="AD493" s="548"/>
      <c r="AE493" s="548"/>
      <c r="AF493" s="548"/>
      <c r="AG493" s="548"/>
      <c r="AH493" s="548"/>
      <c r="AI493" s="548"/>
      <c r="AJ493" s="548"/>
      <c r="AK493" s="548"/>
      <c r="AL493" s="548"/>
      <c r="AM493" s="548"/>
    </row>
    <row r="494" spans="1:39" ht="76.5" outlineLevel="1">
      <c r="A494" s="705" t="s">
        <v>69</v>
      </c>
      <c r="B494" s="605" t="s">
        <v>69</v>
      </c>
      <c r="C494" s="605" t="s">
        <v>560</v>
      </c>
      <c r="D494" s="613" t="s">
        <v>1315</v>
      </c>
      <c r="E494" s="593" t="s">
        <v>1765</v>
      </c>
      <c r="F494" s="1003" t="str">
        <f>IFERROR(VLOOKUP(E494,'Source de valeurs'!$A$3:$C$10,3,FALSE),"")</f>
        <v>L'exigence n'est pas encore évaluée</v>
      </c>
      <c r="G494" s="934" t="str">
        <f>IF('Calculs et Décisions'!H477=1,"",VLOOKUP(E494,'Source de valeurs'!$A$3:$B$10,2,FALSE))</f>
        <v/>
      </c>
      <c r="H494" s="592" t="str">
        <f>IF(A494="NA","",VLOOKUP(E494,'Source de valeurs'!$A$3:$B$10,2,FALSE))</f>
        <v/>
      </c>
      <c r="I494" s="952" t="str">
        <f>IF(B494="NA","",VLOOKUP(E494,'Source de valeurs'!$A$3:$B$10,2,FALSE))</f>
        <v/>
      </c>
      <c r="J494" s="594" t="str">
        <f>IF(C494="NA","",VLOOKUP(E494,'Source de valeurs'!$A$3:$B$10,2,FALSE))</f>
        <v xml:space="preserve"> </v>
      </c>
      <c r="K494" s="571"/>
      <c r="L494" s="1175" t="s">
        <v>1154</v>
      </c>
      <c r="M494" s="1176"/>
      <c r="N494" s="936"/>
      <c r="O494" s="936"/>
      <c r="P494" s="936"/>
      <c r="Q494" s="935"/>
      <c r="R494" s="936"/>
      <c r="S494" s="935"/>
      <c r="T494" s="935"/>
      <c r="U494" s="935"/>
      <c r="V494" s="933"/>
    </row>
    <row r="495" spans="1:39" s="549" customFormat="1" ht="15" outlineLevel="1">
      <c r="A495" s="693" t="s">
        <v>69</v>
      </c>
      <c r="B495" s="573" t="s">
        <v>69</v>
      </c>
      <c r="C495" s="573" t="s">
        <v>562</v>
      </c>
      <c r="D495" s="573" t="s">
        <v>561</v>
      </c>
      <c r="E495" s="1036" t="str">
        <f>IFERROR(IF(G495&lt;&gt;"NA",VLOOKUP(G495,'Source de valeurs'!$A$14:$C$18,2),VLOOKUP(AVERAGE(H495:J495),'Source de valeurs'!$A$14:$C$18,2)),"")</f>
        <v/>
      </c>
      <c r="F495" s="1071" t="str">
        <f>IFERROR(VLOOKUP(J495,'Source de valeurs'!$A$14:$C$18,3),"")</f>
        <v/>
      </c>
      <c r="G495" s="1035" t="str">
        <f>IFERROR(AVERAGE(G496:G505),"NA")</f>
        <v>NA</v>
      </c>
      <c r="H495" s="592" t="str">
        <f>IFERROR(AVERAGE(H496:H505),"")</f>
        <v/>
      </c>
      <c r="I495" s="952" t="str">
        <f>IFERROR(AVERAGE(I496:I505),"")</f>
        <v/>
      </c>
      <c r="J495" s="594" t="str">
        <f>IFERROR(AVERAGE(J496:J505),"")</f>
        <v/>
      </c>
      <c r="K495" s="571"/>
      <c r="L495" s="1175" t="s">
        <v>1154</v>
      </c>
      <c r="M495" s="1176"/>
      <c r="N495" s="936"/>
      <c r="O495" s="936"/>
      <c r="P495" s="936"/>
      <c r="Q495" s="938"/>
      <c r="R495" s="936"/>
      <c r="S495" s="938"/>
      <c r="T495" s="938"/>
      <c r="U495" s="942"/>
      <c r="V495" s="945"/>
      <c r="W495" s="550"/>
      <c r="X495" s="548"/>
      <c r="Y495" s="548"/>
      <c r="Z495" s="548"/>
      <c r="AA495" s="548"/>
      <c r="AB495" s="548"/>
      <c r="AC495" s="548"/>
      <c r="AD495" s="548"/>
      <c r="AE495" s="548"/>
      <c r="AF495" s="548"/>
      <c r="AG495" s="548"/>
      <c r="AH495" s="548"/>
      <c r="AI495" s="548"/>
      <c r="AJ495" s="548"/>
      <c r="AK495" s="548"/>
      <c r="AL495" s="548"/>
      <c r="AM495" s="548"/>
    </row>
    <row r="496" spans="1:39" ht="89.25" outlineLevel="1">
      <c r="A496" s="705" t="s">
        <v>69</v>
      </c>
      <c r="B496" s="605" t="s">
        <v>69</v>
      </c>
      <c r="C496" s="605" t="s">
        <v>562</v>
      </c>
      <c r="D496" s="618" t="s">
        <v>1316</v>
      </c>
      <c r="E496" s="593" t="s">
        <v>1765</v>
      </c>
      <c r="F496" s="1003" t="str">
        <f>IFERROR(VLOOKUP(E496,'Source de valeurs'!$A$3:$C$10,3,FALSE),"")</f>
        <v>L'exigence n'est pas encore évaluée</v>
      </c>
      <c r="G496" s="934" t="str">
        <f>IF('Calculs et Décisions'!H479=1,"",VLOOKUP(E496,'Source de valeurs'!$A$3:$B$10,2,FALSE))</f>
        <v/>
      </c>
      <c r="H496" s="592" t="str">
        <f>IF(A496="NA","",VLOOKUP(E496,'Source de valeurs'!$A$3:$B$10,2,FALSE))</f>
        <v/>
      </c>
      <c r="I496" s="952" t="str">
        <f>IF(B496="NA","",VLOOKUP(E496,'Source de valeurs'!$A$3:$B$10,2,FALSE))</f>
        <v/>
      </c>
      <c r="J496" s="594" t="str">
        <f>IF(C496="NA","",VLOOKUP(E496,'Source de valeurs'!$A$3:$B$10,2,FALSE))</f>
        <v xml:space="preserve"> </v>
      </c>
      <c r="K496" s="571"/>
      <c r="L496" s="1175" t="s">
        <v>1154</v>
      </c>
      <c r="M496" s="1176"/>
      <c r="N496" s="936"/>
      <c r="O496" s="936"/>
      <c r="P496" s="936"/>
      <c r="Q496" s="935"/>
      <c r="R496" s="936"/>
      <c r="S496" s="935"/>
      <c r="T496" s="935"/>
      <c r="U496" s="935"/>
      <c r="V496" s="933"/>
    </row>
    <row r="497" spans="1:39" ht="51" outlineLevel="1">
      <c r="A497" s="705" t="s">
        <v>69</v>
      </c>
      <c r="B497" s="605" t="s">
        <v>69</v>
      </c>
      <c r="C497" s="605" t="s">
        <v>562</v>
      </c>
      <c r="D497" s="618" t="s">
        <v>1317</v>
      </c>
      <c r="E497" s="593" t="s">
        <v>1765</v>
      </c>
      <c r="F497" s="1003" t="str">
        <f>IFERROR(VLOOKUP(E497,'Source de valeurs'!$A$3:$C$10,3,FALSE),"")</f>
        <v>L'exigence n'est pas encore évaluée</v>
      </c>
      <c r="G497" s="934" t="str">
        <f>IF('Calculs et Décisions'!H480=1,"",VLOOKUP(E497,'Source de valeurs'!$A$3:$B$10,2,FALSE))</f>
        <v/>
      </c>
      <c r="H497" s="592" t="str">
        <f>IF(A497="NA","",VLOOKUP(E497,'Source de valeurs'!$A$3:$B$10,2,FALSE))</f>
        <v/>
      </c>
      <c r="I497" s="952" t="str">
        <f>IF(B497="NA","",VLOOKUP(E497,'Source de valeurs'!$A$3:$B$10,2,FALSE))</f>
        <v/>
      </c>
      <c r="J497" s="594" t="str">
        <f>IF(C497="NA","",VLOOKUP(E497,'Source de valeurs'!$A$3:$B$10,2,FALSE))</f>
        <v xml:space="preserve"> </v>
      </c>
      <c r="K497" s="571"/>
      <c r="L497" s="1175" t="s">
        <v>1154</v>
      </c>
      <c r="M497" s="1176"/>
      <c r="N497" s="936"/>
      <c r="O497" s="936"/>
      <c r="P497" s="936"/>
      <c r="Q497" s="935"/>
      <c r="R497" s="936"/>
      <c r="S497" s="935"/>
      <c r="T497" s="935"/>
      <c r="U497" s="935"/>
      <c r="V497" s="933"/>
    </row>
    <row r="498" spans="1:39" ht="25.5" outlineLevel="1">
      <c r="A498" s="705" t="s">
        <v>69</v>
      </c>
      <c r="B498" s="605" t="s">
        <v>69</v>
      </c>
      <c r="C498" s="605" t="s">
        <v>562</v>
      </c>
      <c r="D498" s="618" t="s">
        <v>1318</v>
      </c>
      <c r="E498" s="593" t="s">
        <v>1765</v>
      </c>
      <c r="F498" s="1003" t="str">
        <f>IFERROR(VLOOKUP(E498,'Source de valeurs'!$A$3:$C$10,3,FALSE),"")</f>
        <v>L'exigence n'est pas encore évaluée</v>
      </c>
      <c r="G498" s="934" t="str">
        <f>IF('Calculs et Décisions'!H481=1,"",VLOOKUP(E498,'Source de valeurs'!$A$3:$B$10,2,FALSE))</f>
        <v/>
      </c>
      <c r="H498" s="592" t="str">
        <f>IF(A498="NA","",VLOOKUP(E498,'Source de valeurs'!$A$3:$B$10,2,FALSE))</f>
        <v/>
      </c>
      <c r="I498" s="952" t="str">
        <f>IF(B498="NA","",VLOOKUP(E498,'Source de valeurs'!$A$3:$B$10,2,FALSE))</f>
        <v/>
      </c>
      <c r="J498" s="594" t="str">
        <f>IF(C498="NA","",VLOOKUP(E498,'Source de valeurs'!$A$3:$B$10,2,FALSE))</f>
        <v xml:space="preserve"> </v>
      </c>
      <c r="K498" s="571"/>
      <c r="L498" s="1175" t="s">
        <v>1154</v>
      </c>
      <c r="M498" s="1176"/>
      <c r="N498" s="936"/>
      <c r="O498" s="936"/>
      <c r="P498" s="936"/>
      <c r="Q498" s="935"/>
      <c r="R498" s="936"/>
      <c r="S498" s="935"/>
      <c r="T498" s="935"/>
      <c r="U498" s="935"/>
      <c r="V498" s="933"/>
    </row>
    <row r="499" spans="1:39" ht="76.5" outlineLevel="1">
      <c r="A499" s="705" t="s">
        <v>69</v>
      </c>
      <c r="B499" s="605" t="s">
        <v>69</v>
      </c>
      <c r="C499" s="605" t="s">
        <v>562</v>
      </c>
      <c r="D499" s="618" t="s">
        <v>1319</v>
      </c>
      <c r="E499" s="593" t="s">
        <v>1765</v>
      </c>
      <c r="F499" s="1003" t="str">
        <f>IFERROR(VLOOKUP(E499,'Source de valeurs'!$A$3:$C$10,3,FALSE),"")</f>
        <v>L'exigence n'est pas encore évaluée</v>
      </c>
      <c r="G499" s="934" t="str">
        <f>IF('Calculs et Décisions'!H482=1,"",VLOOKUP(E499,'Source de valeurs'!$A$3:$B$10,2,FALSE))</f>
        <v/>
      </c>
      <c r="H499" s="592" t="str">
        <f>IF(A499="NA","",VLOOKUP(E499,'Source de valeurs'!$A$3:$B$10,2,FALSE))</f>
        <v/>
      </c>
      <c r="I499" s="952" t="str">
        <f>IF(B499="NA","",VLOOKUP(E499,'Source de valeurs'!$A$3:$B$10,2,FALSE))</f>
        <v/>
      </c>
      <c r="J499" s="594" t="str">
        <f>IF(C499="NA","",VLOOKUP(E499,'Source de valeurs'!$A$3:$B$10,2,FALSE))</f>
        <v xml:space="preserve"> </v>
      </c>
      <c r="K499" s="571"/>
      <c r="L499" s="1175" t="s">
        <v>1154</v>
      </c>
      <c r="M499" s="1176"/>
      <c r="N499" s="936"/>
      <c r="O499" s="936"/>
      <c r="P499" s="936"/>
      <c r="Q499" s="935"/>
      <c r="R499" s="936"/>
      <c r="S499" s="935"/>
      <c r="T499" s="935"/>
      <c r="U499" s="935"/>
      <c r="V499" s="933"/>
    </row>
    <row r="500" spans="1:39" ht="89.25" outlineLevel="1">
      <c r="A500" s="705" t="s">
        <v>69</v>
      </c>
      <c r="B500" s="605" t="s">
        <v>69</v>
      </c>
      <c r="C500" s="605" t="s">
        <v>568</v>
      </c>
      <c r="D500" s="618" t="s">
        <v>1263</v>
      </c>
      <c r="E500" s="593" t="s">
        <v>1765</v>
      </c>
      <c r="F500" s="1003" t="str">
        <f>IFERROR(VLOOKUP(E500,'Source de valeurs'!$A$3:$C$10,3,FALSE),"")</f>
        <v>L'exigence n'est pas encore évaluée</v>
      </c>
      <c r="G500" s="934" t="str">
        <f>IF('Calculs et Décisions'!H483=1,"",VLOOKUP(E500,'Source de valeurs'!$A$3:$B$10,2,FALSE))</f>
        <v/>
      </c>
      <c r="H500" s="592" t="str">
        <f>IF(A500="NA","",VLOOKUP(E500,'Source de valeurs'!$A$3:$B$10,2,FALSE))</f>
        <v/>
      </c>
      <c r="I500" s="952" t="str">
        <f>IF(B500="NA","",VLOOKUP(E500,'Source de valeurs'!$A$3:$B$10,2,FALSE))</f>
        <v/>
      </c>
      <c r="J500" s="594" t="str">
        <f>IF(C500="NA","",VLOOKUP(E500,'Source de valeurs'!$A$3:$B$10,2,FALSE))</f>
        <v xml:space="preserve"> </v>
      </c>
      <c r="K500" s="571"/>
      <c r="L500" s="1175" t="s">
        <v>1154</v>
      </c>
      <c r="M500" s="1176"/>
      <c r="N500" s="936"/>
      <c r="O500" s="936"/>
      <c r="P500" s="936"/>
      <c r="Q500" s="935"/>
      <c r="R500" s="936"/>
      <c r="S500" s="935"/>
      <c r="T500" s="935"/>
      <c r="U500" s="935"/>
      <c r="V500" s="933"/>
    </row>
    <row r="501" spans="1:39" ht="38.25" outlineLevel="1">
      <c r="A501" s="705" t="s">
        <v>69</v>
      </c>
      <c r="B501" s="605" t="s">
        <v>69</v>
      </c>
      <c r="C501" s="605" t="s">
        <v>570</v>
      </c>
      <c r="D501" s="618" t="s">
        <v>1264</v>
      </c>
      <c r="E501" s="593" t="s">
        <v>1765</v>
      </c>
      <c r="F501" s="1003" t="str">
        <f>IFERROR(VLOOKUP(E501,'Source de valeurs'!$A$3:$C$10,3,FALSE),"")</f>
        <v>L'exigence n'est pas encore évaluée</v>
      </c>
      <c r="G501" s="934" t="str">
        <f>IF('Calculs et Décisions'!H484=1,"",VLOOKUP(E501,'Source de valeurs'!$A$3:$B$10,2,FALSE))</f>
        <v/>
      </c>
      <c r="H501" s="592" t="str">
        <f>IF(A501="NA","",VLOOKUP(E501,'Source de valeurs'!$A$3:$B$10,2,FALSE))</f>
        <v/>
      </c>
      <c r="I501" s="952" t="str">
        <f>IF(B501="NA","",VLOOKUP(E501,'Source de valeurs'!$A$3:$B$10,2,FALSE))</f>
        <v/>
      </c>
      <c r="J501" s="594" t="str">
        <f>IF(C501="NA","",VLOOKUP(E501,'Source de valeurs'!$A$3:$B$10,2,FALSE))</f>
        <v xml:space="preserve"> </v>
      </c>
      <c r="K501" s="571"/>
      <c r="L501" s="1175" t="s">
        <v>1154</v>
      </c>
      <c r="M501" s="1176"/>
      <c r="N501" s="936"/>
      <c r="O501" s="936"/>
      <c r="P501" s="936"/>
      <c r="Q501" s="935"/>
      <c r="R501" s="936"/>
      <c r="S501" s="935"/>
      <c r="T501" s="935"/>
      <c r="U501" s="935"/>
      <c r="V501" s="933"/>
    </row>
    <row r="502" spans="1:39" ht="38.25" outlineLevel="1">
      <c r="A502" s="705" t="s">
        <v>69</v>
      </c>
      <c r="B502" s="605" t="s">
        <v>69</v>
      </c>
      <c r="C502" s="605" t="s">
        <v>572</v>
      </c>
      <c r="D502" s="618" t="s">
        <v>1265</v>
      </c>
      <c r="E502" s="593" t="s">
        <v>1765</v>
      </c>
      <c r="F502" s="1003" t="str">
        <f>IFERROR(VLOOKUP(E502,'Source de valeurs'!$A$3:$C$10,3,FALSE),"")</f>
        <v>L'exigence n'est pas encore évaluée</v>
      </c>
      <c r="G502" s="934" t="str">
        <f>IF('Calculs et Décisions'!H485=1,"",VLOOKUP(E502,'Source de valeurs'!$A$3:$B$10,2,FALSE))</f>
        <v/>
      </c>
      <c r="H502" s="592" t="str">
        <f>IF(A502="NA","",VLOOKUP(E502,'Source de valeurs'!$A$3:$B$10,2,FALSE))</f>
        <v/>
      </c>
      <c r="I502" s="952" t="str">
        <f>IF(B502="NA","",VLOOKUP(E502,'Source de valeurs'!$A$3:$B$10,2,FALSE))</f>
        <v/>
      </c>
      <c r="J502" s="594" t="str">
        <f>IF(C502="NA","",VLOOKUP(E502,'Source de valeurs'!$A$3:$B$10,2,FALSE))</f>
        <v xml:space="preserve"> </v>
      </c>
      <c r="K502" s="571"/>
      <c r="L502" s="1175" t="s">
        <v>1154</v>
      </c>
      <c r="M502" s="1176"/>
      <c r="N502" s="936"/>
      <c r="O502" s="936"/>
      <c r="P502" s="936"/>
      <c r="Q502" s="935"/>
      <c r="R502" s="936"/>
      <c r="S502" s="935"/>
      <c r="T502" s="935"/>
      <c r="U502" s="935"/>
      <c r="V502" s="933"/>
    </row>
    <row r="503" spans="1:39" ht="127.5" outlineLevel="1">
      <c r="A503" s="705" t="s">
        <v>69</v>
      </c>
      <c r="B503" s="605" t="s">
        <v>69</v>
      </c>
      <c r="C503" s="605" t="s">
        <v>574</v>
      </c>
      <c r="D503" s="618" t="s">
        <v>1266</v>
      </c>
      <c r="E503" s="593" t="s">
        <v>1765</v>
      </c>
      <c r="F503" s="1003" t="str">
        <f>IFERROR(VLOOKUP(E503,'Source de valeurs'!$A$3:$C$10,3,FALSE),"")</f>
        <v>L'exigence n'est pas encore évaluée</v>
      </c>
      <c r="G503" s="934" t="str">
        <f>IF('Calculs et Décisions'!H486=1,"",VLOOKUP(E503,'Source de valeurs'!$A$3:$B$10,2,FALSE))</f>
        <v/>
      </c>
      <c r="H503" s="592" t="str">
        <f>IF(A503="NA","",VLOOKUP(E503,'Source de valeurs'!$A$3:$B$10,2,FALSE))</f>
        <v/>
      </c>
      <c r="I503" s="952" t="str">
        <f>IF(B503="NA","",VLOOKUP(E503,'Source de valeurs'!$A$3:$B$10,2,FALSE))</f>
        <v/>
      </c>
      <c r="J503" s="594" t="str">
        <f>IF(C503="NA","",VLOOKUP(E503,'Source de valeurs'!$A$3:$B$10,2,FALSE))</f>
        <v xml:space="preserve"> </v>
      </c>
      <c r="K503" s="571"/>
      <c r="L503" s="1175" t="s">
        <v>1154</v>
      </c>
      <c r="M503" s="1176"/>
      <c r="N503" s="936"/>
      <c r="O503" s="936"/>
      <c r="P503" s="936"/>
      <c r="Q503" s="935"/>
      <c r="R503" s="936"/>
      <c r="S503" s="935"/>
      <c r="T503" s="935"/>
      <c r="U503" s="935"/>
      <c r="V503" s="933"/>
    </row>
    <row r="504" spans="1:39" ht="25.5" outlineLevel="1">
      <c r="A504" s="705" t="s">
        <v>69</v>
      </c>
      <c r="B504" s="605" t="s">
        <v>69</v>
      </c>
      <c r="C504" s="605" t="s">
        <v>576</v>
      </c>
      <c r="D504" s="618" t="s">
        <v>1267</v>
      </c>
      <c r="E504" s="593" t="s">
        <v>1765</v>
      </c>
      <c r="F504" s="1003" t="str">
        <f>IFERROR(VLOOKUP(E504,'Source de valeurs'!$A$3:$C$10,3,FALSE),"")</f>
        <v>L'exigence n'est pas encore évaluée</v>
      </c>
      <c r="G504" s="934" t="str">
        <f>IF('Calculs et Décisions'!H487=1,"",VLOOKUP(E504,'Source de valeurs'!$A$3:$B$10,2,FALSE))</f>
        <v/>
      </c>
      <c r="H504" s="592" t="str">
        <f>IF(A504="NA","",VLOOKUP(E504,'Source de valeurs'!$A$3:$B$10,2,FALSE))</f>
        <v/>
      </c>
      <c r="I504" s="952" t="str">
        <f>IF(B504="NA","",VLOOKUP(E504,'Source de valeurs'!$A$3:$B$10,2,FALSE))</f>
        <v/>
      </c>
      <c r="J504" s="594" t="str">
        <f>IF(C504="NA","",VLOOKUP(E504,'Source de valeurs'!$A$3:$B$10,2,FALSE))</f>
        <v xml:space="preserve"> </v>
      </c>
      <c r="K504" s="571"/>
      <c r="L504" s="1175" t="s">
        <v>1154</v>
      </c>
      <c r="M504" s="1176"/>
      <c r="N504" s="936"/>
      <c r="O504" s="936"/>
      <c r="P504" s="936"/>
      <c r="Q504" s="935"/>
      <c r="R504" s="936"/>
      <c r="S504" s="935"/>
      <c r="T504" s="935"/>
      <c r="U504" s="935"/>
      <c r="V504" s="933"/>
    </row>
    <row r="505" spans="1:39" ht="51" outlineLevel="1">
      <c r="A505" s="705" t="s">
        <v>69</v>
      </c>
      <c r="B505" s="605" t="s">
        <v>69</v>
      </c>
      <c r="C505" s="605" t="s">
        <v>578</v>
      </c>
      <c r="D505" s="618" t="s">
        <v>1320</v>
      </c>
      <c r="E505" s="593" t="s">
        <v>1765</v>
      </c>
      <c r="F505" s="1003" t="str">
        <f>IFERROR(VLOOKUP(E505,'Source de valeurs'!$A$3:$C$10,3,FALSE),"")</f>
        <v>L'exigence n'est pas encore évaluée</v>
      </c>
      <c r="G505" s="934" t="str">
        <f>IF('Calculs et Décisions'!H488=1,"",VLOOKUP(E505,'Source de valeurs'!$A$3:$B$10,2,FALSE))</f>
        <v/>
      </c>
      <c r="H505" s="592" t="str">
        <f>IF(A505="NA","",VLOOKUP(E505,'Source de valeurs'!$A$3:$B$10,2,FALSE))</f>
        <v/>
      </c>
      <c r="I505" s="952" t="str">
        <f>IF(B505="NA","",VLOOKUP(E505,'Source de valeurs'!$A$3:$B$10,2,FALSE))</f>
        <v/>
      </c>
      <c r="J505" s="594" t="str">
        <f>IF(C505="NA","",VLOOKUP(E505,'Source de valeurs'!$A$3:$B$10,2,FALSE))</f>
        <v xml:space="preserve"> </v>
      </c>
      <c r="K505" s="571"/>
      <c r="L505" s="1175" t="s">
        <v>1154</v>
      </c>
      <c r="M505" s="1176"/>
      <c r="N505" s="936"/>
      <c r="O505" s="936"/>
      <c r="P505" s="936"/>
      <c r="Q505" s="935"/>
      <c r="R505" s="936"/>
      <c r="S505" s="935"/>
      <c r="T505" s="935"/>
      <c r="U505" s="935"/>
      <c r="V505" s="933"/>
    </row>
    <row r="506" spans="1:39" s="549" customFormat="1" ht="15" outlineLevel="1">
      <c r="A506" s="693" t="s">
        <v>69</v>
      </c>
      <c r="B506" s="573" t="s">
        <v>69</v>
      </c>
      <c r="C506" s="573" t="s">
        <v>580</v>
      </c>
      <c r="D506" s="607" t="s">
        <v>579</v>
      </c>
      <c r="E506" s="1036" t="str">
        <f>IFERROR(IF(G506&lt;&gt;"NA",VLOOKUP(G506,'Source de valeurs'!$A$14:$C$18,2),VLOOKUP(AVERAGE(H506:J506),'Source de valeurs'!$A$14:$C$18,2)),"")</f>
        <v/>
      </c>
      <c r="F506" s="1071" t="str">
        <f>IFERROR(VLOOKUP(J506,'Source de valeurs'!$A$14:$C$18,3),"")</f>
        <v/>
      </c>
      <c r="G506" s="1035" t="str">
        <f>IFERROR(AVERAGE(G507),"NA")</f>
        <v>NA</v>
      </c>
      <c r="H506" s="592" t="str">
        <f>IFERROR(AVERAGE(H507),"")</f>
        <v/>
      </c>
      <c r="I506" s="952" t="str">
        <f>IFERROR(AVERAGE(I507),"")</f>
        <v/>
      </c>
      <c r="J506" s="594" t="str">
        <f>IFERROR(AVERAGE(J507),"")</f>
        <v/>
      </c>
      <c r="K506" s="571"/>
      <c r="L506" s="1175" t="s">
        <v>1154</v>
      </c>
      <c r="M506" s="1176"/>
      <c r="N506" s="936"/>
      <c r="O506" s="936"/>
      <c r="P506" s="936"/>
      <c r="Q506" s="938"/>
      <c r="R506" s="936"/>
      <c r="S506" s="938"/>
      <c r="T506" s="938"/>
      <c r="U506" s="942"/>
      <c r="V506" s="945"/>
      <c r="W506" s="550"/>
      <c r="X506" s="548"/>
      <c r="Y506" s="548"/>
      <c r="Z506" s="548"/>
      <c r="AA506" s="548"/>
      <c r="AB506" s="548"/>
      <c r="AC506" s="548"/>
      <c r="AD506" s="548"/>
      <c r="AE506" s="548"/>
      <c r="AF506" s="548"/>
      <c r="AG506" s="548"/>
      <c r="AH506" s="548"/>
      <c r="AI506" s="548"/>
      <c r="AJ506" s="548"/>
      <c r="AK506" s="548"/>
      <c r="AL506" s="548"/>
      <c r="AM506" s="548"/>
    </row>
    <row r="507" spans="1:39" ht="127.5" outlineLevel="1">
      <c r="A507" s="705" t="s">
        <v>69</v>
      </c>
      <c r="B507" s="605" t="s">
        <v>69</v>
      </c>
      <c r="C507" s="605" t="s">
        <v>580</v>
      </c>
      <c r="D507" s="618" t="s">
        <v>1268</v>
      </c>
      <c r="E507" s="593" t="s">
        <v>1765</v>
      </c>
      <c r="F507" s="1003" t="str">
        <f>IFERROR(VLOOKUP(E507,'Source de valeurs'!$A$3:$C$10,3,FALSE),"")</f>
        <v>L'exigence n'est pas encore évaluée</v>
      </c>
      <c r="G507" s="934" t="str">
        <f>IF('Calculs et Décisions'!H490=1,"",VLOOKUP(E507,'Source de valeurs'!$A$3:$B$10,2,FALSE))</f>
        <v/>
      </c>
      <c r="H507" s="592" t="str">
        <f>IF(A507="NA","",VLOOKUP(E507,'Source de valeurs'!$A$3:$B$10,2,FALSE))</f>
        <v/>
      </c>
      <c r="I507" s="952" t="str">
        <f>IF(B507="NA","",VLOOKUP(E507,'Source de valeurs'!$A$3:$B$10,2,FALSE))</f>
        <v/>
      </c>
      <c r="J507" s="594" t="str">
        <f>IF(C507="NA","",VLOOKUP(E507,'Source de valeurs'!$A$3:$B$10,2,FALSE))</f>
        <v xml:space="preserve"> </v>
      </c>
      <c r="K507" s="571"/>
      <c r="L507" s="1175" t="s">
        <v>1154</v>
      </c>
      <c r="M507" s="1176"/>
      <c r="N507" s="936"/>
      <c r="O507" s="936"/>
      <c r="P507" s="936"/>
      <c r="Q507" s="935"/>
      <c r="R507" s="936"/>
      <c r="S507" s="935"/>
      <c r="T507" s="935"/>
      <c r="U507" s="935"/>
      <c r="V507" s="933"/>
    </row>
    <row r="508" spans="1:39" ht="15">
      <c r="A508" s="703" t="s">
        <v>69</v>
      </c>
      <c r="B508" s="576" t="s">
        <v>69</v>
      </c>
      <c r="C508" s="576">
        <v>4</v>
      </c>
      <c r="D508" s="576" t="s">
        <v>582</v>
      </c>
      <c r="E508" s="591" t="str">
        <f>IFERROR(IF(G508&lt;&gt;"NA",VLOOKUP(G508,'Source de valeurs'!$A$14:$C$18,2),VLOOKUP(AVERAGE(H508:J508),'Source de valeurs'!$A$14:$C$18,2)),"")</f>
        <v/>
      </c>
      <c r="F508" s="590" t="str">
        <f>IFERROR(VLOOKUP(J508,'Source de valeurs'!$A$14:$C$18,3),"")</f>
        <v/>
      </c>
      <c r="G508" s="1031" t="str">
        <f>IFERROR(AVERAGE(G509,G511,G514,G516),"NA")</f>
        <v>NA</v>
      </c>
      <c r="H508" s="592" t="str">
        <f>IFERROR(AVERAGE(H509,H511,H514,H516),"")</f>
        <v/>
      </c>
      <c r="I508" s="951" t="str">
        <f>IFERROR(AVERAGE(I509,I511,I514,I516),"")</f>
        <v/>
      </c>
      <c r="J508" s="594" t="str">
        <f>IFERROR(AVERAGE(J509,J511,J514,J516),"")</f>
        <v/>
      </c>
      <c r="K508" s="571"/>
      <c r="L508" s="1175" t="s">
        <v>1154</v>
      </c>
      <c r="M508" s="1176"/>
      <c r="N508" s="936"/>
      <c r="O508" s="936"/>
      <c r="P508" s="936"/>
      <c r="Q508" s="935"/>
      <c r="R508" s="936"/>
      <c r="S508" s="935"/>
      <c r="T508" s="935"/>
      <c r="U508" s="935"/>
      <c r="V508" s="933"/>
    </row>
    <row r="509" spans="1:39" s="549" customFormat="1" ht="15" outlineLevel="1">
      <c r="A509" s="693" t="s">
        <v>69</v>
      </c>
      <c r="B509" s="573" t="s">
        <v>69</v>
      </c>
      <c r="C509" s="573" t="s">
        <v>584</v>
      </c>
      <c r="D509" s="573" t="s">
        <v>583</v>
      </c>
      <c r="E509" s="1036" t="str">
        <f>IFERROR(IF(G509&lt;&gt;"NA",VLOOKUP(G509,'Source de valeurs'!$A$14:$C$18,2),VLOOKUP(AVERAGE(H509:J509),'Source de valeurs'!$A$14:$C$18,2)),"")</f>
        <v/>
      </c>
      <c r="F509" s="1071" t="str">
        <f>IFERROR(VLOOKUP(J509,'Source de valeurs'!$A$14:$C$18,3),"")</f>
        <v/>
      </c>
      <c r="G509" s="1035" t="str">
        <f>IFERROR(AVERAGE(G510),"NA")</f>
        <v>NA</v>
      </c>
      <c r="H509" s="592" t="str">
        <f>IFERROR(AVERAGE(H510),"")</f>
        <v/>
      </c>
      <c r="I509" s="952" t="str">
        <f>IFERROR(AVERAGE(I510),"")</f>
        <v/>
      </c>
      <c r="J509" s="594" t="str">
        <f>IFERROR(AVERAGE(J510),"")</f>
        <v/>
      </c>
      <c r="K509" s="571"/>
      <c r="L509" s="1175" t="s">
        <v>1154</v>
      </c>
      <c r="M509" s="1176"/>
      <c r="N509" s="936"/>
      <c r="O509" s="936"/>
      <c r="P509" s="936"/>
      <c r="Q509" s="938"/>
      <c r="R509" s="936"/>
      <c r="S509" s="938"/>
      <c r="T509" s="938"/>
      <c r="U509" s="942"/>
      <c r="V509" s="945"/>
      <c r="W509" s="550"/>
      <c r="X509" s="548"/>
      <c r="Y509" s="548"/>
      <c r="Z509" s="548"/>
      <c r="AA509" s="548"/>
      <c r="AB509" s="548"/>
      <c r="AC509" s="548"/>
      <c r="AD509" s="548"/>
      <c r="AE509" s="548"/>
      <c r="AF509" s="548"/>
      <c r="AG509" s="548"/>
      <c r="AH509" s="548"/>
      <c r="AI509" s="548"/>
      <c r="AJ509" s="548"/>
      <c r="AK509" s="548"/>
      <c r="AL509" s="548"/>
      <c r="AM509" s="548"/>
    </row>
    <row r="510" spans="1:39" ht="178.5" outlineLevel="1">
      <c r="A510" s="705" t="s">
        <v>69</v>
      </c>
      <c r="B510" s="605" t="s">
        <v>69</v>
      </c>
      <c r="C510" s="605" t="s">
        <v>584</v>
      </c>
      <c r="D510" s="618" t="s">
        <v>1279</v>
      </c>
      <c r="E510" s="593" t="s">
        <v>1765</v>
      </c>
      <c r="F510" s="1003" t="str">
        <f>IFERROR(VLOOKUP(E510,'Source de valeurs'!$A$3:$C$10,3,FALSE),"")</f>
        <v>L'exigence n'est pas encore évaluée</v>
      </c>
      <c r="G510" s="934" t="str">
        <f>IF('Calculs et Décisions'!H493=1,"",VLOOKUP(E510,'Source de valeurs'!$A$3:$B$10,2,FALSE))</f>
        <v/>
      </c>
      <c r="H510" s="592" t="str">
        <f>IF(A510="NA","",VLOOKUP(E510,'Source de valeurs'!$A$3:$B$10,2,FALSE))</f>
        <v/>
      </c>
      <c r="I510" s="952" t="str">
        <f>IF(B510="NA","",VLOOKUP(E510,'Source de valeurs'!$A$3:$B$10,2,FALSE))</f>
        <v/>
      </c>
      <c r="J510" s="594" t="str">
        <f>IF(C510="NA","",VLOOKUP(E510,'Source de valeurs'!$A$3:$B$10,2,FALSE))</f>
        <v xml:space="preserve"> </v>
      </c>
      <c r="K510" s="571"/>
      <c r="L510" s="1175" t="s">
        <v>1154</v>
      </c>
      <c r="M510" s="1176"/>
      <c r="N510" s="936"/>
      <c r="O510" s="936"/>
      <c r="P510" s="936"/>
      <c r="Q510" s="935"/>
      <c r="R510" s="936"/>
      <c r="S510" s="935"/>
      <c r="T510" s="935"/>
      <c r="U510" s="935"/>
      <c r="V510" s="933"/>
    </row>
    <row r="511" spans="1:39" s="549" customFormat="1" ht="38.25" outlineLevel="1">
      <c r="A511" s="693" t="s">
        <v>69</v>
      </c>
      <c r="B511" s="573" t="s">
        <v>69</v>
      </c>
      <c r="C511" s="573" t="s">
        <v>101</v>
      </c>
      <c r="D511" s="573" t="s">
        <v>586</v>
      </c>
      <c r="E511" s="1036" t="str">
        <f>IFERROR(IF(G511&lt;&gt;"NA",VLOOKUP(G511,'Source de valeurs'!$A$14:$C$18,2),VLOOKUP(AVERAGE(H511:J511),'Source de valeurs'!$A$14:$C$18,2)),"")</f>
        <v/>
      </c>
      <c r="F511" s="1071" t="str">
        <f>IFERROR(VLOOKUP(J511,'Source de valeurs'!$A$14:$C$18,3),"")</f>
        <v/>
      </c>
      <c r="G511" s="1035" t="str">
        <f>IFERROR(AVERAGE(G512:G513),"NA")</f>
        <v>NA</v>
      </c>
      <c r="H511" s="592" t="str">
        <f>IFERROR(AVERAGE(H512:H513),"")</f>
        <v/>
      </c>
      <c r="I511" s="952" t="str">
        <f>IFERROR(AVERAGE(I512,I513),"")</f>
        <v/>
      </c>
      <c r="J511" s="594" t="str">
        <f>IFERROR(AVERAGE(J512,J513),"")</f>
        <v/>
      </c>
      <c r="K511" s="571"/>
      <c r="L511" s="1175" t="s">
        <v>1154</v>
      </c>
      <c r="M511" s="1176"/>
      <c r="N511" s="936"/>
      <c r="O511" s="936"/>
      <c r="P511" s="936"/>
      <c r="Q511" s="938"/>
      <c r="R511" s="936"/>
      <c r="S511" s="938"/>
      <c r="T511" s="938"/>
      <c r="U511" s="942"/>
      <c r="V511" s="945"/>
      <c r="W511" s="550"/>
      <c r="X511" s="548"/>
      <c r="Y511" s="548"/>
      <c r="Z511" s="548"/>
      <c r="AA511" s="548"/>
      <c r="AB511" s="548"/>
      <c r="AC511" s="548"/>
      <c r="AD511" s="548"/>
      <c r="AE511" s="548"/>
      <c r="AF511" s="548"/>
      <c r="AG511" s="548"/>
      <c r="AH511" s="548"/>
      <c r="AI511" s="548"/>
      <c r="AJ511" s="548"/>
      <c r="AK511" s="548"/>
      <c r="AL511" s="548"/>
      <c r="AM511" s="548"/>
    </row>
    <row r="512" spans="1:39" ht="63.75" outlineLevel="1">
      <c r="A512" s="705" t="s">
        <v>69</v>
      </c>
      <c r="B512" s="605" t="s">
        <v>69</v>
      </c>
      <c r="C512" s="605" t="s">
        <v>101</v>
      </c>
      <c r="D512" s="619" t="s">
        <v>1269</v>
      </c>
      <c r="E512" s="593" t="s">
        <v>1765</v>
      </c>
      <c r="F512" s="1003" t="str">
        <f>IFERROR(VLOOKUP(E512,'Source de valeurs'!$A$3:$C$10,3,FALSE),"")</f>
        <v>L'exigence n'est pas encore évaluée</v>
      </c>
      <c r="G512" s="934" t="str">
        <f>IF('Calculs et Décisions'!H495=1,"",VLOOKUP(E512,'Source de valeurs'!$A$3:$B$10,2,FALSE))</f>
        <v/>
      </c>
      <c r="H512" s="592" t="str">
        <f>IF(A512="NA","",VLOOKUP(E512,'Source de valeurs'!$A$3:$B$10,2,FALSE))</f>
        <v/>
      </c>
      <c r="I512" s="952" t="str">
        <f>IF(B512="NA","",VLOOKUP(E512,'Source de valeurs'!$A$3:$B$10,2,FALSE))</f>
        <v/>
      </c>
      <c r="J512" s="594" t="str">
        <f>IF(C512="NA","",VLOOKUP(E512,'Source de valeurs'!$A$3:$B$10,2,FALSE))</f>
        <v xml:space="preserve"> </v>
      </c>
      <c r="K512" s="571"/>
      <c r="L512" s="1175" t="s">
        <v>1154</v>
      </c>
      <c r="M512" s="1176"/>
      <c r="N512" s="936"/>
      <c r="O512" s="936"/>
      <c r="P512" s="936"/>
      <c r="Q512" s="935"/>
      <c r="R512" s="936"/>
      <c r="S512" s="935"/>
      <c r="T512" s="935"/>
      <c r="U512" s="935"/>
      <c r="V512" s="933"/>
    </row>
    <row r="513" spans="1:39" ht="89.25" outlineLevel="1">
      <c r="A513" s="705" t="s">
        <v>69</v>
      </c>
      <c r="B513" s="605" t="s">
        <v>69</v>
      </c>
      <c r="C513" s="605" t="s">
        <v>101</v>
      </c>
      <c r="D513" s="618" t="s">
        <v>1276</v>
      </c>
      <c r="E513" s="593" t="s">
        <v>1765</v>
      </c>
      <c r="F513" s="1003" t="str">
        <f>IFERROR(VLOOKUP(E513,'Source de valeurs'!$A$3:$C$10,3,FALSE),"")</f>
        <v>L'exigence n'est pas encore évaluée</v>
      </c>
      <c r="G513" s="934" t="str">
        <f>IF('Calculs et Décisions'!H496=1,"",VLOOKUP(E513,'Source de valeurs'!$A$3:$B$10,2,FALSE))</f>
        <v/>
      </c>
      <c r="H513" s="592" t="str">
        <f>IF(A513="NA","",VLOOKUP(E513,'Source de valeurs'!$A$3:$B$10,2,FALSE))</f>
        <v/>
      </c>
      <c r="I513" s="952" t="str">
        <f>IF(B513="NA","",VLOOKUP(E513,'Source de valeurs'!$A$3:$B$10,2,FALSE))</f>
        <v/>
      </c>
      <c r="J513" s="594" t="str">
        <f>IF(C513="NA","",VLOOKUP(E513,'Source de valeurs'!$A$3:$B$10,2,FALSE))</f>
        <v xml:space="preserve"> </v>
      </c>
      <c r="K513" s="571"/>
      <c r="L513" s="1175" t="s">
        <v>1154</v>
      </c>
      <c r="M513" s="1176"/>
      <c r="N513" s="936"/>
      <c r="O513" s="936"/>
      <c r="P513" s="936"/>
      <c r="Q513" s="935"/>
      <c r="R513" s="936"/>
      <c r="S513" s="935"/>
      <c r="T513" s="935"/>
      <c r="U513" s="935"/>
      <c r="V513" s="933"/>
    </row>
    <row r="514" spans="1:39" s="549" customFormat="1" ht="25.5" outlineLevel="1">
      <c r="A514" s="693" t="s">
        <v>69</v>
      </c>
      <c r="B514" s="573" t="s">
        <v>69</v>
      </c>
      <c r="C514" s="573" t="s">
        <v>114</v>
      </c>
      <c r="D514" s="573" t="s">
        <v>1147</v>
      </c>
      <c r="E514" s="1036" t="str">
        <f>IFERROR(IF(G514&lt;&gt;"NA",VLOOKUP(G514,'Source de valeurs'!$A$14:$C$18,2),VLOOKUP(AVERAGE(H514:J514),'Source de valeurs'!$A$14:$C$18,2)),"")</f>
        <v/>
      </c>
      <c r="F514" s="1071" t="str">
        <f>IFERROR(VLOOKUP(J514,'Source de valeurs'!$A$14:$C$18,3),"")</f>
        <v/>
      </c>
      <c r="G514" s="1035" t="str">
        <f>IFERROR(AVERAGE(G515),"NA")</f>
        <v>NA</v>
      </c>
      <c r="H514" s="592" t="str">
        <f>IFERROR(AVERAGE(H515),"")</f>
        <v/>
      </c>
      <c r="I514" s="952" t="str">
        <f>IFERROR(AVERAGE(I515),"")</f>
        <v/>
      </c>
      <c r="J514" s="594" t="str">
        <f>IFERROR(AVERAGE(J515),"")</f>
        <v/>
      </c>
      <c r="K514" s="571"/>
      <c r="L514" s="1175" t="s">
        <v>1154</v>
      </c>
      <c r="M514" s="1176"/>
      <c r="N514" s="936"/>
      <c r="O514" s="936"/>
      <c r="P514" s="936"/>
      <c r="Q514" s="938"/>
      <c r="R514" s="936"/>
      <c r="S514" s="938"/>
      <c r="T514" s="938"/>
      <c r="U514" s="942"/>
      <c r="V514" s="945"/>
      <c r="W514" s="550"/>
      <c r="X514" s="548"/>
      <c r="Y514" s="548"/>
      <c r="Z514" s="548"/>
      <c r="AA514" s="548"/>
      <c r="AB514" s="548"/>
      <c r="AC514" s="548"/>
      <c r="AD514" s="548"/>
      <c r="AE514" s="548"/>
      <c r="AF514" s="548"/>
      <c r="AG514" s="548"/>
      <c r="AH514" s="548"/>
      <c r="AI514" s="548"/>
      <c r="AJ514" s="548"/>
      <c r="AK514" s="548"/>
      <c r="AL514" s="548"/>
      <c r="AM514" s="548"/>
    </row>
    <row r="515" spans="1:39" ht="102" outlineLevel="1">
      <c r="A515" s="705" t="s">
        <v>69</v>
      </c>
      <c r="B515" s="605" t="s">
        <v>69</v>
      </c>
      <c r="C515" s="605" t="s">
        <v>114</v>
      </c>
      <c r="D515" s="618" t="s">
        <v>1277</v>
      </c>
      <c r="E515" s="593" t="s">
        <v>1765</v>
      </c>
      <c r="F515" s="1003" t="str">
        <f>IFERROR(VLOOKUP(E515,'Source de valeurs'!$A$3:$C$10,3,FALSE),"")</f>
        <v>L'exigence n'est pas encore évaluée</v>
      </c>
      <c r="G515" s="934" t="str">
        <f>IF('Calculs et Décisions'!H498=1,"",VLOOKUP(E515,'Source de valeurs'!$A$3:$B$10,2,FALSE))</f>
        <v/>
      </c>
      <c r="H515" s="592" t="str">
        <f>IF(A515="NA","",VLOOKUP(E515,'Source de valeurs'!$A$3:$B$10,2,FALSE))</f>
        <v/>
      </c>
      <c r="I515" s="952" t="str">
        <f>IF(B515="NA","",VLOOKUP(E515,'Source de valeurs'!$A$3:$B$10,2,FALSE))</f>
        <v/>
      </c>
      <c r="J515" s="594" t="str">
        <f>IF(C515="NA","",VLOOKUP(E515,'Source de valeurs'!$A$3:$B$10,2,FALSE))</f>
        <v xml:space="preserve"> </v>
      </c>
      <c r="K515" s="571"/>
      <c r="L515" s="1175" t="s">
        <v>1154</v>
      </c>
      <c r="M515" s="1176"/>
      <c r="N515" s="936"/>
      <c r="O515" s="936"/>
      <c r="P515" s="936"/>
      <c r="Q515" s="935"/>
      <c r="R515" s="936"/>
      <c r="S515" s="935"/>
      <c r="T515" s="935"/>
      <c r="U515" s="935"/>
      <c r="V515" s="933"/>
    </row>
    <row r="516" spans="1:39" s="549" customFormat="1" ht="25.5" outlineLevel="1">
      <c r="A516" s="693" t="s">
        <v>69</v>
      </c>
      <c r="B516" s="573" t="s">
        <v>69</v>
      </c>
      <c r="C516" s="573" t="s">
        <v>70</v>
      </c>
      <c r="D516" s="573" t="s">
        <v>590</v>
      </c>
      <c r="E516" s="1036" t="str">
        <f>IFERROR(IF(G516&lt;&gt;"NA",VLOOKUP(G516,'Source de valeurs'!$A$14:$C$18,2),VLOOKUP(AVERAGE(H516:J516),'Source de valeurs'!$A$14:$C$18,2)),"")</f>
        <v/>
      </c>
      <c r="F516" s="1071" t="str">
        <f>IFERROR(VLOOKUP(J516,'Source de valeurs'!$A$14:$C$18,3),"")</f>
        <v/>
      </c>
      <c r="G516" s="1035" t="str">
        <f>IFERROR(AVERAGE(G517:G519),"NA")</f>
        <v>NA</v>
      </c>
      <c r="H516" s="592" t="str">
        <f>IFERROR(AVERAGE(H517:H519),"")</f>
        <v/>
      </c>
      <c r="I516" s="952" t="str">
        <f>IFERROR(AVERAGE(I517:I519),"")</f>
        <v/>
      </c>
      <c r="J516" s="594" t="str">
        <f>IFERROR(AVERAGE(J517:J519),"")</f>
        <v/>
      </c>
      <c r="K516" s="571"/>
      <c r="L516" s="1175" t="s">
        <v>1154</v>
      </c>
      <c r="M516" s="1176"/>
      <c r="N516" s="936"/>
      <c r="O516" s="936"/>
      <c r="P516" s="936"/>
      <c r="Q516" s="938"/>
      <c r="R516" s="936"/>
      <c r="S516" s="938"/>
      <c r="T516" s="938"/>
      <c r="U516" s="942"/>
      <c r="V516" s="945"/>
      <c r="W516" s="550"/>
      <c r="X516" s="548"/>
      <c r="Y516" s="548"/>
      <c r="Z516" s="548"/>
      <c r="AA516" s="548"/>
      <c r="AB516" s="548"/>
      <c r="AC516" s="548"/>
      <c r="AD516" s="548"/>
      <c r="AE516" s="548"/>
      <c r="AF516" s="548"/>
      <c r="AG516" s="548"/>
      <c r="AH516" s="548"/>
      <c r="AI516" s="548"/>
      <c r="AJ516" s="548"/>
      <c r="AK516" s="548"/>
      <c r="AL516" s="548"/>
      <c r="AM516" s="548"/>
    </row>
    <row r="517" spans="1:39" ht="76.5" outlineLevel="1">
      <c r="A517" s="705" t="s">
        <v>69</v>
      </c>
      <c r="B517" s="605" t="s">
        <v>69</v>
      </c>
      <c r="C517" s="605" t="s">
        <v>70</v>
      </c>
      <c r="D517" s="619" t="s">
        <v>1321</v>
      </c>
      <c r="E517" s="593" t="s">
        <v>1765</v>
      </c>
      <c r="F517" s="1003" t="str">
        <f>IFERROR(VLOOKUP(E517,'Source de valeurs'!$A$3:$C$10,3,FALSE),"")</f>
        <v>L'exigence n'est pas encore évaluée</v>
      </c>
      <c r="G517" s="934" t="str">
        <f>IF('Calculs et Décisions'!H500=1,"",VLOOKUP(E517,'Source de valeurs'!$A$3:$B$10,2,FALSE))</f>
        <v/>
      </c>
      <c r="H517" s="592" t="str">
        <f>IF(A517="NA","",VLOOKUP(E517,'Source de valeurs'!$A$3:$B$10,2,FALSE))</f>
        <v/>
      </c>
      <c r="I517" s="952" t="str">
        <f>IF(B517="NA","",VLOOKUP(E517,'Source de valeurs'!$A$3:$B$10,2,FALSE))</f>
        <v/>
      </c>
      <c r="J517" s="594" t="str">
        <f>IF(C517="NA","",VLOOKUP(E517,'Source de valeurs'!$A$3:$B$10,2,FALSE))</f>
        <v xml:space="preserve"> </v>
      </c>
      <c r="K517" s="571"/>
      <c r="L517" s="1175" t="s">
        <v>1154</v>
      </c>
      <c r="M517" s="1176"/>
      <c r="N517" s="936"/>
      <c r="O517" s="936"/>
      <c r="P517" s="936"/>
      <c r="Q517" s="935"/>
      <c r="R517" s="936"/>
      <c r="S517" s="935"/>
      <c r="T517" s="935"/>
      <c r="U517" s="935"/>
      <c r="V517" s="933"/>
    </row>
    <row r="518" spans="1:39" ht="51" outlineLevel="1">
      <c r="A518" s="705" t="s">
        <v>69</v>
      </c>
      <c r="B518" s="605" t="s">
        <v>69</v>
      </c>
      <c r="C518" s="605" t="s">
        <v>70</v>
      </c>
      <c r="D518" s="619" t="s">
        <v>1322</v>
      </c>
      <c r="E518" s="593" t="s">
        <v>1765</v>
      </c>
      <c r="F518" s="1003" t="str">
        <f>IFERROR(VLOOKUP(E518,'Source de valeurs'!$A$3:$C$10,3,FALSE),"")</f>
        <v>L'exigence n'est pas encore évaluée</v>
      </c>
      <c r="G518" s="934" t="str">
        <f>IF('Calculs et Décisions'!H501=1,"",VLOOKUP(E518,'Source de valeurs'!$A$3:$B$10,2,FALSE))</f>
        <v/>
      </c>
      <c r="H518" s="592" t="str">
        <f>IF(A518="NA","",VLOOKUP(E518,'Source de valeurs'!$A$3:$B$10,2,FALSE))</f>
        <v/>
      </c>
      <c r="I518" s="952" t="str">
        <f>IF(B518="NA","",VLOOKUP(E518,'Source de valeurs'!$A$3:$B$10,2,FALSE))</f>
        <v/>
      </c>
      <c r="J518" s="594" t="str">
        <f>IF(C518="NA","",VLOOKUP(E518,'Source de valeurs'!$A$3:$B$10,2,FALSE))</f>
        <v xml:space="preserve"> </v>
      </c>
      <c r="K518" s="571"/>
      <c r="L518" s="1175" t="s">
        <v>1154</v>
      </c>
      <c r="M518" s="1176"/>
      <c r="N518" s="936"/>
      <c r="O518" s="936"/>
      <c r="P518" s="936"/>
      <c r="Q518" s="935"/>
      <c r="R518" s="936"/>
      <c r="S518" s="935"/>
      <c r="T518" s="935"/>
      <c r="U518" s="935"/>
      <c r="V518" s="933"/>
    </row>
    <row r="519" spans="1:39" ht="140.25" outlineLevel="1">
      <c r="A519" s="705" t="s">
        <v>69</v>
      </c>
      <c r="B519" s="605" t="s">
        <v>69</v>
      </c>
      <c r="C519" s="605" t="s">
        <v>70</v>
      </c>
      <c r="D519" s="618" t="s">
        <v>1323</v>
      </c>
      <c r="E519" s="593" t="s">
        <v>1765</v>
      </c>
      <c r="F519" s="1003" t="str">
        <f>IFERROR(VLOOKUP(E519,'Source de valeurs'!$A$3:$C$10,3,FALSE),"")</f>
        <v>L'exigence n'est pas encore évaluée</v>
      </c>
      <c r="G519" s="934" t="str">
        <f>IF('Calculs et Décisions'!H502=1,"",VLOOKUP(E519,'Source de valeurs'!$A$3:$B$10,2,FALSE))</f>
        <v/>
      </c>
      <c r="H519" s="592" t="str">
        <f>IF(A519="NA","",VLOOKUP(E519,'Source de valeurs'!$A$3:$B$10,2,FALSE))</f>
        <v/>
      </c>
      <c r="I519" s="952" t="str">
        <f>IF(B519="NA","",VLOOKUP(E519,'Source de valeurs'!$A$3:$B$10,2,FALSE))</f>
        <v/>
      </c>
      <c r="J519" s="594" t="str">
        <f>IF(C519="NA","",VLOOKUP(E519,'Source de valeurs'!$A$3:$B$10,2,FALSE))</f>
        <v xml:space="preserve"> </v>
      </c>
      <c r="K519" s="571"/>
      <c r="L519" s="1175" t="s">
        <v>1154</v>
      </c>
      <c r="M519" s="1176"/>
      <c r="N519" s="936"/>
      <c r="O519" s="936"/>
      <c r="P519" s="936"/>
      <c r="Q519" s="935"/>
      <c r="R519" s="936"/>
      <c r="S519" s="935"/>
      <c r="T519" s="935"/>
      <c r="U519" s="935"/>
      <c r="V519" s="933"/>
    </row>
    <row r="520" spans="1:39" ht="51" customHeight="1">
      <c r="A520" s="703" t="s">
        <v>69</v>
      </c>
      <c r="B520" s="576" t="s">
        <v>69</v>
      </c>
      <c r="C520" s="576">
        <v>5</v>
      </c>
      <c r="D520" s="576" t="s">
        <v>594</v>
      </c>
      <c r="E520" s="591" t="str">
        <f>IFERROR(IF(G520&lt;&gt;"NA",VLOOKUP(G520,'Source de valeurs'!$A$14:$C$18,2),VLOOKUP(AVERAGE(H520:J520),'Source de valeurs'!$A$14:$C$18,2)),"")</f>
        <v/>
      </c>
      <c r="F520" s="590" t="str">
        <f>IFERROR(VLOOKUP(J520,'Source de valeurs'!$A$14:$C$18,3),"")</f>
        <v/>
      </c>
      <c r="G520" s="1031" t="str">
        <f>IFERROR(AVERAGE(G521:G522),"NA")</f>
        <v>NA</v>
      </c>
      <c r="H520" s="592" t="str">
        <f>IFERROR(AVERAGE(H521:H522),"")</f>
        <v/>
      </c>
      <c r="I520" s="951" t="str">
        <f>IFERROR(AVERAGE(I521:I522),"")</f>
        <v/>
      </c>
      <c r="J520" s="594" t="str">
        <f>IFERROR(AVERAGE(J521:J522),"")</f>
        <v/>
      </c>
      <c r="K520" s="571"/>
      <c r="L520" s="1175" t="s">
        <v>1154</v>
      </c>
      <c r="M520" s="1176"/>
      <c r="N520" s="936"/>
      <c r="O520" s="936"/>
      <c r="P520" s="936"/>
      <c r="Q520" s="935"/>
      <c r="R520" s="936"/>
      <c r="S520" s="935"/>
      <c r="T520" s="935"/>
      <c r="U520" s="935"/>
      <c r="V520" s="933"/>
    </row>
    <row r="521" spans="1:39" ht="63.75" outlineLevel="1">
      <c r="A521" s="705" t="s">
        <v>69</v>
      </c>
      <c r="B521" s="605" t="s">
        <v>69</v>
      </c>
      <c r="C521" s="605" t="s">
        <v>1270</v>
      </c>
      <c r="D521" s="619" t="s">
        <v>1271</v>
      </c>
      <c r="E521" s="593" t="s">
        <v>1765</v>
      </c>
      <c r="F521" s="1003" t="str">
        <f>IFERROR(VLOOKUP(E521,'Source de valeurs'!$A$3:$C$10,3,FALSE),"")</f>
        <v>L'exigence n'est pas encore évaluée</v>
      </c>
      <c r="G521" s="934" t="str">
        <f>IF('Calculs et Décisions'!H504=1,"",VLOOKUP(E521,'Source de valeurs'!$A$3:$B$10,2,FALSE))</f>
        <v/>
      </c>
      <c r="H521" s="592" t="str">
        <f>IF(A521="NA","",VLOOKUP(E521,'Source de valeurs'!$A$3:$B$10,2,FALSE))</f>
        <v/>
      </c>
      <c r="I521" s="952" t="str">
        <f>IF(B521="NA","",VLOOKUP(E521,'Source de valeurs'!$A$3:$B$10,2,FALSE))</f>
        <v/>
      </c>
      <c r="J521" s="594" t="str">
        <f>IF(C521="NA","",VLOOKUP(E521,'Source de valeurs'!$A$3:$B$10,2,FALSE))</f>
        <v xml:space="preserve"> </v>
      </c>
      <c r="K521" s="571"/>
      <c r="L521" s="1175" t="s">
        <v>1154</v>
      </c>
      <c r="M521" s="1176"/>
      <c r="N521" s="936"/>
      <c r="O521" s="936"/>
      <c r="P521" s="936"/>
      <c r="Q521" s="935"/>
      <c r="R521" s="936"/>
      <c r="S521" s="935"/>
      <c r="T521" s="935"/>
      <c r="U521" s="935"/>
      <c r="V521" s="933"/>
    </row>
    <row r="522" spans="1:39" ht="38.25" outlineLevel="1">
      <c r="A522" s="705" t="s">
        <v>69</v>
      </c>
      <c r="B522" s="605" t="s">
        <v>69</v>
      </c>
      <c r="C522" s="605" t="s">
        <v>1272</v>
      </c>
      <c r="D522" s="619" t="s">
        <v>1577</v>
      </c>
      <c r="E522" s="593" t="s">
        <v>1765</v>
      </c>
      <c r="F522" s="1003" t="str">
        <f>IFERROR(VLOOKUP(E522,'Source de valeurs'!$A$3:$C$10,3,FALSE),"")</f>
        <v>L'exigence n'est pas encore évaluée</v>
      </c>
      <c r="G522" s="934" t="str">
        <f>IF('Calculs et Décisions'!H505=1,"",VLOOKUP(E522,'Source de valeurs'!$A$3:$B$10,2,FALSE))</f>
        <v/>
      </c>
      <c r="H522" s="592" t="str">
        <f>IF(A522="NA","",VLOOKUP(E522,'Source de valeurs'!$A$3:$B$10,2,FALSE))</f>
        <v/>
      </c>
      <c r="I522" s="952" t="str">
        <f>IF(B522="NA","",VLOOKUP(E522,'Source de valeurs'!$A$3:$B$10,2,FALSE))</f>
        <v/>
      </c>
      <c r="J522" s="594" t="str">
        <f>IF(C522="NA","",VLOOKUP(E522,'Source de valeurs'!$A$3:$B$10,2,FALSE))</f>
        <v xml:space="preserve"> </v>
      </c>
      <c r="K522" s="571"/>
      <c r="L522" s="987"/>
      <c r="M522" s="988"/>
      <c r="N522" s="936"/>
      <c r="O522" s="936"/>
      <c r="P522" s="936"/>
      <c r="Q522" s="935"/>
      <c r="R522" s="936"/>
      <c r="S522" s="935"/>
      <c r="T522" s="935"/>
      <c r="U522" s="935"/>
      <c r="V522" s="933"/>
    </row>
    <row r="523" spans="1:39" ht="37.5" customHeight="1">
      <c r="A523" s="703" t="s">
        <v>69</v>
      </c>
      <c r="B523" s="576" t="s">
        <v>69</v>
      </c>
      <c r="C523" s="590">
        <v>6</v>
      </c>
      <c r="D523" s="576" t="s">
        <v>555</v>
      </c>
      <c r="E523" s="591" t="str">
        <f>IFERROR(IF(G523&lt;&gt;"NA",VLOOKUP(G523,'Source de valeurs'!$A$14:$C$18,2),VLOOKUP(AVERAGE(H523:J523),'Source de valeurs'!$A$14:$C$18,2)),"")</f>
        <v/>
      </c>
      <c r="F523" s="590" t="str">
        <f>IFERROR(VLOOKUP(J523,'Source de valeurs'!$A$14:$C$18,3),"")</f>
        <v/>
      </c>
      <c r="G523" s="1031" t="str">
        <f>IFERROR(AVERAGE(G524,G526,G533,G536,G541,G547,G550),"NA")</f>
        <v>NA</v>
      </c>
      <c r="H523" s="592" t="str">
        <f>IFERROR(AVERAGE(H524,H526,H533,H536,H541,H547,H550),"")</f>
        <v/>
      </c>
      <c r="I523" s="951" t="str">
        <f>IFERROR(AVERAGE(I524,I526,I533,I536,I541,I547,I550),"")</f>
        <v/>
      </c>
      <c r="J523" s="594" t="str">
        <f>IFERROR(AVERAGE(J524,J526,J533,J536,J541,J547,J550),"")</f>
        <v/>
      </c>
      <c r="K523" s="571"/>
      <c r="L523" s="1175" t="s">
        <v>1154</v>
      </c>
      <c r="M523" s="1176"/>
      <c r="N523" s="936"/>
      <c r="O523" s="936"/>
      <c r="P523" s="936"/>
      <c r="Q523" s="935"/>
      <c r="R523" s="936"/>
      <c r="S523" s="935"/>
      <c r="T523" s="935"/>
      <c r="U523" s="935"/>
      <c r="V523" s="933"/>
    </row>
    <row r="524" spans="1:39" s="549" customFormat="1" ht="15" outlineLevel="1">
      <c r="A524" s="693" t="s">
        <v>69</v>
      </c>
      <c r="B524" s="573" t="s">
        <v>69</v>
      </c>
      <c r="C524" s="573" t="s">
        <v>234</v>
      </c>
      <c r="D524" s="573" t="s">
        <v>595</v>
      </c>
      <c r="E524" s="1036" t="str">
        <f>IFERROR(IF(G524&lt;&gt;"NA",VLOOKUP(G524,'Source de valeurs'!$A$14:$C$18,2),VLOOKUP(AVERAGE(H524:J524),'Source de valeurs'!$A$14:$C$18,2)),"")</f>
        <v/>
      </c>
      <c r="F524" s="1071" t="str">
        <f>IFERROR(VLOOKUP(J524,'Source de valeurs'!$A$14:$C$18,3),"")</f>
        <v/>
      </c>
      <c r="G524" s="1035" t="str">
        <f>IFERROR(AVERAGE(G525),"NA")</f>
        <v>NA</v>
      </c>
      <c r="H524" s="592" t="str">
        <f>IFERROR(AVERAGE(H525),"")</f>
        <v/>
      </c>
      <c r="I524" s="952" t="str">
        <f>IFERROR(AVERAGE(I525),"")</f>
        <v/>
      </c>
      <c r="J524" s="594" t="str">
        <f>IFERROR(AVERAGE(J525),"")</f>
        <v/>
      </c>
      <c r="K524" s="571"/>
      <c r="L524" s="1175" t="s">
        <v>1154</v>
      </c>
      <c r="M524" s="1176"/>
      <c r="N524" s="936"/>
      <c r="O524" s="936"/>
      <c r="P524" s="936"/>
      <c r="Q524" s="938"/>
      <c r="R524" s="936"/>
      <c r="S524" s="938"/>
      <c r="T524" s="938"/>
      <c r="U524" s="942"/>
      <c r="V524" s="945"/>
      <c r="W524" s="550"/>
      <c r="X524" s="548"/>
      <c r="Y524" s="548"/>
      <c r="Z524" s="548"/>
      <c r="AA524" s="548"/>
      <c r="AB524" s="548"/>
      <c r="AC524" s="548"/>
      <c r="AD524" s="548"/>
      <c r="AE524" s="548"/>
      <c r="AF524" s="548"/>
      <c r="AG524" s="548"/>
      <c r="AH524" s="548"/>
      <c r="AI524" s="548"/>
      <c r="AJ524" s="548"/>
      <c r="AK524" s="548"/>
      <c r="AL524" s="548"/>
      <c r="AM524" s="548"/>
    </row>
    <row r="525" spans="1:39" ht="38.25" outlineLevel="1">
      <c r="A525" s="705" t="s">
        <v>69</v>
      </c>
      <c r="B525" s="605" t="s">
        <v>69</v>
      </c>
      <c r="C525" s="605" t="s">
        <v>597</v>
      </c>
      <c r="D525" s="619" t="s">
        <v>1578</v>
      </c>
      <c r="E525" s="593" t="s">
        <v>1765</v>
      </c>
      <c r="F525" s="1003" t="str">
        <f>IFERROR(VLOOKUP(E525,'Source de valeurs'!$A$3:$C$10,3,FALSE),"")</f>
        <v>L'exigence n'est pas encore évaluée</v>
      </c>
      <c r="G525" s="934" t="str">
        <f>IF('Calculs et Décisions'!H508=1,"",VLOOKUP(E525,'Source de valeurs'!$A$3:$B$10,2,FALSE))</f>
        <v/>
      </c>
      <c r="H525" s="592" t="str">
        <f>IF(A525="NA","",VLOOKUP(E525,'Source de valeurs'!$A$3:$B$10,2,FALSE))</f>
        <v/>
      </c>
      <c r="I525" s="952" t="str">
        <f>IF(B525="NA","",VLOOKUP(E525,'Source de valeurs'!$A$3:$B$10,2,FALSE))</f>
        <v/>
      </c>
      <c r="J525" s="594" t="str">
        <f>IF(C525="NA","",VLOOKUP(E525,'Source de valeurs'!$A$3:$B$10,2,FALSE))</f>
        <v xml:space="preserve"> </v>
      </c>
      <c r="K525" s="571"/>
      <c r="L525" s="1175" t="s">
        <v>1154</v>
      </c>
      <c r="M525" s="1176"/>
      <c r="N525" s="936"/>
      <c r="O525" s="936"/>
      <c r="P525" s="936"/>
      <c r="Q525" s="935"/>
      <c r="R525" s="936"/>
      <c r="S525" s="935"/>
      <c r="T525" s="935"/>
      <c r="U525" s="935"/>
      <c r="V525" s="933"/>
    </row>
    <row r="526" spans="1:39" s="549" customFormat="1" ht="15" outlineLevel="1">
      <c r="A526" s="693" t="s">
        <v>69</v>
      </c>
      <c r="B526" s="573" t="s">
        <v>69</v>
      </c>
      <c r="C526" s="573" t="s">
        <v>315</v>
      </c>
      <c r="D526" s="573" t="s">
        <v>598</v>
      </c>
      <c r="E526" s="1036" t="str">
        <f>IFERROR(IF(G526&lt;&gt;"NA",VLOOKUP(G526,'Source de valeurs'!$A$14:$C$18,2),VLOOKUP(AVERAGE(H526:J526),'Source de valeurs'!$A$14:$C$18,2)),"")</f>
        <v/>
      </c>
      <c r="F526" s="1071" t="str">
        <f>IFERROR(VLOOKUP(J526,'Source de valeurs'!$A$14:$C$18,3),"")</f>
        <v/>
      </c>
      <c r="G526" s="1035" t="str">
        <f>IFERROR(AVERAGE(G527:G532),"NA")</f>
        <v>NA</v>
      </c>
      <c r="H526" s="592" t="str">
        <f>IFERROR(AVERAGE(H527:H532),"")</f>
        <v/>
      </c>
      <c r="I526" s="952" t="str">
        <f>IFERROR(AVERAGE(I527:I532),"")</f>
        <v/>
      </c>
      <c r="J526" s="594" t="str">
        <f>IFERROR(AVERAGE(J527:J532),"")</f>
        <v/>
      </c>
      <c r="K526" s="571"/>
      <c r="L526" s="1175" t="s">
        <v>1154</v>
      </c>
      <c r="M526" s="1176"/>
      <c r="N526" s="936"/>
      <c r="O526" s="936"/>
      <c r="P526" s="936"/>
      <c r="Q526" s="938"/>
      <c r="R526" s="936"/>
      <c r="S526" s="938"/>
      <c r="T526" s="938"/>
      <c r="U526" s="942"/>
      <c r="V526" s="945"/>
      <c r="W526" s="550"/>
      <c r="X526" s="548"/>
      <c r="Y526" s="548"/>
      <c r="Z526" s="548"/>
      <c r="AA526" s="548"/>
      <c r="AB526" s="548"/>
      <c r="AC526" s="548"/>
      <c r="AD526" s="548"/>
      <c r="AE526" s="548"/>
      <c r="AF526" s="548"/>
      <c r="AG526" s="548"/>
      <c r="AH526" s="548"/>
      <c r="AI526" s="548"/>
      <c r="AJ526" s="548"/>
      <c r="AK526" s="548"/>
      <c r="AL526" s="548"/>
      <c r="AM526" s="548"/>
    </row>
    <row r="527" spans="1:39" ht="38.25" outlineLevel="1">
      <c r="A527" s="705" t="s">
        <v>69</v>
      </c>
      <c r="B527" s="605" t="s">
        <v>69</v>
      </c>
      <c r="C527" s="605" t="s">
        <v>600</v>
      </c>
      <c r="D527" s="619" t="s">
        <v>1579</v>
      </c>
      <c r="E527" s="593" t="s">
        <v>1765</v>
      </c>
      <c r="F527" s="1003" t="str">
        <f>IFERROR(VLOOKUP(E527,'Source de valeurs'!$A$3:$C$10,3,FALSE),"")</f>
        <v>L'exigence n'est pas encore évaluée</v>
      </c>
      <c r="G527" s="934" t="str">
        <f>IF('Calculs et Décisions'!H510=1,"",VLOOKUP(E527,'Source de valeurs'!$A$3:$B$10,2,FALSE))</f>
        <v/>
      </c>
      <c r="H527" s="592" t="str">
        <f>IF(A527="NA","",VLOOKUP(E527,'Source de valeurs'!$A$3:$B$10,2,FALSE))</f>
        <v/>
      </c>
      <c r="I527" s="952" t="str">
        <f>IF(B527="NA","",VLOOKUP(E527,'Source de valeurs'!$A$3:$B$10,2,FALSE))</f>
        <v/>
      </c>
      <c r="J527" s="594" t="str">
        <f>IF(C527="NA","",VLOOKUP(E527,'Source de valeurs'!$A$3:$B$10,2,FALSE))</f>
        <v xml:space="preserve"> </v>
      </c>
      <c r="K527" s="571"/>
      <c r="L527" s="1175" t="s">
        <v>1154</v>
      </c>
      <c r="M527" s="1176"/>
      <c r="N527" s="936"/>
      <c r="O527" s="936"/>
      <c r="P527" s="936"/>
      <c r="Q527" s="935"/>
      <c r="R527" s="936"/>
      <c r="S527" s="935"/>
      <c r="T527" s="935"/>
      <c r="U527" s="935"/>
      <c r="V527" s="933"/>
    </row>
    <row r="528" spans="1:39" ht="51" outlineLevel="1">
      <c r="A528" s="705" t="s">
        <v>69</v>
      </c>
      <c r="B528" s="605" t="s">
        <v>69</v>
      </c>
      <c r="C528" s="605" t="s">
        <v>602</v>
      </c>
      <c r="D528" s="619" t="s">
        <v>1580</v>
      </c>
      <c r="E528" s="593" t="s">
        <v>1765</v>
      </c>
      <c r="F528" s="1003" t="str">
        <f>IFERROR(VLOOKUP(E528,'Source de valeurs'!$A$3:$C$10,3,FALSE),"")</f>
        <v>L'exigence n'est pas encore évaluée</v>
      </c>
      <c r="G528" s="934" t="str">
        <f>IF('Calculs et Décisions'!H511=1,"",VLOOKUP(E528,'Source de valeurs'!$A$3:$B$10,2,FALSE))</f>
        <v/>
      </c>
      <c r="H528" s="592" t="str">
        <f>IF(A528="NA","",VLOOKUP(E528,'Source de valeurs'!$A$3:$B$10,2,FALSE))</f>
        <v/>
      </c>
      <c r="I528" s="952" t="str">
        <f>IF(B528="NA","",VLOOKUP(E528,'Source de valeurs'!$A$3:$B$10,2,FALSE))</f>
        <v/>
      </c>
      <c r="J528" s="594" t="str">
        <f>IF(C528="NA","",VLOOKUP(E528,'Source de valeurs'!$A$3:$B$10,2,FALSE))</f>
        <v xml:space="preserve"> </v>
      </c>
      <c r="K528" s="571"/>
      <c r="L528" s="1175" t="s">
        <v>1154</v>
      </c>
      <c r="M528" s="1176"/>
      <c r="N528" s="936"/>
      <c r="O528" s="936"/>
      <c r="P528" s="936"/>
      <c r="Q528" s="935"/>
      <c r="R528" s="936"/>
      <c r="S528" s="935"/>
      <c r="T528" s="935"/>
      <c r="U528" s="935"/>
      <c r="V528" s="933"/>
    </row>
    <row r="529" spans="1:39" ht="102" outlineLevel="1">
      <c r="A529" s="705" t="s">
        <v>69</v>
      </c>
      <c r="B529" s="605" t="s">
        <v>69</v>
      </c>
      <c r="C529" s="605" t="s">
        <v>604</v>
      </c>
      <c r="D529" s="618" t="s">
        <v>1581</v>
      </c>
      <c r="E529" s="593" t="s">
        <v>1765</v>
      </c>
      <c r="F529" s="1003" t="str">
        <f>IFERROR(VLOOKUP(E529,'Source de valeurs'!$A$3:$C$10,3,FALSE),"")</f>
        <v>L'exigence n'est pas encore évaluée</v>
      </c>
      <c r="G529" s="934" t="str">
        <f>IF('Calculs et Décisions'!H512=1,"",VLOOKUP(E529,'Source de valeurs'!$A$3:$B$10,2,FALSE))</f>
        <v/>
      </c>
      <c r="H529" s="592" t="str">
        <f>IF(A529="NA","",VLOOKUP(E529,'Source de valeurs'!$A$3:$B$10,2,FALSE))</f>
        <v/>
      </c>
      <c r="I529" s="952" t="str">
        <f>IF(B529="NA","",VLOOKUP(E529,'Source de valeurs'!$A$3:$B$10,2,FALSE))</f>
        <v/>
      </c>
      <c r="J529" s="594" t="str">
        <f>IF(C529="NA","",VLOOKUP(E529,'Source de valeurs'!$A$3:$B$10,2,FALSE))</f>
        <v xml:space="preserve"> </v>
      </c>
      <c r="K529" s="571"/>
      <c r="L529" s="1175" t="s">
        <v>1154</v>
      </c>
      <c r="M529" s="1176"/>
      <c r="N529" s="936"/>
      <c r="O529" s="936"/>
      <c r="P529" s="936"/>
      <c r="Q529" s="935"/>
      <c r="R529" s="936"/>
      <c r="S529" s="935"/>
      <c r="T529" s="935"/>
      <c r="U529" s="935"/>
      <c r="V529" s="933"/>
    </row>
    <row r="530" spans="1:39" ht="76.5" outlineLevel="1">
      <c r="A530" s="705" t="s">
        <v>69</v>
      </c>
      <c r="B530" s="605" t="s">
        <v>69</v>
      </c>
      <c r="C530" s="605" t="s">
        <v>606</v>
      </c>
      <c r="D530" s="618" t="s">
        <v>1582</v>
      </c>
      <c r="E530" s="593" t="s">
        <v>1765</v>
      </c>
      <c r="F530" s="1003" t="str">
        <f>IFERROR(VLOOKUP(E530,'Source de valeurs'!$A$3:$C$10,3,FALSE),"")</f>
        <v>L'exigence n'est pas encore évaluée</v>
      </c>
      <c r="G530" s="934" t="str">
        <f>IF('Calculs et Décisions'!H513=1,"",VLOOKUP(E530,'Source de valeurs'!$A$3:$B$10,2,FALSE))</f>
        <v/>
      </c>
      <c r="H530" s="592" t="str">
        <f>IF(A530="NA","",VLOOKUP(E530,'Source de valeurs'!$A$3:$B$10,2,FALSE))</f>
        <v/>
      </c>
      <c r="I530" s="952" t="str">
        <f>IF(B530="NA","",VLOOKUP(E530,'Source de valeurs'!$A$3:$B$10,2,FALSE))</f>
        <v/>
      </c>
      <c r="J530" s="594" t="str">
        <f>IF(C530="NA","",VLOOKUP(E530,'Source de valeurs'!$A$3:$B$10,2,FALSE))</f>
        <v xml:space="preserve"> </v>
      </c>
      <c r="K530" s="571"/>
      <c r="L530" s="1175" t="s">
        <v>1154</v>
      </c>
      <c r="M530" s="1176"/>
      <c r="N530" s="936"/>
      <c r="O530" s="936"/>
      <c r="P530" s="936"/>
      <c r="Q530" s="935"/>
      <c r="R530" s="936"/>
      <c r="S530" s="935"/>
      <c r="T530" s="935"/>
      <c r="U530" s="935"/>
      <c r="V530" s="933"/>
    </row>
    <row r="531" spans="1:39" ht="63.75" outlineLevel="1">
      <c r="A531" s="705" t="s">
        <v>69</v>
      </c>
      <c r="B531" s="605" t="s">
        <v>69</v>
      </c>
      <c r="C531" s="605" t="s">
        <v>608</v>
      </c>
      <c r="D531" s="619" t="s">
        <v>1583</v>
      </c>
      <c r="E531" s="593" t="s">
        <v>1765</v>
      </c>
      <c r="F531" s="1003" t="str">
        <f>IFERROR(VLOOKUP(E531,'Source de valeurs'!$A$3:$C$10,3,FALSE),"")</f>
        <v>L'exigence n'est pas encore évaluée</v>
      </c>
      <c r="G531" s="934" t="str">
        <f>IF('Calculs et Décisions'!H514=1,"",VLOOKUP(E531,'Source de valeurs'!$A$3:$B$10,2,FALSE))</f>
        <v/>
      </c>
      <c r="H531" s="592" t="str">
        <f>IF(A531="NA","",VLOOKUP(E531,'Source de valeurs'!$A$3:$B$10,2,FALSE))</f>
        <v/>
      </c>
      <c r="I531" s="952" t="str">
        <f>IF(B531="NA","",VLOOKUP(E531,'Source de valeurs'!$A$3:$B$10,2,FALSE))</f>
        <v/>
      </c>
      <c r="J531" s="594" t="str">
        <f>IF(C531="NA","",VLOOKUP(E531,'Source de valeurs'!$A$3:$B$10,2,FALSE))</f>
        <v xml:space="preserve"> </v>
      </c>
      <c r="K531" s="571"/>
      <c r="L531" s="1175" t="s">
        <v>1154</v>
      </c>
      <c r="M531" s="1176"/>
      <c r="N531" s="936"/>
      <c r="O531" s="936"/>
      <c r="P531" s="936"/>
      <c r="Q531" s="935"/>
      <c r="R531" s="936"/>
      <c r="S531" s="935"/>
      <c r="T531" s="935"/>
      <c r="U531" s="935"/>
      <c r="V531" s="933"/>
    </row>
    <row r="532" spans="1:39" ht="38.25" outlineLevel="1">
      <c r="A532" s="705" t="s">
        <v>69</v>
      </c>
      <c r="B532" s="605" t="s">
        <v>69</v>
      </c>
      <c r="C532" s="605" t="s">
        <v>610</v>
      </c>
      <c r="D532" s="619" t="s">
        <v>1280</v>
      </c>
      <c r="E532" s="593" t="s">
        <v>1765</v>
      </c>
      <c r="F532" s="1003" t="str">
        <f>IFERROR(VLOOKUP(E532,'Source de valeurs'!$A$3:$C$10,3,FALSE),"")</f>
        <v>L'exigence n'est pas encore évaluée</v>
      </c>
      <c r="G532" s="934" t="str">
        <f>IF('Calculs et Décisions'!H515=1,"",VLOOKUP(E532,'Source de valeurs'!$A$3:$B$10,2,FALSE))</f>
        <v/>
      </c>
      <c r="H532" s="592" t="str">
        <f>IF(A532="NA","",VLOOKUP(E532,'Source de valeurs'!$A$3:$B$10,2,FALSE))</f>
        <v/>
      </c>
      <c r="I532" s="952" t="str">
        <f>IF(B532="NA","",VLOOKUP(E532,'Source de valeurs'!$A$3:$B$10,2,FALSE))</f>
        <v/>
      </c>
      <c r="J532" s="594" t="str">
        <f>IF(C532="NA","",VLOOKUP(E532,'Source de valeurs'!$A$3:$B$10,2,FALSE))</f>
        <v xml:space="preserve"> </v>
      </c>
      <c r="K532" s="571"/>
      <c r="L532" s="1175" t="s">
        <v>1154</v>
      </c>
      <c r="M532" s="1176"/>
      <c r="N532" s="936"/>
      <c r="O532" s="936"/>
      <c r="P532" s="936"/>
      <c r="Q532" s="935"/>
      <c r="R532" s="936"/>
      <c r="S532" s="935"/>
      <c r="T532" s="935"/>
      <c r="U532" s="935"/>
      <c r="V532" s="933"/>
    </row>
    <row r="533" spans="1:39" s="549" customFormat="1" ht="25.5" outlineLevel="1">
      <c r="A533" s="693" t="s">
        <v>69</v>
      </c>
      <c r="B533" s="573" t="s">
        <v>69</v>
      </c>
      <c r="C533" s="573" t="s">
        <v>246</v>
      </c>
      <c r="D533" s="573" t="s">
        <v>611</v>
      </c>
      <c r="E533" s="1036" t="str">
        <f>IFERROR(IF(G533&lt;&gt;"NA",VLOOKUP(G533,'Source de valeurs'!$A$14:$C$18,2),VLOOKUP(AVERAGE(H533:J533),'Source de valeurs'!$A$14:$C$18,2)),"")</f>
        <v/>
      </c>
      <c r="F533" s="1071" t="str">
        <f>IFERROR(VLOOKUP(J533,'Source de valeurs'!$A$14:$C$18,3),"")</f>
        <v/>
      </c>
      <c r="G533" s="1035" t="str">
        <f>IFERROR(AVERAGE(G534:G535),"NA")</f>
        <v>NA</v>
      </c>
      <c r="H533" s="592" t="str">
        <f>IFERROR(AVERAGE(H534:H535),"")</f>
        <v/>
      </c>
      <c r="I533" s="952" t="str">
        <f>IFERROR(AVERAGE(I534:I535),"")</f>
        <v/>
      </c>
      <c r="J533" s="594" t="str">
        <f>IFERROR(AVERAGE(J534:J535),"")</f>
        <v/>
      </c>
      <c r="K533" s="571"/>
      <c r="L533" s="1175" t="s">
        <v>1154</v>
      </c>
      <c r="M533" s="1176"/>
      <c r="N533" s="936"/>
      <c r="O533" s="936"/>
      <c r="P533" s="936"/>
      <c r="Q533" s="938"/>
      <c r="R533" s="936"/>
      <c r="S533" s="938"/>
      <c r="T533" s="938"/>
      <c r="U533" s="942"/>
      <c r="V533" s="945"/>
      <c r="W533" s="550"/>
      <c r="X533" s="548"/>
      <c r="Y533" s="548"/>
      <c r="Z533" s="548"/>
      <c r="AA533" s="548"/>
      <c r="AB533" s="548"/>
      <c r="AC533" s="548"/>
      <c r="AD533" s="548"/>
      <c r="AE533" s="548"/>
      <c r="AF533" s="548"/>
      <c r="AG533" s="548"/>
      <c r="AH533" s="548"/>
      <c r="AI533" s="548"/>
      <c r="AJ533" s="548"/>
      <c r="AK533" s="548"/>
      <c r="AL533" s="548"/>
      <c r="AM533" s="548"/>
    </row>
    <row r="534" spans="1:39" ht="38.25" outlineLevel="1">
      <c r="A534" s="705" t="s">
        <v>69</v>
      </c>
      <c r="B534" s="605" t="s">
        <v>69</v>
      </c>
      <c r="C534" s="605" t="s">
        <v>613</v>
      </c>
      <c r="D534" s="619" t="s">
        <v>1584</v>
      </c>
      <c r="E534" s="593" t="s">
        <v>1765</v>
      </c>
      <c r="F534" s="1003" t="str">
        <f>IFERROR(VLOOKUP(E534,'Source de valeurs'!$A$3:$C$10,3,FALSE),"")</f>
        <v>L'exigence n'est pas encore évaluée</v>
      </c>
      <c r="G534" s="934" t="str">
        <f>IF('Calculs et Décisions'!H517=1,"",VLOOKUP(E534,'Source de valeurs'!$A$3:$B$10,2,FALSE))</f>
        <v/>
      </c>
      <c r="H534" s="592" t="str">
        <f>IF(A534="NA","",VLOOKUP(E534,'Source de valeurs'!$A$3:$B$10,2,FALSE))</f>
        <v/>
      </c>
      <c r="I534" s="952" t="str">
        <f>IF(B534="NA","",VLOOKUP(E534,'Source de valeurs'!$A$3:$B$10,2,FALSE))</f>
        <v/>
      </c>
      <c r="J534" s="594" t="str">
        <f>IF(C534="NA","",VLOOKUP(E534,'Source de valeurs'!$A$3:$B$10,2,FALSE))</f>
        <v xml:space="preserve"> </v>
      </c>
      <c r="K534" s="571"/>
      <c r="L534" s="1175" t="s">
        <v>1154</v>
      </c>
      <c r="M534" s="1176"/>
      <c r="N534" s="936"/>
      <c r="O534" s="936"/>
      <c r="P534" s="936"/>
      <c r="Q534" s="935"/>
      <c r="R534" s="936"/>
      <c r="S534" s="935"/>
      <c r="T534" s="935"/>
      <c r="U534" s="935"/>
      <c r="V534" s="933"/>
    </row>
    <row r="535" spans="1:39" ht="51" outlineLevel="1">
      <c r="A535" s="705" t="s">
        <v>69</v>
      </c>
      <c r="B535" s="605" t="s">
        <v>69</v>
      </c>
      <c r="C535" s="605" t="s">
        <v>615</v>
      </c>
      <c r="D535" s="619" t="s">
        <v>1585</v>
      </c>
      <c r="E535" s="593" t="s">
        <v>1765</v>
      </c>
      <c r="F535" s="1003" t="str">
        <f>IFERROR(VLOOKUP(E535,'Source de valeurs'!$A$3:$C$10,3,FALSE),"")</f>
        <v>L'exigence n'est pas encore évaluée</v>
      </c>
      <c r="G535" s="934" t="str">
        <f>IF('Calculs et Décisions'!H518=1,"",VLOOKUP(E535,'Source de valeurs'!$A$3:$B$10,2,FALSE))</f>
        <v/>
      </c>
      <c r="H535" s="592" t="str">
        <f>IF(A535="NA","",VLOOKUP(E535,'Source de valeurs'!$A$3:$B$10,2,FALSE))</f>
        <v/>
      </c>
      <c r="I535" s="952" t="str">
        <f>IF(B535="NA","",VLOOKUP(E535,'Source de valeurs'!$A$3:$B$10,2,FALSE))</f>
        <v/>
      </c>
      <c r="J535" s="594" t="str">
        <f>IF(C535="NA","",VLOOKUP(E535,'Source de valeurs'!$A$3:$B$10,2,FALSE))</f>
        <v xml:space="preserve"> </v>
      </c>
      <c r="K535" s="571"/>
      <c r="L535" s="1175" t="s">
        <v>1154</v>
      </c>
      <c r="M535" s="1176"/>
      <c r="N535" s="936"/>
      <c r="O535" s="936"/>
      <c r="P535" s="936"/>
      <c r="Q535" s="935"/>
      <c r="R535" s="936"/>
      <c r="S535" s="935"/>
      <c r="T535" s="935"/>
      <c r="U535" s="935"/>
      <c r="V535" s="933"/>
    </row>
    <row r="536" spans="1:39" s="549" customFormat="1" ht="15" outlineLevel="1">
      <c r="A536" s="693" t="s">
        <v>69</v>
      </c>
      <c r="B536" s="573" t="s">
        <v>69</v>
      </c>
      <c r="C536" s="573" t="s">
        <v>326</v>
      </c>
      <c r="D536" s="573" t="s">
        <v>616</v>
      </c>
      <c r="E536" s="1036" t="str">
        <f>IFERROR(IF(G536&lt;&gt;"NA",VLOOKUP(G536,'Source de valeurs'!$A$14:$C$18,2),VLOOKUP(AVERAGE(H536:J536),'Source de valeurs'!$A$14:$C$18,2)),"")</f>
        <v/>
      </c>
      <c r="F536" s="1071" t="str">
        <f>IFERROR(VLOOKUP(J536,'Source de valeurs'!$A$14:$C$18,3),"")</f>
        <v/>
      </c>
      <c r="G536" s="1035" t="str">
        <f>IFERROR(AVERAGE(G537:G540),"NA")</f>
        <v>NA</v>
      </c>
      <c r="H536" s="592" t="str">
        <f>IFERROR(AVERAGE(H537:H540),"")</f>
        <v/>
      </c>
      <c r="I536" s="952" t="str">
        <f>IFERROR(AVERAGE(I537:I540),"")</f>
        <v/>
      </c>
      <c r="J536" s="594" t="str">
        <f>IFERROR(AVERAGE(J537:J540),"")</f>
        <v/>
      </c>
      <c r="K536" s="571"/>
      <c r="L536" s="1175" t="s">
        <v>1154</v>
      </c>
      <c r="M536" s="1176"/>
      <c r="N536" s="936"/>
      <c r="O536" s="936"/>
      <c r="P536" s="936"/>
      <c r="Q536" s="938"/>
      <c r="R536" s="936"/>
      <c r="S536" s="938"/>
      <c r="T536" s="938"/>
      <c r="U536" s="942"/>
      <c r="V536" s="945"/>
      <c r="W536" s="550"/>
      <c r="X536" s="548"/>
      <c r="Y536" s="548"/>
      <c r="Z536" s="548"/>
      <c r="AA536" s="548"/>
      <c r="AB536" s="548"/>
      <c r="AC536" s="548"/>
      <c r="AD536" s="548"/>
      <c r="AE536" s="548"/>
      <c r="AF536" s="548"/>
      <c r="AG536" s="548"/>
      <c r="AH536" s="548"/>
      <c r="AI536" s="548"/>
      <c r="AJ536" s="548"/>
      <c r="AK536" s="548"/>
      <c r="AL536" s="548"/>
      <c r="AM536" s="548"/>
    </row>
    <row r="537" spans="1:39" ht="38.25" outlineLevel="1">
      <c r="A537" s="705" t="s">
        <v>69</v>
      </c>
      <c r="B537" s="605" t="s">
        <v>69</v>
      </c>
      <c r="C537" s="605" t="s">
        <v>327</v>
      </c>
      <c r="D537" s="619" t="s">
        <v>1586</v>
      </c>
      <c r="E537" s="593" t="s">
        <v>1765</v>
      </c>
      <c r="F537" s="1003" t="str">
        <f>IFERROR(VLOOKUP(E537,'Source de valeurs'!$A$3:$C$10,3,FALSE),"")</f>
        <v>L'exigence n'est pas encore évaluée</v>
      </c>
      <c r="G537" s="934" t="str">
        <f>IF('Calculs et Décisions'!H520=1,"",VLOOKUP(E537,'Source de valeurs'!$A$3:$B$10,2,FALSE))</f>
        <v/>
      </c>
      <c r="H537" s="592" t="str">
        <f>IF(A537="NA","",VLOOKUP(E537,'Source de valeurs'!$A$3:$B$10,2,FALSE))</f>
        <v/>
      </c>
      <c r="I537" s="952" t="str">
        <f>IF(B537="NA","",VLOOKUP(E537,'Source de valeurs'!$A$3:$B$10,2,FALSE))</f>
        <v/>
      </c>
      <c r="J537" s="594" t="str">
        <f>IF(C537="NA","",VLOOKUP(E537,'Source de valeurs'!$A$3:$B$10,2,FALSE))</f>
        <v xml:space="preserve"> </v>
      </c>
      <c r="K537" s="571"/>
      <c r="L537" s="1175" t="s">
        <v>1154</v>
      </c>
      <c r="M537" s="1176"/>
      <c r="N537" s="936"/>
      <c r="O537" s="936"/>
      <c r="P537" s="936"/>
      <c r="Q537" s="935"/>
      <c r="R537" s="936"/>
      <c r="S537" s="935"/>
      <c r="T537" s="935"/>
      <c r="U537" s="935"/>
      <c r="V537" s="933"/>
    </row>
    <row r="538" spans="1:39" ht="51" outlineLevel="1">
      <c r="A538" s="705" t="s">
        <v>69</v>
      </c>
      <c r="B538" s="605" t="s">
        <v>69</v>
      </c>
      <c r="C538" s="605" t="s">
        <v>328</v>
      </c>
      <c r="D538" s="619" t="s">
        <v>1587</v>
      </c>
      <c r="E538" s="593" t="s">
        <v>1765</v>
      </c>
      <c r="F538" s="1003" t="str">
        <f>IFERROR(VLOOKUP(E538,'Source de valeurs'!$A$3:$C$10,3,FALSE),"")</f>
        <v>L'exigence n'est pas encore évaluée</v>
      </c>
      <c r="G538" s="934" t="str">
        <f>IF('Calculs et Décisions'!H521=1,"",VLOOKUP(E538,'Source de valeurs'!$A$3:$B$10,2,FALSE))</f>
        <v/>
      </c>
      <c r="H538" s="592" t="str">
        <f>IF(A538="NA","",VLOOKUP(E538,'Source de valeurs'!$A$3:$B$10,2,FALSE))</f>
        <v/>
      </c>
      <c r="I538" s="952" t="str">
        <f>IF(B538="NA","",VLOOKUP(E538,'Source de valeurs'!$A$3:$B$10,2,FALSE))</f>
        <v/>
      </c>
      <c r="J538" s="594" t="str">
        <f>IF(C538="NA","",VLOOKUP(E538,'Source de valeurs'!$A$3:$B$10,2,FALSE))</f>
        <v xml:space="preserve"> </v>
      </c>
      <c r="K538" s="571"/>
      <c r="L538" s="1175" t="s">
        <v>1154</v>
      </c>
      <c r="M538" s="1176"/>
      <c r="N538" s="936"/>
      <c r="O538" s="936"/>
      <c r="P538" s="936"/>
      <c r="Q538" s="935"/>
      <c r="R538" s="936"/>
      <c r="S538" s="935"/>
      <c r="T538" s="935"/>
      <c r="U538" s="935"/>
      <c r="V538" s="933"/>
    </row>
    <row r="539" spans="1:39" ht="51" outlineLevel="1">
      <c r="A539" s="705" t="s">
        <v>69</v>
      </c>
      <c r="B539" s="605" t="s">
        <v>69</v>
      </c>
      <c r="C539" s="605" t="s">
        <v>620</v>
      </c>
      <c r="D539" s="619" t="s">
        <v>1588</v>
      </c>
      <c r="E539" s="593" t="s">
        <v>1765</v>
      </c>
      <c r="F539" s="1003" t="str">
        <f>IFERROR(VLOOKUP(E539,'Source de valeurs'!$A$3:$C$10,3,FALSE),"")</f>
        <v>L'exigence n'est pas encore évaluée</v>
      </c>
      <c r="G539" s="934" t="str">
        <f>IF('Calculs et Décisions'!H522=1,"",VLOOKUP(E539,'Source de valeurs'!$A$3:$B$10,2,FALSE))</f>
        <v/>
      </c>
      <c r="H539" s="592" t="str">
        <f>IF(A539="NA","",VLOOKUP(E539,'Source de valeurs'!$A$3:$B$10,2,FALSE))</f>
        <v/>
      </c>
      <c r="I539" s="952" t="str">
        <f>IF(B539="NA","",VLOOKUP(E539,'Source de valeurs'!$A$3:$B$10,2,FALSE))</f>
        <v/>
      </c>
      <c r="J539" s="594" t="str">
        <f>IF(C539="NA","",VLOOKUP(E539,'Source de valeurs'!$A$3:$B$10,2,FALSE))</f>
        <v xml:space="preserve"> </v>
      </c>
      <c r="K539" s="571"/>
      <c r="L539" s="1175" t="s">
        <v>1154</v>
      </c>
      <c r="M539" s="1176"/>
      <c r="N539" s="936"/>
      <c r="O539" s="936"/>
      <c r="P539" s="936"/>
      <c r="Q539" s="935"/>
      <c r="R539" s="936"/>
      <c r="S539" s="935"/>
      <c r="T539" s="935"/>
      <c r="U539" s="935"/>
      <c r="V539" s="933"/>
    </row>
    <row r="540" spans="1:39" ht="38.25" outlineLevel="1">
      <c r="A540" s="705" t="s">
        <v>69</v>
      </c>
      <c r="B540" s="605" t="s">
        <v>69</v>
      </c>
      <c r="C540" s="605" t="s">
        <v>622</v>
      </c>
      <c r="D540" s="619" t="s">
        <v>1273</v>
      </c>
      <c r="E540" s="593" t="s">
        <v>1765</v>
      </c>
      <c r="F540" s="1003" t="str">
        <f>IFERROR(VLOOKUP(E540,'Source de valeurs'!$A$3:$C$10,3,FALSE),"")</f>
        <v>L'exigence n'est pas encore évaluée</v>
      </c>
      <c r="G540" s="934" t="str">
        <f>IF('Calculs et Décisions'!H523=1,"",VLOOKUP(E540,'Source de valeurs'!$A$3:$B$10,2,FALSE))</f>
        <v/>
      </c>
      <c r="H540" s="592" t="str">
        <f>IF(A540="NA","",VLOOKUP(E540,'Source de valeurs'!$A$3:$B$10,2,FALSE))</f>
        <v/>
      </c>
      <c r="I540" s="952" t="str">
        <f>IF(B540="NA","",VLOOKUP(E540,'Source de valeurs'!$A$3:$B$10,2,FALSE))</f>
        <v/>
      </c>
      <c r="J540" s="594" t="str">
        <f>IF(C540="NA","",VLOOKUP(E540,'Source de valeurs'!$A$3:$B$10,2,FALSE))</f>
        <v xml:space="preserve"> </v>
      </c>
      <c r="K540" s="571"/>
      <c r="L540" s="1175" t="s">
        <v>1154</v>
      </c>
      <c r="M540" s="1176"/>
      <c r="N540" s="936"/>
      <c r="O540" s="936"/>
      <c r="P540" s="936"/>
      <c r="Q540" s="935"/>
      <c r="R540" s="936"/>
      <c r="S540" s="935"/>
      <c r="T540" s="935"/>
      <c r="U540" s="935"/>
      <c r="V540" s="933"/>
    </row>
    <row r="541" spans="1:39" s="549" customFormat="1" ht="15" outlineLevel="1">
      <c r="A541" s="693" t="s">
        <v>69</v>
      </c>
      <c r="B541" s="573" t="s">
        <v>69</v>
      </c>
      <c r="C541" s="573" t="s">
        <v>624</v>
      </c>
      <c r="D541" s="573" t="s">
        <v>623</v>
      </c>
      <c r="E541" s="1036" t="str">
        <f>IFERROR(IF(G541&lt;&gt;"NA",VLOOKUP(G541,'Source de valeurs'!$A$14:$C$18,2),VLOOKUP(AVERAGE(H541:J541),'Source de valeurs'!$A$14:$C$18,2)),"")</f>
        <v/>
      </c>
      <c r="F541" s="1071" t="str">
        <f>IFERROR(VLOOKUP(J541,'Source de valeurs'!$A$14:$C$18,3),"")</f>
        <v/>
      </c>
      <c r="G541" s="1035" t="str">
        <f>IFERROR(AVERAGE(G542:G546),"NA")</f>
        <v>NA</v>
      </c>
      <c r="H541" s="592" t="str">
        <f>IFERROR(AVERAGE(H542:H546),"")</f>
        <v/>
      </c>
      <c r="I541" s="952" t="str">
        <f>IFERROR(AVERAGE(I542:I546),"")</f>
        <v/>
      </c>
      <c r="J541" s="594" t="str">
        <f>IFERROR(AVERAGE(J542:J546),"")</f>
        <v/>
      </c>
      <c r="K541" s="571"/>
      <c r="L541" s="1175" t="s">
        <v>1154</v>
      </c>
      <c r="M541" s="1176"/>
      <c r="N541" s="936"/>
      <c r="O541" s="936"/>
      <c r="P541" s="936"/>
      <c r="Q541" s="938"/>
      <c r="R541" s="936"/>
      <c r="S541" s="938"/>
      <c r="T541" s="938"/>
      <c r="U541" s="942"/>
      <c r="V541" s="945"/>
      <c r="W541" s="550"/>
      <c r="X541" s="548"/>
      <c r="Y541" s="548"/>
      <c r="Z541" s="548"/>
      <c r="AA541" s="548"/>
      <c r="AB541" s="548"/>
      <c r="AC541" s="548"/>
      <c r="AD541" s="548"/>
      <c r="AE541" s="548"/>
      <c r="AF541" s="548"/>
      <c r="AG541" s="548"/>
      <c r="AH541" s="548"/>
      <c r="AI541" s="548"/>
      <c r="AJ541" s="548"/>
      <c r="AK541" s="548"/>
      <c r="AL541" s="548"/>
      <c r="AM541" s="548"/>
    </row>
    <row r="542" spans="1:39" ht="38.25" outlineLevel="1">
      <c r="A542" s="705" t="s">
        <v>69</v>
      </c>
      <c r="B542" s="605" t="s">
        <v>69</v>
      </c>
      <c r="C542" s="605" t="s">
        <v>320</v>
      </c>
      <c r="D542" s="619" t="s">
        <v>1589</v>
      </c>
      <c r="E542" s="593" t="s">
        <v>1765</v>
      </c>
      <c r="F542" s="1003" t="str">
        <f>IFERROR(VLOOKUP(E542,'Source de valeurs'!$A$3:$C$10,3,FALSE),"")</f>
        <v>L'exigence n'est pas encore évaluée</v>
      </c>
      <c r="G542" s="934" t="str">
        <f>IF('Calculs et Décisions'!H525=1,"",VLOOKUP(E542,'Source de valeurs'!$A$3:$B$10,2,FALSE))</f>
        <v/>
      </c>
      <c r="H542" s="592" t="str">
        <f>IF(A542="NA","",VLOOKUP(E542,'Source de valeurs'!$A$3:$B$10,2,FALSE))</f>
        <v/>
      </c>
      <c r="I542" s="952" t="str">
        <f>IF(B542="NA","",VLOOKUP(E542,'Source de valeurs'!$A$3:$B$10,2,FALSE))</f>
        <v/>
      </c>
      <c r="J542" s="594" t="str">
        <f>IF(C542="NA","",VLOOKUP(E542,'Source de valeurs'!$A$3:$B$10,2,FALSE))</f>
        <v xml:space="preserve"> </v>
      </c>
      <c r="K542" s="571"/>
      <c r="L542" s="1175" t="s">
        <v>1154</v>
      </c>
      <c r="M542" s="1176"/>
      <c r="N542" s="936"/>
      <c r="O542" s="936"/>
      <c r="P542" s="936"/>
      <c r="Q542" s="935"/>
      <c r="R542" s="936"/>
      <c r="S542" s="935"/>
      <c r="T542" s="935"/>
      <c r="U542" s="935"/>
      <c r="V542" s="933"/>
    </row>
    <row r="543" spans="1:39" ht="63.75" outlineLevel="1">
      <c r="A543" s="705" t="s">
        <v>69</v>
      </c>
      <c r="B543" s="605" t="s">
        <v>69</v>
      </c>
      <c r="C543" s="605" t="s">
        <v>322</v>
      </c>
      <c r="D543" s="619" t="s">
        <v>1590</v>
      </c>
      <c r="E543" s="593" t="s">
        <v>1765</v>
      </c>
      <c r="F543" s="1003" t="str">
        <f>IFERROR(VLOOKUP(E543,'Source de valeurs'!$A$3:$C$10,3,FALSE),"")</f>
        <v>L'exigence n'est pas encore évaluée</v>
      </c>
      <c r="G543" s="934" t="str">
        <f>IF('Calculs et Décisions'!H526=1,"",VLOOKUP(E543,'Source de valeurs'!$A$3:$B$10,2,FALSE))</f>
        <v/>
      </c>
      <c r="H543" s="592" t="str">
        <f>IF(A543="NA","",VLOOKUP(E543,'Source de valeurs'!$A$3:$B$10,2,FALSE))</f>
        <v/>
      </c>
      <c r="I543" s="952" t="str">
        <f>IF(B543="NA","",VLOOKUP(E543,'Source de valeurs'!$A$3:$B$10,2,FALSE))</f>
        <v/>
      </c>
      <c r="J543" s="594" t="str">
        <f>IF(C543="NA","",VLOOKUP(E543,'Source de valeurs'!$A$3:$B$10,2,FALSE))</f>
        <v xml:space="preserve"> </v>
      </c>
      <c r="K543" s="571"/>
      <c r="L543" s="1175" t="s">
        <v>1154</v>
      </c>
      <c r="M543" s="1176"/>
      <c r="N543" s="936"/>
      <c r="O543" s="936"/>
      <c r="P543" s="936"/>
      <c r="Q543" s="935"/>
      <c r="R543" s="936"/>
      <c r="S543" s="935"/>
      <c r="T543" s="935"/>
      <c r="U543" s="935"/>
      <c r="V543" s="933"/>
    </row>
    <row r="544" spans="1:39" ht="89.25" outlineLevel="1">
      <c r="A544" s="705" t="s">
        <v>69</v>
      </c>
      <c r="B544" s="605" t="s">
        <v>69</v>
      </c>
      <c r="C544" s="605" t="s">
        <v>628</v>
      </c>
      <c r="D544" s="619" t="s">
        <v>1591</v>
      </c>
      <c r="E544" s="593" t="s">
        <v>1765</v>
      </c>
      <c r="F544" s="1003" t="str">
        <f>IFERROR(VLOOKUP(E544,'Source de valeurs'!$A$3:$C$10,3,FALSE),"")</f>
        <v>L'exigence n'est pas encore évaluée</v>
      </c>
      <c r="G544" s="934" t="str">
        <f>IF('Calculs et Décisions'!H527=1,"",VLOOKUP(E544,'Source de valeurs'!$A$3:$B$10,2,FALSE))</f>
        <v/>
      </c>
      <c r="H544" s="592" t="str">
        <f>IF(A544="NA","",VLOOKUP(E544,'Source de valeurs'!$A$3:$B$10,2,FALSE))</f>
        <v/>
      </c>
      <c r="I544" s="952" t="str">
        <f>IF(B544="NA","",VLOOKUP(E544,'Source de valeurs'!$A$3:$B$10,2,FALSE))</f>
        <v/>
      </c>
      <c r="J544" s="594" t="str">
        <f>IF(C544="NA","",VLOOKUP(E544,'Source de valeurs'!$A$3:$B$10,2,FALSE))</f>
        <v xml:space="preserve"> </v>
      </c>
      <c r="K544" s="571"/>
      <c r="L544" s="1175" t="s">
        <v>1154</v>
      </c>
      <c r="M544" s="1176"/>
      <c r="N544" s="936"/>
      <c r="O544" s="936"/>
      <c r="P544" s="936"/>
      <c r="Q544" s="935"/>
      <c r="R544" s="936"/>
      <c r="S544" s="935"/>
      <c r="T544" s="935"/>
      <c r="U544" s="935"/>
      <c r="V544" s="933"/>
    </row>
    <row r="545" spans="1:39" ht="76.5" outlineLevel="1">
      <c r="A545" s="705" t="s">
        <v>69</v>
      </c>
      <c r="B545" s="605" t="s">
        <v>69</v>
      </c>
      <c r="C545" s="605" t="s">
        <v>630</v>
      </c>
      <c r="D545" s="619" t="s">
        <v>1592</v>
      </c>
      <c r="E545" s="593" t="s">
        <v>1765</v>
      </c>
      <c r="F545" s="1003" t="str">
        <f>IFERROR(VLOOKUP(E545,'Source de valeurs'!$A$3:$C$10,3,FALSE),"")</f>
        <v>L'exigence n'est pas encore évaluée</v>
      </c>
      <c r="G545" s="934" t="str">
        <f>IF('Calculs et Décisions'!H528=1,"",VLOOKUP(E545,'Source de valeurs'!$A$3:$B$10,2,FALSE))</f>
        <v/>
      </c>
      <c r="H545" s="592" t="str">
        <f>IF(A545="NA","",VLOOKUP(E545,'Source de valeurs'!$A$3:$B$10,2,FALSE))</f>
        <v/>
      </c>
      <c r="I545" s="952" t="str">
        <f>IF(B545="NA","",VLOOKUP(E545,'Source de valeurs'!$A$3:$B$10,2,FALSE))</f>
        <v/>
      </c>
      <c r="J545" s="594" t="str">
        <f>IF(C545="NA","",VLOOKUP(E545,'Source de valeurs'!$A$3:$B$10,2,FALSE))</f>
        <v xml:space="preserve"> </v>
      </c>
      <c r="K545" s="571"/>
      <c r="L545" s="1175" t="s">
        <v>1154</v>
      </c>
      <c r="M545" s="1176"/>
      <c r="N545" s="936"/>
      <c r="O545" s="936"/>
      <c r="P545" s="936"/>
      <c r="Q545" s="935"/>
      <c r="R545" s="936"/>
      <c r="S545" s="935"/>
      <c r="T545" s="935"/>
      <c r="U545" s="935"/>
      <c r="V545" s="933"/>
    </row>
    <row r="546" spans="1:39" ht="38.25" outlineLevel="1">
      <c r="A546" s="705" t="s">
        <v>69</v>
      </c>
      <c r="B546" s="605" t="s">
        <v>69</v>
      </c>
      <c r="C546" s="605" t="s">
        <v>632</v>
      </c>
      <c r="D546" s="619" t="s">
        <v>1593</v>
      </c>
      <c r="E546" s="593" t="s">
        <v>1765</v>
      </c>
      <c r="F546" s="1003" t="str">
        <f>IFERROR(VLOOKUP(E546,'Source de valeurs'!$A$3:$C$10,3,FALSE),"")</f>
        <v>L'exigence n'est pas encore évaluée</v>
      </c>
      <c r="G546" s="934" t="str">
        <f>IF('Calculs et Décisions'!H529=1,"",VLOOKUP(E546,'Source de valeurs'!$A$3:$B$10,2,FALSE))</f>
        <v/>
      </c>
      <c r="H546" s="592" t="str">
        <f>IF(A546="NA","",VLOOKUP(E546,'Source de valeurs'!$A$3:$B$10,2,FALSE))</f>
        <v/>
      </c>
      <c r="I546" s="952" t="str">
        <f>IF(B546="NA","",VLOOKUP(E546,'Source de valeurs'!$A$3:$B$10,2,FALSE))</f>
        <v/>
      </c>
      <c r="J546" s="594" t="str">
        <f>IF(C546="NA","",VLOOKUP(E546,'Source de valeurs'!$A$3:$B$10,2,FALSE))</f>
        <v xml:space="preserve"> </v>
      </c>
      <c r="K546" s="571"/>
      <c r="L546" s="1175" t="s">
        <v>1154</v>
      </c>
      <c r="M546" s="1176"/>
      <c r="N546" s="936"/>
      <c r="O546" s="936"/>
      <c r="P546" s="936"/>
      <c r="Q546" s="935"/>
      <c r="R546" s="936"/>
      <c r="S546" s="935"/>
      <c r="T546" s="935"/>
      <c r="U546" s="935"/>
      <c r="V546" s="933"/>
    </row>
    <row r="547" spans="1:39" s="549" customFormat="1" ht="25.5" outlineLevel="1">
      <c r="A547" s="693" t="s">
        <v>69</v>
      </c>
      <c r="B547" s="573" t="s">
        <v>69</v>
      </c>
      <c r="C547" s="573" t="s">
        <v>634</v>
      </c>
      <c r="D547" s="573" t="s">
        <v>633</v>
      </c>
      <c r="E547" s="1036" t="str">
        <f>IFERROR(IF(G547&lt;&gt;"NA",VLOOKUP(G547,'Source de valeurs'!$A$14:$C$18,2),VLOOKUP(AVERAGE(H547:J547),'Source de valeurs'!$A$14:$C$18,2)),"")</f>
        <v/>
      </c>
      <c r="F547" s="1071" t="str">
        <f>IFERROR(VLOOKUP(J547,'Source de valeurs'!$A$14:$C$18,3),"")</f>
        <v/>
      </c>
      <c r="G547" s="1035" t="str">
        <f>IFERROR(AVERAGE(G548:G549),"NA")</f>
        <v>NA</v>
      </c>
      <c r="H547" s="592" t="str">
        <f>IFERROR(AVERAGE(H548:H549),"")</f>
        <v/>
      </c>
      <c r="I547" s="952" t="str">
        <f>IFERROR(AVERAGE(I548:I549),"")</f>
        <v/>
      </c>
      <c r="J547" s="594" t="str">
        <f>IFERROR(AVERAGE(J548:J549),"")</f>
        <v/>
      </c>
      <c r="K547" s="571"/>
      <c r="L547" s="1175" t="s">
        <v>1154</v>
      </c>
      <c r="M547" s="1176"/>
      <c r="N547" s="936"/>
      <c r="O547" s="936"/>
      <c r="P547" s="936"/>
      <c r="Q547" s="938"/>
      <c r="R547" s="936"/>
      <c r="S547" s="938"/>
      <c r="T547" s="938"/>
      <c r="U547" s="942"/>
      <c r="V547" s="945"/>
      <c r="W547" s="550"/>
      <c r="X547" s="548"/>
      <c r="Y547" s="548"/>
      <c r="Z547" s="548"/>
      <c r="AA547" s="548"/>
      <c r="AB547" s="548"/>
      <c r="AC547" s="548"/>
      <c r="AD547" s="548"/>
      <c r="AE547" s="548"/>
      <c r="AF547" s="548"/>
      <c r="AG547" s="548"/>
      <c r="AH547" s="548"/>
      <c r="AI547" s="548"/>
      <c r="AJ547" s="548"/>
      <c r="AK547" s="548"/>
      <c r="AL547" s="548"/>
      <c r="AM547" s="548"/>
    </row>
    <row r="548" spans="1:39" ht="63.75" outlineLevel="1">
      <c r="A548" s="705" t="s">
        <v>69</v>
      </c>
      <c r="B548" s="605" t="s">
        <v>69</v>
      </c>
      <c r="C548" s="605" t="s">
        <v>636</v>
      </c>
      <c r="D548" s="619" t="s">
        <v>1594</v>
      </c>
      <c r="E548" s="593" t="s">
        <v>1765</v>
      </c>
      <c r="F548" s="1003" t="str">
        <f>IFERROR(VLOOKUP(E548,'Source de valeurs'!$A$3:$C$10,3,FALSE),"")</f>
        <v>L'exigence n'est pas encore évaluée</v>
      </c>
      <c r="G548" s="934" t="str">
        <f>IF('Calculs et Décisions'!H531=1,"",VLOOKUP(E548,'Source de valeurs'!$A$3:$B$10,2,FALSE))</f>
        <v/>
      </c>
      <c r="H548" s="592" t="str">
        <f>IF(A548="NA","",VLOOKUP(E548,'Source de valeurs'!$A$3:$B$10,2,FALSE))</f>
        <v/>
      </c>
      <c r="I548" s="952" t="str">
        <f>IF(B548="NA","",VLOOKUP(E548,'Source de valeurs'!$A$3:$B$10,2,FALSE))</f>
        <v/>
      </c>
      <c r="J548" s="594" t="str">
        <f>IF(C548="NA","",VLOOKUP(E548,'Source de valeurs'!$A$3:$B$10,2,FALSE))</f>
        <v xml:space="preserve"> </v>
      </c>
      <c r="K548" s="571"/>
      <c r="L548" s="1175" t="s">
        <v>1154</v>
      </c>
      <c r="M548" s="1176"/>
      <c r="N548" s="936"/>
      <c r="O548" s="936"/>
      <c r="P548" s="936"/>
      <c r="Q548" s="935"/>
      <c r="R548" s="936"/>
      <c r="S548" s="935"/>
      <c r="T548" s="935"/>
      <c r="U548" s="935"/>
      <c r="V548" s="933"/>
    </row>
    <row r="549" spans="1:39" ht="51" outlineLevel="1">
      <c r="A549" s="705" t="s">
        <v>69</v>
      </c>
      <c r="B549" s="605" t="s">
        <v>69</v>
      </c>
      <c r="C549" s="605" t="s">
        <v>638</v>
      </c>
      <c r="D549" s="619" t="s">
        <v>1595</v>
      </c>
      <c r="E549" s="593" t="s">
        <v>1765</v>
      </c>
      <c r="F549" s="1003" t="str">
        <f>IFERROR(VLOOKUP(E549,'Source de valeurs'!$A$3:$C$10,3,FALSE),"")</f>
        <v>L'exigence n'est pas encore évaluée</v>
      </c>
      <c r="G549" s="934" t="str">
        <f>IF('Calculs et Décisions'!H532=1,"",VLOOKUP(E549,'Source de valeurs'!$A$3:$B$10,2,FALSE))</f>
        <v/>
      </c>
      <c r="H549" s="592" t="str">
        <f>IF(A549="NA","",VLOOKUP(E549,'Source de valeurs'!$A$3:$B$10,2,FALSE))</f>
        <v/>
      </c>
      <c r="I549" s="952" t="str">
        <f>IF(B549="NA","",VLOOKUP(E549,'Source de valeurs'!$A$3:$B$10,2,FALSE))</f>
        <v/>
      </c>
      <c r="J549" s="594" t="str">
        <f>IF(C549="NA","",VLOOKUP(E549,'Source de valeurs'!$A$3:$B$10,2,FALSE))</f>
        <v xml:space="preserve"> </v>
      </c>
      <c r="K549" s="571"/>
      <c r="L549" s="1175" t="s">
        <v>1154</v>
      </c>
      <c r="M549" s="1176"/>
      <c r="N549" s="936"/>
      <c r="O549" s="936"/>
      <c r="P549" s="936"/>
      <c r="Q549" s="935"/>
      <c r="R549" s="936"/>
      <c r="S549" s="935"/>
      <c r="T549" s="935"/>
      <c r="U549" s="935"/>
      <c r="V549" s="933"/>
    </row>
    <row r="550" spans="1:39" s="549" customFormat="1" ht="15" outlineLevel="1">
      <c r="A550" s="693" t="s">
        <v>69</v>
      </c>
      <c r="B550" s="573" t="s">
        <v>69</v>
      </c>
      <c r="C550" s="573" t="s">
        <v>640</v>
      </c>
      <c r="D550" s="573" t="s">
        <v>639</v>
      </c>
      <c r="E550" s="1036" t="str">
        <f>IFERROR(IF(G550&lt;&gt;"NA",VLOOKUP(G550,'Source de valeurs'!$A$14:$C$18,2),VLOOKUP(AVERAGE(H550:J550),'Source de valeurs'!$A$14:$C$18,2)),"")</f>
        <v/>
      </c>
      <c r="F550" s="1071" t="str">
        <f>IFERROR(VLOOKUP(J550,'Source de valeurs'!$A$14:$C$18,3),"")</f>
        <v/>
      </c>
      <c r="G550" s="1035" t="str">
        <f>IFERROR(AVERAGE(G551:G552),"NA")</f>
        <v>NA</v>
      </c>
      <c r="H550" s="592" t="str">
        <f>IFERROR(AVERAGE(H551:H552),"")</f>
        <v/>
      </c>
      <c r="I550" s="952" t="str">
        <f>IFERROR(AVERAGE(I551,I552),"")</f>
        <v/>
      </c>
      <c r="J550" s="594" t="str">
        <f>IFERROR(AVERAGE(J551,J552),"")</f>
        <v/>
      </c>
      <c r="K550" s="571"/>
      <c r="L550" s="1175" t="s">
        <v>1154</v>
      </c>
      <c r="M550" s="1176"/>
      <c r="N550" s="936"/>
      <c r="O550" s="936"/>
      <c r="P550" s="936"/>
      <c r="Q550" s="938"/>
      <c r="R550" s="936"/>
      <c r="S550" s="938"/>
      <c r="T550" s="938"/>
      <c r="U550" s="942"/>
      <c r="V550" s="945"/>
      <c r="W550" s="550"/>
      <c r="X550" s="548"/>
      <c r="Y550" s="548"/>
      <c r="Z550" s="548"/>
      <c r="AA550" s="548"/>
      <c r="AB550" s="548"/>
      <c r="AC550" s="548"/>
      <c r="AD550" s="548"/>
      <c r="AE550" s="548"/>
      <c r="AF550" s="548"/>
      <c r="AG550" s="548"/>
      <c r="AH550" s="548"/>
      <c r="AI550" s="548"/>
      <c r="AJ550" s="548"/>
      <c r="AK550" s="548"/>
      <c r="AL550" s="548"/>
      <c r="AM550" s="548"/>
    </row>
    <row r="551" spans="1:39" ht="51" outlineLevel="1">
      <c r="A551" s="705" t="s">
        <v>69</v>
      </c>
      <c r="B551" s="605" t="s">
        <v>69</v>
      </c>
      <c r="C551" s="605" t="s">
        <v>642</v>
      </c>
      <c r="D551" s="619" t="s">
        <v>1596</v>
      </c>
      <c r="E551" s="593" t="s">
        <v>1765</v>
      </c>
      <c r="F551" s="1003" t="str">
        <f>IFERROR(VLOOKUP(E551,'Source de valeurs'!$A$3:$C$10,3,FALSE),"")</f>
        <v>L'exigence n'est pas encore évaluée</v>
      </c>
      <c r="G551" s="934" t="str">
        <f>IF('Calculs et Décisions'!H534=1,"",VLOOKUP(E551,'Source de valeurs'!$A$3:$B$10,2,FALSE))</f>
        <v/>
      </c>
      <c r="H551" s="592" t="str">
        <f>IF(A551="NA","",VLOOKUP(E551,'Source de valeurs'!$A$3:$B$10,2,FALSE))</f>
        <v/>
      </c>
      <c r="I551" s="952" t="str">
        <f>IF(B551="NA","",VLOOKUP(E551,'Source de valeurs'!$A$3:$B$10,2,FALSE))</f>
        <v/>
      </c>
      <c r="J551" s="594" t="str">
        <f>IF(C551="NA","",VLOOKUP(E551,'Source de valeurs'!$A$3:$B$10,2,FALSE))</f>
        <v xml:space="preserve"> </v>
      </c>
      <c r="K551" s="571"/>
      <c r="L551" s="1175" t="s">
        <v>1154</v>
      </c>
      <c r="M551" s="1176"/>
      <c r="N551" s="936"/>
      <c r="O551" s="936"/>
      <c r="P551" s="936"/>
      <c r="Q551" s="935"/>
      <c r="R551" s="936"/>
      <c r="S551" s="935"/>
      <c r="T551" s="935"/>
      <c r="U551" s="935"/>
      <c r="V551" s="933"/>
    </row>
    <row r="552" spans="1:39" ht="38.25" outlineLevel="1">
      <c r="A552" s="705" t="s">
        <v>69</v>
      </c>
      <c r="B552" s="605" t="s">
        <v>69</v>
      </c>
      <c r="C552" s="605" t="s">
        <v>644</v>
      </c>
      <c r="D552" s="619" t="s">
        <v>1597</v>
      </c>
      <c r="E552" s="593" t="s">
        <v>1765</v>
      </c>
      <c r="F552" s="1003" t="str">
        <f>IFERROR(VLOOKUP(E552,'Source de valeurs'!$A$3:$C$10,3,FALSE),"")</f>
        <v>L'exigence n'est pas encore évaluée</v>
      </c>
      <c r="G552" s="934" t="str">
        <f>IF('Calculs et Décisions'!H535=1,"",VLOOKUP(E552,'Source de valeurs'!$A$3:$B$10,2,FALSE))</f>
        <v/>
      </c>
      <c r="H552" s="592" t="str">
        <f>IF(A552="NA","",VLOOKUP(E552,'Source de valeurs'!$A$3:$B$10,2,FALSE))</f>
        <v/>
      </c>
      <c r="I552" s="952" t="str">
        <f>IF(B552="NA","",VLOOKUP(E552,'Source de valeurs'!$A$3:$B$10,2,FALSE))</f>
        <v/>
      </c>
      <c r="J552" s="594" t="str">
        <f>IF(C552="NA","",VLOOKUP(E552,'Source de valeurs'!$A$3:$B$10,2,FALSE))</f>
        <v xml:space="preserve"> </v>
      </c>
      <c r="K552" s="571"/>
      <c r="L552" s="1175" t="s">
        <v>1154</v>
      </c>
      <c r="M552" s="1176"/>
      <c r="N552" s="936"/>
      <c r="O552" s="936"/>
      <c r="P552" s="936"/>
      <c r="Q552" s="935"/>
      <c r="R552" s="936"/>
      <c r="S552" s="935"/>
      <c r="T552" s="935"/>
      <c r="U552" s="935"/>
      <c r="V552" s="933"/>
    </row>
    <row r="553" spans="1:39" ht="25.5">
      <c r="A553" s="703" t="s">
        <v>69</v>
      </c>
      <c r="B553" s="576" t="s">
        <v>69</v>
      </c>
      <c r="C553" s="590">
        <v>7</v>
      </c>
      <c r="D553" s="576" t="s">
        <v>645</v>
      </c>
      <c r="E553" s="591" t="str">
        <f>IFERROR(IF(G553&lt;&gt;"NA",VLOOKUP(G553,'Source de valeurs'!$A$14:$C$18,2),VLOOKUP(AVERAGE(H553:J553),'Source de valeurs'!$A$14:$C$18,2)),"")</f>
        <v/>
      </c>
      <c r="F553" s="590" t="str">
        <f>IFERROR(VLOOKUP(J553,'Source de valeurs'!$A$14:$C$18,3),"")</f>
        <v/>
      </c>
      <c r="G553" s="1031" t="str">
        <f>IFERROR(AVERAGE(G554:G556),"NA")</f>
        <v>NA</v>
      </c>
      <c r="H553" s="592" t="str">
        <f>IFERROR(AVERAGE(H554:H556),"")</f>
        <v/>
      </c>
      <c r="I553" s="951" t="str">
        <f>IFERROR(AVERAGE(I554:I556),"")</f>
        <v/>
      </c>
      <c r="J553" s="594" t="str">
        <f>IFERROR(AVERAGE(J554:J556),"")</f>
        <v/>
      </c>
      <c r="K553" s="571"/>
      <c r="L553" s="1175" t="s">
        <v>1154</v>
      </c>
      <c r="M553" s="1176"/>
      <c r="N553" s="936"/>
      <c r="O553" s="936"/>
      <c r="P553" s="936"/>
      <c r="Q553" s="935"/>
      <c r="R553" s="936"/>
      <c r="S553" s="935"/>
      <c r="T553" s="935"/>
      <c r="U553" s="935"/>
      <c r="V553" s="933"/>
    </row>
    <row r="554" spans="1:39" ht="51" outlineLevel="1">
      <c r="A554" s="705" t="s">
        <v>69</v>
      </c>
      <c r="B554" s="605" t="s">
        <v>69</v>
      </c>
      <c r="C554" s="606">
        <v>7</v>
      </c>
      <c r="D554" s="619" t="s">
        <v>1598</v>
      </c>
      <c r="E554" s="593" t="s">
        <v>1765</v>
      </c>
      <c r="F554" s="1003" t="str">
        <f>IFERROR(VLOOKUP(E554,'Source de valeurs'!$A$3:$C$10,3,FALSE),"")</f>
        <v>L'exigence n'est pas encore évaluée</v>
      </c>
      <c r="G554" s="934" t="str">
        <f>IF('Calculs et Décisions'!H537=1,"",VLOOKUP(E554,'Source de valeurs'!$A$3:$B$10,2,FALSE))</f>
        <v/>
      </c>
      <c r="H554" s="592" t="str">
        <f>IF(A554="NA","",VLOOKUP(E554,'Source de valeurs'!$A$3:$B$10,2,FALSE))</f>
        <v/>
      </c>
      <c r="I554" s="952" t="str">
        <f>IF(B554="NA","",VLOOKUP(E554,'Source de valeurs'!$A$3:$B$10,2,FALSE))</f>
        <v/>
      </c>
      <c r="J554" s="594" t="str">
        <f>IF(C554="NA","",VLOOKUP(E554,'Source de valeurs'!$A$3:$B$10,2,FALSE))</f>
        <v xml:space="preserve"> </v>
      </c>
      <c r="K554" s="571"/>
      <c r="L554" s="1175" t="s">
        <v>1154</v>
      </c>
      <c r="M554" s="1176"/>
      <c r="N554" s="936"/>
      <c r="O554" s="936"/>
      <c r="P554" s="936"/>
      <c r="Q554" s="935"/>
      <c r="R554" s="936"/>
      <c r="S554" s="935"/>
      <c r="T554" s="935"/>
      <c r="U554" s="935"/>
      <c r="V554" s="933"/>
    </row>
    <row r="555" spans="1:39" ht="51" outlineLevel="1">
      <c r="A555" s="705" t="s">
        <v>69</v>
      </c>
      <c r="B555" s="605" t="s">
        <v>69</v>
      </c>
      <c r="C555" s="606">
        <v>7</v>
      </c>
      <c r="D555" s="619" t="s">
        <v>1599</v>
      </c>
      <c r="E555" s="593" t="s">
        <v>1765</v>
      </c>
      <c r="F555" s="1003" t="str">
        <f>IFERROR(VLOOKUP(E555,'Source de valeurs'!$A$3:$C$10,3,FALSE),"")</f>
        <v>L'exigence n'est pas encore évaluée</v>
      </c>
      <c r="G555" s="934" t="str">
        <f>IF('Calculs et Décisions'!H538=1,"",VLOOKUP(E555,'Source de valeurs'!$A$3:$B$10,2,FALSE))</f>
        <v/>
      </c>
      <c r="H555" s="592" t="str">
        <f>IF(A555="NA","",VLOOKUP(E555,'Source de valeurs'!$A$3:$B$10,2,FALSE))</f>
        <v/>
      </c>
      <c r="I555" s="952" t="str">
        <f>IF(B555="NA","",VLOOKUP(E555,'Source de valeurs'!$A$3:$B$10,2,FALSE))</f>
        <v/>
      </c>
      <c r="J555" s="594" t="str">
        <f>IF(C555="NA","",VLOOKUP(E555,'Source de valeurs'!$A$3:$B$10,2,FALSE))</f>
        <v xml:space="preserve"> </v>
      </c>
      <c r="K555" s="571"/>
      <c r="L555" s="1175" t="s">
        <v>1154</v>
      </c>
      <c r="M555" s="1176"/>
      <c r="N555" s="936"/>
      <c r="O555" s="936"/>
      <c r="P555" s="936"/>
      <c r="Q555" s="935"/>
      <c r="R555" s="936"/>
      <c r="S555" s="935"/>
      <c r="T555" s="935"/>
      <c r="U555" s="935"/>
      <c r="V555" s="933"/>
    </row>
    <row r="556" spans="1:39" ht="38.25" outlineLevel="1">
      <c r="A556" s="705" t="s">
        <v>69</v>
      </c>
      <c r="B556" s="605" t="s">
        <v>69</v>
      </c>
      <c r="C556" s="606">
        <v>7</v>
      </c>
      <c r="D556" s="619" t="s">
        <v>1600</v>
      </c>
      <c r="E556" s="593" t="s">
        <v>1765</v>
      </c>
      <c r="F556" s="1003" t="str">
        <f>IFERROR(VLOOKUP(E556,'Source de valeurs'!$A$3:$C$10,3,FALSE),"")</f>
        <v>L'exigence n'est pas encore évaluée</v>
      </c>
      <c r="G556" s="934" t="str">
        <f>IF('Calculs et Décisions'!H539=1,"",VLOOKUP(E556,'Source de valeurs'!$A$3:$B$10,2,FALSE))</f>
        <v/>
      </c>
      <c r="H556" s="592" t="str">
        <f>IF(A556="NA","",VLOOKUP(E556,'Source de valeurs'!$A$3:$B$10,2,FALSE))</f>
        <v/>
      </c>
      <c r="I556" s="952" t="str">
        <f>IF(B556="NA","",VLOOKUP(E556,'Source de valeurs'!$A$3:$B$10,2,FALSE))</f>
        <v/>
      </c>
      <c r="J556" s="594" t="str">
        <f>IF(C556="NA","",VLOOKUP(E556,'Source de valeurs'!$A$3:$B$10,2,FALSE))</f>
        <v xml:space="preserve"> </v>
      </c>
      <c r="K556" s="571"/>
      <c r="L556" s="1175" t="s">
        <v>1154</v>
      </c>
      <c r="M556" s="1176"/>
      <c r="N556" s="936"/>
      <c r="O556" s="936"/>
      <c r="P556" s="936"/>
      <c r="Q556" s="935"/>
      <c r="R556" s="936"/>
      <c r="S556" s="935"/>
      <c r="T556" s="935"/>
      <c r="U556" s="935"/>
      <c r="V556" s="933"/>
    </row>
    <row r="557" spans="1:39" ht="15">
      <c r="A557" s="703" t="s">
        <v>69</v>
      </c>
      <c r="B557" s="576" t="s">
        <v>69</v>
      </c>
      <c r="C557" s="590">
        <v>8</v>
      </c>
      <c r="D557" s="576" t="s">
        <v>649</v>
      </c>
      <c r="E557" s="591" t="str">
        <f>IFERROR(IF(G557&lt;&gt;"NA",VLOOKUP(G557,'Source de valeurs'!$A$14:$C$18,2),VLOOKUP(AVERAGE(H557:J557),'Source de valeurs'!$A$14:$C$18,2)),"")</f>
        <v/>
      </c>
      <c r="F557" s="590" t="str">
        <f>IFERROR(VLOOKUP(J557,'Source de valeurs'!$A$14:$C$18,3),"")</f>
        <v/>
      </c>
      <c r="G557" s="1031" t="str">
        <f>IFERROR(AVERAGE(G558:G561),"NA")</f>
        <v>NA</v>
      </c>
      <c r="H557" s="592" t="str">
        <f>IFERROR(AVERAGE(H558:H561),"")</f>
        <v/>
      </c>
      <c r="I557" s="951" t="str">
        <f>IFERROR(AVERAGE(I558:I561),"")</f>
        <v/>
      </c>
      <c r="J557" s="594" t="str">
        <f>IFERROR(AVERAGE(J558:J561),"")</f>
        <v/>
      </c>
      <c r="K557" s="571"/>
      <c r="L557" s="1175" t="s">
        <v>1154</v>
      </c>
      <c r="M557" s="1176"/>
      <c r="N557" s="936"/>
      <c r="O557" s="936"/>
      <c r="P557" s="936"/>
      <c r="Q557" s="935"/>
      <c r="R557" s="936"/>
      <c r="S557" s="935"/>
      <c r="T557" s="935"/>
      <c r="U557" s="935"/>
      <c r="V557" s="933"/>
    </row>
    <row r="558" spans="1:39" ht="38.25" outlineLevel="1">
      <c r="A558" s="705" t="s">
        <v>69</v>
      </c>
      <c r="B558" s="605" t="s">
        <v>69</v>
      </c>
      <c r="C558" s="605" t="s">
        <v>330</v>
      </c>
      <c r="D558" s="619" t="s">
        <v>1601</v>
      </c>
      <c r="E558" s="593" t="s">
        <v>1765</v>
      </c>
      <c r="F558" s="1003" t="str">
        <f>IFERROR(VLOOKUP(E558,'Source de valeurs'!$A$3:$C$10,3,FALSE),"")</f>
        <v>L'exigence n'est pas encore évaluée</v>
      </c>
      <c r="G558" s="934" t="str">
        <f>IF('Calculs et Décisions'!H541=1,"",VLOOKUP(E558,'Source de valeurs'!$A$3:$B$10,2,FALSE))</f>
        <v/>
      </c>
      <c r="H558" s="592" t="str">
        <f>IF(A558="NA","",VLOOKUP(E558,'Source de valeurs'!$A$3:$B$10,2,FALSE))</f>
        <v/>
      </c>
      <c r="I558" s="952" t="str">
        <f>IF(B558="NA","",VLOOKUP(E558,'Source de valeurs'!$A$3:$B$10,2,FALSE))</f>
        <v/>
      </c>
      <c r="J558" s="594" t="str">
        <f>IF(C558="NA","",VLOOKUP(E558,'Source de valeurs'!$A$3:$B$10,2,FALSE))</f>
        <v xml:space="preserve"> </v>
      </c>
      <c r="K558" s="571"/>
      <c r="L558" s="1175" t="s">
        <v>1154</v>
      </c>
      <c r="M558" s="1176"/>
      <c r="N558" s="936"/>
      <c r="O558" s="936"/>
      <c r="P558" s="936"/>
      <c r="Q558" s="935"/>
      <c r="R558" s="936"/>
      <c r="S558" s="935"/>
      <c r="T558" s="935"/>
      <c r="U558" s="935"/>
      <c r="V558" s="933"/>
    </row>
    <row r="559" spans="1:39" ht="38.25" outlineLevel="1">
      <c r="A559" s="705" t="s">
        <v>69</v>
      </c>
      <c r="B559" s="605" t="s">
        <v>69</v>
      </c>
      <c r="C559" s="605" t="s">
        <v>335</v>
      </c>
      <c r="D559" s="619" t="s">
        <v>1602</v>
      </c>
      <c r="E559" s="593" t="s">
        <v>1765</v>
      </c>
      <c r="F559" s="1003" t="str">
        <f>IFERROR(VLOOKUP(E559,'Source de valeurs'!$A$3:$C$10,3,FALSE),"")</f>
        <v>L'exigence n'est pas encore évaluée</v>
      </c>
      <c r="G559" s="934" t="str">
        <f>IF('Calculs et Décisions'!H542=1,"",VLOOKUP(E559,'Source de valeurs'!$A$3:$B$10,2,FALSE))</f>
        <v/>
      </c>
      <c r="H559" s="592" t="str">
        <f>IF(A559="NA","",VLOOKUP(E559,'Source de valeurs'!$A$3:$B$10,2,FALSE))</f>
        <v/>
      </c>
      <c r="I559" s="952" t="str">
        <f>IF(B559="NA","",VLOOKUP(E559,'Source de valeurs'!$A$3:$B$10,2,FALSE))</f>
        <v/>
      </c>
      <c r="J559" s="594" t="str">
        <f>IF(C559="NA","",VLOOKUP(E559,'Source de valeurs'!$A$3:$B$10,2,FALSE))</f>
        <v xml:space="preserve"> </v>
      </c>
      <c r="K559" s="571"/>
      <c r="L559" s="1175" t="s">
        <v>1154</v>
      </c>
      <c r="M559" s="1176"/>
      <c r="N559" s="936"/>
      <c r="O559" s="936"/>
      <c r="P559" s="936"/>
      <c r="Q559" s="935"/>
      <c r="R559" s="936"/>
      <c r="S559" s="935"/>
      <c r="T559" s="935"/>
      <c r="U559" s="935"/>
      <c r="V559" s="933"/>
    </row>
    <row r="560" spans="1:39" ht="63.75" outlineLevel="1">
      <c r="A560" s="705" t="s">
        <v>69</v>
      </c>
      <c r="B560" s="605" t="s">
        <v>69</v>
      </c>
      <c r="C560" s="605" t="s">
        <v>357</v>
      </c>
      <c r="D560" s="619" t="s">
        <v>1603</v>
      </c>
      <c r="E560" s="593" t="s">
        <v>1765</v>
      </c>
      <c r="F560" s="1003" t="str">
        <f>IFERROR(VLOOKUP(E560,'Source de valeurs'!$A$3:$C$10,3,FALSE),"")</f>
        <v>L'exigence n'est pas encore évaluée</v>
      </c>
      <c r="G560" s="934" t="str">
        <f>IF('Calculs et Décisions'!H543=1,"",VLOOKUP(E560,'Source de valeurs'!$A$3:$B$10,2,FALSE))</f>
        <v/>
      </c>
      <c r="H560" s="592" t="str">
        <f>IF(A560="NA","",VLOOKUP(E560,'Source de valeurs'!$A$3:$B$10,2,FALSE))</f>
        <v/>
      </c>
      <c r="I560" s="952" t="str">
        <f>IF(B560="NA","",VLOOKUP(E560,'Source de valeurs'!$A$3:$B$10,2,FALSE))</f>
        <v/>
      </c>
      <c r="J560" s="594" t="str">
        <f>IF(C560="NA","",VLOOKUP(E560,'Source de valeurs'!$A$3:$B$10,2,FALSE))</f>
        <v xml:space="preserve"> </v>
      </c>
      <c r="K560" s="571"/>
      <c r="L560" s="1175" t="s">
        <v>1154</v>
      </c>
      <c r="M560" s="1176"/>
      <c r="N560" s="936"/>
      <c r="O560" s="936"/>
      <c r="P560" s="936"/>
      <c r="Q560" s="935"/>
      <c r="R560" s="936"/>
      <c r="S560" s="935"/>
      <c r="T560" s="935"/>
      <c r="U560" s="935"/>
      <c r="V560" s="933"/>
    </row>
    <row r="561" spans="1:22" ht="76.5" outlineLevel="1">
      <c r="A561" s="705" t="s">
        <v>69</v>
      </c>
      <c r="B561" s="605" t="s">
        <v>69</v>
      </c>
      <c r="C561" s="605" t="s">
        <v>392</v>
      </c>
      <c r="D561" s="619" t="s">
        <v>1604</v>
      </c>
      <c r="E561" s="593" t="s">
        <v>1765</v>
      </c>
      <c r="F561" s="1003" t="str">
        <f>IFERROR(VLOOKUP(E561,'Source de valeurs'!$A$3:$C$10,3,FALSE),"")</f>
        <v>L'exigence n'est pas encore évaluée</v>
      </c>
      <c r="G561" s="934" t="str">
        <f>IF('Calculs et Décisions'!H544=1,"",VLOOKUP(E561,'Source de valeurs'!$A$3:$B$10,2,FALSE))</f>
        <v/>
      </c>
      <c r="H561" s="592" t="str">
        <f>IF(A561="NA","",VLOOKUP(E561,'Source de valeurs'!$A$3:$B$10,2,FALSE))</f>
        <v/>
      </c>
      <c r="I561" s="952" t="str">
        <f>IF(B561="NA","",VLOOKUP(E561,'Source de valeurs'!$A$3:$B$10,2,FALSE))</f>
        <v/>
      </c>
      <c r="J561" s="594" t="str">
        <f>IF(C561="NA","",VLOOKUP(E561,'Source de valeurs'!$A$3:$B$10,2,FALSE))</f>
        <v xml:space="preserve"> </v>
      </c>
      <c r="K561" s="571"/>
      <c r="L561" s="1175" t="s">
        <v>1154</v>
      </c>
      <c r="M561" s="1176"/>
      <c r="N561" s="936"/>
      <c r="O561" s="936"/>
      <c r="P561" s="936"/>
      <c r="Q561" s="935"/>
      <c r="R561" s="936"/>
      <c r="S561" s="935"/>
      <c r="T561" s="935"/>
      <c r="U561" s="935"/>
      <c r="V561" s="933"/>
    </row>
    <row r="562" spans="1:22" ht="25.5">
      <c r="A562" s="703" t="s">
        <v>69</v>
      </c>
      <c r="B562" s="576" t="s">
        <v>69</v>
      </c>
      <c r="C562" s="590">
        <v>9</v>
      </c>
      <c r="D562" s="576" t="s">
        <v>654</v>
      </c>
      <c r="E562" s="591" t="str">
        <f>IFERROR(IF(G562&lt;&gt;"NA",VLOOKUP(G562,'Source de valeurs'!$A$14:$C$18,2),VLOOKUP(AVERAGE(H562:J562),'Source de valeurs'!$A$14:$C$18,2)),"")</f>
        <v/>
      </c>
      <c r="F562" s="590" t="str">
        <f>IFERROR(VLOOKUP(J562,'Source de valeurs'!$A$14:$C$18,3),"")</f>
        <v/>
      </c>
      <c r="G562" s="1031" t="str">
        <f>IFERROR(AVERAGE(G563:G564),"NA")</f>
        <v>NA</v>
      </c>
      <c r="H562" s="592" t="str">
        <f>IFERROR(AVERAGE(H563:H564),"")</f>
        <v/>
      </c>
      <c r="I562" s="951" t="str">
        <f>IFERROR(AVERAGE(I563:I564),"")</f>
        <v/>
      </c>
      <c r="J562" s="594" t="str">
        <f>IFERROR(AVERAGE(J563:J564),"")</f>
        <v/>
      </c>
      <c r="K562" s="571"/>
      <c r="L562" s="1175" t="s">
        <v>1154</v>
      </c>
      <c r="M562" s="1176"/>
      <c r="N562" s="936"/>
      <c r="O562" s="936"/>
      <c r="P562" s="936"/>
      <c r="Q562" s="935"/>
      <c r="R562" s="936"/>
      <c r="S562" s="935"/>
      <c r="T562" s="935"/>
      <c r="U562" s="935"/>
      <c r="V562" s="933"/>
    </row>
    <row r="563" spans="1:22" ht="38.25" outlineLevel="1">
      <c r="A563" s="705" t="s">
        <v>69</v>
      </c>
      <c r="B563" s="605" t="s">
        <v>69</v>
      </c>
      <c r="C563" s="605" t="s">
        <v>490</v>
      </c>
      <c r="D563" s="619" t="s">
        <v>1605</v>
      </c>
      <c r="E563" s="593" t="s">
        <v>1765</v>
      </c>
      <c r="F563" s="1003" t="str">
        <f>IFERROR(VLOOKUP(E563,'Source de valeurs'!$A$3:$C$10,3,FALSE),"")</f>
        <v>L'exigence n'est pas encore évaluée</v>
      </c>
      <c r="G563" s="934" t="str">
        <f>IF('Calculs et Décisions'!H546=1,"",VLOOKUP(E563,'Source de valeurs'!$A$3:$B$10,2,FALSE))</f>
        <v/>
      </c>
      <c r="H563" s="592" t="str">
        <f>IF(A563="NA","",VLOOKUP(E563,'Source de valeurs'!$A$3:$B$10,2,FALSE))</f>
        <v/>
      </c>
      <c r="I563" s="952" t="str">
        <f>IF(B563="NA","",VLOOKUP(E563,'Source de valeurs'!$A$3:$B$10,2,FALSE))</f>
        <v/>
      </c>
      <c r="J563" s="594" t="str">
        <f>IF(C563="NA","",VLOOKUP(E563,'Source de valeurs'!$A$3:$B$10,2,FALSE))</f>
        <v xml:space="preserve"> </v>
      </c>
      <c r="K563" s="571"/>
      <c r="L563" s="1175" t="s">
        <v>1154</v>
      </c>
      <c r="M563" s="1176"/>
      <c r="N563" s="936"/>
      <c r="O563" s="936"/>
      <c r="P563" s="936"/>
      <c r="Q563" s="935"/>
      <c r="R563" s="936"/>
      <c r="S563" s="935"/>
      <c r="T563" s="935"/>
      <c r="U563" s="935"/>
      <c r="V563" s="933"/>
    </row>
    <row r="564" spans="1:22" ht="77.25" outlineLevel="1" thickBot="1">
      <c r="A564" s="706" t="s">
        <v>69</v>
      </c>
      <c r="B564" s="707" t="s">
        <v>69</v>
      </c>
      <c r="C564" s="707" t="s">
        <v>266</v>
      </c>
      <c r="D564" s="708" t="s">
        <v>1606</v>
      </c>
      <c r="E564" s="593" t="s">
        <v>1765</v>
      </c>
      <c r="F564" s="1003" t="str">
        <f>IFERROR(VLOOKUP(E564,'Source de valeurs'!$A$3:$C$10,3,FALSE),"")</f>
        <v>L'exigence n'est pas encore évaluée</v>
      </c>
      <c r="G564" s="934" t="str">
        <f>IF('Calculs et Décisions'!H547=1,"",VLOOKUP(E564,'Source de valeurs'!$A$3:$B$10,2,FALSE))</f>
        <v/>
      </c>
      <c r="H564" s="592" t="str">
        <f>IF(A564="NA","",VLOOKUP(E564,'Source de valeurs'!$A$3:$B$10,2,FALSE))</f>
        <v/>
      </c>
      <c r="I564" s="952" t="str">
        <f>IF(B564="NA","",VLOOKUP(E564,'Source de valeurs'!$A$3:$B$10,2,FALSE))</f>
        <v/>
      </c>
      <c r="J564" s="594" t="str">
        <f>IF(C564="NA","",VLOOKUP(E564,'Source de valeurs'!$A$3:$B$10,2,FALSE))</f>
        <v xml:space="preserve"> </v>
      </c>
      <c r="K564" s="709"/>
      <c r="L564" s="1182" t="s">
        <v>1154</v>
      </c>
      <c r="M564" s="1183"/>
      <c r="N564" s="936"/>
      <c r="O564" s="936"/>
      <c r="P564" s="936"/>
      <c r="Q564" s="935"/>
      <c r="R564" s="936"/>
      <c r="S564" s="935"/>
      <c r="T564" s="935"/>
      <c r="U564" s="935"/>
      <c r="V564" s="933"/>
    </row>
  </sheetData>
  <sheetProtection sheet="1" objects="1" scenarios="1"/>
  <mergeCells count="584">
    <mergeCell ref="E6:G6"/>
    <mergeCell ref="E7:G7"/>
    <mergeCell ref="L37:M37"/>
    <mergeCell ref="L344:M344"/>
    <mergeCell ref="L343:M343"/>
    <mergeCell ref="L302:M302"/>
    <mergeCell ref="L279:M279"/>
    <mergeCell ref="L42:M42"/>
    <mergeCell ref="L41:M41"/>
    <mergeCell ref="G16:H16"/>
    <mergeCell ref="B3:M3"/>
    <mergeCell ref="A7:D7"/>
    <mergeCell ref="A9:E9"/>
    <mergeCell ref="A10:E10"/>
    <mergeCell ref="A12:M12"/>
    <mergeCell ref="A13:B13"/>
    <mergeCell ref="A14:B14"/>
    <mergeCell ref="A11:E11"/>
    <mergeCell ref="E15:F15"/>
    <mergeCell ref="K13:M13"/>
    <mergeCell ref="I13:J13"/>
    <mergeCell ref="I14:J14"/>
    <mergeCell ref="K14:M14"/>
    <mergeCell ref="F9:G11"/>
    <mergeCell ref="L40:M40"/>
    <mergeCell ref="L39:M39"/>
    <mergeCell ref="A2:M2"/>
    <mergeCell ref="A1:J1"/>
    <mergeCell ref="K1:M1"/>
    <mergeCell ref="E14:F14"/>
    <mergeCell ref="G13:H13"/>
    <mergeCell ref="E13:F13"/>
    <mergeCell ref="G15:H15"/>
    <mergeCell ref="H11:M11"/>
    <mergeCell ref="L511:M511"/>
    <mergeCell ref="A4:D4"/>
    <mergeCell ref="I6:M7"/>
    <mergeCell ref="H10:M10"/>
    <mergeCell ref="H9:M9"/>
    <mergeCell ref="E5:G5"/>
    <mergeCell ref="E4:G4"/>
    <mergeCell ref="H6:H7"/>
    <mergeCell ref="A5:D5"/>
    <mergeCell ref="A6:D6"/>
    <mergeCell ref="G14:H14"/>
    <mergeCell ref="I4:K4"/>
    <mergeCell ref="I5:K5"/>
    <mergeCell ref="E16:F16"/>
    <mergeCell ref="L55:M55"/>
    <mergeCell ref="L486:M486"/>
    <mergeCell ref="L38:M38"/>
    <mergeCell ref="L47:M47"/>
    <mergeCell ref="L46:M46"/>
    <mergeCell ref="L45:M45"/>
    <mergeCell ref="L44:M44"/>
    <mergeCell ref="L43:M43"/>
    <mergeCell ref="L85:M85"/>
    <mergeCell ref="L48:M48"/>
    <mergeCell ref="L52:M52"/>
    <mergeCell ref="L62:M62"/>
    <mergeCell ref="L50:M50"/>
    <mergeCell ref="L66:M66"/>
    <mergeCell ref="L72:M72"/>
    <mergeCell ref="L54:M54"/>
    <mergeCell ref="L53:M53"/>
    <mergeCell ref="L73:M73"/>
    <mergeCell ref="L78:M78"/>
    <mergeCell ref="L77:M77"/>
    <mergeCell ref="L76:M76"/>
    <mergeCell ref="L75:M75"/>
    <mergeCell ref="L79:M79"/>
    <mergeCell ref="L558:M558"/>
    <mergeCell ref="L168:M168"/>
    <mergeCell ref="L69:M69"/>
    <mergeCell ref="L82:M82"/>
    <mergeCell ref="L537:M537"/>
    <mergeCell ref="L536:M536"/>
    <mergeCell ref="L535:M535"/>
    <mergeCell ref="L534:M534"/>
    <mergeCell ref="L533:M533"/>
    <mergeCell ref="L532:M532"/>
    <mergeCell ref="L528:M528"/>
    <mergeCell ref="L527:M527"/>
    <mergeCell ref="L526:M526"/>
    <mergeCell ref="L525:M525"/>
    <mergeCell ref="L524:M524"/>
    <mergeCell ref="L332:M332"/>
    <mergeCell ref="L331:M331"/>
    <mergeCell ref="L339:M339"/>
    <mergeCell ref="L338:M338"/>
    <mergeCell ref="L336:M336"/>
    <mergeCell ref="L372:M372"/>
    <mergeCell ref="L383:M383"/>
    <mergeCell ref="L382:M382"/>
    <mergeCell ref="L487:M487"/>
    <mergeCell ref="L459:M459"/>
    <mergeCell ref="L464:M464"/>
    <mergeCell ref="L420:M420"/>
    <mergeCell ref="L412:M412"/>
    <mergeCell ref="L548:M548"/>
    <mergeCell ref="L530:M530"/>
    <mergeCell ref="L529:M529"/>
    <mergeCell ref="L564:M564"/>
    <mergeCell ref="L563:M563"/>
    <mergeCell ref="L540:M540"/>
    <mergeCell ref="L539:M539"/>
    <mergeCell ref="L557:M557"/>
    <mergeCell ref="L556:M556"/>
    <mergeCell ref="L555:M555"/>
    <mergeCell ref="L554:M554"/>
    <mergeCell ref="L553:M553"/>
    <mergeCell ref="L552:M552"/>
    <mergeCell ref="L551:M551"/>
    <mergeCell ref="L550:M550"/>
    <mergeCell ref="L549:M549"/>
    <mergeCell ref="L562:M562"/>
    <mergeCell ref="L561:M561"/>
    <mergeCell ref="L560:M560"/>
    <mergeCell ref="L559:M559"/>
    <mergeCell ref="L447:M447"/>
    <mergeCell ref="L429:M429"/>
    <mergeCell ref="L452:M452"/>
    <mergeCell ref="L368:M368"/>
    <mergeCell ref="L367:M367"/>
    <mergeCell ref="L366:M366"/>
    <mergeCell ref="L422:M422"/>
    <mergeCell ref="L419:M419"/>
    <mergeCell ref="L361:M361"/>
    <mergeCell ref="L417:M417"/>
    <mergeCell ref="L421:M421"/>
    <mergeCell ref="L386:M386"/>
    <mergeCell ref="L380:M380"/>
    <mergeCell ref="L430:M430"/>
    <mergeCell ref="L428:M428"/>
    <mergeCell ref="L427:M427"/>
    <mergeCell ref="L425:M425"/>
    <mergeCell ref="L435:M435"/>
    <mergeCell ref="L434:M434"/>
    <mergeCell ref="L414:M414"/>
    <mergeCell ref="L408:M408"/>
    <mergeCell ref="L407:M407"/>
    <mergeCell ref="L397:M397"/>
    <mergeCell ref="L423:M423"/>
    <mergeCell ref="L125:M125"/>
    <mergeCell ref="L381:M381"/>
    <mergeCell ref="L371:M371"/>
    <mergeCell ref="L370:M370"/>
    <mergeCell ref="L341:M341"/>
    <mergeCell ref="L433:M433"/>
    <mergeCell ref="L432:M432"/>
    <mergeCell ref="L324:M324"/>
    <mergeCell ref="L317:M317"/>
    <mergeCell ref="L316:M316"/>
    <mergeCell ref="L315:M315"/>
    <mergeCell ref="L314:M314"/>
    <mergeCell ref="L313:M313"/>
    <mergeCell ref="L398:M398"/>
    <mergeCell ref="L390:M390"/>
    <mergeCell ref="L389:M389"/>
    <mergeCell ref="L376:M376"/>
    <mergeCell ref="L391:M391"/>
    <mergeCell ref="L329:M329"/>
    <mergeCell ref="L328:M328"/>
    <mergeCell ref="L342:M342"/>
    <mergeCell ref="L312:M312"/>
    <mergeCell ref="L311:M311"/>
    <mergeCell ref="L291:M291"/>
    <mergeCell ref="L489:M489"/>
    <mergeCell ref="L491:M491"/>
    <mergeCell ref="L495:M495"/>
    <mergeCell ref="L506:M506"/>
    <mergeCell ref="L509:M509"/>
    <mergeCell ref="L538:M538"/>
    <mergeCell ref="L547:M547"/>
    <mergeCell ref="L546:M546"/>
    <mergeCell ref="L545:M545"/>
    <mergeCell ref="L544:M544"/>
    <mergeCell ref="L543:M543"/>
    <mergeCell ref="L542:M542"/>
    <mergeCell ref="L541:M541"/>
    <mergeCell ref="L531:M531"/>
    <mergeCell ref="L516:M516"/>
    <mergeCell ref="L493:M493"/>
    <mergeCell ref="L514:M514"/>
    <mergeCell ref="L523:M523"/>
    <mergeCell ref="L502:M502"/>
    <mergeCell ref="L503:M503"/>
    <mergeCell ref="L504:M504"/>
    <mergeCell ref="L505:M505"/>
    <mergeCell ref="L507:M507"/>
    <mergeCell ref="L508:M508"/>
    <mergeCell ref="L112:M112"/>
    <mergeCell ref="L123:M123"/>
    <mergeCell ref="L294:M294"/>
    <mergeCell ref="L275:M275"/>
    <mergeCell ref="L287:M287"/>
    <mergeCell ref="L286:M286"/>
    <mergeCell ref="L285:M285"/>
    <mergeCell ref="L284:M284"/>
    <mergeCell ref="L227:M227"/>
    <mergeCell ref="L256:M256"/>
    <mergeCell ref="L240:M240"/>
    <mergeCell ref="L145:M145"/>
    <mergeCell ref="L115:M115"/>
    <mergeCell ref="L200:M200"/>
    <mergeCell ref="L259:M259"/>
    <mergeCell ref="L258:M258"/>
    <mergeCell ref="L248:M248"/>
    <mergeCell ref="L246:M246"/>
    <mergeCell ref="L184:M184"/>
    <mergeCell ref="L211:M211"/>
    <mergeCell ref="L242:M242"/>
    <mergeCell ref="L167:M167"/>
    <mergeCell ref="L261:M261"/>
    <mergeCell ref="L281:M281"/>
    <mergeCell ref="L305:M305"/>
    <mergeCell ref="L301:M301"/>
    <mergeCell ref="L255:M255"/>
    <mergeCell ref="L254:M254"/>
    <mergeCell ref="L25:M25"/>
    <mergeCell ref="L169:M169"/>
    <mergeCell ref="L74:M74"/>
    <mergeCell ref="L93:M93"/>
    <mergeCell ref="L92:M92"/>
    <mergeCell ref="L91:M91"/>
    <mergeCell ref="L90:M90"/>
    <mergeCell ref="L120:M120"/>
    <mergeCell ref="L119:M119"/>
    <mergeCell ref="L118:M118"/>
    <mergeCell ref="L117:M117"/>
    <mergeCell ref="L116:M116"/>
    <mergeCell ref="L60:M60"/>
    <mergeCell ref="L63:M63"/>
    <mergeCell ref="L31:M31"/>
    <mergeCell ref="L30:M30"/>
    <mergeCell ref="L27:M27"/>
    <mergeCell ref="L32:M32"/>
    <mergeCell ref="L67:M67"/>
    <mergeCell ref="L88:M88"/>
    <mergeCell ref="L213:M213"/>
    <mergeCell ref="L164:M164"/>
    <mergeCell ref="L244:M244"/>
    <mergeCell ref="L33:M33"/>
    <mergeCell ref="L84:M84"/>
    <mergeCell ref="L83:M83"/>
    <mergeCell ref="L81:M81"/>
    <mergeCell ref="L80:M80"/>
    <mergeCell ref="L89:M89"/>
    <mergeCell ref="L149:M149"/>
    <mergeCell ref="L131:M131"/>
    <mergeCell ref="L130:M130"/>
    <mergeCell ref="L129:M129"/>
    <mergeCell ref="L61:M61"/>
    <mergeCell ref="L51:M51"/>
    <mergeCell ref="L49:M49"/>
    <mergeCell ref="L95:M95"/>
    <mergeCell ref="L94:M94"/>
    <mergeCell ref="L100:M100"/>
    <mergeCell ref="L99:M99"/>
    <mergeCell ref="L87:M87"/>
    <mergeCell ref="L109:M109"/>
    <mergeCell ref="L122:M122"/>
    <mergeCell ref="L121:M121"/>
    <mergeCell ref="L247:M247"/>
    <mergeCell ref="L260:M260"/>
    <mergeCell ref="L234:M234"/>
    <mergeCell ref="L303:M303"/>
    <mergeCell ref="L296:M296"/>
    <mergeCell ref="L295:M295"/>
    <mergeCell ref="L280:M280"/>
    <mergeCell ref="L277:M277"/>
    <mergeCell ref="L273:M273"/>
    <mergeCell ref="L268:M268"/>
    <mergeCell ref="L283:M283"/>
    <mergeCell ref="L282:M282"/>
    <mergeCell ref="L267:M267"/>
    <mergeCell ref="L278:M278"/>
    <mergeCell ref="L288:M288"/>
    <mergeCell ref="L262:M262"/>
    <mergeCell ref="L265:M265"/>
    <mergeCell ref="L274:M274"/>
    <mergeCell ref="L293:M293"/>
    <mergeCell ref="L292:M292"/>
    <mergeCell ref="L290:M290"/>
    <mergeCell ref="L289:M289"/>
    <mergeCell ref="L266:M266"/>
    <mergeCell ref="L264:M264"/>
    <mergeCell ref="L36:M36"/>
    <mergeCell ref="L35:M35"/>
    <mergeCell ref="L143:M143"/>
    <mergeCell ref="L171:M171"/>
    <mergeCell ref="L34:M34"/>
    <mergeCell ref="L162:M162"/>
    <mergeCell ref="L163:M163"/>
    <mergeCell ref="L183:M183"/>
    <mergeCell ref="L189:M189"/>
    <mergeCell ref="L186:M186"/>
    <mergeCell ref="L114:M114"/>
    <mergeCell ref="L113:M113"/>
    <mergeCell ref="L86:M86"/>
    <mergeCell ref="L124:M124"/>
    <mergeCell ref="L128:M128"/>
    <mergeCell ref="L144:M144"/>
    <mergeCell ref="L148:M148"/>
    <mergeCell ref="L152:M152"/>
    <mergeCell ref="L151:M151"/>
    <mergeCell ref="L150:M150"/>
    <mergeCell ref="L174:M174"/>
    <mergeCell ref="L97:M97"/>
    <mergeCell ref="L96:M96"/>
    <mergeCell ref="L126:M126"/>
    <mergeCell ref="L406:M406"/>
    <mergeCell ref="L379:M379"/>
    <mergeCell ref="L352:M352"/>
    <mergeCell ref="L347:M347"/>
    <mergeCell ref="L355:M355"/>
    <mergeCell ref="L377:M377"/>
    <mergeCell ref="L388:M388"/>
    <mergeCell ref="L356:M356"/>
    <mergeCell ref="L354:M354"/>
    <mergeCell ref="L216:M216"/>
    <mergeCell ref="L202:M202"/>
    <mergeCell ref="L207:M207"/>
    <mergeCell ref="L327:M327"/>
    <mergeCell ref="L345:M345"/>
    <mergeCell ref="L404:M404"/>
    <mergeCell ref="L403:M403"/>
    <mergeCell ref="L375:M375"/>
    <mergeCell ref="L374:M374"/>
    <mergeCell ref="L373:M373"/>
    <mergeCell ref="L300:M300"/>
    <mergeCell ref="L299:M299"/>
    <mergeCell ref="L298:M298"/>
    <mergeCell ref="L297:M297"/>
    <mergeCell ref="L304:M304"/>
    <mergeCell ref="L226:M226"/>
    <mergeCell ref="L224:M224"/>
    <mergeCell ref="L223:M223"/>
    <mergeCell ref="L271:M271"/>
    <mergeCell ref="L236:M236"/>
    <mergeCell ref="L243:M243"/>
    <mergeCell ref="L252:M252"/>
    <mergeCell ref="L251:M251"/>
    <mergeCell ref="L250:M250"/>
    <mergeCell ref="L410:M410"/>
    <mergeCell ref="L399:M399"/>
    <mergeCell ref="L154:M154"/>
    <mergeCell ref="L396:M396"/>
    <mergeCell ref="L142:M142"/>
    <mergeCell ref="L192:M192"/>
    <mergeCell ref="L263:M263"/>
    <mergeCell ref="L253:M253"/>
    <mergeCell ref="L215:M215"/>
    <mergeCell ref="L214:M214"/>
    <mergeCell ref="L233:M233"/>
    <mergeCell ref="L360:M360"/>
    <mergeCell ref="L231:M231"/>
    <mergeCell ref="L369:M369"/>
    <mergeCell ref="L249:M249"/>
    <mergeCell ref="L221:M221"/>
    <mergeCell ref="L161:M161"/>
    <mergeCell ref="L160:M160"/>
    <mergeCell ref="L153:M153"/>
    <mergeCell ref="L158:M158"/>
    <mergeCell ref="L155:M155"/>
    <mergeCell ref="L340:M340"/>
    <mergeCell ref="L195:M195"/>
    <mergeCell ref="L156:M156"/>
    <mergeCell ref="L23:M23"/>
    <mergeCell ref="L22:M22"/>
    <mergeCell ref="L173:M173"/>
    <mergeCell ref="L26:M26"/>
    <mergeCell ref="L58:M58"/>
    <mergeCell ref="L57:M57"/>
    <mergeCell ref="L98:M98"/>
    <mergeCell ref="L134:M134"/>
    <mergeCell ref="L137:M137"/>
    <mergeCell ref="L108:M108"/>
    <mergeCell ref="L103:M103"/>
    <mergeCell ref="L102:M102"/>
    <mergeCell ref="L101:M101"/>
    <mergeCell ref="L106:M106"/>
    <mergeCell ref="L132:M132"/>
    <mergeCell ref="L110:M110"/>
    <mergeCell ref="L138:M138"/>
    <mergeCell ref="L166:M166"/>
    <mergeCell ref="L105:M105"/>
    <mergeCell ref="L104:M104"/>
    <mergeCell ref="L135:M135"/>
    <mergeCell ref="L139:M139"/>
    <mergeCell ref="L170:M170"/>
    <mergeCell ref="L172:M172"/>
    <mergeCell ref="L212:M212"/>
    <mergeCell ref="L210:M210"/>
    <mergeCell ref="L209:M209"/>
    <mergeCell ref="L333:M333"/>
    <mergeCell ref="L190:M190"/>
    <mergeCell ref="L111:M111"/>
    <mergeCell ref="L217:M217"/>
    <mergeCell ref="L225:M225"/>
    <mergeCell ref="L232:M232"/>
    <mergeCell ref="L204:M204"/>
    <mergeCell ref="L257:M257"/>
    <mergeCell ref="L330:M330"/>
    <mergeCell ref="L307:M307"/>
    <mergeCell ref="L306:M306"/>
    <mergeCell ref="L318:M318"/>
    <mergeCell ref="L276:M276"/>
    <mergeCell ref="L201:M201"/>
    <mergeCell ref="L185:M185"/>
    <mergeCell ref="L191:M191"/>
    <mergeCell ref="L218:M218"/>
    <mergeCell ref="L147:M147"/>
    <mergeCell ref="L146:M146"/>
    <mergeCell ref="L219:M219"/>
    <mergeCell ref="L140:M140"/>
    <mergeCell ref="L363:M363"/>
    <mergeCell ref="L426:M426"/>
    <mergeCell ref="L456:M456"/>
    <mergeCell ref="L455:M455"/>
    <mergeCell ref="L245:M245"/>
    <mergeCell ref="L415:M415"/>
    <mergeCell ref="L29:M29"/>
    <mergeCell ref="L416:M416"/>
    <mergeCell ref="L187:M187"/>
    <mergeCell ref="L65:M65"/>
    <mergeCell ref="L64:M64"/>
    <mergeCell ref="L188:M188"/>
    <mergeCell ref="L364:M364"/>
    <mergeCell ref="L157:M157"/>
    <mergeCell ref="L394:M394"/>
    <mergeCell ref="L70:M70"/>
    <mergeCell ref="L365:M365"/>
    <mergeCell ref="L159:M159"/>
    <mergeCell ref="L395:M395"/>
    <mergeCell ref="L71:M71"/>
    <mergeCell ref="L222:M222"/>
    <mergeCell ref="L405:M405"/>
    <mergeCell ref="L141:M141"/>
    <mergeCell ref="L203:M203"/>
    <mergeCell ref="L165:M165"/>
    <mergeCell ref="L310:M310"/>
    <mergeCell ref="L309:M309"/>
    <mergeCell ref="L308:M308"/>
    <mergeCell ref="L334:M334"/>
    <mergeCell ref="L476:M476"/>
    <mergeCell ref="L229:M229"/>
    <mergeCell ref="L358:M358"/>
    <mergeCell ref="L474:M474"/>
    <mergeCell ref="L444:M444"/>
    <mergeCell ref="L469:M469"/>
    <mergeCell ref="L468:M468"/>
    <mergeCell ref="L220:M220"/>
    <mergeCell ref="L378:M378"/>
    <mergeCell ref="L402:M402"/>
    <mergeCell ref="L400:M400"/>
    <mergeCell ref="L443:M443"/>
    <mergeCell ref="L442:M442"/>
    <mergeCell ref="L441:M441"/>
    <mergeCell ref="L411:M411"/>
    <mergeCell ref="L409:M409"/>
    <mergeCell ref="L454:M454"/>
    <mergeCell ref="L467:M467"/>
    <mergeCell ref="L238:M238"/>
    <mergeCell ref="L21:M21"/>
    <mergeCell ref="L357:M357"/>
    <mergeCell ref="L449:M449"/>
    <mergeCell ref="L385:M385"/>
    <mergeCell ref="L198:M198"/>
    <mergeCell ref="L194:M194"/>
    <mergeCell ref="L472:M472"/>
    <mergeCell ref="L448:M448"/>
    <mergeCell ref="L384:M384"/>
    <mergeCell ref="L197:M197"/>
    <mergeCell ref="L193:M193"/>
    <mergeCell ref="L471:M471"/>
    <mergeCell ref="L235:M235"/>
    <mergeCell ref="L362:M362"/>
    <mergeCell ref="L237:M237"/>
    <mergeCell ref="L206:M206"/>
    <mergeCell ref="L205:M205"/>
    <mergeCell ref="L457:M457"/>
    <mergeCell ref="L424:M424"/>
    <mergeCell ref="L470:M470"/>
    <mergeCell ref="L133:M133"/>
    <mergeCell ref="L387:M387"/>
    <mergeCell ref="L199:M199"/>
    <mergeCell ref="L182:M182"/>
    <mergeCell ref="L513:M513"/>
    <mergeCell ref="L322:M322"/>
    <mergeCell ref="L321:M321"/>
    <mergeCell ref="L320:M320"/>
    <mergeCell ref="L319:M319"/>
    <mergeCell ref="L335:M335"/>
    <mergeCell ref="L350:M350"/>
    <mergeCell ref="L349:M349"/>
    <mergeCell ref="L348:M348"/>
    <mergeCell ref="L353:M353"/>
    <mergeCell ref="L323:M323"/>
    <mergeCell ref="L337:M337"/>
    <mergeCell ref="L325:M325"/>
    <mergeCell ref="L479:M479"/>
    <mergeCell ref="L478:M478"/>
    <mergeCell ref="L359:M359"/>
    <mergeCell ref="L461:M461"/>
    <mergeCell ref="L460:M460"/>
    <mergeCell ref="L431:M431"/>
    <mergeCell ref="L440:M440"/>
    <mergeCell ref="L439:M439"/>
    <mergeCell ref="L438:M438"/>
    <mergeCell ref="L437:M437"/>
    <mergeCell ref="L436:M436"/>
    <mergeCell ref="L20:M20"/>
    <mergeCell ref="L24:M24"/>
    <mergeCell ref="L56:M56"/>
    <mergeCell ref="L28:M28"/>
    <mergeCell ref="L59:M59"/>
    <mergeCell ref="L181:M181"/>
    <mergeCell ref="L107:M107"/>
    <mergeCell ref="L127:M127"/>
    <mergeCell ref="L521:M521"/>
    <mergeCell ref="L515:M515"/>
    <mergeCell ref="L517:M517"/>
    <mergeCell ref="L518:M518"/>
    <mergeCell ref="L519:M519"/>
    <mergeCell ref="L520:M520"/>
    <mergeCell ref="L492:M492"/>
    <mergeCell ref="L494:M494"/>
    <mergeCell ref="L496:M496"/>
    <mergeCell ref="L497:M497"/>
    <mergeCell ref="L498:M498"/>
    <mergeCell ref="L499:M499"/>
    <mergeCell ref="L500:M500"/>
    <mergeCell ref="L510:M510"/>
    <mergeCell ref="L512:M512"/>
    <mergeCell ref="L501:M501"/>
    <mergeCell ref="L485:M485"/>
    <mergeCell ref="L228:M228"/>
    <mergeCell ref="L481:M481"/>
    <mergeCell ref="L484:M484"/>
    <mergeCell ref="L482:M482"/>
    <mergeCell ref="L196:M196"/>
    <mergeCell ref="L270:M270"/>
    <mergeCell ref="L465:M465"/>
    <mergeCell ref="L473:M473"/>
    <mergeCell ref="L272:M272"/>
    <mergeCell ref="L269:M269"/>
    <mergeCell ref="L466:M466"/>
    <mergeCell ref="L208:M208"/>
    <mergeCell ref="L446:M446"/>
    <mergeCell ref="L480:M480"/>
    <mergeCell ref="L230:M230"/>
    <mergeCell ref="L239:M239"/>
    <mergeCell ref="L445:M445"/>
    <mergeCell ref="L451:M451"/>
    <mergeCell ref="L450:M450"/>
    <mergeCell ref="L241:M241"/>
    <mergeCell ref="L326:M326"/>
    <mergeCell ref="L393:M393"/>
    <mergeCell ref="L462:M462"/>
    <mergeCell ref="L490:M490"/>
    <mergeCell ref="L175:M175"/>
    <mergeCell ref="L176:M176"/>
    <mergeCell ref="L177:M177"/>
    <mergeCell ref="L178:M178"/>
    <mergeCell ref="L179:M179"/>
    <mergeCell ref="L180:M180"/>
    <mergeCell ref="L18:M18"/>
    <mergeCell ref="L19:M19"/>
    <mergeCell ref="L413:M413"/>
    <mergeCell ref="L458:M458"/>
    <mergeCell ref="L463:M463"/>
    <mergeCell ref="L477:M477"/>
    <mergeCell ref="L483:M483"/>
    <mergeCell ref="L68:M68"/>
    <mergeCell ref="L136:M136"/>
    <mergeCell ref="L475:M475"/>
    <mergeCell ref="L418:M418"/>
    <mergeCell ref="L453:M453"/>
    <mergeCell ref="L351:M351"/>
    <mergeCell ref="L488:M488"/>
    <mergeCell ref="L401:M401"/>
    <mergeCell ref="L346:M346"/>
    <mergeCell ref="L392:M392"/>
  </mergeCells>
  <dataValidations count="1">
    <dataValidation type="list" allowBlank="1" showInputMessage="1" showErrorMessage="1" sqref="E21:E23 E25:E27 E29:E34 E36:E55 E57:E58 E60:E67 E70:E81 E83:E85 E87:E93 E95:E105 E108:E114 E116:E126 E128:E131 E134:E147 E149:E152 E154:E157 E159:E161 E163:E167 E169:E174 E176:E180 E182:E200 E203:E211 E563:E564 E233:E272 E275:E277 E279:E287 E289:E302 E304:E307 E309:E345 E347:E353 E213:E231 E372:E378 E380:E397 E399:E400 E402:E412 E414:E417 E355:E369 E427:E428 E430:E456 E459:E462 E464:E476 E478:E485 E487 E490 E492 E494 E496:E505 E507 E510 E512:E513 E515 E517:E519 E521:E522 E525 E419:E424 E534:E535 E537:E540 E542:E546 E548:E549 E551:E552 E554:E556 E558:E561 E527:E532">
      <formula1>$Z$20:$Z$27</formula1>
    </dataValidation>
  </dataValidations>
  <pageMargins left="0.39" right="0.39" top="0.59" bottom="0.59" header="0.3" footer="0.3"/>
  <pageSetup scale="66" fitToHeight="0" orientation="landscape" r:id="rId1"/>
  <headerFooter>
    <oddHeader>&amp;C&amp;"Arial Narrow,Normal"&amp;K000000Evaluation des exigences</oddHeader>
    <oddFooter>&amp;L&amp;8Version du 04 février 2018&amp;C&amp;8©2018  Master QPO &amp; TTS :Claire MANCET-Hamza EL MARSAOUI-Lamjed MEKSI-Wiame LAMKADEM &amp;R&amp;"Arial Narrow,Normal"&amp;6&amp;K000000&amp;P/&amp;N</oddFooter>
  </headerFooter>
  <colBreaks count="1" manualBreakCount="1">
    <brk id="13"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'Page d''accueil'!$A$28:$A$35</xm:f>
          </x14:formula1>
          <xm:sqref>E21:E23</xm:sqref>
        </x14:dataValidation>
        <x14:dataValidation type="list" allowBlank="1" showInputMessage="1" showErrorMessage="1">
          <x14:formula1>
            <xm:f>'Source de valeurs'!$A$2:$A$9</xm:f>
          </x14:formula1>
          <xm:sqref>E25:E27 E29:E34 E60:E67 E563:E564 E70:E81 E83:E85 E87:E93 E95:E105 E108:E114 E116:E126 E128:E131 E134:E147 E149:E152 E154:E157 E159:E161 E163:E167 E169:E174 E176:E180 E182:E200 E203:E211 E213:E231 E233:E272 E275:E277 E57:E58 E304:E307 E309:E345 E347:E353 E355:E369 E372:E378 E380:E397 E399:E400 E402:E412 E414:E417 E419:E424 E427:E428 E430:E456 E459:E462 E464:E476 E478:E485 E487 E490 E492 E494 E496:E505 E507 E510 E512:E513 E515 E517:E519 E521:E522 E525 E527:E532 E534:E535 E537:E540 E542:E546 E548:E549 E551:E552 E554:E556 E558:E561 E36:E55 E279:E287 E289:E302</xm:sqref>
        </x14:dataValidation>
      </x14:dataValidations>
    </ext>
  </extLst>
</worksheet>
</file>

<file path=xl/worksheets/sheet4.xml><?xml version="1.0" encoding="utf-8"?>
<worksheet xmlns="http://schemas.openxmlformats.org/spreadsheetml/2006/main" xmlns:r="http://schemas.openxmlformats.org/officeDocument/2006/relationships">
  <dimension ref="A1:G26"/>
  <sheetViews>
    <sheetView zoomScale="90" zoomScaleNormal="90" workbookViewId="0">
      <selection activeCell="A5" sqref="A5"/>
    </sheetView>
  </sheetViews>
  <sheetFormatPr baseColWidth="10" defaultRowHeight="15"/>
  <cols>
    <col min="1" max="1" width="15.28515625" bestFit="1" customWidth="1"/>
    <col min="2" max="2" width="18.85546875" bestFit="1" customWidth="1"/>
    <col min="3" max="3" width="55.42578125" bestFit="1" customWidth="1"/>
    <col min="4" max="4" width="50.28515625" style="1010" bestFit="1" customWidth="1"/>
    <col min="5" max="5" width="13.7109375" style="1010" customWidth="1"/>
    <col min="6" max="6" width="38.85546875" style="1010" bestFit="1" customWidth="1"/>
  </cols>
  <sheetData>
    <row r="1" spans="1:7">
      <c r="A1" s="1269" t="s">
        <v>30</v>
      </c>
      <c r="B1" s="1269"/>
      <c r="C1" s="1269"/>
      <c r="D1" s="1009"/>
      <c r="E1" s="1009"/>
      <c r="F1" s="1009"/>
      <c r="G1" s="999"/>
    </row>
    <row r="2" spans="1:7">
      <c r="A2" s="1000" t="s">
        <v>31</v>
      </c>
      <c r="B2" s="1000" t="s">
        <v>32</v>
      </c>
      <c r="C2" s="1001" t="s">
        <v>33</v>
      </c>
      <c r="D2" s="1007"/>
      <c r="E2" s="1007"/>
      <c r="F2" s="1007"/>
      <c r="G2" s="996"/>
    </row>
    <row r="3" spans="1:7">
      <c r="A3" s="993" t="s">
        <v>1765</v>
      </c>
      <c r="B3" s="994" t="s">
        <v>1756</v>
      </c>
      <c r="C3" s="997" t="s">
        <v>1766</v>
      </c>
      <c r="D3" s="998"/>
      <c r="E3" s="998"/>
      <c r="F3" s="998"/>
      <c r="G3" s="998"/>
    </row>
    <row r="4" spans="1:7">
      <c r="A4" s="993" t="s">
        <v>1750</v>
      </c>
      <c r="B4" s="994" t="s">
        <v>1763</v>
      </c>
      <c r="C4" s="997" t="s">
        <v>1767</v>
      </c>
      <c r="D4" s="998"/>
      <c r="E4" s="998"/>
      <c r="F4" s="998"/>
      <c r="G4" s="998"/>
    </row>
    <row r="5" spans="1:7">
      <c r="A5" s="993" t="s">
        <v>34</v>
      </c>
      <c r="B5" s="994">
        <v>0</v>
      </c>
      <c r="C5" s="997" t="s">
        <v>35</v>
      </c>
      <c r="D5" s="998"/>
      <c r="E5" s="998"/>
      <c r="F5" s="998"/>
      <c r="G5" s="998"/>
    </row>
    <row r="6" spans="1:7">
      <c r="A6" s="995" t="s">
        <v>1761</v>
      </c>
      <c r="B6" s="994">
        <v>0.2</v>
      </c>
      <c r="C6" s="997" t="str">
        <f>IF(B6&lt;=B5,"Incompatible ! : augmentez le %",IF(B6&gt;=B7,"Incompatible ! : baissez le %","L'action est rarement réalisée ou de manière aléatoire"))</f>
        <v>L'action est rarement réalisée ou de manière aléatoire</v>
      </c>
      <c r="D6" s="998"/>
      <c r="E6" s="998"/>
      <c r="F6" s="998"/>
      <c r="G6" s="998"/>
    </row>
    <row r="7" spans="1:7">
      <c r="A7" s="993" t="s">
        <v>36</v>
      </c>
      <c r="B7" s="994">
        <v>0.4</v>
      </c>
      <c r="C7" s="997" t="str">
        <f>IF(B7&lt;=B6,"Incompatible ! : augmentez le %",IF(B7&gt;=B8,"Incompatible ! : baissez le %","L'action est parfois réalisée mais de manière informelle"))</f>
        <v>L'action est parfois réalisée mais de manière informelle</v>
      </c>
      <c r="D7" s="998"/>
      <c r="E7" s="998"/>
      <c r="F7" s="998"/>
      <c r="G7" s="998"/>
    </row>
    <row r="8" spans="1:7">
      <c r="A8" s="993" t="s">
        <v>37</v>
      </c>
      <c r="B8" s="994">
        <v>0.6</v>
      </c>
      <c r="C8" s="997" t="s">
        <v>1186</v>
      </c>
      <c r="D8" s="998"/>
      <c r="E8" s="998"/>
      <c r="F8" s="998"/>
      <c r="G8" s="998"/>
    </row>
    <row r="9" spans="1:7">
      <c r="A9" s="995" t="s">
        <v>1762</v>
      </c>
      <c r="B9" s="994">
        <v>0.8</v>
      </c>
      <c r="C9" s="997" t="str">
        <f>IF(B9&lt;=B8,"Incompatible ! : augmentez le %",IF(B9&gt;=B10,"Incompatible ! : baissez le %","L'action formalisée est toujours réalisée et améliorée"))</f>
        <v>L'action formalisée est toujours réalisée et améliorée</v>
      </c>
      <c r="D9" s="998"/>
      <c r="E9" s="998"/>
      <c r="F9" s="998"/>
      <c r="G9" s="998"/>
    </row>
    <row r="10" spans="1:7">
      <c r="A10" s="993" t="s">
        <v>38</v>
      </c>
      <c r="B10" s="994">
        <v>1</v>
      </c>
      <c r="C10" s="997" t="s">
        <v>39</v>
      </c>
      <c r="D10" s="998"/>
      <c r="E10" s="998"/>
      <c r="F10" s="998"/>
      <c r="G10" s="998"/>
    </row>
    <row r="13" spans="1:7">
      <c r="A13" s="1005" t="s">
        <v>1759</v>
      </c>
      <c r="B13" s="1005" t="s">
        <v>702</v>
      </c>
      <c r="C13" s="1012" t="s">
        <v>1757</v>
      </c>
      <c r="D13" s="1008"/>
      <c r="E13" s="1027"/>
      <c r="F13" s="1028"/>
      <c r="G13" s="1004"/>
    </row>
    <row r="14" spans="1:7">
      <c r="A14" s="1037" t="s">
        <v>69</v>
      </c>
      <c r="B14" s="1039" t="s">
        <v>1769</v>
      </c>
      <c r="C14" s="1033" t="s">
        <v>1768</v>
      </c>
      <c r="D14" s="1008"/>
      <c r="E14" s="1027"/>
      <c r="F14" s="1028"/>
      <c r="G14" s="1004"/>
    </row>
    <row r="15" spans="1:7">
      <c r="A15" s="1037">
        <v>0</v>
      </c>
      <c r="B15" s="1039" t="s">
        <v>42</v>
      </c>
      <c r="C15" s="1033" t="s">
        <v>1193</v>
      </c>
      <c r="D15" s="1008"/>
      <c r="E15" s="1027"/>
      <c r="F15" s="1028"/>
      <c r="G15" s="1004"/>
    </row>
    <row r="16" spans="1:7">
      <c r="A16" s="1038">
        <v>0.3</v>
      </c>
      <c r="B16" s="1040" t="s">
        <v>1184</v>
      </c>
      <c r="C16" s="1033" t="s">
        <v>1194</v>
      </c>
      <c r="D16" s="1006"/>
      <c r="E16" s="1011"/>
      <c r="F16" s="1006"/>
    </row>
    <row r="17" spans="1:6">
      <c r="A17" s="1038">
        <v>0.6</v>
      </c>
      <c r="B17" s="1040" t="s">
        <v>44</v>
      </c>
      <c r="C17" s="1034" t="s">
        <v>1192</v>
      </c>
      <c r="D17" s="1006"/>
      <c r="E17" s="1011"/>
      <c r="F17" s="1006"/>
    </row>
    <row r="18" spans="1:6">
      <c r="A18" s="1038">
        <v>0.8</v>
      </c>
      <c r="B18" s="1040" t="s">
        <v>45</v>
      </c>
      <c r="C18" s="1034" t="s">
        <v>1758</v>
      </c>
      <c r="D18" s="1008"/>
      <c r="E18" s="1011"/>
      <c r="F18" s="1006"/>
    </row>
    <row r="19" spans="1:6">
      <c r="A19" s="1030"/>
      <c r="B19" s="1011"/>
      <c r="C19" s="1008"/>
      <c r="D19" s="1008"/>
      <c r="E19" s="1011"/>
    </row>
    <row r="20" spans="1:6">
      <c r="B20" s="1011"/>
      <c r="C20" s="1006"/>
      <c r="E20" s="1011"/>
      <c r="F20" s="1006"/>
    </row>
    <row r="21" spans="1:6">
      <c r="A21" s="1029"/>
      <c r="B21" s="1027"/>
      <c r="C21" s="1027"/>
      <c r="D21" s="1008"/>
      <c r="E21" s="1011"/>
      <c r="F21" s="1006"/>
    </row>
    <row r="22" spans="1:6">
      <c r="A22" s="1013"/>
      <c r="B22" s="1011"/>
      <c r="C22" s="1011"/>
      <c r="D22" s="1006"/>
      <c r="E22" s="1011"/>
      <c r="F22" s="1006"/>
    </row>
    <row r="23" spans="1:6">
      <c r="A23" s="1013"/>
      <c r="B23" s="1011"/>
      <c r="C23" s="1011"/>
      <c r="D23" s="1006"/>
      <c r="E23" s="1011"/>
      <c r="F23" s="1006"/>
    </row>
    <row r="24" spans="1:6">
      <c r="A24" s="1013"/>
      <c r="B24" s="1011"/>
      <c r="C24" s="1011"/>
      <c r="D24" s="1008"/>
      <c r="E24" s="1011"/>
      <c r="F24" s="1008"/>
    </row>
    <row r="25" spans="1:6">
      <c r="A25" s="1013"/>
      <c r="B25" s="1011"/>
      <c r="C25" s="1011"/>
      <c r="D25" s="1008"/>
      <c r="E25" s="1011"/>
      <c r="F25" s="1008"/>
    </row>
    <row r="26" spans="1:6">
      <c r="B26" s="1011"/>
      <c r="C26" s="1008"/>
      <c r="E26" s="1011"/>
      <c r="F26" s="1008"/>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Feuil7">
    <tabColor rgb="FFFFE9F9"/>
  </sheetPr>
  <dimension ref="A1:AH394"/>
  <sheetViews>
    <sheetView view="pageBreakPreview" zoomScaleNormal="90" zoomScaleSheetLayoutView="100" zoomScalePageLayoutView="90" workbookViewId="0">
      <selection activeCell="F6" sqref="F6:F7"/>
    </sheetView>
  </sheetViews>
  <sheetFormatPr baseColWidth="10" defaultColWidth="10.7109375" defaultRowHeight="15"/>
  <cols>
    <col min="1" max="1" width="7" style="249" customWidth="1"/>
    <col min="2" max="10" width="14" style="249" customWidth="1"/>
    <col min="11" max="11" width="11.28515625" style="340" customWidth="1"/>
    <col min="12" max="12" width="14.28515625" style="341" customWidth="1"/>
    <col min="13" max="13" width="9.85546875" style="341" customWidth="1"/>
    <col min="14" max="14" width="9.28515625" style="341" customWidth="1"/>
    <col min="15" max="15" width="6.7109375" style="341" customWidth="1"/>
    <col min="16" max="18" width="5" style="341" customWidth="1"/>
    <col min="19" max="20" width="8.7109375" style="341" customWidth="1"/>
    <col min="21" max="21" width="8.7109375" style="340" customWidth="1"/>
    <col min="22" max="22" width="7.7109375" style="420" customWidth="1"/>
    <col min="23" max="25" width="8.42578125" style="340" customWidth="1"/>
    <col min="26" max="26" width="10.7109375" style="247"/>
    <col min="27" max="16384" width="10.7109375" style="249"/>
  </cols>
  <sheetData>
    <row r="1" spans="1:34" ht="32.25" customHeight="1">
      <c r="A1" s="710" t="str">
        <f>'Résultats communs'!A1</f>
        <v>Document d'appui à une déclaration Qualité sur les normes ISO 9001:2015, ISO 13485:2015 et ISO 14975:2013</v>
      </c>
      <c r="B1" s="711"/>
      <c r="C1" s="711"/>
      <c r="D1" s="711"/>
      <c r="E1" s="712"/>
      <c r="F1" s="712"/>
      <c r="G1" s="712"/>
      <c r="H1" s="712"/>
      <c r="I1" s="712"/>
      <c r="J1" s="713" t="s">
        <v>1704</v>
      </c>
      <c r="K1" s="243"/>
      <c r="L1" s="243"/>
      <c r="M1" s="243"/>
      <c r="N1" s="243"/>
      <c r="O1" s="243"/>
      <c r="P1" s="243"/>
      <c r="Q1" s="243"/>
      <c r="R1" s="243"/>
      <c r="S1" s="244"/>
      <c r="T1" s="244"/>
      <c r="U1" s="246"/>
      <c r="V1" s="417"/>
      <c r="W1" s="246"/>
    </row>
    <row r="2" spans="1:34" ht="32.1" customHeight="1" thickBot="1">
      <c r="A2" s="714"/>
      <c r="B2" s="1360" t="str">
        <f>'Résultats communs'!B2</f>
        <v>ISO 13485:2016, ISO 9001:2015, ISO 14971:2013 : Mutualisation des exigences et outil tri-diagnostic pour la performance des entreprises biomédicales</v>
      </c>
      <c r="C2" s="1361"/>
      <c r="D2" s="1361"/>
      <c r="E2" s="1361"/>
      <c r="F2" s="1361"/>
      <c r="G2" s="1361"/>
      <c r="H2" s="1361"/>
      <c r="I2" s="1361"/>
      <c r="J2" s="1362"/>
      <c r="K2" s="418"/>
      <c r="L2" s="419"/>
      <c r="M2" s="419"/>
      <c r="N2" s="419"/>
      <c r="O2" s="419"/>
      <c r="P2" s="419"/>
      <c r="Q2" s="419"/>
      <c r="R2" s="419"/>
      <c r="S2" s="244"/>
      <c r="T2" s="244"/>
      <c r="W2" s="246"/>
    </row>
    <row r="3" spans="1:34" ht="21.95" customHeight="1">
      <c r="A3" s="1363" t="s">
        <v>1610</v>
      </c>
      <c r="B3" s="1364"/>
      <c r="C3" s="1364"/>
      <c r="D3" s="1364"/>
      <c r="E3" s="1364"/>
      <c r="F3" s="1364"/>
      <c r="G3" s="1364"/>
      <c r="H3" s="1364"/>
      <c r="I3" s="1364"/>
      <c r="J3" s="1365"/>
      <c r="K3" s="257"/>
      <c r="L3" s="258"/>
      <c r="M3" s="258"/>
      <c r="N3" s="258"/>
      <c r="O3" s="258"/>
      <c r="P3" s="258"/>
      <c r="Q3" s="258"/>
      <c r="R3" s="258"/>
      <c r="S3" s="252"/>
      <c r="T3" s="252"/>
      <c r="U3" s="255"/>
      <c r="V3" s="421"/>
      <c r="W3" s="254"/>
      <c r="X3" s="254"/>
      <c r="Y3" s="254"/>
      <c r="Z3" s="256"/>
      <c r="AA3" s="256"/>
      <c r="AB3" s="256"/>
      <c r="AC3" s="256"/>
      <c r="AD3" s="256"/>
      <c r="AE3" s="256"/>
      <c r="AF3" s="256"/>
      <c r="AG3" s="256"/>
      <c r="AH3" s="256"/>
    </row>
    <row r="4" spans="1:34" ht="18.75" customHeight="1">
      <c r="A4" s="1366" t="str">
        <f>'Résultats communs'!A4:C4</f>
        <v>Nom de l'établissement :</v>
      </c>
      <c r="B4" s="1367"/>
      <c r="C4" s="1367"/>
      <c r="D4" s="1368" t="str">
        <f>'Résultats communs'!D4:E4</f>
        <v>Nom de l'établissement</v>
      </c>
      <c r="E4" s="1369"/>
      <c r="F4" s="1045" t="str">
        <f>'Résultats communs'!F4</f>
        <v>Resp. Autodiagnostic :</v>
      </c>
      <c r="G4" s="1370" t="str">
        <f>'Résultats communs'!G4:H4</f>
        <v>Nom &amp; Prénom</v>
      </c>
      <c r="H4" s="1371"/>
      <c r="I4" s="16" t="str">
        <f>'Résultats communs'!I4</f>
        <v>Date :</v>
      </c>
      <c r="J4" s="1046">
        <f>'Evaluation des exigences'!M4</f>
        <v>43131</v>
      </c>
      <c r="K4" s="260"/>
      <c r="L4" s="260"/>
      <c r="M4" s="260"/>
      <c r="N4" s="260"/>
      <c r="O4" s="260"/>
      <c r="P4" s="260"/>
      <c r="Q4" s="260"/>
      <c r="R4" s="260"/>
      <c r="S4" s="261"/>
      <c r="T4" s="261"/>
      <c r="U4" s="254"/>
      <c r="V4" s="421"/>
      <c r="W4" s="254"/>
      <c r="X4" s="254"/>
      <c r="Y4" s="254"/>
      <c r="Z4" s="256"/>
      <c r="AA4" s="256"/>
      <c r="AB4" s="256"/>
      <c r="AC4" s="256"/>
      <c r="AD4" s="256"/>
      <c r="AE4" s="256"/>
      <c r="AF4" s="256"/>
      <c r="AG4" s="256"/>
      <c r="AH4" s="256"/>
    </row>
    <row r="5" spans="1:34" ht="14.1" customHeight="1">
      <c r="A5" s="1345" t="str">
        <f>'Résultats communs'!A5:C5</f>
        <v>Resp. Qualité et Affaires Règlementaires :</v>
      </c>
      <c r="B5" s="1346"/>
      <c r="C5" s="1346"/>
      <c r="D5" s="1347" t="str">
        <f>'Résultats communs'!D5:E5</f>
        <v>Nom et Prénom</v>
      </c>
      <c r="E5" s="1348"/>
      <c r="F5" s="1047" t="str">
        <f>'Résultats communs'!F5</f>
        <v>Email :</v>
      </c>
      <c r="G5" s="1372" t="str">
        <f>'Résultats communs'!G5:H5</f>
        <v>email</v>
      </c>
      <c r="H5" s="1373"/>
      <c r="I5" s="17" t="str">
        <f>'Résultats communs'!I5</f>
        <v xml:space="preserve">Tel : </v>
      </c>
      <c r="J5" s="932" t="str">
        <f>'Résultats communs'!J5</f>
        <v>xxxxxxx</v>
      </c>
      <c r="K5" s="260"/>
      <c r="L5" s="262"/>
      <c r="M5" s="262"/>
      <c r="N5" s="262"/>
      <c r="O5" s="262"/>
      <c r="P5" s="262"/>
      <c r="Q5" s="262"/>
      <c r="R5" s="262"/>
      <c r="S5" s="261"/>
      <c r="T5" s="261"/>
      <c r="U5" s="254"/>
      <c r="V5" s="421"/>
      <c r="W5" s="254"/>
      <c r="X5" s="254"/>
      <c r="Y5" s="254"/>
      <c r="Z5" s="256"/>
      <c r="AA5" s="256"/>
      <c r="AB5" s="256"/>
      <c r="AC5" s="256"/>
      <c r="AD5" s="256"/>
      <c r="AE5" s="256"/>
      <c r="AF5" s="256"/>
      <c r="AG5" s="256"/>
      <c r="AH5" s="256"/>
    </row>
    <row r="6" spans="1:34" ht="14.1" customHeight="1">
      <c r="A6" s="1345" t="str">
        <f>'Résultats communs'!A6:C6</f>
        <v xml:space="preserve">Email : </v>
      </c>
      <c r="B6" s="1346"/>
      <c r="C6" s="1346"/>
      <c r="D6" s="1347" t="str">
        <f>'Résultats communs'!D6:E6</f>
        <v>@</v>
      </c>
      <c r="E6" s="1348"/>
      <c r="F6" s="1349" t="str">
        <f>'Résultats communs'!F6:F7</f>
        <v>Equipe d'évaluation :</v>
      </c>
      <c r="G6" s="1351" t="str">
        <f>'Résultats communs'!G6:J7</f>
        <v>Noms et prénoms des participants</v>
      </c>
      <c r="H6" s="1352"/>
      <c r="I6" s="1352"/>
      <c r="J6" s="1353"/>
      <c r="K6" s="260"/>
      <c r="L6" s="263"/>
      <c r="M6" s="263"/>
      <c r="N6" s="263"/>
      <c r="O6" s="263"/>
      <c r="P6" s="263"/>
      <c r="Q6" s="263"/>
      <c r="R6" s="263"/>
      <c r="S6" s="252"/>
      <c r="T6" s="252"/>
      <c r="U6" s="255"/>
      <c r="V6" s="421"/>
      <c r="W6" s="254"/>
      <c r="X6" s="254"/>
      <c r="Y6" s="254"/>
      <c r="Z6" s="256"/>
      <c r="AA6" s="256"/>
      <c r="AB6" s="256"/>
      <c r="AC6" s="256"/>
      <c r="AD6" s="256"/>
      <c r="AE6" s="256"/>
      <c r="AF6" s="256"/>
      <c r="AG6" s="256"/>
      <c r="AH6" s="256"/>
    </row>
    <row r="7" spans="1:34" ht="14.1" customHeight="1">
      <c r="A7" s="1356" t="str">
        <f>'Résultats communs'!A7:C7</f>
        <v>Téléphone :</v>
      </c>
      <c r="B7" s="1357"/>
      <c r="C7" s="1357"/>
      <c r="D7" s="1358" t="str">
        <f>'Résultats communs'!D7:E7</f>
        <v>Tél</v>
      </c>
      <c r="E7" s="1359"/>
      <c r="F7" s="1350"/>
      <c r="G7" s="1354"/>
      <c r="H7" s="1354"/>
      <c r="I7" s="1354"/>
      <c r="J7" s="1355"/>
      <c r="K7" s="260"/>
      <c r="L7" s="263"/>
      <c r="M7" s="263"/>
      <c r="N7" s="263"/>
      <c r="O7" s="263"/>
      <c r="P7" s="263"/>
      <c r="Q7" s="263"/>
      <c r="R7" s="263"/>
      <c r="S7" s="252"/>
      <c r="T7" s="252"/>
      <c r="U7" s="255"/>
      <c r="V7" s="421"/>
      <c r="W7" s="254"/>
      <c r="X7" s="254"/>
      <c r="Y7" s="254"/>
      <c r="Z7" s="256"/>
      <c r="AA7" s="256"/>
      <c r="AB7" s="256"/>
      <c r="AC7" s="256"/>
      <c r="AD7" s="256"/>
      <c r="AE7" s="256"/>
      <c r="AF7" s="256"/>
      <c r="AG7" s="256"/>
      <c r="AH7" s="256"/>
    </row>
    <row r="8" spans="1:34" ht="18" customHeight="1">
      <c r="A8" s="1277" t="str">
        <f>CONCATENATE("Conformité estimée des ",'Calculs et Décisions'!$B$557," sous-articles ISO 9001:2015")</f>
        <v>Conformité estimée des 0 sous-articles ISO 9001:2015</v>
      </c>
      <c r="B8" s="1278"/>
      <c r="C8" s="1278"/>
      <c r="D8" s="1278"/>
      <c r="E8" s="1278"/>
      <c r="F8" s="1275" t="s">
        <v>1739</v>
      </c>
      <c r="G8" s="1275"/>
      <c r="H8" s="1275"/>
      <c r="I8" s="422"/>
      <c r="J8" s="1048" t="s">
        <v>657</v>
      </c>
      <c r="K8" s="265"/>
      <c r="N8" s="251"/>
      <c r="O8" s="251"/>
      <c r="P8" s="251"/>
      <c r="Q8" s="251"/>
      <c r="R8" s="251"/>
      <c r="S8" s="252"/>
      <c r="T8" s="252"/>
      <c r="U8" s="254"/>
      <c r="V8" s="423"/>
      <c r="W8" s="254"/>
      <c r="X8" s="254"/>
      <c r="Y8" s="254"/>
      <c r="Z8" s="256"/>
      <c r="AA8" s="256"/>
      <c r="AB8" s="256"/>
      <c r="AC8" s="256"/>
      <c r="AD8" s="256"/>
      <c r="AE8" s="256"/>
      <c r="AF8" s="256"/>
      <c r="AG8" s="256"/>
      <c r="AH8" s="256"/>
    </row>
    <row r="9" spans="1:34" ht="15.75">
      <c r="A9" s="717"/>
      <c r="B9" s="266"/>
      <c r="C9" s="266"/>
      <c r="D9" s="266"/>
      <c r="E9" s="266"/>
      <c r="F9" s="1276"/>
      <c r="G9" s="1276"/>
      <c r="H9" s="1276"/>
      <c r="I9" s="501" t="s">
        <v>658</v>
      </c>
      <c r="J9" s="718" t="s">
        <v>659</v>
      </c>
      <c r="K9" s="254"/>
      <c r="N9" s="261"/>
      <c r="O9" s="261"/>
      <c r="P9" s="261"/>
      <c r="Q9" s="261"/>
      <c r="R9" s="261"/>
      <c r="S9" s="252"/>
      <c r="T9" s="252"/>
      <c r="U9" s="254"/>
      <c r="V9" s="423"/>
      <c r="W9" s="254"/>
      <c r="X9" s="254"/>
      <c r="Y9" s="254"/>
      <c r="Z9" s="256"/>
      <c r="AA9" s="256"/>
      <c r="AB9" s="256"/>
      <c r="AC9" s="256"/>
      <c r="AD9" s="256"/>
      <c r="AE9" s="256"/>
      <c r="AF9" s="256"/>
      <c r="AG9" s="256"/>
      <c r="AH9" s="256"/>
    </row>
    <row r="10" spans="1:34" ht="15.75">
      <c r="A10" s="719"/>
      <c r="B10" s="266"/>
      <c r="C10" s="266"/>
      <c r="D10" s="266"/>
      <c r="E10" s="266"/>
      <c r="F10" s="266"/>
      <c r="G10" s="266"/>
      <c r="H10" s="266"/>
      <c r="I10" s="502" t="s">
        <v>660</v>
      </c>
      <c r="J10" s="720" t="s">
        <v>661</v>
      </c>
      <c r="K10" s="254"/>
      <c r="N10" s="424"/>
      <c r="O10" s="261"/>
      <c r="AA10" s="256"/>
      <c r="AB10" s="256"/>
      <c r="AC10" s="256"/>
      <c r="AD10" s="256"/>
      <c r="AE10" s="256"/>
      <c r="AF10" s="256"/>
      <c r="AG10" s="256"/>
      <c r="AH10" s="256"/>
    </row>
    <row r="11" spans="1:34" ht="15.75">
      <c r="A11" s="719"/>
      <c r="B11" s="266"/>
      <c r="C11" s="266"/>
      <c r="D11" s="266"/>
      <c r="E11" s="266"/>
      <c r="F11" s="266"/>
      <c r="G11" s="266"/>
      <c r="H11" s="266"/>
      <c r="I11" s="503" t="s">
        <v>660</v>
      </c>
      <c r="J11" s="721" t="s">
        <v>665</v>
      </c>
      <c r="K11" s="254"/>
      <c r="N11" s="272"/>
      <c r="O11" s="261"/>
      <c r="AA11" s="256"/>
      <c r="AB11" s="256"/>
      <c r="AC11" s="256"/>
      <c r="AD11" s="256"/>
      <c r="AE11" s="256"/>
      <c r="AF11" s="256"/>
      <c r="AG11" s="256"/>
      <c r="AH11" s="256"/>
    </row>
    <row r="12" spans="1:34">
      <c r="A12" s="719"/>
      <c r="B12" s="266"/>
      <c r="C12" s="266"/>
      <c r="D12" s="266"/>
      <c r="E12" s="266"/>
      <c r="F12" s="266"/>
      <c r="G12" s="266"/>
      <c r="H12" s="266"/>
      <c r="I12" s="266"/>
      <c r="J12" s="722"/>
      <c r="K12" s="254"/>
      <c r="N12" s="272"/>
      <c r="O12" s="261"/>
      <c r="AA12" s="256"/>
      <c r="AB12" s="256"/>
      <c r="AC12" s="256"/>
      <c r="AD12" s="256"/>
      <c r="AE12" s="256"/>
      <c r="AF12" s="256"/>
      <c r="AG12" s="256"/>
      <c r="AH12" s="256"/>
    </row>
    <row r="13" spans="1:34">
      <c r="A13" s="719"/>
      <c r="B13" s="266"/>
      <c r="C13" s="266"/>
      <c r="D13" s="266"/>
      <c r="E13" s="266"/>
      <c r="F13" s="266"/>
      <c r="G13" s="266"/>
      <c r="H13" s="266"/>
      <c r="I13" s="266"/>
      <c r="J13" s="722"/>
      <c r="K13" s="254"/>
      <c r="N13" s="272"/>
      <c r="O13" s="261"/>
      <c r="AA13" s="256"/>
      <c r="AB13" s="256"/>
      <c r="AC13" s="256"/>
      <c r="AD13" s="256"/>
      <c r="AE13" s="256"/>
      <c r="AF13" s="256"/>
      <c r="AG13" s="256"/>
      <c r="AH13" s="256"/>
    </row>
    <row r="14" spans="1:34">
      <c r="A14" s="719"/>
      <c r="B14" s="266"/>
      <c r="C14" s="266"/>
      <c r="D14" s="266"/>
      <c r="E14" s="266"/>
      <c r="F14" s="266"/>
      <c r="G14" s="266"/>
      <c r="H14" s="266"/>
      <c r="I14" s="266"/>
      <c r="J14" s="722"/>
      <c r="K14" s="254"/>
      <c r="N14" s="272"/>
      <c r="O14" s="261"/>
      <c r="AA14" s="256"/>
      <c r="AB14" s="256"/>
      <c r="AC14" s="256"/>
      <c r="AD14" s="256"/>
      <c r="AE14" s="256"/>
      <c r="AF14" s="256"/>
      <c r="AG14" s="256"/>
      <c r="AH14" s="256"/>
    </row>
    <row r="15" spans="1:34">
      <c r="A15" s="719"/>
      <c r="B15" s="266"/>
      <c r="C15" s="266"/>
      <c r="D15" s="266"/>
      <c r="E15" s="266"/>
      <c r="F15" s="266"/>
      <c r="G15" s="266"/>
      <c r="H15" s="266"/>
      <c r="I15" s="266"/>
      <c r="J15" s="722"/>
      <c r="K15" s="254"/>
      <c r="N15" s="251"/>
      <c r="O15" s="261"/>
      <c r="AA15" s="256"/>
      <c r="AB15" s="256"/>
      <c r="AC15" s="256"/>
      <c r="AD15" s="256"/>
      <c r="AE15" s="256"/>
      <c r="AF15" s="256"/>
      <c r="AG15" s="256"/>
      <c r="AH15" s="256"/>
    </row>
    <row r="16" spans="1:34">
      <c r="A16" s="719"/>
      <c r="B16" s="266"/>
      <c r="C16" s="266"/>
      <c r="D16" s="266"/>
      <c r="E16" s="266"/>
      <c r="F16" s="266"/>
      <c r="G16" s="266"/>
      <c r="H16" s="266"/>
      <c r="I16" s="266"/>
      <c r="J16" s="722"/>
      <c r="K16" s="254"/>
      <c r="L16" s="261"/>
      <c r="M16" s="261"/>
      <c r="N16" s="261"/>
      <c r="O16" s="261"/>
      <c r="AA16" s="256"/>
      <c r="AB16" s="256"/>
      <c r="AC16" s="256"/>
      <c r="AD16" s="256"/>
      <c r="AE16" s="256"/>
      <c r="AF16" s="256"/>
      <c r="AG16" s="256"/>
      <c r="AH16" s="256"/>
    </row>
    <row r="17" spans="1:34">
      <c r="A17" s="719"/>
      <c r="B17" s="266"/>
      <c r="C17" s="266"/>
      <c r="D17" s="266"/>
      <c r="E17" s="266"/>
      <c r="F17" s="266"/>
      <c r="G17" s="266"/>
      <c r="H17" s="266"/>
      <c r="I17" s="266"/>
      <c r="J17" s="722"/>
      <c r="K17" s="254"/>
      <c r="L17" s="254"/>
      <c r="M17" s="261"/>
      <c r="N17" s="254"/>
      <c r="O17" s="261"/>
      <c r="AA17" s="256"/>
      <c r="AB17" s="256"/>
      <c r="AC17" s="256"/>
      <c r="AD17" s="256"/>
      <c r="AE17" s="256"/>
      <c r="AF17" s="256"/>
      <c r="AG17" s="256"/>
      <c r="AH17" s="256"/>
    </row>
    <row r="18" spans="1:34">
      <c r="A18" s="719"/>
      <c r="B18" s="266"/>
      <c r="C18" s="266"/>
      <c r="D18" s="266"/>
      <c r="E18" s="266"/>
      <c r="F18" s="266"/>
      <c r="G18" s="266"/>
      <c r="H18" s="266"/>
      <c r="I18" s="266"/>
      <c r="J18" s="722"/>
      <c r="K18" s="254"/>
      <c r="L18" s="261"/>
      <c r="M18" s="261"/>
      <c r="N18" s="261"/>
      <c r="O18" s="261"/>
      <c r="AA18" s="256"/>
      <c r="AB18" s="256"/>
      <c r="AC18" s="256"/>
      <c r="AD18" s="256"/>
      <c r="AE18" s="256"/>
      <c r="AF18" s="256"/>
      <c r="AG18" s="256"/>
      <c r="AH18" s="256"/>
    </row>
    <row r="19" spans="1:34">
      <c r="A19" s="719"/>
      <c r="B19" s="266"/>
      <c r="C19" s="266"/>
      <c r="D19" s="266"/>
      <c r="E19" s="266"/>
      <c r="F19" s="266"/>
      <c r="G19" s="266"/>
      <c r="H19" s="266"/>
      <c r="I19" s="266"/>
      <c r="J19" s="722"/>
      <c r="K19" s="254"/>
      <c r="L19" s="261"/>
      <c r="M19" s="261"/>
      <c r="N19" s="261"/>
      <c r="O19" s="261"/>
      <c r="P19" s="261"/>
      <c r="Q19" s="261"/>
      <c r="R19" s="261"/>
      <c r="S19" s="252"/>
      <c r="T19" s="252"/>
      <c r="U19" s="254"/>
      <c r="V19" s="423"/>
      <c r="W19" s="254"/>
      <c r="X19" s="254"/>
      <c r="Y19" s="254"/>
      <c r="Z19" s="256"/>
      <c r="AA19" s="256"/>
      <c r="AB19" s="256"/>
      <c r="AC19" s="256"/>
      <c r="AD19" s="256"/>
      <c r="AE19" s="256"/>
      <c r="AF19" s="256"/>
      <c r="AG19" s="256"/>
      <c r="AH19" s="256"/>
    </row>
    <row r="20" spans="1:34">
      <c r="A20" s="719"/>
      <c r="B20" s="266"/>
      <c r="C20" s="266"/>
      <c r="D20" s="266"/>
      <c r="E20" s="266"/>
      <c r="F20" s="266"/>
      <c r="G20" s="266"/>
      <c r="H20" s="266"/>
      <c r="I20" s="266"/>
      <c r="J20" s="722"/>
      <c r="K20" s="254"/>
      <c r="O20" s="425"/>
      <c r="P20" s="425"/>
      <c r="Q20" s="425"/>
      <c r="R20" s="425"/>
      <c r="S20" s="252"/>
      <c r="T20" s="252"/>
      <c r="U20" s="254"/>
      <c r="V20" s="423"/>
      <c r="W20" s="254"/>
      <c r="X20" s="254"/>
      <c r="Y20" s="254"/>
      <c r="Z20" s="256"/>
      <c r="AA20" s="256"/>
      <c r="AB20" s="256"/>
      <c r="AC20" s="256"/>
      <c r="AD20" s="256"/>
      <c r="AE20" s="256"/>
      <c r="AF20" s="256"/>
      <c r="AG20" s="256"/>
      <c r="AH20" s="256"/>
    </row>
    <row r="21" spans="1:34">
      <c r="A21" s="719"/>
      <c r="B21" s="266"/>
      <c r="C21" s="266"/>
      <c r="D21" s="266"/>
      <c r="E21" s="266"/>
      <c r="F21" s="266"/>
      <c r="G21" s="266"/>
      <c r="H21" s="266"/>
      <c r="I21" s="266"/>
      <c r="J21" s="722"/>
      <c r="K21" s="254"/>
      <c r="O21" s="424"/>
      <c r="P21" s="424"/>
      <c r="Q21" s="424"/>
      <c r="R21" s="424"/>
      <c r="S21" s="252"/>
      <c r="T21" s="252"/>
      <c r="U21" s="254"/>
      <c r="V21" s="423"/>
      <c r="W21" s="254"/>
      <c r="X21" s="254"/>
      <c r="Y21" s="254"/>
      <c r="Z21" s="256"/>
      <c r="AA21" s="256"/>
      <c r="AB21" s="256"/>
      <c r="AC21" s="256"/>
      <c r="AD21" s="256"/>
      <c r="AE21" s="256"/>
      <c r="AF21" s="256"/>
      <c r="AG21" s="256"/>
      <c r="AH21" s="256"/>
    </row>
    <row r="22" spans="1:34">
      <c r="A22" s="719"/>
      <c r="B22" s="266"/>
      <c r="C22" s="266"/>
      <c r="D22" s="266"/>
      <c r="E22" s="266"/>
      <c r="F22" s="266"/>
      <c r="G22" s="266"/>
      <c r="H22" s="266"/>
      <c r="I22" s="266"/>
      <c r="J22" s="722"/>
      <c r="K22" s="254"/>
      <c r="O22" s="424"/>
      <c r="P22" s="424"/>
      <c r="Q22" s="424"/>
      <c r="R22" s="424"/>
      <c r="S22" s="252"/>
      <c r="T22" s="252"/>
      <c r="U22" s="254"/>
      <c r="V22" s="423"/>
      <c r="W22" s="254"/>
      <c r="X22" s="254"/>
      <c r="Y22" s="254"/>
      <c r="Z22" s="256"/>
      <c r="AA22" s="256"/>
      <c r="AB22" s="256"/>
      <c r="AC22" s="256"/>
      <c r="AD22" s="256"/>
      <c r="AE22" s="256"/>
      <c r="AF22" s="256"/>
      <c r="AG22" s="256"/>
      <c r="AH22" s="256"/>
    </row>
    <row r="23" spans="1:34">
      <c r="A23" s="719"/>
      <c r="B23" s="266"/>
      <c r="C23" s="266"/>
      <c r="D23" s="266"/>
      <c r="E23" s="266"/>
      <c r="F23" s="266"/>
      <c r="G23" s="266"/>
      <c r="H23" s="266"/>
      <c r="I23" s="266"/>
      <c r="J23" s="722"/>
      <c r="K23" s="254"/>
      <c r="O23" s="424"/>
      <c r="P23" s="424"/>
      <c r="Q23" s="424"/>
      <c r="R23" s="424"/>
      <c r="S23" s="252"/>
      <c r="T23" s="252"/>
      <c r="U23" s="254"/>
      <c r="V23" s="423"/>
      <c r="W23" s="254"/>
      <c r="X23" s="254"/>
      <c r="Y23" s="254"/>
      <c r="Z23" s="256"/>
      <c r="AA23" s="256"/>
      <c r="AB23" s="256"/>
      <c r="AC23" s="256"/>
      <c r="AD23" s="256"/>
      <c r="AE23" s="256"/>
      <c r="AF23" s="256"/>
      <c r="AG23" s="256"/>
      <c r="AH23" s="256"/>
    </row>
    <row r="24" spans="1:34">
      <c r="A24" s="719"/>
      <c r="B24" s="266"/>
      <c r="C24" s="266"/>
      <c r="D24" s="266"/>
      <c r="E24" s="266"/>
      <c r="F24" s="266"/>
      <c r="G24" s="266"/>
      <c r="H24" s="266"/>
      <c r="I24" s="266"/>
      <c r="J24" s="722"/>
      <c r="K24" s="254"/>
      <c r="O24" s="424"/>
      <c r="P24" s="424"/>
      <c r="Q24" s="424"/>
      <c r="R24" s="424"/>
      <c r="S24" s="252"/>
      <c r="T24" s="252"/>
      <c r="U24" s="254"/>
      <c r="V24" s="423"/>
      <c r="W24" s="254"/>
      <c r="X24" s="254"/>
      <c r="Y24" s="254"/>
      <c r="Z24" s="256"/>
      <c r="AA24" s="256"/>
      <c r="AB24" s="256"/>
      <c r="AC24" s="256"/>
      <c r="AD24" s="256"/>
      <c r="AE24" s="256"/>
      <c r="AF24" s="256"/>
      <c r="AG24" s="256"/>
      <c r="AH24" s="256"/>
    </row>
    <row r="25" spans="1:34" ht="13.5" customHeight="1">
      <c r="A25" s="719"/>
      <c r="B25" s="266"/>
      <c r="C25" s="266"/>
      <c r="D25" s="266"/>
      <c r="E25" s="266"/>
      <c r="F25" s="266"/>
      <c r="G25" s="266"/>
      <c r="H25" s="266"/>
      <c r="I25" s="266"/>
      <c r="J25" s="722"/>
      <c r="K25" s="254"/>
      <c r="O25" s="424"/>
      <c r="P25" s="424"/>
      <c r="Q25" s="424"/>
      <c r="R25" s="424"/>
      <c r="S25" s="252"/>
      <c r="T25" s="252"/>
      <c r="U25" s="254"/>
      <c r="V25" s="423"/>
      <c r="W25" s="254"/>
      <c r="X25" s="254"/>
      <c r="Y25" s="254"/>
      <c r="Z25" s="256"/>
      <c r="AA25" s="256"/>
      <c r="AB25" s="256"/>
      <c r="AC25" s="256"/>
      <c r="AD25" s="256"/>
      <c r="AE25" s="256"/>
      <c r="AF25" s="256"/>
      <c r="AG25" s="256"/>
      <c r="AH25" s="256"/>
    </row>
    <row r="26" spans="1:34">
      <c r="A26" s="719"/>
      <c r="B26" s="266"/>
      <c r="C26" s="266"/>
      <c r="D26" s="266"/>
      <c r="E26" s="266"/>
      <c r="F26" s="266"/>
      <c r="G26" s="266"/>
      <c r="H26" s="266"/>
      <c r="I26" s="266"/>
      <c r="J26" s="722"/>
      <c r="K26" s="254"/>
      <c r="O26" s="424"/>
      <c r="P26" s="424"/>
      <c r="Q26" s="424"/>
      <c r="R26" s="424"/>
      <c r="S26" s="252"/>
      <c r="T26" s="252"/>
      <c r="U26" s="254"/>
      <c r="V26" s="423"/>
      <c r="W26" s="254"/>
      <c r="X26" s="254"/>
      <c r="Y26" s="254"/>
      <c r="Z26" s="256"/>
      <c r="AA26" s="256"/>
      <c r="AB26" s="256"/>
      <c r="AC26" s="256"/>
      <c r="AD26" s="256"/>
      <c r="AE26" s="256"/>
      <c r="AF26" s="256"/>
      <c r="AG26" s="256"/>
      <c r="AH26" s="256"/>
    </row>
    <row r="27" spans="1:34">
      <c r="A27" s="719"/>
      <c r="B27" s="266"/>
      <c r="C27" s="266"/>
      <c r="D27" s="266"/>
      <c r="E27" s="266"/>
      <c r="F27" s="266"/>
      <c r="G27" s="266"/>
      <c r="H27" s="266"/>
      <c r="I27" s="266"/>
      <c r="J27" s="722"/>
      <c r="K27" s="254"/>
      <c r="O27" s="424"/>
      <c r="P27" s="424"/>
      <c r="Q27" s="424"/>
      <c r="R27" s="424"/>
      <c r="S27" s="252"/>
      <c r="T27" s="252"/>
      <c r="U27" s="254"/>
      <c r="V27" s="423"/>
      <c r="W27" s="254"/>
      <c r="X27" s="254"/>
      <c r="Y27" s="254"/>
      <c r="Z27" s="256"/>
      <c r="AA27" s="256"/>
      <c r="AB27" s="256"/>
      <c r="AC27" s="256"/>
      <c r="AD27" s="256"/>
      <c r="AE27" s="256"/>
      <c r="AF27" s="256"/>
      <c r="AG27" s="256"/>
      <c r="AH27" s="256"/>
    </row>
    <row r="28" spans="1:34">
      <c r="A28" s="719"/>
      <c r="B28" s="266"/>
      <c r="C28" s="266"/>
      <c r="D28" s="266"/>
      <c r="E28" s="266"/>
      <c r="F28" s="266"/>
      <c r="G28" s="266"/>
      <c r="H28" s="266"/>
      <c r="I28" s="266"/>
      <c r="J28" s="722"/>
      <c r="K28" s="254"/>
      <c r="O28" s="251"/>
      <c r="P28" s="251"/>
      <c r="Q28" s="251"/>
      <c r="R28" s="251"/>
      <c r="S28" s="252"/>
      <c r="T28" s="252"/>
      <c r="U28" s="254"/>
      <c r="V28" s="423"/>
      <c r="W28" s="254"/>
      <c r="X28" s="254"/>
      <c r="Y28" s="254"/>
      <c r="Z28" s="256"/>
      <c r="AA28" s="256"/>
      <c r="AB28" s="256"/>
      <c r="AC28" s="256"/>
      <c r="AD28" s="256"/>
      <c r="AE28" s="256"/>
      <c r="AF28" s="256"/>
      <c r="AG28" s="256"/>
      <c r="AH28" s="256"/>
    </row>
    <row r="29" spans="1:34">
      <c r="A29" s="719"/>
      <c r="B29" s="266"/>
      <c r="C29" s="266"/>
      <c r="D29" s="266"/>
      <c r="E29" s="266"/>
      <c r="F29" s="266"/>
      <c r="G29" s="266"/>
      <c r="H29" s="266"/>
      <c r="I29" s="266"/>
      <c r="J29" s="722"/>
      <c r="K29" s="254"/>
      <c r="L29" s="261"/>
      <c r="M29" s="252"/>
      <c r="N29" s="252"/>
      <c r="O29" s="252"/>
      <c r="P29" s="252"/>
      <c r="Q29" s="252"/>
      <c r="R29" s="252"/>
      <c r="S29" s="252"/>
      <c r="T29" s="252"/>
      <c r="U29" s="254"/>
      <c r="V29" s="423"/>
      <c r="W29" s="254"/>
      <c r="X29" s="254"/>
      <c r="Y29" s="254"/>
      <c r="Z29" s="256"/>
      <c r="AA29" s="256"/>
      <c r="AB29" s="256"/>
      <c r="AC29" s="256"/>
      <c r="AD29" s="256"/>
      <c r="AE29" s="256"/>
      <c r="AF29" s="256"/>
      <c r="AG29" s="256"/>
      <c r="AH29" s="256"/>
    </row>
    <row r="30" spans="1:34" ht="14.25" customHeight="1">
      <c r="A30" s="719"/>
      <c r="B30" s="266"/>
      <c r="C30" s="266"/>
      <c r="D30" s="266"/>
      <c r="E30" s="266"/>
      <c r="F30" s="266"/>
      <c r="G30" s="266"/>
      <c r="H30" s="266"/>
      <c r="I30" s="266"/>
      <c r="J30" s="722"/>
      <c r="K30" s="254"/>
      <c r="L30" s="269"/>
      <c r="M30" s="252"/>
      <c r="N30" s="252"/>
      <c r="O30" s="252"/>
      <c r="P30" s="252"/>
      <c r="Q30" s="252"/>
      <c r="R30" s="252"/>
      <c r="S30" s="252"/>
      <c r="T30" s="252"/>
      <c r="U30" s="254"/>
      <c r="V30" s="423"/>
      <c r="W30" s="254"/>
      <c r="X30" s="254"/>
      <c r="Y30" s="254"/>
      <c r="Z30" s="256"/>
      <c r="AA30" s="256"/>
      <c r="AB30" s="256"/>
      <c r="AC30" s="256"/>
      <c r="AD30" s="256"/>
      <c r="AE30" s="256"/>
      <c r="AF30" s="256"/>
      <c r="AG30" s="256"/>
      <c r="AH30" s="256"/>
    </row>
    <row r="31" spans="1:34" ht="21" customHeight="1">
      <c r="A31" s="1343" t="str">
        <f>IF('Calculs et Décisions'!I548=0,'Calculs et Décisions'!H553,'Calculs et Décisions'!H552)</f>
        <v>Il vous reste encore 348 exigences non évaluées</v>
      </c>
      <c r="B31" s="1344"/>
      <c r="C31" s="1344"/>
      <c r="D31" s="1344"/>
      <c r="E31" s="1344"/>
      <c r="F31" s="1049"/>
      <c r="G31" s="1049"/>
      <c r="H31" s="1049"/>
      <c r="I31" s="1049"/>
      <c r="J31" s="1050"/>
      <c r="K31" s="254"/>
      <c r="L31" s="278"/>
      <c r="M31" s="279"/>
      <c r="N31" s="279"/>
      <c r="O31" s="279"/>
      <c r="P31" s="279"/>
      <c r="Q31" s="279"/>
      <c r="R31" s="279"/>
      <c r="S31" s="252"/>
      <c r="T31" s="252"/>
      <c r="U31" s="254"/>
      <c r="V31" s="423"/>
      <c r="W31" s="254"/>
      <c r="X31" s="254"/>
      <c r="Y31" s="254"/>
      <c r="Z31" s="256"/>
      <c r="AA31" s="256"/>
      <c r="AB31" s="256"/>
      <c r="AC31" s="256"/>
      <c r="AD31" s="256"/>
      <c r="AE31" s="256"/>
      <c r="AF31" s="256"/>
      <c r="AG31" s="256"/>
      <c r="AH31" s="256"/>
    </row>
    <row r="32" spans="1:34" ht="14.1" customHeight="1">
      <c r="A32" s="1339"/>
      <c r="B32" s="1340"/>
      <c r="C32" s="1340"/>
      <c r="D32" s="1340"/>
      <c r="E32" s="1340"/>
      <c r="F32" s="1340"/>
      <c r="G32" s="1340"/>
      <c r="H32" s="280"/>
      <c r="I32" s="281"/>
      <c r="J32" s="1051" t="s">
        <v>657</v>
      </c>
      <c r="K32" s="282"/>
      <c r="L32" s="258"/>
      <c r="M32" s="258"/>
      <c r="N32" s="258"/>
      <c r="O32" s="258"/>
      <c r="P32" s="258"/>
      <c r="Q32" s="258"/>
      <c r="R32" s="258"/>
      <c r="S32" s="252"/>
      <c r="T32" s="252"/>
      <c r="U32" s="254"/>
      <c r="V32" s="423"/>
      <c r="W32" s="254"/>
      <c r="X32" s="254"/>
      <c r="Y32" s="254"/>
      <c r="Z32" s="256"/>
      <c r="AA32" s="256"/>
      <c r="AB32" s="256"/>
      <c r="AC32" s="256"/>
      <c r="AD32" s="256"/>
      <c r="AE32" s="256"/>
      <c r="AF32" s="256"/>
      <c r="AG32" s="256"/>
      <c r="AH32" s="256"/>
    </row>
    <row r="33" spans="1:34" ht="14.1" customHeight="1">
      <c r="A33" s="1279" t="str">
        <f>CONCATENATE("Conformité estimée des ",'Calculs et Décisions'!$B$557," sous-articles ISO 9001:2015")</f>
        <v>Conformité estimée des 0 sous-articles ISO 9001:2015</v>
      </c>
      <c r="B33" s="1280"/>
      <c r="C33" s="1280"/>
      <c r="D33" s="1280"/>
      <c r="E33" s="1280"/>
      <c r="F33" s="1280"/>
      <c r="G33" s="1280"/>
      <c r="H33" s="427"/>
      <c r="I33" s="267" t="str">
        <f>" - - - - -"</f>
        <v xml:space="preserve"> - - - - -</v>
      </c>
      <c r="J33" s="1026" t="s">
        <v>659</v>
      </c>
      <c r="K33" s="283"/>
      <c r="L33" s="283"/>
      <c r="M33" s="322"/>
      <c r="N33" s="283"/>
      <c r="O33" s="283"/>
      <c r="P33" s="283"/>
      <c r="Q33" s="283"/>
      <c r="R33" s="283"/>
      <c r="S33" s="252"/>
      <c r="T33" s="252"/>
      <c r="U33" s="254"/>
      <c r="V33" s="423"/>
      <c r="W33" s="254"/>
      <c r="X33" s="254"/>
      <c r="Y33" s="254"/>
      <c r="Z33" s="256"/>
      <c r="AA33" s="256"/>
      <c r="AB33" s="256"/>
      <c r="AC33" s="256"/>
      <c r="AD33" s="256"/>
      <c r="AE33" s="256"/>
      <c r="AF33" s="256"/>
      <c r="AG33" s="256"/>
      <c r="AH33" s="256"/>
    </row>
    <row r="34" spans="1:34" ht="14.1" customHeight="1">
      <c r="A34" s="719"/>
      <c r="B34" s="266"/>
      <c r="C34" s="266"/>
      <c r="D34" s="266"/>
      <c r="E34" s="266"/>
      <c r="F34" s="266"/>
      <c r="G34" s="266"/>
      <c r="H34" s="428"/>
      <c r="I34" s="268" t="str">
        <f>"- - - - -"</f>
        <v>- - - - -</v>
      </c>
      <c r="J34" s="726" t="s">
        <v>661</v>
      </c>
      <c r="K34" s="284"/>
      <c r="L34" s="284"/>
      <c r="M34" s="322"/>
      <c r="N34" s="284"/>
      <c r="O34" s="284"/>
      <c r="P34" s="284"/>
      <c r="Q34" s="284"/>
      <c r="R34" s="284"/>
      <c r="S34" s="252"/>
      <c r="T34" s="252"/>
      <c r="U34" s="254"/>
      <c r="V34" s="423"/>
      <c r="W34" s="254"/>
      <c r="X34" s="254"/>
      <c r="Y34" s="254"/>
      <c r="Z34" s="256"/>
      <c r="AA34" s="256"/>
      <c r="AB34" s="256"/>
      <c r="AC34" s="256"/>
      <c r="AD34" s="256"/>
      <c r="AE34" s="256"/>
      <c r="AF34" s="256"/>
      <c r="AG34" s="256"/>
      <c r="AH34" s="256"/>
    </row>
    <row r="35" spans="1:34" ht="14.1" customHeight="1">
      <c r="A35" s="719"/>
      <c r="B35" s="266"/>
      <c r="C35" s="266"/>
      <c r="D35" s="266"/>
      <c r="E35" s="266"/>
      <c r="F35" s="266"/>
      <c r="G35" s="266"/>
      <c r="H35" s="428"/>
      <c r="I35" s="271" t="str">
        <f>"- - - - -"</f>
        <v>- - - - -</v>
      </c>
      <c r="J35" s="727" t="s">
        <v>665</v>
      </c>
      <c r="K35" s="284"/>
      <c r="L35" s="284"/>
      <c r="M35" s="322"/>
      <c r="N35" s="284"/>
      <c r="O35" s="284"/>
      <c r="P35" s="284"/>
      <c r="Q35" s="284"/>
      <c r="R35" s="284"/>
      <c r="S35" s="252"/>
      <c r="T35" s="252"/>
      <c r="U35" s="254"/>
      <c r="V35" s="423"/>
      <c r="W35" s="254"/>
      <c r="X35" s="254"/>
      <c r="Y35" s="254"/>
      <c r="Z35" s="256"/>
      <c r="AA35" s="256"/>
      <c r="AB35" s="256"/>
      <c r="AC35" s="256"/>
      <c r="AD35" s="256"/>
      <c r="AE35" s="256"/>
      <c r="AF35" s="256"/>
      <c r="AG35" s="256"/>
      <c r="AH35" s="256"/>
    </row>
    <row r="36" spans="1:34" ht="27" customHeight="1">
      <c r="A36" s="719"/>
      <c r="B36" s="266"/>
      <c r="C36" s="266"/>
      <c r="D36" s="266"/>
      <c r="E36" s="266"/>
      <c r="F36" s="266"/>
      <c r="G36" s="266"/>
      <c r="H36" s="1341" t="s">
        <v>675</v>
      </c>
      <c r="I36" s="1341"/>
      <c r="J36" s="1342"/>
      <c r="K36" s="284"/>
      <c r="L36" s="284"/>
      <c r="M36" s="322"/>
      <c r="N36" s="284"/>
      <c r="O36" s="284"/>
      <c r="P36" s="284"/>
      <c r="Q36" s="284"/>
      <c r="R36" s="284"/>
      <c r="S36" s="252"/>
      <c r="T36" s="252"/>
      <c r="U36" s="254"/>
      <c r="V36" s="423"/>
      <c r="W36" s="254"/>
      <c r="X36" s="254"/>
      <c r="Y36" s="254"/>
      <c r="Z36" s="256"/>
      <c r="AA36" s="256"/>
      <c r="AB36" s="256"/>
      <c r="AC36" s="256"/>
      <c r="AD36" s="256"/>
      <c r="AE36" s="256"/>
      <c r="AF36" s="256"/>
      <c r="AG36" s="256"/>
      <c r="AH36" s="256"/>
    </row>
    <row r="37" spans="1:34" ht="33" customHeight="1">
      <c r="A37" s="719"/>
      <c r="B37" s="266"/>
      <c r="C37" s="266"/>
      <c r="D37" s="266"/>
      <c r="E37" s="266"/>
      <c r="F37" s="266"/>
      <c r="G37" s="266"/>
      <c r="H37" s="429" t="s">
        <v>676</v>
      </c>
      <c r="I37" s="1318" t="s">
        <v>677</v>
      </c>
      <c r="J37" s="1319"/>
      <c r="K37" s="284"/>
      <c r="L37" s="284"/>
      <c r="M37" s="322"/>
      <c r="N37" s="284"/>
      <c r="O37" s="284"/>
      <c r="P37" s="284"/>
      <c r="Q37" s="284"/>
      <c r="R37" s="284"/>
      <c r="S37" s="252"/>
      <c r="T37" s="252"/>
      <c r="U37" s="254"/>
      <c r="V37" s="423"/>
      <c r="W37" s="254"/>
      <c r="X37" s="254"/>
      <c r="Y37" s="254"/>
      <c r="Z37" s="256"/>
      <c r="AA37" s="256"/>
      <c r="AB37" s="256"/>
      <c r="AC37" s="256"/>
      <c r="AD37" s="256"/>
      <c r="AE37" s="256"/>
      <c r="AF37" s="256"/>
      <c r="AG37" s="256"/>
      <c r="AH37" s="256"/>
    </row>
    <row r="38" spans="1:34" ht="33" customHeight="1">
      <c r="A38" s="719"/>
      <c r="B38" s="266"/>
      <c r="C38" s="266"/>
      <c r="D38" s="266"/>
      <c r="E38" s="266"/>
      <c r="F38" s="266"/>
      <c r="G38" s="266"/>
      <c r="H38" s="430" t="s">
        <v>1113</v>
      </c>
      <c r="I38" s="1299" t="s">
        <v>678</v>
      </c>
      <c r="J38" s="1300"/>
      <c r="K38" s="283"/>
      <c r="L38" s="283"/>
      <c r="M38" s="322"/>
      <c r="N38" s="283"/>
      <c r="O38" s="283"/>
      <c r="P38" s="283"/>
      <c r="Q38" s="283"/>
      <c r="R38" s="283"/>
      <c r="S38" s="252"/>
      <c r="T38" s="252"/>
      <c r="U38" s="255"/>
      <c r="V38" s="431"/>
      <c r="W38" s="255"/>
      <c r="X38" s="254"/>
      <c r="Y38" s="254"/>
      <c r="Z38" s="256"/>
      <c r="AA38" s="256"/>
      <c r="AB38" s="256"/>
      <c r="AC38" s="256"/>
      <c r="AD38" s="256"/>
      <c r="AE38" s="256"/>
      <c r="AF38" s="256"/>
      <c r="AG38" s="256"/>
      <c r="AH38" s="256"/>
    </row>
    <row r="39" spans="1:34" ht="33" customHeight="1">
      <c r="A39" s="719"/>
      <c r="B39" s="266"/>
      <c r="C39" s="266"/>
      <c r="D39" s="266"/>
      <c r="E39" s="266"/>
      <c r="F39" s="266"/>
      <c r="G39" s="266"/>
      <c r="H39" s="430" t="s">
        <v>1114</v>
      </c>
      <c r="I39" s="1299" t="s">
        <v>678</v>
      </c>
      <c r="J39" s="1300"/>
      <c r="K39" s="284"/>
      <c r="L39" s="284"/>
      <c r="M39" s="322"/>
      <c r="N39" s="284"/>
      <c r="O39" s="284"/>
      <c r="P39" s="284"/>
      <c r="Q39" s="284"/>
      <c r="R39" s="284"/>
      <c r="S39" s="252"/>
      <c r="T39" s="252"/>
      <c r="U39" s="254"/>
      <c r="V39" s="423"/>
      <c r="W39" s="254"/>
      <c r="X39" s="254"/>
      <c r="Y39" s="254"/>
      <c r="Z39" s="256"/>
      <c r="AA39" s="256"/>
      <c r="AB39" s="256"/>
      <c r="AC39" s="256"/>
      <c r="AD39" s="256"/>
      <c r="AE39" s="256"/>
      <c r="AF39" s="256"/>
      <c r="AG39" s="256"/>
      <c r="AH39" s="256"/>
    </row>
    <row r="40" spans="1:34" ht="33" customHeight="1">
      <c r="A40" s="719"/>
      <c r="B40" s="266"/>
      <c r="C40" s="266"/>
      <c r="D40" s="266"/>
      <c r="E40" s="266"/>
      <c r="F40" s="266"/>
      <c r="G40" s="266"/>
      <c r="H40" s="432" t="s">
        <v>1115</v>
      </c>
      <c r="I40" s="1299" t="s">
        <v>678</v>
      </c>
      <c r="J40" s="1300"/>
      <c r="K40" s="284"/>
      <c r="L40" s="284"/>
      <c r="M40" s="322"/>
      <c r="N40" s="284"/>
      <c r="O40" s="284"/>
      <c r="P40" s="284"/>
      <c r="Q40" s="284"/>
      <c r="R40" s="284"/>
      <c r="S40" s="252"/>
      <c r="T40" s="252"/>
      <c r="U40" s="254"/>
      <c r="V40" s="423"/>
      <c r="W40" s="254"/>
      <c r="X40" s="254"/>
      <c r="Y40" s="254"/>
      <c r="Z40" s="256"/>
      <c r="AA40" s="256"/>
      <c r="AB40" s="256"/>
      <c r="AC40" s="256"/>
      <c r="AD40" s="256"/>
      <c r="AE40" s="256"/>
      <c r="AF40" s="256"/>
      <c r="AG40" s="256"/>
      <c r="AH40" s="256"/>
    </row>
    <row r="41" spans="1:34" ht="33" customHeight="1">
      <c r="A41" s="719"/>
      <c r="B41" s="266"/>
      <c r="C41" s="266"/>
      <c r="D41" s="266"/>
      <c r="E41" s="266"/>
      <c r="F41" s="266"/>
      <c r="G41" s="266"/>
      <c r="H41" s="1052" t="s">
        <v>1116</v>
      </c>
      <c r="I41" s="1302" t="s">
        <v>678</v>
      </c>
      <c r="J41" s="1303"/>
      <c r="K41" s="284"/>
      <c r="L41" s="284"/>
      <c r="M41" s="322"/>
      <c r="N41" s="284"/>
      <c r="O41" s="284"/>
      <c r="P41" s="284"/>
      <c r="Q41" s="284"/>
      <c r="R41" s="284"/>
      <c r="S41" s="252"/>
      <c r="T41" s="252"/>
      <c r="U41" s="254"/>
      <c r="V41" s="423"/>
      <c r="W41" s="254"/>
      <c r="X41" s="254"/>
      <c r="Y41" s="254"/>
      <c r="Z41" s="256"/>
      <c r="AA41" s="256"/>
      <c r="AB41" s="256"/>
      <c r="AC41" s="256"/>
      <c r="AD41" s="256"/>
      <c r="AE41" s="256"/>
      <c r="AF41" s="256"/>
      <c r="AG41" s="256"/>
      <c r="AH41" s="256"/>
    </row>
    <row r="42" spans="1:34" ht="33" customHeight="1">
      <c r="A42" s="719"/>
      <c r="B42" s="266"/>
      <c r="C42" s="266"/>
      <c r="D42" s="266"/>
      <c r="E42" s="266"/>
      <c r="F42" s="266"/>
      <c r="G42" s="266"/>
      <c r="H42" s="429" t="s">
        <v>676</v>
      </c>
      <c r="I42" s="1318" t="s">
        <v>677</v>
      </c>
      <c r="J42" s="1319"/>
      <c r="K42" s="284"/>
      <c r="L42" s="284"/>
      <c r="M42" s="322"/>
      <c r="N42" s="284"/>
      <c r="O42" s="284"/>
      <c r="P42" s="284"/>
      <c r="Q42" s="284"/>
      <c r="R42" s="284"/>
      <c r="S42" s="252"/>
      <c r="T42" s="252"/>
      <c r="U42" s="254"/>
      <c r="V42" s="423"/>
      <c r="W42" s="254"/>
      <c r="X42" s="254"/>
      <c r="Y42" s="254"/>
      <c r="Z42" s="256"/>
      <c r="AA42" s="256"/>
      <c r="AB42" s="256"/>
      <c r="AC42" s="256"/>
      <c r="AD42" s="256"/>
      <c r="AE42" s="256"/>
      <c r="AF42" s="256"/>
      <c r="AG42" s="256"/>
      <c r="AH42" s="256"/>
    </row>
    <row r="43" spans="1:34" ht="33" customHeight="1">
      <c r="A43" s="719"/>
      <c r="B43" s="266"/>
      <c r="C43" s="266"/>
      <c r="D43" s="266"/>
      <c r="E43" s="266"/>
      <c r="F43" s="266"/>
      <c r="G43" s="266"/>
      <c r="H43" s="430" t="s">
        <v>1113</v>
      </c>
      <c r="I43" s="1299" t="s">
        <v>678</v>
      </c>
      <c r="J43" s="1300"/>
      <c r="K43" s="283"/>
      <c r="L43" s="283"/>
      <c r="M43" s="322"/>
      <c r="N43" s="283"/>
      <c r="O43" s="283"/>
      <c r="P43" s="283"/>
      <c r="Q43" s="283"/>
      <c r="R43" s="283"/>
      <c r="S43" s="252"/>
      <c r="T43" s="252"/>
      <c r="U43" s="254"/>
      <c r="V43" s="423"/>
      <c r="W43" s="254"/>
      <c r="X43" s="254"/>
      <c r="Y43" s="254"/>
      <c r="Z43" s="256"/>
      <c r="AA43" s="256"/>
      <c r="AB43" s="256"/>
      <c r="AC43" s="256"/>
      <c r="AD43" s="256"/>
      <c r="AE43" s="256"/>
      <c r="AF43" s="256"/>
      <c r="AG43" s="256"/>
      <c r="AH43" s="256"/>
    </row>
    <row r="44" spans="1:34" ht="33" customHeight="1">
      <c r="A44" s="719"/>
      <c r="B44" s="266"/>
      <c r="C44" s="266"/>
      <c r="D44" s="266"/>
      <c r="E44" s="266"/>
      <c r="F44" s="266"/>
      <c r="G44" s="266"/>
      <c r="H44" s="430" t="s">
        <v>1114</v>
      </c>
      <c r="I44" s="1299" t="s">
        <v>678</v>
      </c>
      <c r="J44" s="1300"/>
      <c r="K44" s="284"/>
      <c r="L44" s="284"/>
      <c r="M44" s="322"/>
      <c r="N44" s="284"/>
      <c r="O44" s="284"/>
      <c r="P44" s="284"/>
      <c r="Q44" s="284"/>
      <c r="R44" s="284"/>
      <c r="S44" s="252"/>
      <c r="T44" s="252"/>
      <c r="U44" s="254"/>
      <c r="V44" s="423"/>
      <c r="W44" s="254"/>
      <c r="X44" s="254"/>
      <c r="Y44" s="254"/>
      <c r="Z44" s="256"/>
      <c r="AA44" s="256"/>
      <c r="AB44" s="256"/>
      <c r="AC44" s="256"/>
      <c r="AD44" s="256"/>
      <c r="AE44" s="256"/>
      <c r="AF44" s="256"/>
      <c r="AG44" s="256"/>
      <c r="AH44" s="256"/>
    </row>
    <row r="45" spans="1:34" ht="33" customHeight="1">
      <c r="A45" s="719"/>
      <c r="B45" s="266"/>
      <c r="C45" s="266"/>
      <c r="D45" s="266"/>
      <c r="E45" s="266"/>
      <c r="F45" s="266"/>
      <c r="G45" s="266"/>
      <c r="H45" s="432" t="s">
        <v>1115</v>
      </c>
      <c r="I45" s="1299" t="s">
        <v>678</v>
      </c>
      <c r="J45" s="1300"/>
      <c r="K45" s="284"/>
      <c r="L45" s="284"/>
      <c r="M45" s="322"/>
      <c r="N45" s="284"/>
      <c r="O45" s="284"/>
      <c r="P45" s="284"/>
      <c r="Q45" s="284"/>
      <c r="R45" s="284"/>
      <c r="S45" s="252"/>
      <c r="T45" s="252"/>
      <c r="U45" s="254"/>
      <c r="V45" s="423"/>
      <c r="W45" s="254"/>
      <c r="X45" s="254"/>
      <c r="Y45" s="254"/>
      <c r="Z45" s="256"/>
      <c r="AA45" s="256"/>
      <c r="AB45" s="256"/>
      <c r="AC45" s="256"/>
      <c r="AD45" s="256"/>
      <c r="AE45" s="256"/>
      <c r="AF45" s="256"/>
      <c r="AG45" s="256"/>
      <c r="AH45" s="256"/>
    </row>
    <row r="46" spans="1:34" ht="33" customHeight="1">
      <c r="A46" s="719"/>
      <c r="B46" s="266"/>
      <c r="C46" s="266"/>
      <c r="D46" s="266"/>
      <c r="E46" s="266"/>
      <c r="F46" s="266"/>
      <c r="G46" s="266"/>
      <c r="H46" s="432" t="s">
        <v>1116</v>
      </c>
      <c r="I46" s="1299" t="s">
        <v>678</v>
      </c>
      <c r="J46" s="1300"/>
      <c r="K46" s="284"/>
      <c r="L46" s="284"/>
      <c r="M46" s="322"/>
      <c r="N46" s="284"/>
      <c r="O46" s="284"/>
      <c r="P46" s="284"/>
      <c r="Q46" s="284"/>
      <c r="R46" s="284"/>
      <c r="S46" s="252"/>
      <c r="T46" s="252"/>
      <c r="U46" s="255"/>
      <c r="V46" s="431"/>
      <c r="W46" s="255"/>
      <c r="X46" s="254"/>
      <c r="Y46" s="254"/>
      <c r="Z46" s="256"/>
      <c r="AA46" s="256"/>
      <c r="AB46" s="256"/>
      <c r="AC46" s="256"/>
      <c r="AD46" s="256"/>
      <c r="AE46" s="256"/>
      <c r="AF46" s="256"/>
      <c r="AG46" s="256"/>
      <c r="AH46" s="256"/>
    </row>
    <row r="47" spans="1:34" ht="24.95" customHeight="1">
      <c r="A47" s="1335"/>
      <c r="B47" s="1336"/>
      <c r="C47" s="1336"/>
      <c r="D47" s="1336"/>
      <c r="E47" s="1336"/>
      <c r="F47" s="1336"/>
      <c r="G47" s="1336"/>
      <c r="H47" s="1053"/>
      <c r="I47" s="1054"/>
      <c r="J47" s="1055"/>
      <c r="K47" s="284"/>
      <c r="L47" s="284"/>
      <c r="M47" s="322"/>
      <c r="N47" s="284"/>
      <c r="O47" s="284"/>
      <c r="P47" s="284"/>
      <c r="Q47" s="284"/>
      <c r="R47" s="284"/>
      <c r="S47" s="252"/>
      <c r="T47" s="252"/>
      <c r="U47" s="255"/>
      <c r="V47" s="431"/>
      <c r="W47" s="255"/>
      <c r="X47" s="254"/>
      <c r="Y47" s="254"/>
      <c r="Z47" s="256"/>
      <c r="AA47" s="256"/>
      <c r="AB47" s="256"/>
      <c r="AC47" s="256"/>
      <c r="AD47" s="256"/>
      <c r="AE47" s="256"/>
      <c r="AF47" s="256"/>
      <c r="AG47" s="256"/>
      <c r="AH47" s="256"/>
    </row>
    <row r="48" spans="1:34" ht="24.95" customHeight="1">
      <c r="A48" s="1337" t="str">
        <f>A122</f>
        <v>Article 4 : Contexte de l'organisme</v>
      </c>
      <c r="B48" s="1338"/>
      <c r="C48" s="1338"/>
      <c r="D48" s="1338"/>
      <c r="E48" s="1338"/>
      <c r="F48" s="1025" t="str">
        <f>F122</f>
        <v/>
      </c>
      <c r="G48" s="1338" t="str">
        <f>IFERROR(VLOOKUP(J48,'Page d''accueil'!$A$37:$E$41,5),"")</f>
        <v/>
      </c>
      <c r="H48" s="1338"/>
      <c r="I48" s="1338"/>
      <c r="J48" s="729" t="str">
        <f>G122</f>
        <v/>
      </c>
      <c r="K48" s="273"/>
      <c r="L48" s="273"/>
      <c r="M48" s="295"/>
      <c r="N48" s="273"/>
      <c r="O48" s="273"/>
      <c r="P48" s="273"/>
      <c r="Q48" s="273"/>
      <c r="R48" s="273"/>
      <c r="S48" s="252"/>
      <c r="T48" s="252"/>
      <c r="U48" s="255"/>
      <c r="V48" s="431"/>
      <c r="W48" s="255"/>
      <c r="X48" s="254"/>
      <c r="Y48" s="254"/>
      <c r="Z48" s="256"/>
      <c r="AA48" s="256"/>
      <c r="AB48" s="256"/>
      <c r="AC48" s="256"/>
      <c r="AD48" s="256"/>
      <c r="AE48" s="256"/>
      <c r="AF48" s="256"/>
      <c r="AG48" s="256"/>
      <c r="AH48" s="256"/>
    </row>
    <row r="49" spans="1:34" ht="24.95" customHeight="1">
      <c r="A49" s="730"/>
      <c r="B49" s="290"/>
      <c r="C49" s="1317"/>
      <c r="D49" s="1317"/>
      <c r="E49" s="1317"/>
      <c r="F49" s="291"/>
      <c r="G49" s="291"/>
      <c r="H49" s="291"/>
      <c r="I49" s="291"/>
      <c r="J49" s="731"/>
      <c r="K49" s="254"/>
      <c r="L49" s="261"/>
      <c r="M49" s="263"/>
      <c r="N49" s="261"/>
      <c r="O49" s="261"/>
      <c r="P49" s="261"/>
      <c r="Q49" s="261"/>
      <c r="R49" s="261"/>
      <c r="S49" s="252"/>
      <c r="T49" s="252"/>
      <c r="U49" s="255"/>
      <c r="V49" s="431"/>
      <c r="W49" s="255"/>
      <c r="X49" s="254"/>
      <c r="Y49" s="254"/>
      <c r="Z49" s="256"/>
      <c r="AA49" s="256"/>
      <c r="AB49" s="256"/>
      <c r="AC49" s="256"/>
      <c r="AD49" s="256"/>
      <c r="AE49" s="256"/>
      <c r="AF49" s="256"/>
      <c r="AG49" s="256"/>
      <c r="AH49" s="256"/>
    </row>
    <row r="50" spans="1:34" ht="24.95" customHeight="1">
      <c r="A50" s="732"/>
      <c r="B50" s="291"/>
      <c r="C50" s="291"/>
      <c r="D50" s="292"/>
      <c r="E50" s="293"/>
      <c r="F50" s="294" t="s">
        <v>676</v>
      </c>
      <c r="G50" s="1330" t="s">
        <v>677</v>
      </c>
      <c r="H50" s="1330"/>
      <c r="I50" s="1330"/>
      <c r="J50" s="1331"/>
      <c r="K50" s="295"/>
      <c r="L50" s="295"/>
      <c r="M50" s="263"/>
      <c r="N50" s="295"/>
      <c r="O50" s="295"/>
      <c r="P50" s="295"/>
      <c r="Q50" s="295"/>
      <c r="R50" s="295"/>
      <c r="S50" s="252"/>
      <c r="T50" s="252"/>
      <c r="U50" s="255"/>
      <c r="V50" s="431"/>
      <c r="W50" s="255"/>
      <c r="X50" s="254"/>
      <c r="Y50" s="254"/>
      <c r="Z50" s="256"/>
      <c r="AA50" s="256"/>
      <c r="AB50" s="256"/>
      <c r="AC50" s="256"/>
      <c r="AD50" s="256"/>
      <c r="AE50" s="256"/>
      <c r="AF50" s="256"/>
      <c r="AG50" s="256"/>
      <c r="AH50" s="256"/>
    </row>
    <row r="51" spans="1:34" ht="24.95" customHeight="1">
      <c r="A51" s="732"/>
      <c r="B51" s="293"/>
      <c r="C51" s="293"/>
      <c r="D51" s="293"/>
      <c r="E51" s="293"/>
      <c r="F51" s="296" t="s">
        <v>1113</v>
      </c>
      <c r="G51" s="1324" t="s">
        <v>678</v>
      </c>
      <c r="H51" s="1324"/>
      <c r="I51" s="1324"/>
      <c r="J51" s="1325"/>
      <c r="K51" s="263"/>
      <c r="L51" s="263"/>
      <c r="M51" s="263"/>
      <c r="N51" s="263"/>
      <c r="O51" s="263"/>
      <c r="P51" s="263"/>
      <c r="Q51" s="263"/>
      <c r="R51" s="263"/>
      <c r="S51" s="252"/>
      <c r="T51" s="252"/>
      <c r="U51" s="255"/>
      <c r="V51" s="431"/>
      <c r="W51" s="255"/>
      <c r="X51" s="254"/>
      <c r="Y51" s="254"/>
      <c r="Z51" s="256"/>
      <c r="AA51" s="256"/>
      <c r="AB51" s="256"/>
      <c r="AC51" s="256"/>
      <c r="AD51" s="256"/>
      <c r="AE51" s="256"/>
      <c r="AF51" s="256"/>
      <c r="AG51" s="256"/>
      <c r="AH51" s="256"/>
    </row>
    <row r="52" spans="1:34" ht="24.95" customHeight="1">
      <c r="A52" s="732"/>
      <c r="B52" s="293"/>
      <c r="C52" s="293"/>
      <c r="D52" s="293"/>
      <c r="E52" s="293"/>
      <c r="F52" s="297"/>
      <c r="G52" s="1324"/>
      <c r="H52" s="1324"/>
      <c r="I52" s="1324"/>
      <c r="J52" s="1325"/>
      <c r="K52" s="263"/>
      <c r="L52" s="263"/>
      <c r="M52" s="263"/>
      <c r="N52" s="263"/>
      <c r="O52" s="263"/>
      <c r="P52" s="263"/>
      <c r="Q52" s="263"/>
      <c r="R52" s="263"/>
      <c r="S52" s="252"/>
      <c r="T52" s="252"/>
      <c r="U52" s="255"/>
      <c r="V52" s="431"/>
      <c r="W52" s="255"/>
      <c r="X52" s="254"/>
      <c r="Y52" s="254"/>
      <c r="Z52" s="256"/>
      <c r="AA52" s="256"/>
      <c r="AB52" s="256"/>
      <c r="AC52" s="256"/>
      <c r="AD52" s="256"/>
      <c r="AE52" s="256"/>
      <c r="AF52" s="256"/>
      <c r="AG52" s="256"/>
      <c r="AH52" s="256"/>
    </row>
    <row r="53" spans="1:34" ht="24.95" customHeight="1">
      <c r="A53" s="732"/>
      <c r="B53" s="293"/>
      <c r="C53" s="293"/>
      <c r="D53" s="293"/>
      <c r="E53" s="293"/>
      <c r="F53" s="296" t="s">
        <v>1114</v>
      </c>
      <c r="G53" s="1324" t="s">
        <v>678</v>
      </c>
      <c r="H53" s="1324"/>
      <c r="I53" s="1324"/>
      <c r="J53" s="1325"/>
      <c r="K53" s="263"/>
      <c r="L53" s="263"/>
      <c r="M53" s="263"/>
      <c r="N53" s="263"/>
      <c r="O53" s="263"/>
      <c r="P53" s="263"/>
      <c r="Q53" s="263"/>
      <c r="R53" s="263"/>
      <c r="S53" s="252"/>
      <c r="T53" s="252"/>
      <c r="U53" s="255"/>
      <c r="V53" s="431"/>
      <c r="W53" s="255"/>
      <c r="X53" s="254"/>
      <c r="Y53" s="254"/>
      <c r="Z53" s="256"/>
      <c r="AA53" s="256"/>
      <c r="AB53" s="256"/>
      <c r="AC53" s="256"/>
      <c r="AD53" s="256"/>
      <c r="AE53" s="256"/>
      <c r="AF53" s="256"/>
      <c r="AG53" s="256"/>
      <c r="AH53" s="256"/>
    </row>
    <row r="54" spans="1:34" ht="24.95" customHeight="1">
      <c r="A54" s="732"/>
      <c r="B54" s="293"/>
      <c r="C54" s="293"/>
      <c r="D54" s="293"/>
      <c r="E54" s="293"/>
      <c r="F54" s="298" t="s">
        <v>1115</v>
      </c>
      <c r="G54" s="1020" t="s">
        <v>678</v>
      </c>
      <c r="H54" s="1020"/>
      <c r="I54" s="1020"/>
      <c r="J54" s="1021"/>
      <c r="K54" s="263"/>
      <c r="L54" s="263"/>
      <c r="M54" s="284"/>
      <c r="N54" s="263"/>
      <c r="O54" s="263"/>
      <c r="P54" s="263"/>
      <c r="Q54" s="263"/>
      <c r="R54" s="263"/>
      <c r="S54" s="252"/>
      <c r="T54" s="252"/>
      <c r="U54" s="255"/>
      <c r="V54" s="431"/>
      <c r="W54" s="255"/>
      <c r="X54" s="254"/>
      <c r="Y54" s="254"/>
      <c r="Z54" s="256"/>
      <c r="AA54" s="256"/>
      <c r="AB54" s="256"/>
      <c r="AC54" s="256"/>
      <c r="AD54" s="256"/>
      <c r="AE54" s="256"/>
      <c r="AF54" s="256"/>
      <c r="AG54" s="256"/>
      <c r="AH54" s="256"/>
    </row>
    <row r="55" spans="1:34" ht="24.95" customHeight="1">
      <c r="A55" s="732"/>
      <c r="B55" s="293"/>
      <c r="C55" s="293"/>
      <c r="D55" s="293"/>
      <c r="E55" s="293"/>
      <c r="F55" s="298" t="s">
        <v>1116</v>
      </c>
      <c r="G55" s="1020" t="s">
        <v>678</v>
      </c>
      <c r="H55" s="1020"/>
      <c r="I55" s="1020"/>
      <c r="J55" s="1021"/>
      <c r="K55" s="263"/>
      <c r="L55" s="263"/>
      <c r="M55" s="273"/>
      <c r="N55" s="263"/>
      <c r="O55" s="263"/>
      <c r="P55" s="263"/>
      <c r="Q55" s="263"/>
      <c r="R55" s="263"/>
      <c r="S55" s="252"/>
      <c r="T55" s="252"/>
      <c r="U55" s="255"/>
      <c r="V55" s="431"/>
      <c r="W55" s="255"/>
      <c r="X55" s="254"/>
      <c r="Y55" s="254"/>
      <c r="Z55" s="256"/>
      <c r="AA55" s="256"/>
      <c r="AB55" s="256"/>
      <c r="AC55" s="256"/>
      <c r="AD55" s="256"/>
      <c r="AE55" s="256"/>
      <c r="AF55" s="256"/>
      <c r="AG55" s="256"/>
      <c r="AH55" s="256"/>
    </row>
    <row r="56" spans="1:34" ht="24.95" customHeight="1">
      <c r="A56" s="1056"/>
      <c r="B56" s="1057"/>
      <c r="C56" s="1057"/>
      <c r="D56" s="1057"/>
      <c r="E56" s="1057"/>
      <c r="F56" s="1058"/>
      <c r="G56" s="1059"/>
      <c r="H56" s="1059"/>
      <c r="I56" s="1059"/>
      <c r="J56" s="1060"/>
      <c r="K56" s="284"/>
      <c r="L56" s="284"/>
      <c r="M56" s="261"/>
      <c r="N56" s="284"/>
      <c r="O56" s="284"/>
      <c r="P56" s="284"/>
      <c r="Q56" s="284"/>
      <c r="R56" s="284"/>
      <c r="S56" s="252"/>
      <c r="T56" s="252"/>
      <c r="U56" s="255"/>
      <c r="V56" s="431"/>
      <c r="W56" s="255"/>
      <c r="X56" s="254"/>
      <c r="Y56" s="254"/>
      <c r="Z56" s="256"/>
      <c r="AA56" s="256"/>
      <c r="AB56" s="256"/>
      <c r="AC56" s="256"/>
      <c r="AD56" s="256"/>
      <c r="AE56" s="256"/>
      <c r="AF56" s="256"/>
      <c r="AG56" s="256"/>
      <c r="AH56" s="256"/>
    </row>
    <row r="57" spans="1:34" ht="24.95" customHeight="1">
      <c r="A57" s="1332" t="str">
        <f>A127</f>
        <v>Article 5 : Leadership</v>
      </c>
      <c r="B57" s="1333"/>
      <c r="C57" s="1333"/>
      <c r="D57" s="1333"/>
      <c r="E57" s="1333"/>
      <c r="F57" s="1024" t="str">
        <f>F127</f>
        <v/>
      </c>
      <c r="G57" s="1334" t="str">
        <f>IFERROR(VLOOKUP(J57,'Page d''accueil'!$A$37:$E$41,5),"")</f>
        <v/>
      </c>
      <c r="H57" s="1334"/>
      <c r="I57" s="1334"/>
      <c r="J57" s="925" t="str">
        <f>G127</f>
        <v/>
      </c>
      <c r="K57" s="273"/>
      <c r="L57" s="273"/>
      <c r="M57" s="295"/>
      <c r="N57" s="273"/>
      <c r="O57" s="273"/>
      <c r="P57" s="273"/>
      <c r="Q57" s="273"/>
      <c r="R57" s="273"/>
      <c r="S57" s="252"/>
      <c r="T57" s="252"/>
      <c r="U57" s="255"/>
      <c r="V57" s="431"/>
      <c r="W57" s="255"/>
      <c r="X57" s="254"/>
      <c r="Y57" s="254"/>
      <c r="Z57" s="256"/>
      <c r="AA57" s="256"/>
      <c r="AB57" s="256"/>
      <c r="AC57" s="256"/>
      <c r="AD57" s="256"/>
      <c r="AE57" s="256"/>
      <c r="AF57" s="256"/>
      <c r="AG57" s="256"/>
      <c r="AH57" s="256"/>
    </row>
    <row r="58" spans="1:34" ht="24.95" customHeight="1">
      <c r="A58" s="730"/>
      <c r="B58" s="290"/>
      <c r="C58" s="1017"/>
      <c r="D58" s="1017"/>
      <c r="E58" s="1017"/>
      <c r="F58" s="291"/>
      <c r="G58" s="291"/>
      <c r="H58" s="291"/>
      <c r="I58" s="291"/>
      <c r="J58" s="731"/>
      <c r="K58" s="254"/>
      <c r="L58" s="261"/>
      <c r="M58" s="263"/>
      <c r="N58" s="261"/>
      <c r="O58" s="261"/>
      <c r="P58" s="261"/>
      <c r="Q58" s="261"/>
      <c r="R58" s="261"/>
      <c r="S58" s="252"/>
      <c r="T58" s="252"/>
      <c r="U58" s="255"/>
      <c r="V58" s="431"/>
      <c r="W58" s="255"/>
      <c r="X58" s="254"/>
      <c r="Y58" s="254"/>
      <c r="Z58" s="256"/>
      <c r="AA58" s="256"/>
      <c r="AB58" s="256"/>
      <c r="AC58" s="256"/>
      <c r="AD58" s="256"/>
      <c r="AE58" s="256"/>
      <c r="AF58" s="256"/>
      <c r="AG58" s="256"/>
      <c r="AH58" s="256"/>
    </row>
    <row r="59" spans="1:34" ht="24.95" customHeight="1">
      <c r="A59" s="732"/>
      <c r="B59" s="301"/>
      <c r="C59" s="301"/>
      <c r="D59" s="292"/>
      <c r="E59" s="293"/>
      <c r="F59" s="302" t="s">
        <v>676</v>
      </c>
      <c r="G59" s="1330" t="s">
        <v>677</v>
      </c>
      <c r="H59" s="1330"/>
      <c r="I59" s="1330"/>
      <c r="J59" s="1331"/>
      <c r="K59" s="295"/>
      <c r="L59" s="295"/>
      <c r="M59" s="263"/>
      <c r="N59" s="295"/>
      <c r="O59" s="295"/>
      <c r="P59" s="295"/>
      <c r="Q59" s="295"/>
      <c r="R59" s="295"/>
      <c r="S59" s="252"/>
      <c r="T59" s="252"/>
      <c r="U59" s="255"/>
      <c r="V59" s="431"/>
      <c r="W59" s="255"/>
      <c r="X59" s="254"/>
      <c r="Y59" s="254"/>
      <c r="Z59" s="256"/>
      <c r="AA59" s="256"/>
      <c r="AB59" s="256"/>
      <c r="AC59" s="256"/>
      <c r="AD59" s="256"/>
      <c r="AE59" s="256"/>
      <c r="AF59" s="256"/>
      <c r="AG59" s="256"/>
      <c r="AH59" s="256"/>
    </row>
    <row r="60" spans="1:34" ht="24.95" customHeight="1">
      <c r="A60" s="732"/>
      <c r="B60" s="293"/>
      <c r="C60" s="293"/>
      <c r="D60" s="293"/>
      <c r="E60" s="293"/>
      <c r="F60" s="303" t="s">
        <v>1113</v>
      </c>
      <c r="G60" s="1324" t="s">
        <v>678</v>
      </c>
      <c r="H60" s="1324"/>
      <c r="I60" s="1324"/>
      <c r="J60" s="1325"/>
      <c r="K60" s="263"/>
      <c r="L60" s="263"/>
      <c r="M60" s="263"/>
      <c r="N60" s="263"/>
      <c r="O60" s="263"/>
      <c r="P60" s="263"/>
      <c r="Q60" s="263"/>
      <c r="R60" s="263"/>
      <c r="S60" s="252"/>
      <c r="T60" s="252"/>
      <c r="U60" s="255"/>
      <c r="V60" s="431"/>
      <c r="W60" s="255"/>
      <c r="X60" s="254"/>
      <c r="Y60" s="254"/>
      <c r="Z60" s="256"/>
      <c r="AA60" s="256"/>
      <c r="AB60" s="256"/>
      <c r="AC60" s="256"/>
      <c r="AD60" s="256"/>
      <c r="AE60" s="256"/>
      <c r="AF60" s="256"/>
      <c r="AG60" s="256"/>
      <c r="AH60" s="256"/>
    </row>
    <row r="61" spans="1:34" ht="24.95" customHeight="1">
      <c r="A61" s="732"/>
      <c r="B61" s="293"/>
      <c r="C61" s="293"/>
      <c r="D61" s="293"/>
      <c r="E61" s="293"/>
      <c r="F61" s="304"/>
      <c r="G61" s="1324"/>
      <c r="H61" s="1324"/>
      <c r="I61" s="1324"/>
      <c r="J61" s="1325"/>
      <c r="K61" s="263"/>
      <c r="L61" s="263"/>
      <c r="M61" s="263"/>
      <c r="N61" s="263"/>
      <c r="O61" s="263"/>
      <c r="P61" s="263"/>
      <c r="Q61" s="263"/>
      <c r="R61" s="263"/>
      <c r="S61" s="252"/>
      <c r="T61" s="252"/>
      <c r="U61" s="255"/>
      <c r="V61" s="431"/>
      <c r="W61" s="255"/>
      <c r="X61" s="254"/>
      <c r="Y61" s="254"/>
      <c r="Z61" s="256"/>
      <c r="AA61" s="256"/>
      <c r="AB61" s="256"/>
      <c r="AC61" s="256"/>
      <c r="AD61" s="256"/>
      <c r="AE61" s="256"/>
      <c r="AF61" s="256"/>
      <c r="AG61" s="256"/>
      <c r="AH61" s="256"/>
    </row>
    <row r="62" spans="1:34" ht="24.95" customHeight="1">
      <c r="A62" s="732"/>
      <c r="B62" s="293"/>
      <c r="C62" s="293"/>
      <c r="D62" s="293"/>
      <c r="E62" s="293"/>
      <c r="F62" s="303" t="s">
        <v>1114</v>
      </c>
      <c r="G62" s="1324" t="s">
        <v>678</v>
      </c>
      <c r="H62" s="1324"/>
      <c r="I62" s="1324"/>
      <c r="J62" s="1325"/>
      <c r="K62" s="263"/>
      <c r="L62" s="263"/>
      <c r="M62" s="263"/>
      <c r="N62" s="263"/>
      <c r="O62" s="263"/>
      <c r="P62" s="263"/>
      <c r="Q62" s="263"/>
      <c r="R62" s="263"/>
      <c r="S62" s="252"/>
      <c r="T62" s="252"/>
      <c r="U62" s="255"/>
      <c r="V62" s="431"/>
      <c r="W62" s="255"/>
      <c r="X62" s="254"/>
      <c r="Y62" s="254"/>
      <c r="Z62" s="256"/>
      <c r="AA62" s="256"/>
      <c r="AB62" s="256"/>
      <c r="AC62" s="256"/>
      <c r="AD62" s="256"/>
      <c r="AE62" s="256"/>
      <c r="AF62" s="256"/>
      <c r="AG62" s="256"/>
      <c r="AH62" s="256"/>
    </row>
    <row r="63" spans="1:34" ht="24.95" customHeight="1">
      <c r="A63" s="732"/>
      <c r="B63" s="293"/>
      <c r="C63" s="293"/>
      <c r="D63" s="293"/>
      <c r="E63" s="293"/>
      <c r="F63" s="305" t="s">
        <v>1115</v>
      </c>
      <c r="G63" s="1020" t="s">
        <v>678</v>
      </c>
      <c r="H63" s="1020"/>
      <c r="I63" s="1020"/>
      <c r="J63" s="1021"/>
      <c r="K63" s="263"/>
      <c r="L63" s="263"/>
      <c r="M63" s="261"/>
      <c r="N63" s="263"/>
      <c r="O63" s="263"/>
      <c r="P63" s="263"/>
      <c r="Q63" s="263"/>
      <c r="R63" s="263"/>
      <c r="S63" s="252"/>
      <c r="T63" s="252"/>
      <c r="U63" s="255"/>
      <c r="V63" s="431"/>
      <c r="W63" s="255"/>
      <c r="X63" s="254"/>
      <c r="Y63" s="254"/>
      <c r="Z63" s="256"/>
      <c r="AA63" s="256"/>
      <c r="AB63" s="256"/>
      <c r="AC63" s="256"/>
      <c r="AD63" s="256"/>
      <c r="AE63" s="256"/>
      <c r="AF63" s="256"/>
      <c r="AG63" s="256"/>
      <c r="AH63" s="256"/>
    </row>
    <row r="64" spans="1:34" ht="24.95" customHeight="1">
      <c r="A64" s="732"/>
      <c r="B64" s="293"/>
      <c r="C64" s="293"/>
      <c r="D64" s="293"/>
      <c r="E64" s="293"/>
      <c r="F64" s="305" t="s">
        <v>1116</v>
      </c>
      <c r="G64" s="1020" t="s">
        <v>678</v>
      </c>
      <c r="H64" s="1020"/>
      <c r="I64" s="1020"/>
      <c r="J64" s="1021"/>
      <c r="K64" s="263"/>
      <c r="L64" s="263"/>
      <c r="M64" s="273"/>
      <c r="N64" s="263"/>
      <c r="O64" s="263"/>
      <c r="P64" s="263"/>
      <c r="Q64" s="263"/>
      <c r="R64" s="263"/>
      <c r="S64" s="252"/>
      <c r="T64" s="252"/>
      <c r="U64" s="255"/>
      <c r="V64" s="431"/>
      <c r="W64" s="255"/>
      <c r="X64" s="254"/>
      <c r="Y64" s="254"/>
      <c r="Z64" s="256"/>
      <c r="AA64" s="256"/>
      <c r="AB64" s="256"/>
      <c r="AC64" s="256"/>
      <c r="AD64" s="256"/>
      <c r="AE64" s="256"/>
      <c r="AF64" s="256"/>
      <c r="AG64" s="256"/>
      <c r="AH64" s="256"/>
    </row>
    <row r="65" spans="1:34" ht="24.95" customHeight="1">
      <c r="A65" s="902"/>
      <c r="B65" s="903"/>
      <c r="C65" s="903"/>
      <c r="D65" s="903"/>
      <c r="E65" s="903"/>
      <c r="F65" s="903"/>
      <c r="G65" s="903"/>
      <c r="H65" s="903"/>
      <c r="I65" s="903"/>
      <c r="J65" s="904"/>
      <c r="K65" s="254"/>
      <c r="L65" s="261"/>
      <c r="M65" s="261"/>
      <c r="N65" s="261"/>
      <c r="O65" s="261"/>
      <c r="P65" s="261"/>
      <c r="Q65" s="261"/>
      <c r="R65" s="261"/>
      <c r="S65" s="252"/>
      <c r="T65" s="252"/>
      <c r="U65" s="255"/>
      <c r="V65" s="431"/>
      <c r="W65" s="255"/>
      <c r="X65" s="254"/>
      <c r="Y65" s="254"/>
      <c r="Z65" s="256"/>
      <c r="AA65" s="256"/>
      <c r="AB65" s="256"/>
      <c r="AC65" s="256"/>
      <c r="AD65" s="256"/>
      <c r="AE65" s="256"/>
      <c r="AF65" s="256"/>
      <c r="AG65" s="256"/>
      <c r="AH65" s="256"/>
    </row>
    <row r="66" spans="1:34" ht="24.95" customHeight="1">
      <c r="A66" s="1328" t="str">
        <f>A131</f>
        <v xml:space="preserve">Article 6 : Planification </v>
      </c>
      <c r="B66" s="1329"/>
      <c r="C66" s="1329"/>
      <c r="D66" s="1329"/>
      <c r="E66" s="1329"/>
      <c r="F66" s="1023" t="str">
        <f>F131</f>
        <v/>
      </c>
      <c r="G66" s="1329" t="str">
        <f>IFERROR(VLOOKUP(J66,'Page d''accueil'!$A$37:$E$41,5),"")</f>
        <v/>
      </c>
      <c r="H66" s="1329"/>
      <c r="I66" s="1329"/>
      <c r="J66" s="739" t="str">
        <f>G131</f>
        <v/>
      </c>
      <c r="K66" s="273"/>
      <c r="L66" s="273"/>
      <c r="M66" s="295"/>
      <c r="N66" s="273"/>
      <c r="O66" s="273"/>
      <c r="P66" s="273"/>
      <c r="Q66" s="273"/>
      <c r="R66" s="273"/>
      <c r="S66" s="252"/>
      <c r="T66" s="252"/>
      <c r="U66" s="255"/>
      <c r="V66" s="431"/>
      <c r="W66" s="255"/>
      <c r="X66" s="254"/>
      <c r="Y66" s="254"/>
      <c r="Z66" s="256"/>
      <c r="AA66" s="256"/>
      <c r="AB66" s="256"/>
      <c r="AC66" s="256"/>
      <c r="AD66" s="256"/>
      <c r="AE66" s="256"/>
      <c r="AF66" s="256"/>
      <c r="AG66" s="256"/>
      <c r="AH66" s="256"/>
    </row>
    <row r="67" spans="1:34" ht="24.95" customHeight="1">
      <c r="A67" s="730"/>
      <c r="B67" s="290"/>
      <c r="C67" s="1317"/>
      <c r="D67" s="1317"/>
      <c r="E67" s="1317"/>
      <c r="F67" s="291"/>
      <c r="G67" s="291"/>
      <c r="H67" s="291"/>
      <c r="I67" s="291"/>
      <c r="J67" s="731"/>
      <c r="K67" s="254"/>
      <c r="L67" s="261"/>
      <c r="M67" s="263"/>
      <c r="N67" s="261"/>
      <c r="O67" s="261"/>
      <c r="P67" s="261"/>
      <c r="Q67" s="261"/>
      <c r="R67" s="261"/>
      <c r="S67" s="252"/>
      <c r="T67" s="252"/>
      <c r="U67" s="255"/>
      <c r="V67" s="431"/>
      <c r="W67" s="255"/>
      <c r="X67" s="254"/>
      <c r="Y67" s="254"/>
      <c r="Z67" s="256"/>
      <c r="AA67" s="256"/>
      <c r="AB67" s="256"/>
      <c r="AC67" s="256"/>
      <c r="AD67" s="256"/>
      <c r="AE67" s="256"/>
      <c r="AF67" s="256"/>
      <c r="AG67" s="256"/>
      <c r="AH67" s="256"/>
    </row>
    <row r="68" spans="1:34" ht="24.95" customHeight="1">
      <c r="A68" s="732"/>
      <c r="B68" s="301"/>
      <c r="C68" s="301"/>
      <c r="D68" s="292"/>
      <c r="E68" s="293"/>
      <c r="F68" s="307" t="s">
        <v>676</v>
      </c>
      <c r="G68" s="1330" t="s">
        <v>677</v>
      </c>
      <c r="H68" s="1330"/>
      <c r="I68" s="1330"/>
      <c r="J68" s="1331"/>
      <c r="K68" s="295"/>
      <c r="L68" s="295"/>
      <c r="M68" s="263"/>
      <c r="N68" s="295"/>
      <c r="O68" s="295"/>
      <c r="P68" s="295"/>
      <c r="Q68" s="295"/>
      <c r="R68" s="295"/>
      <c r="S68" s="252"/>
      <c r="T68" s="252"/>
      <c r="U68" s="255"/>
      <c r="V68" s="431"/>
      <c r="W68" s="255"/>
      <c r="X68" s="254"/>
      <c r="Y68" s="254"/>
      <c r="Z68" s="256"/>
      <c r="AA68" s="256"/>
      <c r="AB68" s="256"/>
      <c r="AC68" s="256"/>
      <c r="AD68" s="256"/>
      <c r="AE68" s="256"/>
      <c r="AF68" s="256"/>
      <c r="AG68" s="256"/>
      <c r="AH68" s="256"/>
    </row>
    <row r="69" spans="1:34" ht="24.95" customHeight="1">
      <c r="A69" s="732"/>
      <c r="B69" s="293"/>
      <c r="C69" s="293"/>
      <c r="D69" s="293"/>
      <c r="E69" s="293"/>
      <c r="F69" s="308" t="s">
        <v>1113</v>
      </c>
      <c r="G69" s="1324" t="s">
        <v>678</v>
      </c>
      <c r="H69" s="1324"/>
      <c r="I69" s="1324"/>
      <c r="J69" s="1325"/>
      <c r="K69" s="263"/>
      <c r="L69" s="263"/>
      <c r="M69" s="263"/>
      <c r="N69" s="263"/>
      <c r="O69" s="263"/>
      <c r="P69" s="263"/>
      <c r="Q69" s="263"/>
      <c r="R69" s="263"/>
      <c r="S69" s="252"/>
      <c r="T69" s="252"/>
      <c r="U69" s="255"/>
      <c r="V69" s="431"/>
      <c r="W69" s="255"/>
      <c r="X69" s="254"/>
      <c r="Y69" s="254"/>
      <c r="Z69" s="256"/>
      <c r="AA69" s="256"/>
      <c r="AB69" s="256"/>
      <c r="AC69" s="256"/>
      <c r="AD69" s="256"/>
      <c r="AE69" s="256"/>
      <c r="AF69" s="256"/>
      <c r="AG69" s="256"/>
      <c r="AH69" s="256"/>
    </row>
    <row r="70" spans="1:34" ht="24.95" customHeight="1">
      <c r="A70" s="732"/>
      <c r="B70" s="293"/>
      <c r="C70" s="293"/>
      <c r="D70" s="293"/>
      <c r="E70" s="293"/>
      <c r="F70" s="309"/>
      <c r="G70" s="1324"/>
      <c r="H70" s="1324"/>
      <c r="I70" s="1324"/>
      <c r="J70" s="1325"/>
      <c r="K70" s="263"/>
      <c r="L70" s="263"/>
      <c r="M70" s="263"/>
      <c r="N70" s="263"/>
      <c r="O70" s="263"/>
      <c r="P70" s="263"/>
      <c r="Q70" s="263"/>
      <c r="R70" s="263"/>
      <c r="S70" s="252"/>
      <c r="T70" s="252"/>
      <c r="U70" s="255"/>
      <c r="V70" s="431"/>
      <c r="W70" s="255"/>
      <c r="X70" s="254"/>
      <c r="Y70" s="254"/>
      <c r="Z70" s="256"/>
      <c r="AA70" s="256"/>
      <c r="AB70" s="256"/>
      <c r="AC70" s="256"/>
      <c r="AD70" s="256"/>
      <c r="AE70" s="256"/>
      <c r="AF70" s="256"/>
      <c r="AG70" s="256"/>
      <c r="AH70" s="256"/>
    </row>
    <row r="71" spans="1:34" ht="24.95" customHeight="1">
      <c r="A71" s="732"/>
      <c r="B71" s="293"/>
      <c r="C71" s="293"/>
      <c r="D71" s="293"/>
      <c r="E71" s="293"/>
      <c r="F71" s="308" t="s">
        <v>1114</v>
      </c>
      <c r="G71" s="1324" t="s">
        <v>678</v>
      </c>
      <c r="H71" s="1324"/>
      <c r="I71" s="1324"/>
      <c r="J71" s="1325"/>
      <c r="K71" s="263"/>
      <c r="L71" s="263"/>
      <c r="M71" s="263"/>
      <c r="N71" s="263"/>
      <c r="O71" s="263"/>
      <c r="P71" s="263"/>
      <c r="Q71" s="263"/>
      <c r="R71" s="263"/>
      <c r="S71" s="252"/>
      <c r="T71" s="252"/>
      <c r="U71" s="255"/>
      <c r="V71" s="431"/>
      <c r="W71" s="255"/>
      <c r="X71" s="254"/>
      <c r="Y71" s="254"/>
      <c r="Z71" s="256"/>
      <c r="AA71" s="256"/>
      <c r="AB71" s="256"/>
      <c r="AC71" s="256"/>
      <c r="AD71" s="256"/>
      <c r="AE71" s="256"/>
      <c r="AF71" s="256"/>
      <c r="AG71" s="256"/>
      <c r="AH71" s="256"/>
    </row>
    <row r="72" spans="1:34" ht="24.95" customHeight="1">
      <c r="A72" s="732"/>
      <c r="B72" s="293"/>
      <c r="C72" s="293"/>
      <c r="D72" s="293"/>
      <c r="E72" s="293"/>
      <c r="F72" s="310" t="s">
        <v>1115</v>
      </c>
      <c r="G72" s="1020" t="s">
        <v>678</v>
      </c>
      <c r="H72" s="1020"/>
      <c r="I72" s="1020"/>
      <c r="J72" s="1021"/>
      <c r="K72" s="263"/>
      <c r="L72" s="263"/>
      <c r="M72" s="261"/>
      <c r="N72" s="263"/>
      <c r="O72" s="263"/>
      <c r="P72" s="263"/>
      <c r="Q72" s="263"/>
      <c r="R72" s="263"/>
      <c r="S72" s="252"/>
      <c r="T72" s="252"/>
      <c r="U72" s="255"/>
      <c r="V72" s="431"/>
      <c r="W72" s="255"/>
      <c r="X72" s="254"/>
      <c r="Y72" s="254"/>
      <c r="Z72" s="256"/>
      <c r="AA72" s="256"/>
      <c r="AB72" s="256"/>
      <c r="AC72" s="256"/>
      <c r="AD72" s="256"/>
      <c r="AE72" s="256"/>
      <c r="AF72" s="256"/>
      <c r="AG72" s="256"/>
      <c r="AH72" s="256"/>
    </row>
    <row r="73" spans="1:34" ht="24.95" customHeight="1">
      <c r="A73" s="732"/>
      <c r="B73" s="293"/>
      <c r="C73" s="293"/>
      <c r="D73" s="293"/>
      <c r="E73" s="293"/>
      <c r="F73" s="310" t="s">
        <v>1116</v>
      </c>
      <c r="G73" s="1020" t="s">
        <v>678</v>
      </c>
      <c r="H73" s="1020"/>
      <c r="I73" s="1020"/>
      <c r="J73" s="1021"/>
      <c r="K73" s="263"/>
      <c r="L73" s="263"/>
      <c r="M73" s="273"/>
      <c r="N73" s="263"/>
      <c r="O73" s="263"/>
      <c r="P73" s="263"/>
      <c r="Q73" s="263"/>
      <c r="R73" s="263"/>
      <c r="S73" s="252"/>
      <c r="T73" s="252"/>
      <c r="U73" s="255"/>
      <c r="V73" s="431"/>
      <c r="W73" s="255"/>
      <c r="X73" s="254"/>
      <c r="Y73" s="254"/>
      <c r="Z73" s="256"/>
      <c r="AA73" s="256"/>
      <c r="AB73" s="256"/>
      <c r="AC73" s="256"/>
      <c r="AD73" s="256"/>
      <c r="AE73" s="256"/>
      <c r="AF73" s="256"/>
      <c r="AG73" s="256"/>
      <c r="AH73" s="256"/>
    </row>
    <row r="74" spans="1:34" ht="24.95" customHeight="1">
      <c r="A74" s="740"/>
      <c r="B74" s="291"/>
      <c r="C74" s="291"/>
      <c r="D74" s="291"/>
      <c r="E74" s="291"/>
      <c r="F74" s="291"/>
      <c r="G74" s="291"/>
      <c r="H74" s="291"/>
      <c r="I74" s="291"/>
      <c r="J74" s="731"/>
      <c r="K74" s="254"/>
      <c r="L74" s="261"/>
      <c r="M74" s="261"/>
      <c r="N74" s="261"/>
      <c r="O74" s="261"/>
      <c r="P74" s="261"/>
      <c r="Q74" s="261"/>
      <c r="R74" s="261"/>
      <c r="S74" s="252"/>
      <c r="T74" s="252"/>
      <c r="U74" s="255"/>
      <c r="V74" s="431"/>
      <c r="W74" s="255"/>
      <c r="X74" s="254"/>
      <c r="Y74" s="254"/>
      <c r="Z74" s="256"/>
      <c r="AA74" s="256"/>
      <c r="AB74" s="256"/>
      <c r="AC74" s="256"/>
      <c r="AD74" s="256"/>
      <c r="AE74" s="256"/>
      <c r="AF74" s="256"/>
      <c r="AG74" s="256"/>
      <c r="AH74" s="256"/>
    </row>
    <row r="75" spans="1:34" ht="24.95" customHeight="1">
      <c r="A75" s="1326" t="str">
        <f>A135</f>
        <v>Article 7 : Support</v>
      </c>
      <c r="B75" s="1327"/>
      <c r="C75" s="1327"/>
      <c r="D75" s="1327"/>
      <c r="E75" s="1327"/>
      <c r="F75" s="1022" t="str">
        <f>F135</f>
        <v/>
      </c>
      <c r="G75" s="1327" t="str">
        <f>IFERROR(VLOOKUP(J75,'Page d''accueil'!$A$37:$E$41,5),"")</f>
        <v/>
      </c>
      <c r="H75" s="1327"/>
      <c r="I75" s="1327"/>
      <c r="J75" s="901" t="str">
        <f>G135</f>
        <v/>
      </c>
      <c r="K75" s="273"/>
      <c r="L75" s="273"/>
      <c r="M75" s="295"/>
      <c r="N75" s="273"/>
      <c r="O75" s="273"/>
      <c r="P75" s="273"/>
      <c r="Q75" s="273"/>
      <c r="R75" s="273"/>
      <c r="S75" s="252"/>
      <c r="T75" s="252"/>
      <c r="U75" s="255"/>
      <c r="V75" s="431"/>
      <c r="W75" s="255"/>
      <c r="X75" s="254"/>
      <c r="Y75" s="254"/>
      <c r="Z75" s="256"/>
      <c r="AA75" s="256"/>
      <c r="AB75" s="256"/>
      <c r="AC75" s="256"/>
      <c r="AD75" s="256"/>
      <c r="AE75" s="256"/>
      <c r="AF75" s="256"/>
      <c r="AG75" s="256"/>
      <c r="AH75" s="256"/>
    </row>
    <row r="76" spans="1:34" ht="24.95" customHeight="1">
      <c r="A76" s="730"/>
      <c r="B76" s="290"/>
      <c r="C76" s="1317"/>
      <c r="D76" s="1317"/>
      <c r="E76" s="1317"/>
      <c r="F76" s="291"/>
      <c r="G76" s="291"/>
      <c r="H76" s="291"/>
      <c r="I76" s="291"/>
      <c r="J76" s="731"/>
      <c r="K76" s="254"/>
      <c r="L76" s="261"/>
      <c r="M76" s="263"/>
      <c r="N76" s="261"/>
      <c r="O76" s="261"/>
      <c r="P76" s="261"/>
      <c r="Q76" s="261"/>
      <c r="R76" s="261"/>
      <c r="S76" s="252"/>
      <c r="T76" s="252"/>
      <c r="U76" s="255"/>
      <c r="V76" s="431"/>
      <c r="W76" s="255"/>
      <c r="X76" s="254"/>
      <c r="Y76" s="254"/>
      <c r="Z76" s="256"/>
      <c r="AA76" s="256"/>
      <c r="AB76" s="256"/>
      <c r="AC76" s="256"/>
      <c r="AD76" s="256"/>
      <c r="AE76" s="256"/>
      <c r="AF76" s="256"/>
      <c r="AG76" s="256"/>
      <c r="AH76" s="256"/>
    </row>
    <row r="77" spans="1:34" ht="24.95" customHeight="1">
      <c r="A77" s="732"/>
      <c r="B77" s="301"/>
      <c r="C77" s="301"/>
      <c r="D77" s="292"/>
      <c r="E77" s="293"/>
      <c r="F77" s="311" t="s">
        <v>676</v>
      </c>
      <c r="G77" s="1318" t="s">
        <v>677</v>
      </c>
      <c r="H77" s="1318"/>
      <c r="I77" s="1318"/>
      <c r="J77" s="1319"/>
      <c r="K77" s="295"/>
      <c r="L77" s="295"/>
      <c r="M77" s="263"/>
      <c r="N77" s="295"/>
      <c r="O77" s="295"/>
      <c r="P77" s="295"/>
      <c r="Q77" s="295"/>
      <c r="R77" s="295"/>
      <c r="S77" s="252"/>
      <c r="T77" s="252"/>
      <c r="U77" s="255"/>
      <c r="V77" s="431"/>
      <c r="W77" s="255"/>
      <c r="X77" s="254"/>
      <c r="Y77" s="254"/>
      <c r="Z77" s="256"/>
      <c r="AA77" s="256"/>
      <c r="AB77" s="256"/>
      <c r="AC77" s="256"/>
      <c r="AD77" s="256"/>
      <c r="AE77" s="256"/>
      <c r="AF77" s="256"/>
      <c r="AG77" s="256"/>
      <c r="AH77" s="256"/>
    </row>
    <row r="78" spans="1:34" ht="24.95" customHeight="1">
      <c r="A78" s="732"/>
      <c r="B78" s="293"/>
      <c r="C78" s="293"/>
      <c r="D78" s="293"/>
      <c r="E78" s="293"/>
      <c r="F78" s="312" t="s">
        <v>1113</v>
      </c>
      <c r="G78" s="1299" t="s">
        <v>678</v>
      </c>
      <c r="H78" s="1299"/>
      <c r="I78" s="1299"/>
      <c r="J78" s="1300"/>
      <c r="K78" s="263"/>
      <c r="L78" s="263"/>
      <c r="M78" s="263"/>
      <c r="N78" s="263"/>
      <c r="O78" s="263"/>
      <c r="P78" s="263"/>
      <c r="Q78" s="263"/>
      <c r="R78" s="263"/>
      <c r="S78" s="252"/>
      <c r="T78" s="252"/>
      <c r="U78" s="255"/>
      <c r="V78" s="431"/>
      <c r="W78" s="255"/>
      <c r="X78" s="254"/>
      <c r="Y78" s="254"/>
      <c r="Z78" s="256"/>
      <c r="AA78" s="256"/>
      <c r="AB78" s="256"/>
      <c r="AC78" s="256"/>
      <c r="AD78" s="256"/>
      <c r="AE78" s="256"/>
      <c r="AF78" s="256"/>
      <c r="AG78" s="256"/>
      <c r="AH78" s="256"/>
    </row>
    <row r="79" spans="1:34" ht="24.95" customHeight="1">
      <c r="A79" s="732"/>
      <c r="B79" s="293"/>
      <c r="C79" s="293"/>
      <c r="D79" s="293"/>
      <c r="E79" s="293"/>
      <c r="F79" s="313"/>
      <c r="G79" s="1299"/>
      <c r="H79" s="1299"/>
      <c r="I79" s="1299"/>
      <c r="J79" s="1300"/>
      <c r="K79" s="263"/>
      <c r="L79" s="263"/>
      <c r="M79" s="263"/>
      <c r="N79" s="263"/>
      <c r="O79" s="263"/>
      <c r="P79" s="263"/>
      <c r="Q79" s="263"/>
      <c r="R79" s="263"/>
      <c r="S79" s="252"/>
      <c r="T79" s="252"/>
      <c r="U79" s="255"/>
      <c r="V79" s="431"/>
      <c r="W79" s="255"/>
      <c r="X79" s="254"/>
      <c r="Y79" s="254"/>
      <c r="Z79" s="256"/>
      <c r="AA79" s="256"/>
      <c r="AB79" s="256"/>
      <c r="AC79" s="256"/>
      <c r="AD79" s="256"/>
      <c r="AE79" s="256"/>
      <c r="AF79" s="256"/>
      <c r="AG79" s="256"/>
      <c r="AH79" s="256"/>
    </row>
    <row r="80" spans="1:34" ht="24.95" customHeight="1">
      <c r="A80" s="732"/>
      <c r="B80" s="293"/>
      <c r="C80" s="293"/>
      <c r="D80" s="293"/>
      <c r="E80" s="293"/>
      <c r="F80" s="312" t="s">
        <v>1114</v>
      </c>
      <c r="G80" s="1299" t="s">
        <v>678</v>
      </c>
      <c r="H80" s="1299"/>
      <c r="I80" s="1299"/>
      <c r="J80" s="1300"/>
      <c r="K80" s="263"/>
      <c r="L80" s="263"/>
      <c r="M80" s="263"/>
      <c r="N80" s="263"/>
      <c r="O80" s="263"/>
      <c r="P80" s="263"/>
      <c r="Q80" s="263"/>
      <c r="R80" s="263"/>
      <c r="S80" s="252"/>
      <c r="T80" s="252"/>
      <c r="U80" s="255"/>
      <c r="V80" s="431"/>
      <c r="W80" s="255"/>
      <c r="X80" s="254"/>
      <c r="Y80" s="254"/>
      <c r="Z80" s="256"/>
      <c r="AA80" s="256"/>
      <c r="AB80" s="256"/>
      <c r="AC80" s="256"/>
      <c r="AD80" s="256"/>
      <c r="AE80" s="256"/>
      <c r="AF80" s="256"/>
      <c r="AG80" s="256"/>
      <c r="AH80" s="256"/>
    </row>
    <row r="81" spans="1:34" ht="24.95" customHeight="1">
      <c r="A81" s="732"/>
      <c r="B81" s="293"/>
      <c r="C81" s="293"/>
      <c r="D81" s="293"/>
      <c r="E81" s="293"/>
      <c r="F81" s="314" t="s">
        <v>1115</v>
      </c>
      <c r="G81" s="1014" t="s">
        <v>678</v>
      </c>
      <c r="H81" s="1014"/>
      <c r="I81" s="1014"/>
      <c r="J81" s="1015"/>
      <c r="K81" s="263"/>
      <c r="L81" s="263"/>
      <c r="M81" s="261"/>
      <c r="N81" s="263"/>
      <c r="O81" s="263"/>
      <c r="P81" s="263"/>
      <c r="Q81" s="263"/>
      <c r="R81" s="263"/>
      <c r="S81" s="252"/>
      <c r="T81" s="252"/>
      <c r="U81" s="255"/>
      <c r="V81" s="431"/>
      <c r="W81" s="255"/>
      <c r="X81" s="254"/>
      <c r="Y81" s="254"/>
      <c r="Z81" s="256"/>
      <c r="AA81" s="256"/>
      <c r="AB81" s="256"/>
      <c r="AC81" s="256"/>
      <c r="AD81" s="256"/>
      <c r="AE81" s="256"/>
      <c r="AF81" s="256"/>
      <c r="AG81" s="256"/>
      <c r="AH81" s="256"/>
    </row>
    <row r="82" spans="1:34" ht="24.95" customHeight="1">
      <c r="A82" s="732"/>
      <c r="B82" s="293"/>
      <c r="C82" s="293"/>
      <c r="D82" s="293"/>
      <c r="E82" s="293"/>
      <c r="F82" s="314" t="s">
        <v>1116</v>
      </c>
      <c r="G82" s="1014" t="s">
        <v>678</v>
      </c>
      <c r="H82" s="1014"/>
      <c r="I82" s="1014"/>
      <c r="J82" s="1015"/>
      <c r="K82" s="263"/>
      <c r="L82" s="263"/>
      <c r="M82" s="273"/>
      <c r="N82" s="263"/>
      <c r="O82" s="263"/>
      <c r="P82" s="263"/>
      <c r="Q82" s="263"/>
      <c r="R82" s="263"/>
      <c r="S82" s="252"/>
      <c r="T82" s="252"/>
      <c r="U82" s="255"/>
      <c r="V82" s="431"/>
      <c r="W82" s="255"/>
      <c r="X82" s="254"/>
      <c r="Y82" s="254"/>
      <c r="Z82" s="256"/>
      <c r="AA82" s="256"/>
      <c r="AB82" s="256"/>
      <c r="AC82" s="256"/>
      <c r="AD82" s="256"/>
      <c r="AE82" s="256"/>
      <c r="AF82" s="256"/>
      <c r="AG82" s="256"/>
      <c r="AH82" s="256"/>
    </row>
    <row r="83" spans="1:34" ht="24.95" customHeight="1">
      <c r="A83" s="902"/>
      <c r="B83" s="903"/>
      <c r="C83" s="903"/>
      <c r="D83" s="903"/>
      <c r="E83" s="903"/>
      <c r="F83" s="903"/>
      <c r="G83" s="903"/>
      <c r="H83" s="903"/>
      <c r="I83" s="903"/>
      <c r="J83" s="904"/>
      <c r="K83" s="254"/>
      <c r="L83" s="261"/>
      <c r="M83" s="261"/>
      <c r="N83" s="261"/>
      <c r="O83" s="261"/>
      <c r="P83" s="261"/>
      <c r="Q83" s="261"/>
      <c r="R83" s="261"/>
      <c r="S83" s="252"/>
      <c r="T83" s="252"/>
      <c r="U83" s="255"/>
      <c r="V83" s="431"/>
      <c r="W83" s="255"/>
      <c r="X83" s="254"/>
      <c r="Y83" s="254"/>
      <c r="Z83" s="256"/>
      <c r="AA83" s="256"/>
      <c r="AB83" s="256"/>
      <c r="AC83" s="256"/>
      <c r="AD83" s="256"/>
      <c r="AE83" s="256"/>
      <c r="AF83" s="256"/>
      <c r="AG83" s="256"/>
      <c r="AH83" s="256"/>
    </row>
    <row r="84" spans="1:34" ht="24.95" customHeight="1">
      <c r="A84" s="1322" t="str">
        <f>A141</f>
        <v>Article 8 : Réalisation des activités opérationnelles</v>
      </c>
      <c r="B84" s="1323"/>
      <c r="C84" s="1323"/>
      <c r="D84" s="1323"/>
      <c r="E84" s="1323"/>
      <c r="F84" s="1019" t="str">
        <f>F141</f>
        <v/>
      </c>
      <c r="G84" s="1323" t="str">
        <f>IFERROR(VLOOKUP(J84,'Page d''accueil'!$A$37:$E$41,5),"")</f>
        <v/>
      </c>
      <c r="H84" s="1323"/>
      <c r="I84" s="1323"/>
      <c r="J84" s="1061" t="str">
        <f>G141</f>
        <v/>
      </c>
      <c r="K84" s="273"/>
      <c r="L84" s="273"/>
      <c r="M84" s="295"/>
      <c r="N84" s="273"/>
      <c r="O84" s="273"/>
      <c r="P84" s="273"/>
      <c r="Q84" s="273"/>
      <c r="R84" s="273"/>
      <c r="S84" s="252"/>
      <c r="T84" s="252"/>
      <c r="U84" s="255"/>
      <c r="V84" s="431"/>
      <c r="W84" s="255"/>
      <c r="X84" s="254"/>
      <c r="Y84" s="254"/>
      <c r="Z84" s="256"/>
      <c r="AA84" s="256"/>
      <c r="AB84" s="256"/>
      <c r="AC84" s="256"/>
      <c r="AD84" s="256"/>
      <c r="AE84" s="256"/>
      <c r="AF84" s="256"/>
      <c r="AG84" s="256"/>
      <c r="AH84" s="256"/>
    </row>
    <row r="85" spans="1:34" ht="24.95" customHeight="1">
      <c r="A85" s="730"/>
      <c r="B85" s="290"/>
      <c r="C85" s="1317"/>
      <c r="D85" s="1317"/>
      <c r="E85" s="1317"/>
      <c r="F85" s="291"/>
      <c r="G85" s="291"/>
      <c r="H85" s="291"/>
      <c r="I85" s="291"/>
      <c r="J85" s="731"/>
      <c r="K85" s="254"/>
      <c r="L85" s="261"/>
      <c r="M85" s="263"/>
      <c r="N85" s="261"/>
      <c r="O85" s="261"/>
      <c r="P85" s="261"/>
      <c r="Q85" s="261"/>
      <c r="R85" s="261"/>
      <c r="S85" s="252"/>
      <c r="T85" s="252"/>
      <c r="U85" s="255"/>
      <c r="V85" s="431"/>
      <c r="W85" s="255"/>
      <c r="X85" s="254"/>
      <c r="Y85" s="254"/>
      <c r="Z85" s="256"/>
      <c r="AA85" s="256"/>
      <c r="AB85" s="256"/>
      <c r="AC85" s="256"/>
      <c r="AD85" s="256"/>
      <c r="AE85" s="256"/>
      <c r="AF85" s="256"/>
      <c r="AG85" s="256"/>
      <c r="AH85" s="256"/>
    </row>
    <row r="86" spans="1:34" ht="24.95" customHeight="1">
      <c r="A86" s="732"/>
      <c r="B86" s="301"/>
      <c r="C86" s="301"/>
      <c r="D86" s="292"/>
      <c r="E86" s="293"/>
      <c r="F86" s="315" t="s">
        <v>676</v>
      </c>
      <c r="G86" s="1318" t="s">
        <v>677</v>
      </c>
      <c r="H86" s="1318"/>
      <c r="I86" s="1318"/>
      <c r="J86" s="1319"/>
      <c r="K86" s="295"/>
      <c r="L86" s="295"/>
      <c r="M86" s="263"/>
      <c r="N86" s="295"/>
      <c r="O86" s="295"/>
      <c r="P86" s="295"/>
      <c r="Q86" s="295"/>
      <c r="R86" s="295"/>
      <c r="S86" s="252"/>
      <c r="T86" s="252"/>
      <c r="U86" s="255"/>
      <c r="V86" s="431"/>
      <c r="W86" s="255"/>
      <c r="X86" s="254"/>
      <c r="Y86" s="254"/>
      <c r="Z86" s="256"/>
      <c r="AA86" s="256"/>
      <c r="AB86" s="256"/>
      <c r="AC86" s="256"/>
      <c r="AD86" s="256"/>
      <c r="AE86" s="256"/>
      <c r="AF86" s="256"/>
      <c r="AG86" s="256"/>
      <c r="AH86" s="256"/>
    </row>
    <row r="87" spans="1:34" ht="24.95" customHeight="1">
      <c r="A87" s="732"/>
      <c r="B87" s="293"/>
      <c r="C87" s="293"/>
      <c r="D87" s="293"/>
      <c r="E87" s="293"/>
      <c r="F87" s="316" t="s">
        <v>1113</v>
      </c>
      <c r="G87" s="1299" t="s">
        <v>678</v>
      </c>
      <c r="H87" s="1299"/>
      <c r="I87" s="1299"/>
      <c r="J87" s="1300"/>
      <c r="K87" s="263"/>
      <c r="L87" s="263"/>
      <c r="M87" s="263"/>
      <c r="N87" s="263"/>
      <c r="O87" s="263"/>
      <c r="P87" s="263"/>
      <c r="Q87" s="263"/>
      <c r="R87" s="263"/>
      <c r="S87" s="252"/>
      <c r="T87" s="252"/>
      <c r="U87" s="255"/>
      <c r="V87" s="431"/>
      <c r="W87" s="255"/>
      <c r="X87" s="254"/>
      <c r="Y87" s="254"/>
      <c r="Z87" s="256"/>
      <c r="AA87" s="256"/>
      <c r="AB87" s="256"/>
      <c r="AC87" s="256"/>
      <c r="AD87" s="256"/>
      <c r="AE87" s="256"/>
      <c r="AF87" s="256"/>
      <c r="AG87" s="256"/>
      <c r="AH87" s="256"/>
    </row>
    <row r="88" spans="1:34" ht="24.95" customHeight="1">
      <c r="A88" s="732"/>
      <c r="B88" s="293"/>
      <c r="C88" s="293"/>
      <c r="D88" s="293"/>
      <c r="E88" s="293"/>
      <c r="F88" s="317"/>
      <c r="G88" s="1299"/>
      <c r="H88" s="1299"/>
      <c r="I88" s="1299"/>
      <c r="J88" s="1300"/>
      <c r="K88" s="263"/>
      <c r="L88" s="263"/>
      <c r="M88" s="263"/>
      <c r="N88" s="263"/>
      <c r="O88" s="263"/>
      <c r="P88" s="263"/>
      <c r="Q88" s="263"/>
      <c r="R88" s="263"/>
      <c r="S88" s="252"/>
      <c r="T88" s="252"/>
      <c r="U88" s="255"/>
      <c r="V88" s="431"/>
      <c r="W88" s="255"/>
      <c r="X88" s="254"/>
      <c r="Y88" s="254"/>
      <c r="Z88" s="256"/>
      <c r="AA88" s="256"/>
      <c r="AB88" s="256"/>
      <c r="AC88" s="256"/>
      <c r="AD88" s="256"/>
      <c r="AE88" s="256"/>
      <c r="AF88" s="256"/>
      <c r="AG88" s="256"/>
      <c r="AH88" s="256"/>
    </row>
    <row r="89" spans="1:34" ht="24.95" customHeight="1">
      <c r="A89" s="732"/>
      <c r="B89" s="293"/>
      <c r="C89" s="293"/>
      <c r="D89" s="293"/>
      <c r="E89" s="293"/>
      <c r="F89" s="316" t="s">
        <v>1114</v>
      </c>
      <c r="G89" s="1299" t="s">
        <v>678</v>
      </c>
      <c r="H89" s="1299"/>
      <c r="I89" s="1299"/>
      <c r="J89" s="1300"/>
      <c r="K89" s="263"/>
      <c r="L89" s="263"/>
      <c r="M89" s="263"/>
      <c r="N89" s="263"/>
      <c r="O89" s="263"/>
      <c r="P89" s="263"/>
      <c r="Q89" s="263"/>
      <c r="R89" s="263"/>
      <c r="S89" s="252"/>
      <c r="T89" s="252"/>
      <c r="U89" s="255"/>
      <c r="V89" s="431"/>
      <c r="W89" s="255"/>
      <c r="X89" s="254"/>
      <c r="Y89" s="254"/>
      <c r="Z89" s="256"/>
      <c r="AA89" s="256"/>
      <c r="AB89" s="256"/>
      <c r="AC89" s="256"/>
      <c r="AD89" s="256"/>
      <c r="AE89" s="256"/>
      <c r="AF89" s="256"/>
      <c r="AG89" s="256"/>
      <c r="AH89" s="256"/>
    </row>
    <row r="90" spans="1:34" ht="24.95" customHeight="1">
      <c r="A90" s="732"/>
      <c r="B90" s="293"/>
      <c r="C90" s="293"/>
      <c r="D90" s="293"/>
      <c r="E90" s="293"/>
      <c r="F90" s="318" t="s">
        <v>1115</v>
      </c>
      <c r="G90" s="1014" t="s">
        <v>678</v>
      </c>
      <c r="H90" s="1014"/>
      <c r="I90" s="1014"/>
      <c r="J90" s="1015"/>
      <c r="K90" s="263"/>
      <c r="L90" s="263"/>
      <c r="M90" s="261"/>
      <c r="N90" s="263"/>
      <c r="O90" s="263"/>
      <c r="P90" s="263"/>
      <c r="Q90" s="263"/>
      <c r="R90" s="263"/>
      <c r="S90" s="252"/>
      <c r="T90" s="252"/>
      <c r="U90" s="255"/>
      <c r="V90" s="431"/>
      <c r="W90" s="255"/>
      <c r="X90" s="254"/>
      <c r="Y90" s="254"/>
      <c r="Z90" s="256"/>
      <c r="AA90" s="256"/>
      <c r="AB90" s="256"/>
      <c r="AC90" s="256"/>
      <c r="AD90" s="256"/>
      <c r="AE90" s="256"/>
      <c r="AF90" s="256"/>
      <c r="AG90" s="256"/>
      <c r="AH90" s="256"/>
    </row>
    <row r="91" spans="1:34" ht="24.95" customHeight="1">
      <c r="A91" s="732"/>
      <c r="B91" s="293"/>
      <c r="C91" s="293"/>
      <c r="D91" s="293"/>
      <c r="E91" s="293"/>
      <c r="F91" s="318" t="s">
        <v>1116</v>
      </c>
      <c r="G91" s="1014" t="s">
        <v>678</v>
      </c>
      <c r="H91" s="1014"/>
      <c r="I91" s="1014"/>
      <c r="J91" s="1015"/>
      <c r="K91" s="263"/>
      <c r="L91" s="263"/>
      <c r="M91" s="320"/>
      <c r="N91" s="263"/>
      <c r="O91" s="263"/>
      <c r="P91" s="263"/>
      <c r="Q91" s="263"/>
      <c r="R91" s="263"/>
      <c r="S91" s="252"/>
      <c r="T91" s="252"/>
      <c r="U91" s="255"/>
      <c r="V91" s="431"/>
      <c r="W91" s="255"/>
      <c r="X91" s="254"/>
      <c r="Y91" s="254"/>
      <c r="Z91" s="256"/>
      <c r="AA91" s="256"/>
      <c r="AB91" s="256"/>
      <c r="AC91" s="256"/>
      <c r="AD91" s="256"/>
      <c r="AE91" s="256"/>
      <c r="AF91" s="256"/>
      <c r="AG91" s="256"/>
      <c r="AH91" s="256"/>
    </row>
    <row r="92" spans="1:34" ht="24.95" customHeight="1">
      <c r="A92" s="902"/>
      <c r="B92" s="903"/>
      <c r="C92" s="903"/>
      <c r="D92" s="903"/>
      <c r="E92" s="903"/>
      <c r="F92" s="903"/>
      <c r="G92" s="903"/>
      <c r="H92" s="903"/>
      <c r="I92" s="903"/>
      <c r="J92" s="904"/>
      <c r="K92" s="254"/>
      <c r="L92" s="261"/>
      <c r="M92" s="320"/>
      <c r="N92" s="261"/>
      <c r="O92" s="261"/>
      <c r="P92" s="261"/>
      <c r="Q92" s="261"/>
      <c r="R92" s="261"/>
      <c r="S92" s="252"/>
      <c r="T92" s="252"/>
      <c r="U92" s="255"/>
      <c r="V92" s="431"/>
      <c r="W92" s="255"/>
      <c r="X92" s="254"/>
      <c r="Y92" s="254"/>
      <c r="Z92" s="256"/>
      <c r="AA92" s="256"/>
      <c r="AB92" s="256"/>
      <c r="AC92" s="256"/>
      <c r="AD92" s="256"/>
      <c r="AE92" s="256"/>
      <c r="AF92" s="256"/>
      <c r="AG92" s="256"/>
      <c r="AH92" s="256"/>
    </row>
    <row r="93" spans="1:34" ht="24.95" customHeight="1">
      <c r="A93" s="1320" t="str">
        <f>A149</f>
        <v>Article 9 : Evaluation des performances</v>
      </c>
      <c r="B93" s="1321"/>
      <c r="C93" s="1321"/>
      <c r="D93" s="1321"/>
      <c r="E93" s="1321"/>
      <c r="F93" s="1018" t="str">
        <f>F149</f>
        <v/>
      </c>
      <c r="G93" s="1321" t="str">
        <f>IFERROR(VLOOKUP(J93,'Page d''accueil'!$A$37:$E$41,5),"")</f>
        <v/>
      </c>
      <c r="H93" s="1321"/>
      <c r="I93" s="1321"/>
      <c r="J93" s="1062" t="str">
        <f>G149</f>
        <v/>
      </c>
      <c r="K93" s="319"/>
      <c r="L93" s="320"/>
      <c r="M93" s="320"/>
      <c r="N93" s="320"/>
      <c r="O93" s="320"/>
      <c r="P93" s="320"/>
      <c r="Q93" s="320"/>
      <c r="R93" s="320"/>
      <c r="S93" s="252"/>
      <c r="T93" s="252"/>
      <c r="U93" s="255"/>
      <c r="V93" s="431"/>
      <c r="W93" s="255"/>
      <c r="X93" s="254"/>
      <c r="Y93" s="254"/>
      <c r="Z93" s="256"/>
      <c r="AA93" s="256"/>
      <c r="AB93" s="256"/>
      <c r="AC93" s="256"/>
      <c r="AD93" s="256"/>
      <c r="AE93" s="256"/>
      <c r="AF93" s="256"/>
      <c r="AG93" s="256"/>
      <c r="AH93" s="256"/>
    </row>
    <row r="94" spans="1:34" ht="24.95" customHeight="1">
      <c r="A94" s="730"/>
      <c r="B94" s="290"/>
      <c r="C94" s="1317"/>
      <c r="D94" s="1317"/>
      <c r="E94" s="1317"/>
      <c r="F94" s="291"/>
      <c r="G94" s="291"/>
      <c r="H94" s="291"/>
      <c r="I94" s="291"/>
      <c r="J94" s="731"/>
      <c r="K94" s="319"/>
      <c r="L94" s="320"/>
      <c r="M94" s="320"/>
      <c r="N94" s="320"/>
      <c r="O94" s="320"/>
      <c r="P94" s="320"/>
      <c r="Q94" s="320"/>
      <c r="R94" s="320"/>
      <c r="S94" s="252"/>
      <c r="T94" s="252"/>
      <c r="U94" s="255"/>
      <c r="V94" s="431"/>
      <c r="W94" s="255"/>
      <c r="X94" s="254"/>
      <c r="Y94" s="254"/>
      <c r="Z94" s="256"/>
      <c r="AA94" s="256"/>
      <c r="AB94" s="256"/>
      <c r="AC94" s="256"/>
      <c r="AD94" s="256"/>
      <c r="AE94" s="256"/>
      <c r="AF94" s="256"/>
      <c r="AG94" s="256"/>
      <c r="AH94" s="256"/>
    </row>
    <row r="95" spans="1:34" ht="24.95" customHeight="1">
      <c r="A95" s="732"/>
      <c r="B95" s="301"/>
      <c r="C95" s="301"/>
      <c r="D95" s="292"/>
      <c r="E95" s="293"/>
      <c r="F95" s="436" t="s">
        <v>676</v>
      </c>
      <c r="G95" s="1318" t="s">
        <v>677</v>
      </c>
      <c r="H95" s="1318"/>
      <c r="I95" s="1318"/>
      <c r="J95" s="1319"/>
      <c r="K95" s="319"/>
      <c r="L95" s="320"/>
      <c r="M95" s="320"/>
      <c r="N95" s="320"/>
      <c r="O95" s="320"/>
      <c r="P95" s="320"/>
      <c r="Q95" s="320"/>
      <c r="R95" s="320"/>
      <c r="S95" s="252"/>
      <c r="T95" s="252"/>
      <c r="U95" s="255"/>
      <c r="V95" s="431"/>
      <c r="W95" s="255"/>
      <c r="X95" s="254"/>
      <c r="Y95" s="254"/>
      <c r="Z95" s="256"/>
      <c r="AA95" s="256"/>
      <c r="AB95" s="256"/>
      <c r="AC95" s="256"/>
      <c r="AD95" s="256"/>
      <c r="AE95" s="256"/>
      <c r="AF95" s="256"/>
      <c r="AG95" s="256"/>
      <c r="AH95" s="256"/>
    </row>
    <row r="96" spans="1:34" ht="24.95" customHeight="1">
      <c r="A96" s="732"/>
      <c r="B96" s="293"/>
      <c r="C96" s="293"/>
      <c r="D96" s="293"/>
      <c r="E96" s="293"/>
      <c r="F96" s="437" t="s">
        <v>1113</v>
      </c>
      <c r="G96" s="1299" t="s">
        <v>678</v>
      </c>
      <c r="H96" s="1299"/>
      <c r="I96" s="1299"/>
      <c r="J96" s="1300"/>
      <c r="K96" s="319"/>
      <c r="L96" s="320"/>
      <c r="M96" s="320"/>
      <c r="N96" s="320"/>
      <c r="O96" s="320"/>
      <c r="P96" s="320"/>
      <c r="Q96" s="320"/>
      <c r="R96" s="320"/>
      <c r="S96" s="252"/>
      <c r="T96" s="252"/>
      <c r="U96" s="255"/>
      <c r="V96" s="431"/>
      <c r="W96" s="255"/>
      <c r="X96" s="254"/>
      <c r="Y96" s="254"/>
      <c r="Z96" s="256"/>
      <c r="AA96" s="256"/>
      <c r="AB96" s="256"/>
      <c r="AC96" s="256"/>
      <c r="AD96" s="256"/>
      <c r="AE96" s="256"/>
      <c r="AF96" s="256"/>
      <c r="AG96" s="256"/>
      <c r="AH96" s="256"/>
    </row>
    <row r="97" spans="1:34" ht="24.95" customHeight="1">
      <c r="A97" s="732"/>
      <c r="B97" s="293"/>
      <c r="C97" s="293"/>
      <c r="D97" s="293"/>
      <c r="E97" s="293"/>
      <c r="F97" s="438"/>
      <c r="G97" s="1299"/>
      <c r="H97" s="1299"/>
      <c r="I97" s="1299"/>
      <c r="J97" s="1300"/>
      <c r="K97" s="319"/>
      <c r="L97" s="320"/>
      <c r="M97" s="320"/>
      <c r="N97" s="320"/>
      <c r="O97" s="320"/>
      <c r="P97" s="320"/>
      <c r="Q97" s="320"/>
      <c r="R97" s="320"/>
      <c r="S97" s="252"/>
      <c r="T97" s="252"/>
      <c r="U97" s="255"/>
      <c r="V97" s="431"/>
      <c r="W97" s="255"/>
      <c r="X97" s="254"/>
      <c r="Y97" s="254"/>
      <c r="Z97" s="256"/>
      <c r="AA97" s="256"/>
      <c r="AB97" s="256"/>
      <c r="AC97" s="256"/>
      <c r="AD97" s="256"/>
      <c r="AE97" s="256"/>
      <c r="AF97" s="256"/>
      <c r="AG97" s="256"/>
      <c r="AH97" s="256"/>
    </row>
    <row r="98" spans="1:34" ht="24.95" customHeight="1">
      <c r="A98" s="732"/>
      <c r="B98" s="293"/>
      <c r="C98" s="293"/>
      <c r="D98" s="293"/>
      <c r="E98" s="293"/>
      <c r="F98" s="437" t="s">
        <v>1114</v>
      </c>
      <c r="G98" s="1299" t="s">
        <v>678</v>
      </c>
      <c r="H98" s="1299"/>
      <c r="I98" s="1299"/>
      <c r="J98" s="1300"/>
      <c r="K98" s="319"/>
      <c r="L98" s="320"/>
      <c r="M98" s="320"/>
      <c r="N98" s="320"/>
      <c r="O98" s="320"/>
      <c r="P98" s="320"/>
      <c r="Q98" s="320"/>
      <c r="R98" s="320"/>
      <c r="S98" s="252"/>
      <c r="T98" s="252"/>
      <c r="U98" s="255"/>
      <c r="V98" s="431"/>
      <c r="W98" s="255"/>
      <c r="X98" s="254"/>
      <c r="Y98" s="254"/>
      <c r="Z98" s="256"/>
      <c r="AA98" s="256"/>
      <c r="AB98" s="256"/>
      <c r="AC98" s="256"/>
      <c r="AD98" s="256"/>
      <c r="AE98" s="256"/>
      <c r="AF98" s="256"/>
      <c r="AG98" s="256"/>
      <c r="AH98" s="256"/>
    </row>
    <row r="99" spans="1:34" ht="24.95" customHeight="1">
      <c r="A99" s="732"/>
      <c r="B99" s="293"/>
      <c r="C99" s="293"/>
      <c r="D99" s="293"/>
      <c r="E99" s="293"/>
      <c r="F99" s="439" t="s">
        <v>1115</v>
      </c>
      <c r="G99" s="1014" t="s">
        <v>678</v>
      </c>
      <c r="H99" s="1014"/>
      <c r="I99" s="1014"/>
      <c r="J99" s="1015"/>
      <c r="K99" s="319"/>
      <c r="L99" s="320"/>
      <c r="M99" s="320"/>
      <c r="N99" s="320"/>
      <c r="O99" s="320"/>
      <c r="P99" s="320"/>
      <c r="Q99" s="320"/>
      <c r="R99" s="320"/>
      <c r="S99" s="252"/>
      <c r="T99" s="252"/>
      <c r="U99" s="255"/>
      <c r="V99" s="431"/>
      <c r="W99" s="255"/>
      <c r="X99" s="254"/>
      <c r="Y99" s="254"/>
      <c r="Z99" s="256"/>
      <c r="AA99" s="256"/>
      <c r="AB99" s="256"/>
      <c r="AC99" s="256"/>
      <c r="AD99" s="256"/>
      <c r="AE99" s="256"/>
      <c r="AF99" s="256"/>
      <c r="AG99" s="256"/>
      <c r="AH99" s="256"/>
    </row>
    <row r="100" spans="1:34" ht="24.95" customHeight="1">
      <c r="A100" s="732"/>
      <c r="B100" s="293"/>
      <c r="C100" s="293"/>
      <c r="D100" s="293"/>
      <c r="E100" s="293"/>
      <c r="F100" s="439" t="s">
        <v>1116</v>
      </c>
      <c r="G100" s="1014" t="s">
        <v>678</v>
      </c>
      <c r="H100" s="1014"/>
      <c r="I100" s="1014"/>
      <c r="J100" s="1015"/>
      <c r="K100" s="319"/>
      <c r="L100" s="320"/>
      <c r="M100" s="320"/>
      <c r="N100" s="320"/>
      <c r="O100" s="320"/>
      <c r="P100" s="320"/>
      <c r="Q100" s="320"/>
      <c r="R100" s="320"/>
      <c r="S100" s="252"/>
      <c r="T100" s="252"/>
      <c r="U100" s="255"/>
      <c r="V100" s="431"/>
      <c r="W100" s="255"/>
      <c r="X100" s="254"/>
      <c r="Y100" s="254"/>
      <c r="Z100" s="256"/>
      <c r="AA100" s="256"/>
      <c r="AB100" s="256"/>
      <c r="AC100" s="256"/>
      <c r="AD100" s="256"/>
      <c r="AE100" s="256"/>
      <c r="AF100" s="256"/>
      <c r="AG100" s="256"/>
      <c r="AH100" s="256"/>
    </row>
    <row r="101" spans="1:34" s="248" customFormat="1" ht="24.95" customHeight="1">
      <c r="A101" s="902"/>
      <c r="B101" s="903"/>
      <c r="C101" s="903"/>
      <c r="D101" s="903"/>
      <c r="E101" s="903"/>
      <c r="F101" s="903"/>
      <c r="G101" s="903"/>
      <c r="H101" s="903"/>
      <c r="I101" s="903"/>
      <c r="J101" s="904"/>
      <c r="K101" s="319"/>
      <c r="L101" s="320"/>
      <c r="M101" s="320"/>
      <c r="N101" s="320"/>
      <c r="O101" s="320"/>
      <c r="P101" s="320"/>
      <c r="Q101" s="320"/>
      <c r="R101" s="320"/>
      <c r="S101" s="252"/>
      <c r="T101" s="252"/>
      <c r="U101" s="255"/>
      <c r="V101" s="431"/>
      <c r="W101" s="255"/>
      <c r="X101" s="254"/>
      <c r="Y101" s="254"/>
      <c r="Z101" s="256"/>
      <c r="AA101" s="256"/>
      <c r="AB101" s="256"/>
      <c r="AC101" s="256"/>
      <c r="AD101" s="256"/>
      <c r="AE101" s="256"/>
      <c r="AF101" s="256"/>
      <c r="AG101" s="256"/>
      <c r="AH101" s="256"/>
    </row>
    <row r="102" spans="1:34" s="248" customFormat="1" ht="24.95" customHeight="1">
      <c r="A102" s="1315" t="str">
        <f>A153</f>
        <v>Article 10 : Amélioration</v>
      </c>
      <c r="B102" s="1316"/>
      <c r="C102" s="1316"/>
      <c r="D102" s="1316"/>
      <c r="E102" s="1316"/>
      <c r="F102" s="1016" t="str">
        <f>F153</f>
        <v/>
      </c>
      <c r="G102" s="1316" t="str">
        <f>IFERROR(VLOOKUP(J102,'Page d''accueil'!$A$37:$E$41,5),"")</f>
        <v/>
      </c>
      <c r="H102" s="1316"/>
      <c r="I102" s="1316"/>
      <c r="J102" s="743" t="str">
        <f>G153</f>
        <v/>
      </c>
      <c r="K102" s="319"/>
      <c r="L102" s="320"/>
      <c r="M102" s="320"/>
      <c r="N102" s="320"/>
      <c r="O102" s="320"/>
      <c r="P102" s="320"/>
      <c r="Q102" s="320"/>
      <c r="R102" s="320"/>
      <c r="S102" s="252"/>
      <c r="T102" s="252"/>
      <c r="U102" s="255"/>
      <c r="V102" s="431"/>
      <c r="W102" s="255"/>
      <c r="X102" s="254"/>
      <c r="Y102" s="254"/>
      <c r="Z102" s="256"/>
      <c r="AA102" s="256"/>
      <c r="AB102" s="256"/>
      <c r="AC102" s="256"/>
      <c r="AD102" s="256"/>
      <c r="AE102" s="256"/>
      <c r="AF102" s="256"/>
      <c r="AG102" s="256"/>
      <c r="AH102" s="256"/>
    </row>
    <row r="103" spans="1:34" s="248" customFormat="1" ht="24.95" customHeight="1">
      <c r="A103" s="730"/>
      <c r="B103" s="290"/>
      <c r="C103" s="1317"/>
      <c r="D103" s="1317"/>
      <c r="E103" s="1317"/>
      <c r="F103" s="291"/>
      <c r="G103" s="291"/>
      <c r="H103" s="291"/>
      <c r="I103" s="291"/>
      <c r="J103" s="731"/>
      <c r="K103" s="319"/>
      <c r="L103" s="320"/>
      <c r="M103" s="320"/>
      <c r="N103" s="320"/>
      <c r="O103" s="320"/>
      <c r="P103" s="320"/>
      <c r="Q103" s="320"/>
      <c r="R103" s="320"/>
      <c r="S103" s="252"/>
      <c r="T103" s="252"/>
      <c r="U103" s="255"/>
      <c r="V103" s="431"/>
      <c r="W103" s="255"/>
      <c r="X103" s="254"/>
      <c r="Y103" s="254"/>
      <c r="Z103" s="256"/>
      <c r="AA103" s="256"/>
      <c r="AB103" s="256"/>
      <c r="AC103" s="256"/>
      <c r="AD103" s="256"/>
      <c r="AE103" s="256"/>
      <c r="AF103" s="256"/>
      <c r="AG103" s="256"/>
      <c r="AH103" s="256"/>
    </row>
    <row r="104" spans="1:34" s="248" customFormat="1" ht="24.95" customHeight="1">
      <c r="A104" s="732"/>
      <c r="B104" s="301"/>
      <c r="C104" s="301"/>
      <c r="D104" s="292"/>
      <c r="E104" s="293"/>
      <c r="F104" s="440" t="s">
        <v>676</v>
      </c>
      <c r="G104" s="1318" t="s">
        <v>677</v>
      </c>
      <c r="H104" s="1318"/>
      <c r="I104" s="1318"/>
      <c r="J104" s="1319"/>
      <c r="K104" s="319"/>
      <c r="L104" s="320"/>
      <c r="M104" s="320"/>
      <c r="N104" s="320"/>
      <c r="O104" s="320"/>
      <c r="P104" s="320"/>
      <c r="Q104" s="320"/>
      <c r="R104" s="320"/>
      <c r="S104" s="252"/>
      <c r="T104" s="252"/>
      <c r="U104" s="255"/>
      <c r="V104" s="431"/>
      <c r="W104" s="255"/>
      <c r="X104" s="254"/>
      <c r="Y104" s="254"/>
      <c r="Z104" s="256"/>
      <c r="AA104" s="256"/>
      <c r="AB104" s="256"/>
      <c r="AC104" s="256"/>
      <c r="AD104" s="256"/>
      <c r="AE104" s="256"/>
      <c r="AF104" s="256"/>
      <c r="AG104" s="256"/>
      <c r="AH104" s="256"/>
    </row>
    <row r="105" spans="1:34" s="248" customFormat="1" ht="24.95" customHeight="1">
      <c r="A105" s="732"/>
      <c r="B105" s="293"/>
      <c r="C105" s="293"/>
      <c r="D105" s="293"/>
      <c r="E105" s="293"/>
      <c r="F105" s="441" t="s">
        <v>1113</v>
      </c>
      <c r="G105" s="1299" t="s">
        <v>678</v>
      </c>
      <c r="H105" s="1299"/>
      <c r="I105" s="1299"/>
      <c r="J105" s="1300"/>
      <c r="K105" s="319"/>
      <c r="L105" s="320"/>
      <c r="M105" s="320"/>
      <c r="N105" s="320"/>
      <c r="O105" s="320"/>
      <c r="P105" s="320"/>
      <c r="Q105" s="320"/>
      <c r="R105" s="320"/>
      <c r="S105" s="252"/>
      <c r="T105" s="252"/>
      <c r="U105" s="255"/>
      <c r="V105" s="431"/>
      <c r="W105" s="255"/>
      <c r="X105" s="254"/>
      <c r="Y105" s="254"/>
      <c r="Z105" s="256"/>
      <c r="AA105" s="256"/>
      <c r="AB105" s="256"/>
      <c r="AC105" s="256"/>
      <c r="AD105" s="256"/>
      <c r="AE105" s="256"/>
      <c r="AF105" s="256"/>
      <c r="AG105" s="256"/>
      <c r="AH105" s="256"/>
    </row>
    <row r="106" spans="1:34" s="248" customFormat="1" ht="24.95" customHeight="1">
      <c r="A106" s="732"/>
      <c r="B106" s="293"/>
      <c r="C106" s="293"/>
      <c r="D106" s="293"/>
      <c r="E106" s="293"/>
      <c r="F106" s="442"/>
      <c r="G106" s="1299"/>
      <c r="H106" s="1299"/>
      <c r="I106" s="1299"/>
      <c r="J106" s="1300"/>
      <c r="K106" s="319"/>
      <c r="L106" s="320"/>
      <c r="M106" s="320"/>
      <c r="N106" s="320"/>
      <c r="O106" s="320"/>
      <c r="P106" s="320"/>
      <c r="Q106" s="320"/>
      <c r="R106" s="320"/>
      <c r="S106" s="252"/>
      <c r="T106" s="252"/>
      <c r="U106" s="255"/>
      <c r="V106" s="431"/>
      <c r="W106" s="255"/>
      <c r="X106" s="254"/>
      <c r="Y106" s="254"/>
      <c r="Z106" s="256"/>
      <c r="AA106" s="256"/>
      <c r="AB106" s="256"/>
      <c r="AC106" s="256"/>
      <c r="AD106" s="256"/>
      <c r="AE106" s="256"/>
      <c r="AF106" s="256"/>
      <c r="AG106" s="256"/>
      <c r="AH106" s="256"/>
    </row>
    <row r="107" spans="1:34" s="248" customFormat="1" ht="24.95" customHeight="1">
      <c r="A107" s="732"/>
      <c r="B107" s="293"/>
      <c r="C107" s="293"/>
      <c r="D107" s="293"/>
      <c r="E107" s="293"/>
      <c r="F107" s="441" t="s">
        <v>1114</v>
      </c>
      <c r="G107" s="1299" t="s">
        <v>678</v>
      </c>
      <c r="H107" s="1299"/>
      <c r="I107" s="1299"/>
      <c r="J107" s="1300"/>
      <c r="K107" s="319"/>
      <c r="L107" s="320"/>
      <c r="M107" s="320"/>
      <c r="N107" s="320"/>
      <c r="O107" s="320"/>
      <c r="P107" s="320"/>
      <c r="Q107" s="320"/>
      <c r="R107" s="320"/>
      <c r="S107" s="252"/>
      <c r="T107" s="252"/>
      <c r="U107" s="255"/>
      <c r="V107" s="431"/>
      <c r="W107" s="255"/>
      <c r="X107" s="254"/>
      <c r="Y107" s="254"/>
      <c r="Z107" s="256"/>
      <c r="AA107" s="256"/>
      <c r="AB107" s="256"/>
      <c r="AC107" s="256"/>
      <c r="AD107" s="256"/>
      <c r="AE107" s="256"/>
      <c r="AF107" s="256"/>
      <c r="AG107" s="256"/>
      <c r="AH107" s="256"/>
    </row>
    <row r="108" spans="1:34" s="248" customFormat="1" ht="24.95" customHeight="1">
      <c r="A108" s="732"/>
      <c r="B108" s="293"/>
      <c r="C108" s="293"/>
      <c r="D108" s="293"/>
      <c r="E108" s="293"/>
      <c r="F108" s="443" t="s">
        <v>1115</v>
      </c>
      <c r="G108" s="1014" t="s">
        <v>678</v>
      </c>
      <c r="H108" s="1014"/>
      <c r="I108" s="1014"/>
      <c r="J108" s="1015"/>
      <c r="K108" s="319"/>
      <c r="L108" s="320"/>
      <c r="M108" s="320"/>
      <c r="N108" s="320"/>
      <c r="O108" s="320"/>
      <c r="P108" s="320"/>
      <c r="Q108" s="320"/>
      <c r="R108" s="320"/>
      <c r="S108" s="252"/>
      <c r="T108" s="252"/>
      <c r="U108" s="255"/>
      <c r="V108" s="431"/>
      <c r="W108" s="255"/>
      <c r="X108" s="254"/>
      <c r="Y108" s="254"/>
      <c r="Z108" s="256"/>
      <c r="AA108" s="256"/>
      <c r="AB108" s="256"/>
      <c r="AC108" s="256"/>
      <c r="AD108" s="256"/>
      <c r="AE108" s="256"/>
      <c r="AF108" s="256"/>
      <c r="AG108" s="256"/>
      <c r="AH108" s="256"/>
    </row>
    <row r="109" spans="1:34" s="248" customFormat="1" ht="24.95" customHeight="1">
      <c r="A109" s="732"/>
      <c r="B109" s="293"/>
      <c r="C109" s="293"/>
      <c r="D109" s="293"/>
      <c r="E109" s="293"/>
      <c r="F109" s="443" t="s">
        <v>1116</v>
      </c>
      <c r="G109" s="1014" t="s">
        <v>678</v>
      </c>
      <c r="H109" s="1014"/>
      <c r="I109" s="1014"/>
      <c r="J109" s="1015"/>
      <c r="K109" s="319"/>
      <c r="L109" s="320"/>
      <c r="M109" s="320"/>
      <c r="N109" s="320"/>
      <c r="O109" s="320"/>
      <c r="P109" s="320"/>
      <c r="Q109" s="320"/>
      <c r="R109" s="320"/>
      <c r="S109" s="252"/>
      <c r="T109" s="252"/>
      <c r="U109" s="255"/>
      <c r="V109" s="431"/>
      <c r="W109" s="255"/>
      <c r="X109" s="254"/>
      <c r="Y109" s="254"/>
      <c r="Z109" s="256"/>
      <c r="AA109" s="256"/>
      <c r="AB109" s="256"/>
      <c r="AC109" s="256"/>
      <c r="AD109" s="256"/>
      <c r="AE109" s="256"/>
      <c r="AF109" s="256"/>
      <c r="AG109" s="256"/>
      <c r="AH109" s="256"/>
    </row>
    <row r="110" spans="1:34" s="248" customFormat="1" ht="24.95" customHeight="1">
      <c r="A110" s="902"/>
      <c r="B110" s="903"/>
      <c r="C110" s="903"/>
      <c r="D110" s="903"/>
      <c r="E110" s="903"/>
      <c r="F110" s="903"/>
      <c r="G110" s="903"/>
      <c r="H110" s="903"/>
      <c r="I110" s="903"/>
      <c r="J110" s="904"/>
      <c r="K110" s="319"/>
      <c r="L110" s="320"/>
      <c r="M110" s="320"/>
      <c r="N110" s="320"/>
      <c r="O110" s="320"/>
      <c r="P110" s="320"/>
      <c r="Q110" s="320"/>
      <c r="R110" s="320"/>
      <c r="S110" s="252"/>
      <c r="T110" s="252"/>
      <c r="U110" s="255"/>
      <c r="V110" s="431"/>
      <c r="W110" s="255"/>
      <c r="X110" s="254"/>
      <c r="Y110" s="254"/>
      <c r="Z110" s="256"/>
      <c r="AA110" s="256"/>
      <c r="AB110" s="256"/>
      <c r="AC110" s="256"/>
      <c r="AD110" s="256"/>
      <c r="AE110" s="256"/>
      <c r="AF110" s="256"/>
      <c r="AG110" s="256"/>
      <c r="AH110" s="256"/>
    </row>
    <row r="111" spans="1:34" s="248" customFormat="1" ht="24.95" customHeight="1">
      <c r="A111" s="1312" t="s">
        <v>721</v>
      </c>
      <c r="B111" s="1313"/>
      <c r="C111" s="1313"/>
      <c r="D111" s="1313"/>
      <c r="E111" s="1313"/>
      <c r="F111" s="1313"/>
      <c r="G111" s="1313"/>
      <c r="H111" s="1313"/>
      <c r="I111" s="1313"/>
      <c r="J111" s="1314"/>
      <c r="K111" s="319"/>
      <c r="L111" s="320"/>
      <c r="M111" s="320"/>
      <c r="N111" s="320"/>
      <c r="O111" s="320"/>
      <c r="P111" s="320"/>
      <c r="Q111" s="320"/>
      <c r="R111" s="320"/>
      <c r="S111" s="252"/>
      <c r="T111" s="252"/>
      <c r="U111" s="255"/>
      <c r="V111" s="431"/>
      <c r="W111" s="255"/>
      <c r="X111" s="254"/>
      <c r="Y111" s="254"/>
      <c r="Z111" s="256"/>
      <c r="AA111" s="256"/>
      <c r="AB111" s="256"/>
      <c r="AC111" s="256"/>
      <c r="AD111" s="256"/>
      <c r="AE111" s="256"/>
      <c r="AF111" s="256"/>
      <c r="AG111" s="256"/>
      <c r="AH111" s="256"/>
    </row>
    <row r="112" spans="1:34" s="248" customFormat="1" ht="24.95" customHeight="1">
      <c r="A112" s="1298"/>
      <c r="B112" s="1299"/>
      <c r="C112" s="1299"/>
      <c r="D112" s="1299"/>
      <c r="E112" s="1299"/>
      <c r="F112" s="1299"/>
      <c r="G112" s="1299"/>
      <c r="H112" s="1299"/>
      <c r="I112" s="1299"/>
      <c r="J112" s="1300"/>
      <c r="K112" s="319"/>
      <c r="L112" s="320"/>
      <c r="M112" s="320"/>
      <c r="N112" s="320"/>
      <c r="O112" s="320"/>
      <c r="P112" s="320"/>
      <c r="Q112" s="320"/>
      <c r="R112" s="320"/>
      <c r="S112" s="252"/>
      <c r="T112" s="252"/>
      <c r="U112" s="255"/>
      <c r="V112" s="431"/>
      <c r="W112" s="255"/>
      <c r="X112" s="254"/>
      <c r="Y112" s="254"/>
      <c r="Z112" s="256"/>
      <c r="AA112" s="256"/>
      <c r="AB112" s="256"/>
      <c r="AC112" s="256"/>
      <c r="AD112" s="256"/>
      <c r="AE112" s="256"/>
      <c r="AF112" s="256"/>
      <c r="AG112" s="256"/>
      <c r="AH112" s="256"/>
    </row>
    <row r="113" spans="1:34" s="248" customFormat="1" ht="24.95" customHeight="1">
      <c r="A113" s="1298"/>
      <c r="B113" s="1299"/>
      <c r="C113" s="1299"/>
      <c r="D113" s="1299"/>
      <c r="E113" s="1299"/>
      <c r="F113" s="1299"/>
      <c r="G113" s="1299"/>
      <c r="H113" s="1299"/>
      <c r="I113" s="1299"/>
      <c r="J113" s="1300"/>
      <c r="K113" s="319"/>
      <c r="L113" s="320"/>
      <c r="M113" s="320"/>
      <c r="N113" s="320"/>
      <c r="O113" s="320"/>
      <c r="P113" s="320"/>
      <c r="Q113" s="320"/>
      <c r="R113" s="320"/>
      <c r="S113" s="252"/>
      <c r="T113" s="252"/>
      <c r="U113" s="255"/>
      <c r="V113" s="431"/>
      <c r="W113" s="255"/>
      <c r="X113" s="254"/>
      <c r="Y113" s="254"/>
      <c r="Z113" s="256"/>
      <c r="AA113" s="256"/>
      <c r="AB113" s="256"/>
      <c r="AC113" s="256"/>
      <c r="AD113" s="256"/>
      <c r="AE113" s="256"/>
      <c r="AF113" s="256"/>
      <c r="AG113" s="256"/>
      <c r="AH113" s="256"/>
    </row>
    <row r="114" spans="1:34" s="248" customFormat="1" ht="24.95" customHeight="1">
      <c r="A114" s="1298"/>
      <c r="B114" s="1299"/>
      <c r="C114" s="1299"/>
      <c r="D114" s="1299"/>
      <c r="E114" s="1299"/>
      <c r="F114" s="1299"/>
      <c r="G114" s="1299"/>
      <c r="H114" s="1299"/>
      <c r="I114" s="1299"/>
      <c r="J114" s="1300"/>
      <c r="K114" s="319"/>
      <c r="L114" s="320"/>
      <c r="M114" s="320"/>
      <c r="N114" s="320"/>
      <c r="O114" s="320"/>
      <c r="P114" s="320"/>
      <c r="Q114" s="320"/>
      <c r="R114" s="320"/>
      <c r="S114" s="252"/>
      <c r="T114" s="252"/>
      <c r="U114" s="255"/>
      <c r="V114" s="431"/>
      <c r="W114" s="255"/>
      <c r="X114" s="254"/>
      <c r="Y114" s="254"/>
      <c r="Z114" s="256"/>
      <c r="AA114" s="256"/>
      <c r="AB114" s="256"/>
      <c r="AC114" s="256"/>
      <c r="AD114" s="256"/>
      <c r="AE114" s="256"/>
      <c r="AF114" s="256"/>
      <c r="AG114" s="256"/>
      <c r="AH114" s="256"/>
    </row>
    <row r="115" spans="1:34" s="248" customFormat="1" ht="24.95" customHeight="1">
      <c r="A115" s="1298"/>
      <c r="B115" s="1299"/>
      <c r="C115" s="1299"/>
      <c r="D115" s="1299"/>
      <c r="E115" s="1299"/>
      <c r="F115" s="1299"/>
      <c r="G115" s="1299"/>
      <c r="H115" s="1299"/>
      <c r="I115" s="1299"/>
      <c r="J115" s="1300"/>
      <c r="K115" s="319"/>
      <c r="L115" s="320"/>
      <c r="M115" s="320"/>
      <c r="N115" s="320"/>
      <c r="O115" s="320"/>
      <c r="P115" s="320"/>
      <c r="Q115" s="320"/>
      <c r="R115" s="320"/>
      <c r="S115" s="252"/>
      <c r="T115" s="252"/>
      <c r="U115" s="255"/>
      <c r="V115" s="431"/>
      <c r="W115" s="255"/>
      <c r="X115" s="254"/>
      <c r="Y115" s="254"/>
      <c r="Z115" s="256"/>
      <c r="AA115" s="256"/>
      <c r="AB115" s="256"/>
      <c r="AC115" s="256"/>
      <c r="AD115" s="256"/>
      <c r="AE115" s="256"/>
      <c r="AF115" s="256"/>
      <c r="AG115" s="256"/>
      <c r="AH115" s="256"/>
    </row>
    <row r="116" spans="1:34" s="248" customFormat="1" ht="24.95" customHeight="1">
      <c r="A116" s="1298"/>
      <c r="B116" s="1299"/>
      <c r="C116" s="1299"/>
      <c r="D116" s="1299"/>
      <c r="E116" s="1299"/>
      <c r="F116" s="1299"/>
      <c r="G116" s="1299"/>
      <c r="H116" s="1299"/>
      <c r="I116" s="1299"/>
      <c r="J116" s="1300"/>
      <c r="K116" s="319"/>
      <c r="L116" s="320"/>
      <c r="M116" s="320"/>
      <c r="N116" s="320"/>
      <c r="O116" s="320"/>
      <c r="P116" s="320"/>
      <c r="Q116" s="320"/>
      <c r="R116" s="320"/>
      <c r="S116" s="252"/>
      <c r="T116" s="252"/>
      <c r="U116" s="255"/>
      <c r="V116" s="431"/>
      <c r="W116" s="255"/>
      <c r="X116" s="254"/>
      <c r="Y116" s="254"/>
      <c r="Z116" s="256"/>
      <c r="AA116" s="256"/>
      <c r="AB116" s="256"/>
      <c r="AC116" s="256"/>
      <c r="AD116" s="256"/>
      <c r="AE116" s="256"/>
      <c r="AF116" s="256"/>
      <c r="AG116" s="256"/>
      <c r="AH116" s="256"/>
    </row>
    <row r="117" spans="1:34" s="248" customFormat="1" ht="24.95" customHeight="1">
      <c r="A117" s="1298"/>
      <c r="B117" s="1299"/>
      <c r="C117" s="1299"/>
      <c r="D117" s="1299"/>
      <c r="E117" s="1299"/>
      <c r="F117" s="1299"/>
      <c r="G117" s="1299"/>
      <c r="H117" s="1299"/>
      <c r="I117" s="1299"/>
      <c r="J117" s="1300"/>
      <c r="K117" s="319"/>
      <c r="L117" s="320"/>
      <c r="M117" s="320"/>
      <c r="N117" s="320"/>
      <c r="O117" s="320"/>
      <c r="P117" s="320"/>
      <c r="Q117" s="320"/>
      <c r="R117" s="320"/>
      <c r="S117" s="252"/>
      <c r="T117" s="252"/>
      <c r="U117" s="255"/>
      <c r="V117" s="431"/>
      <c r="W117" s="255"/>
      <c r="X117" s="254"/>
      <c r="Y117" s="254"/>
      <c r="Z117" s="256"/>
      <c r="AA117" s="256"/>
      <c r="AB117" s="256"/>
      <c r="AC117" s="256"/>
      <c r="AD117" s="256"/>
      <c r="AE117" s="256"/>
      <c r="AF117" s="256"/>
      <c r="AG117" s="256"/>
      <c r="AH117" s="256"/>
    </row>
    <row r="118" spans="1:34" s="248" customFormat="1" ht="24.95" customHeight="1">
      <c r="A118" s="1298"/>
      <c r="B118" s="1299"/>
      <c r="C118" s="1299"/>
      <c r="D118" s="1299"/>
      <c r="E118" s="1299"/>
      <c r="F118" s="1299"/>
      <c r="G118" s="1299"/>
      <c r="H118" s="1299"/>
      <c r="I118" s="1299"/>
      <c r="J118" s="1300"/>
      <c r="K118" s="319"/>
      <c r="L118" s="320"/>
      <c r="M118" s="284"/>
      <c r="N118" s="320"/>
      <c r="O118" s="320"/>
      <c r="P118" s="320"/>
      <c r="Q118" s="320"/>
      <c r="R118" s="320"/>
      <c r="S118" s="252"/>
      <c r="T118" s="252"/>
      <c r="U118" s="255"/>
      <c r="V118" s="431"/>
      <c r="W118" s="255"/>
      <c r="X118" s="254"/>
      <c r="Y118" s="254"/>
      <c r="Z118" s="256"/>
      <c r="AA118" s="256"/>
      <c r="AB118" s="256"/>
      <c r="AC118" s="256"/>
      <c r="AD118" s="256"/>
      <c r="AE118" s="256"/>
      <c r="AF118" s="256"/>
      <c r="AG118" s="256"/>
      <c r="AH118" s="256"/>
    </row>
    <row r="119" spans="1:34" s="248" customFormat="1" ht="24.95" customHeight="1">
      <c r="A119" s="1301"/>
      <c r="B119" s="1302"/>
      <c r="C119" s="1302"/>
      <c r="D119" s="1302"/>
      <c r="E119" s="1302"/>
      <c r="F119" s="1302"/>
      <c r="G119" s="1302"/>
      <c r="H119" s="1302"/>
      <c r="I119" s="1302"/>
      <c r="J119" s="1303"/>
      <c r="K119" s="319"/>
      <c r="L119" s="320"/>
      <c r="M119" s="444"/>
      <c r="N119" s="320"/>
      <c r="O119" s="320"/>
      <c r="P119" s="320"/>
      <c r="Q119" s="320"/>
      <c r="R119" s="320"/>
      <c r="S119" s="252"/>
      <c r="T119" s="252"/>
      <c r="U119" s="255"/>
      <c r="V119" s="431"/>
      <c r="W119" s="255"/>
      <c r="X119" s="254"/>
      <c r="Y119" s="254"/>
      <c r="Z119" s="256"/>
      <c r="AA119" s="256"/>
      <c r="AB119" s="256"/>
      <c r="AC119" s="256"/>
      <c r="AD119" s="256"/>
      <c r="AE119" s="256"/>
      <c r="AF119" s="256"/>
      <c r="AG119" s="256"/>
      <c r="AH119" s="256"/>
    </row>
    <row r="120" spans="1:34" s="248" customFormat="1" ht="12.95" customHeight="1">
      <c r="A120" s="1304" t="s">
        <v>680</v>
      </c>
      <c r="B120" s="1305"/>
      <c r="C120" s="1305"/>
      <c r="D120" s="463"/>
      <c r="E120" s="464"/>
      <c r="F120" s="465" t="s">
        <v>681</v>
      </c>
      <c r="G120" s="465" t="s">
        <v>32</v>
      </c>
      <c r="H120" s="1308" t="s">
        <v>682</v>
      </c>
      <c r="I120" s="1308"/>
      <c r="J120" s="1309"/>
      <c r="K120" s="284"/>
      <c r="L120" s="284"/>
      <c r="M120" s="256"/>
      <c r="N120" s="284"/>
      <c r="O120" s="284"/>
      <c r="P120" s="284"/>
      <c r="Q120" s="284"/>
      <c r="R120" s="284"/>
      <c r="S120" s="252"/>
      <c r="T120" s="252"/>
      <c r="U120" s="255"/>
      <c r="V120" s="431"/>
      <c r="W120" s="255"/>
      <c r="X120" s="254"/>
      <c r="Y120" s="254"/>
      <c r="Z120" s="256"/>
      <c r="AA120" s="256"/>
      <c r="AB120" s="256"/>
      <c r="AC120" s="256"/>
      <c r="AD120" s="256"/>
      <c r="AE120" s="256"/>
      <c r="AF120" s="256"/>
      <c r="AG120" s="256"/>
      <c r="AH120" s="256"/>
    </row>
    <row r="121" spans="1:34" s="248" customFormat="1" ht="12.95" customHeight="1">
      <c r="A121" s="1306"/>
      <c r="B121" s="1307"/>
      <c r="C121" s="1307"/>
      <c r="D121" s="1063"/>
      <c r="E121" s="1064"/>
      <c r="F121" s="1065" t="str">
        <f>'Evaluation des exigences'!K14</f>
        <v/>
      </c>
      <c r="G121" s="1065" t="str">
        <f>'Evaluation des exigences'!I14</f>
        <v/>
      </c>
      <c r="H121" s="1310"/>
      <c r="I121" s="1310"/>
      <c r="J121" s="1311"/>
      <c r="K121" s="447"/>
      <c r="W121" s="255"/>
      <c r="X121" s="254"/>
      <c r="Y121" s="254"/>
      <c r="Z121" s="256"/>
      <c r="AA121" s="256"/>
      <c r="AB121" s="256"/>
      <c r="AC121" s="256"/>
      <c r="AD121" s="256"/>
      <c r="AE121" s="256"/>
      <c r="AF121" s="256"/>
      <c r="AG121" s="256"/>
      <c r="AH121" s="256"/>
    </row>
    <row r="122" spans="1:34" s="453" customFormat="1" ht="12" customHeight="1">
      <c r="A122" s="744" t="s">
        <v>1641</v>
      </c>
      <c r="B122" s="18"/>
      <c r="C122" s="18"/>
      <c r="D122" s="19"/>
      <c r="E122" s="469"/>
      <c r="F122" s="74" t="str">
        <f>IFERROR(VLOOKUP(G122,'Page d''accueil'!$A$38:$E$42,3),"")</f>
        <v/>
      </c>
      <c r="G122" s="76" t="str">
        <f>'Evaluation des exigences'!H19</f>
        <v/>
      </c>
      <c r="H122" s="1288" t="s">
        <v>682</v>
      </c>
      <c r="I122" s="1288"/>
      <c r="J122" s="1289"/>
      <c r="K122" s="447"/>
      <c r="W122" s="450"/>
      <c r="X122" s="451"/>
      <c r="Y122" s="451"/>
      <c r="Z122" s="452"/>
      <c r="AA122" s="452"/>
      <c r="AB122" s="452"/>
      <c r="AC122" s="452"/>
      <c r="AD122" s="452"/>
      <c r="AE122" s="452"/>
      <c r="AF122" s="452"/>
      <c r="AG122" s="452"/>
      <c r="AH122" s="452"/>
    </row>
    <row r="123" spans="1:34" s="453" customFormat="1" ht="12" customHeight="1">
      <c r="A123" s="745" t="s">
        <v>1707</v>
      </c>
      <c r="B123" s="20" t="s">
        <v>724</v>
      </c>
      <c r="C123" s="20"/>
      <c r="D123" s="20"/>
      <c r="E123" s="20"/>
      <c r="F123" s="75" t="str">
        <f>IFERROR(VLOOKUP(G123,'Page d''accueil'!$A$38:$E$42,3),"")</f>
        <v/>
      </c>
      <c r="G123" s="77" t="str">
        <f>'Evaluation des exigences'!H20</f>
        <v/>
      </c>
      <c r="H123" s="1290"/>
      <c r="I123" s="1290"/>
      <c r="J123" s="1291"/>
      <c r="K123" s="447"/>
      <c r="W123" s="450"/>
      <c r="X123" s="451"/>
      <c r="Y123" s="451"/>
      <c r="Z123" s="452"/>
      <c r="AA123" s="452"/>
      <c r="AB123" s="452"/>
      <c r="AC123" s="452"/>
      <c r="AD123" s="452"/>
      <c r="AE123" s="452"/>
      <c r="AF123" s="452"/>
      <c r="AG123" s="452"/>
      <c r="AH123" s="452"/>
    </row>
    <row r="124" spans="1:34" s="453" customFormat="1" ht="12" customHeight="1">
      <c r="A124" s="745" t="s">
        <v>1708</v>
      </c>
      <c r="B124" s="20" t="s">
        <v>102</v>
      </c>
      <c r="C124" s="21"/>
      <c r="D124" s="470"/>
      <c r="E124" s="471"/>
      <c r="F124" s="75" t="str">
        <f>IFERROR(VLOOKUP(G124,'Page d''accueil'!$A$38:$E$42,3),"")</f>
        <v/>
      </c>
      <c r="G124" s="77" t="str">
        <f>'Evaluation des exigences'!H24</f>
        <v/>
      </c>
      <c r="H124" s="1290"/>
      <c r="I124" s="1290"/>
      <c r="J124" s="1291"/>
      <c r="K124" s="447"/>
      <c r="W124" s="450"/>
      <c r="X124" s="451"/>
      <c r="Y124" s="451"/>
      <c r="Z124" s="452"/>
      <c r="AA124" s="452"/>
      <c r="AB124" s="452"/>
      <c r="AC124" s="452"/>
      <c r="AD124" s="452"/>
      <c r="AE124" s="452"/>
      <c r="AF124" s="452"/>
      <c r="AG124" s="452"/>
      <c r="AH124" s="452"/>
    </row>
    <row r="125" spans="1:34" s="453" customFormat="1" ht="12" customHeight="1">
      <c r="A125" s="745" t="s">
        <v>1709</v>
      </c>
      <c r="B125" s="20" t="s">
        <v>725</v>
      </c>
      <c r="C125" s="21"/>
      <c r="D125" s="470"/>
      <c r="E125" s="471"/>
      <c r="F125" s="75" t="str">
        <f>IFERROR(VLOOKUP(G125,'Page d''accueil'!$A$38:$E$42,3),"")</f>
        <v/>
      </c>
      <c r="G125" s="77" t="str">
        <f>'Evaluation des exigences'!H28</f>
        <v/>
      </c>
      <c r="H125" s="1290"/>
      <c r="I125" s="1290"/>
      <c r="J125" s="1291"/>
      <c r="K125" s="447"/>
      <c r="W125" s="450"/>
      <c r="X125" s="451"/>
      <c r="Y125" s="451"/>
      <c r="Z125" s="452"/>
      <c r="AA125" s="452"/>
      <c r="AB125" s="452"/>
      <c r="AC125" s="452"/>
      <c r="AD125" s="452"/>
      <c r="AE125" s="452"/>
      <c r="AF125" s="452"/>
      <c r="AG125" s="452"/>
      <c r="AH125" s="452"/>
    </row>
    <row r="126" spans="1:34" s="453" customFormat="1" ht="12" customHeight="1">
      <c r="A126" s="1066" t="s">
        <v>1710</v>
      </c>
      <c r="B126" s="1067" t="s">
        <v>726</v>
      </c>
      <c r="C126" s="1068"/>
      <c r="D126" s="908"/>
      <c r="E126" s="909"/>
      <c r="F126" s="75" t="str">
        <f>IFERROR(VLOOKUP(G126,'Page d''accueil'!$A$38:$E$42,3),"")</f>
        <v/>
      </c>
      <c r="G126" s="1069" t="str">
        <f>'Evaluation des exigences'!H35</f>
        <v/>
      </c>
      <c r="H126" s="1286"/>
      <c r="I126" s="1286"/>
      <c r="J126" s="1287"/>
      <c r="K126" s="447"/>
      <c r="W126" s="450"/>
      <c r="X126" s="451"/>
      <c r="Y126" s="451"/>
      <c r="Z126" s="452"/>
      <c r="AA126" s="452"/>
      <c r="AB126" s="452"/>
      <c r="AC126" s="452"/>
      <c r="AD126" s="452"/>
      <c r="AE126" s="452"/>
      <c r="AF126" s="452"/>
      <c r="AG126" s="452"/>
      <c r="AH126" s="452"/>
    </row>
    <row r="127" spans="1:34" s="453" customFormat="1" ht="12" customHeight="1">
      <c r="A127" s="744" t="s">
        <v>1642</v>
      </c>
      <c r="B127" s="18"/>
      <c r="C127" s="18"/>
      <c r="D127" s="19"/>
      <c r="E127" s="469"/>
      <c r="F127" s="74" t="str">
        <f>IFERROR(VLOOKUP(G127,'Page d''accueil'!$A$38:$E$42,3),"")</f>
        <v/>
      </c>
      <c r="G127" s="76" t="str">
        <f>'Evaluation des exigences'!H68</f>
        <v/>
      </c>
      <c r="H127" s="1288" t="s">
        <v>682</v>
      </c>
      <c r="I127" s="1288"/>
      <c r="J127" s="1289"/>
      <c r="K127" s="447"/>
      <c r="W127" s="450"/>
      <c r="X127" s="451"/>
      <c r="Y127" s="451"/>
      <c r="Z127" s="452"/>
      <c r="AA127" s="452"/>
      <c r="AB127" s="452"/>
      <c r="AC127" s="452"/>
      <c r="AD127" s="452"/>
      <c r="AE127" s="452"/>
      <c r="AF127" s="452"/>
      <c r="AG127" s="452"/>
      <c r="AH127" s="452"/>
    </row>
    <row r="128" spans="1:34" s="453" customFormat="1" ht="12" customHeight="1">
      <c r="A128" s="745" t="s">
        <v>1711</v>
      </c>
      <c r="B128" s="20" t="s">
        <v>174</v>
      </c>
      <c r="C128" s="24"/>
      <c r="D128" s="470"/>
      <c r="E128" s="471"/>
      <c r="F128" s="75" t="str">
        <f>IFERROR(VLOOKUP(G128,'Page d''accueil'!$A$38:$E$42,3),"")</f>
        <v/>
      </c>
      <c r="G128" s="77" t="e">
        <f>AVERAGE('Evaluation des exigences'!H69,'Evaluation des exigences'!H82)</f>
        <v>#DIV/0!</v>
      </c>
      <c r="H128" s="1290"/>
      <c r="I128" s="1290"/>
      <c r="J128" s="1291"/>
      <c r="K128" s="447"/>
      <c r="W128" s="450"/>
      <c r="X128" s="451"/>
      <c r="Y128" s="451"/>
      <c r="Z128" s="452"/>
      <c r="AA128" s="452"/>
      <c r="AB128" s="452"/>
      <c r="AC128" s="452"/>
      <c r="AD128" s="452"/>
      <c r="AE128" s="452"/>
      <c r="AF128" s="452"/>
      <c r="AG128" s="452"/>
      <c r="AH128" s="452"/>
    </row>
    <row r="129" spans="1:34" s="453" customFormat="1" ht="12" customHeight="1">
      <c r="A129" s="745" t="s">
        <v>1712</v>
      </c>
      <c r="B129" s="20" t="s">
        <v>728</v>
      </c>
      <c r="C129" s="24"/>
      <c r="D129" s="470"/>
      <c r="E129" s="471"/>
      <c r="F129" s="75" t="str">
        <f>IFERROR(VLOOKUP(G129,'Page d''accueil'!$A$38:$E$42,3),"")</f>
        <v/>
      </c>
      <c r="G129" s="77" t="str">
        <f>'Evaluation des exigences'!H86</f>
        <v/>
      </c>
      <c r="H129" s="1290"/>
      <c r="I129" s="1290"/>
      <c r="J129" s="1291"/>
      <c r="K129" s="447"/>
      <c r="W129" s="450"/>
      <c r="X129" s="451"/>
      <c r="Y129" s="451"/>
      <c r="Z129" s="452"/>
      <c r="AA129" s="452"/>
      <c r="AB129" s="452"/>
      <c r="AC129" s="452"/>
      <c r="AD129" s="452"/>
      <c r="AE129" s="452"/>
      <c r="AF129" s="452"/>
      <c r="AG129" s="452"/>
      <c r="AH129" s="452"/>
    </row>
    <row r="130" spans="1:34" s="453" customFormat="1" ht="12" customHeight="1">
      <c r="A130" s="905" t="s">
        <v>1713</v>
      </c>
      <c r="B130" s="906" t="s">
        <v>729</v>
      </c>
      <c r="C130" s="1070"/>
      <c r="D130" s="908"/>
      <c r="E130" s="909"/>
      <c r="F130" s="75" t="str">
        <f>IFERROR(VLOOKUP(G130,'Page d''accueil'!$A$38:$E$42,3),"")</f>
        <v/>
      </c>
      <c r="G130" s="1069" t="str">
        <f>'Evaluation des exigences'!H94</f>
        <v/>
      </c>
      <c r="H130" s="1286"/>
      <c r="I130" s="1286"/>
      <c r="J130" s="1287"/>
      <c r="K130" s="447"/>
      <c r="W130" s="450"/>
      <c r="X130" s="451"/>
      <c r="Y130" s="451"/>
      <c r="Z130" s="452"/>
      <c r="AA130" s="452"/>
      <c r="AB130" s="452"/>
      <c r="AC130" s="452"/>
      <c r="AD130" s="452"/>
      <c r="AE130" s="452"/>
      <c r="AF130" s="452"/>
      <c r="AG130" s="452"/>
      <c r="AH130" s="452"/>
    </row>
    <row r="131" spans="1:34" s="453" customFormat="1" ht="12" customHeight="1">
      <c r="A131" s="744" t="s">
        <v>1701</v>
      </c>
      <c r="B131" s="18"/>
      <c r="C131" s="18"/>
      <c r="D131" s="19"/>
      <c r="E131" s="469"/>
      <c r="F131" s="74" t="str">
        <f>IFERROR(VLOOKUP(G131,'Page d''accueil'!$A$38:$E$42,3),"")</f>
        <v/>
      </c>
      <c r="G131" s="76" t="str">
        <f>'Evaluation des exigences'!H106</f>
        <v/>
      </c>
      <c r="H131" s="1288" t="s">
        <v>682</v>
      </c>
      <c r="I131" s="1288"/>
      <c r="J131" s="1289"/>
      <c r="K131" s="447"/>
      <c r="W131" s="450"/>
      <c r="X131" s="451"/>
      <c r="Y131" s="451"/>
      <c r="Z131" s="452"/>
      <c r="AA131" s="452"/>
      <c r="AB131" s="452"/>
      <c r="AC131" s="452"/>
      <c r="AD131" s="452"/>
      <c r="AE131" s="452"/>
      <c r="AF131" s="452"/>
      <c r="AG131" s="452"/>
      <c r="AH131" s="452"/>
    </row>
    <row r="132" spans="1:34" s="453" customFormat="1" ht="12" customHeight="1">
      <c r="A132" s="745" t="s">
        <v>1714</v>
      </c>
      <c r="B132" s="20" t="s">
        <v>731</v>
      </c>
      <c r="C132" s="24"/>
      <c r="D132" s="470"/>
      <c r="E132" s="471"/>
      <c r="F132" s="75" t="str">
        <f>IFERROR(VLOOKUP(G132,'Page d''accueil'!$A$38:$E$42,3),"")</f>
        <v/>
      </c>
      <c r="G132" s="77" t="str">
        <f>'Evaluation des exigences'!H107</f>
        <v/>
      </c>
      <c r="H132" s="1290"/>
      <c r="I132" s="1290"/>
      <c r="J132" s="1291"/>
      <c r="K132" s="447"/>
      <c r="W132" s="450"/>
      <c r="X132" s="451"/>
      <c r="Y132" s="451"/>
      <c r="Z132" s="452"/>
      <c r="AA132" s="452"/>
      <c r="AB132" s="452"/>
      <c r="AC132" s="452"/>
      <c r="AD132" s="452"/>
      <c r="AE132" s="452"/>
      <c r="AF132" s="452"/>
      <c r="AG132" s="452"/>
      <c r="AH132" s="452"/>
    </row>
    <row r="133" spans="1:34" s="453" customFormat="1" ht="12" customHeight="1">
      <c r="A133" s="745" t="s">
        <v>1715</v>
      </c>
      <c r="B133" s="20" t="s">
        <v>732</v>
      </c>
      <c r="C133" s="24"/>
      <c r="D133" s="470"/>
      <c r="E133" s="471"/>
      <c r="F133" s="75" t="str">
        <f>IFERROR(VLOOKUP(G133,'Page d''accueil'!$A$38:$E$42,3),"")</f>
        <v/>
      </c>
      <c r="G133" s="77" t="str">
        <f>'Evaluation des exigences'!H115</f>
        <v/>
      </c>
      <c r="H133" s="1290"/>
      <c r="I133" s="1290"/>
      <c r="J133" s="1291"/>
      <c r="K133" s="447"/>
      <c r="W133" s="450"/>
      <c r="X133" s="451"/>
      <c r="Y133" s="451"/>
      <c r="Z133" s="452"/>
      <c r="AA133" s="452"/>
      <c r="AB133" s="452"/>
      <c r="AC133" s="452"/>
      <c r="AD133" s="452"/>
      <c r="AE133" s="452"/>
      <c r="AF133" s="452"/>
      <c r="AG133" s="452"/>
      <c r="AH133" s="452"/>
    </row>
    <row r="134" spans="1:34" s="453" customFormat="1" ht="12" customHeight="1">
      <c r="A134" s="905" t="s">
        <v>1716</v>
      </c>
      <c r="B134" s="906" t="s">
        <v>247</v>
      </c>
      <c r="C134" s="1070"/>
      <c r="D134" s="908"/>
      <c r="E134" s="909"/>
      <c r="F134" s="75" t="str">
        <f>IFERROR(VLOOKUP(G134,'Page d''accueil'!$A$38:$E$42,3),"")</f>
        <v/>
      </c>
      <c r="G134" s="1069" t="str">
        <f>'Evaluation des exigences'!H127</f>
        <v/>
      </c>
      <c r="H134" s="1286"/>
      <c r="I134" s="1286"/>
      <c r="J134" s="1287"/>
      <c r="K134" s="447"/>
      <c r="W134" s="450"/>
      <c r="X134" s="451"/>
      <c r="Y134" s="451"/>
      <c r="Z134" s="452"/>
      <c r="AA134" s="452"/>
      <c r="AB134" s="452"/>
      <c r="AC134" s="452"/>
      <c r="AD134" s="452"/>
      <c r="AE134" s="452"/>
      <c r="AF134" s="452"/>
      <c r="AG134" s="452"/>
      <c r="AH134" s="452"/>
    </row>
    <row r="135" spans="1:34" s="453" customFormat="1" ht="12" customHeight="1">
      <c r="A135" s="744" t="s">
        <v>1649</v>
      </c>
      <c r="B135" s="18"/>
      <c r="C135" s="18"/>
      <c r="D135" s="19"/>
      <c r="E135" s="469"/>
      <c r="F135" s="74" t="str">
        <f>IFERROR(VLOOKUP(G135,'Page d''accueil'!$A$38:$E$42,3),"")</f>
        <v/>
      </c>
      <c r="G135" s="76" t="str">
        <f>'Evaluation des exigences'!H132</f>
        <v/>
      </c>
      <c r="H135" s="1288" t="s">
        <v>682</v>
      </c>
      <c r="I135" s="1288"/>
      <c r="J135" s="1289"/>
      <c r="K135" s="447"/>
      <c r="W135" s="450"/>
      <c r="X135" s="451"/>
      <c r="Y135" s="451"/>
      <c r="Z135" s="452"/>
      <c r="AA135" s="452"/>
      <c r="AB135" s="452"/>
      <c r="AC135" s="452"/>
      <c r="AD135" s="452"/>
      <c r="AE135" s="452"/>
      <c r="AF135" s="452"/>
      <c r="AG135" s="452"/>
      <c r="AH135" s="452"/>
    </row>
    <row r="136" spans="1:34" s="453" customFormat="1" ht="12" customHeight="1">
      <c r="A136" s="745" t="s">
        <v>1717</v>
      </c>
      <c r="B136" s="20" t="s">
        <v>734</v>
      </c>
      <c r="C136" s="24"/>
      <c r="D136" s="470"/>
      <c r="E136" s="471"/>
      <c r="F136" s="75" t="str">
        <f>IFERROR(VLOOKUP(G136,'Page d''accueil'!$A$38:$E$42,3),"")</f>
        <v/>
      </c>
      <c r="G136" s="77" t="str">
        <f>'Evaluation des exigences'!H133</f>
        <v/>
      </c>
      <c r="H136" s="1290"/>
      <c r="I136" s="1290"/>
      <c r="J136" s="1291"/>
      <c r="K136" s="447"/>
      <c r="W136" s="450"/>
      <c r="X136" s="451"/>
      <c r="Y136" s="451"/>
      <c r="Z136" s="452"/>
      <c r="AA136" s="452"/>
      <c r="AB136" s="452"/>
      <c r="AC136" s="452"/>
      <c r="AD136" s="452"/>
      <c r="AE136" s="452"/>
      <c r="AF136" s="452"/>
      <c r="AG136" s="452"/>
      <c r="AH136" s="452"/>
    </row>
    <row r="137" spans="1:34" s="453" customFormat="1" ht="12" customHeight="1">
      <c r="A137" s="745" t="s">
        <v>1718</v>
      </c>
      <c r="B137" s="20" t="s">
        <v>735</v>
      </c>
      <c r="C137" s="24"/>
      <c r="D137" s="470"/>
      <c r="E137" s="471"/>
      <c r="F137" s="75" t="str">
        <f>IFERROR(VLOOKUP(G137,'Page d''accueil'!$A$38:$E$42,3),"")</f>
        <v/>
      </c>
      <c r="G137" s="77" t="str">
        <f>'Evaluation des exigences'!H153</f>
        <v/>
      </c>
      <c r="H137" s="1290"/>
      <c r="I137" s="1290"/>
      <c r="J137" s="1291"/>
      <c r="K137" s="447"/>
      <c r="W137" s="450"/>
      <c r="X137" s="451"/>
      <c r="Y137" s="451"/>
      <c r="Z137" s="452"/>
      <c r="AA137" s="452"/>
      <c r="AB137" s="452"/>
      <c r="AC137" s="452"/>
      <c r="AD137" s="452"/>
      <c r="AE137" s="452"/>
      <c r="AF137" s="452"/>
      <c r="AG137" s="452"/>
      <c r="AH137" s="452"/>
    </row>
    <row r="138" spans="1:34" s="453" customFormat="1" ht="12" customHeight="1">
      <c r="A138" s="745" t="s">
        <v>1719</v>
      </c>
      <c r="B138" s="20" t="s">
        <v>736</v>
      </c>
      <c r="C138" s="24"/>
      <c r="D138" s="470"/>
      <c r="E138" s="471"/>
      <c r="F138" s="75" t="str">
        <f>IFERROR(VLOOKUP(G138,'Page d''accueil'!$A$38:$E$42,3),"")</f>
        <v/>
      </c>
      <c r="G138" s="77" t="str">
        <f>'Evaluation des exigences'!H158</f>
        <v/>
      </c>
      <c r="H138" s="1290"/>
      <c r="I138" s="1290"/>
      <c r="J138" s="1291"/>
      <c r="K138" s="447"/>
      <c r="W138" s="450"/>
      <c r="X138" s="451"/>
      <c r="Y138" s="451"/>
      <c r="Z138" s="452"/>
      <c r="AA138" s="452"/>
      <c r="AB138" s="452"/>
      <c r="AC138" s="452"/>
      <c r="AD138" s="452"/>
      <c r="AE138" s="452"/>
      <c r="AF138" s="452"/>
      <c r="AG138" s="452"/>
      <c r="AH138" s="452"/>
    </row>
    <row r="139" spans="1:34" s="453" customFormat="1" ht="12" customHeight="1">
      <c r="A139" s="745" t="s">
        <v>1720</v>
      </c>
      <c r="B139" s="20" t="s">
        <v>737</v>
      </c>
      <c r="C139" s="24"/>
      <c r="D139" s="470"/>
      <c r="E139" s="471"/>
      <c r="F139" s="75" t="str">
        <f>IFERROR(VLOOKUP(G139,'Page d''accueil'!$A$38:$E$42,3),"")</f>
        <v/>
      </c>
      <c r="G139" s="77" t="str">
        <f>'Evaluation des exigences'!H162</f>
        <v/>
      </c>
      <c r="H139" s="1290"/>
      <c r="I139" s="1290"/>
      <c r="J139" s="1291"/>
      <c r="K139" s="447"/>
      <c r="W139" s="450"/>
      <c r="X139" s="451"/>
      <c r="Y139" s="451"/>
      <c r="Z139" s="452"/>
      <c r="AA139" s="452"/>
      <c r="AB139" s="452"/>
      <c r="AC139" s="452"/>
      <c r="AD139" s="452"/>
      <c r="AE139" s="452"/>
      <c r="AF139" s="452"/>
      <c r="AG139" s="452"/>
      <c r="AH139" s="452"/>
    </row>
    <row r="140" spans="1:34" s="453" customFormat="1" ht="12" customHeight="1">
      <c r="A140" s="905" t="s">
        <v>1721</v>
      </c>
      <c r="B140" s="906" t="s">
        <v>1205</v>
      </c>
      <c r="C140" s="1070"/>
      <c r="D140" s="908"/>
      <c r="E140" s="909"/>
      <c r="F140" s="75" t="str">
        <f>IFERROR(VLOOKUP(G140,'Page d''accueil'!$A$38:$E$42,3),"")</f>
        <v/>
      </c>
      <c r="G140" s="1069" t="str">
        <f>'Evaluation des exigences'!H168</f>
        <v/>
      </c>
      <c r="H140" s="1286"/>
      <c r="I140" s="1286"/>
      <c r="J140" s="1287"/>
      <c r="K140" s="447"/>
      <c r="W140" s="450"/>
      <c r="X140" s="451"/>
      <c r="Y140" s="451"/>
      <c r="Z140" s="452"/>
      <c r="AA140" s="452"/>
      <c r="AB140" s="452"/>
      <c r="AC140" s="452"/>
      <c r="AD140" s="452"/>
      <c r="AE140" s="452"/>
      <c r="AF140" s="452"/>
      <c r="AG140" s="452"/>
      <c r="AH140" s="452"/>
    </row>
    <row r="141" spans="1:34" s="453" customFormat="1" ht="12" customHeight="1">
      <c r="A141" s="744" t="s">
        <v>1662</v>
      </c>
      <c r="B141" s="18"/>
      <c r="C141" s="18"/>
      <c r="D141" s="19"/>
      <c r="E141" s="469"/>
      <c r="F141" s="74" t="str">
        <f>IFERROR(VLOOKUP(G141,'Page d''accueil'!$A$38:$E$42,3),"")</f>
        <v/>
      </c>
      <c r="G141" s="76" t="str">
        <f>'Evaluation des exigences'!H201</f>
        <v/>
      </c>
      <c r="H141" s="1288" t="s">
        <v>682</v>
      </c>
      <c r="I141" s="1288"/>
      <c r="J141" s="1289"/>
      <c r="K141" s="447"/>
      <c r="W141" s="450"/>
      <c r="X141" s="451"/>
      <c r="Y141" s="451"/>
      <c r="Z141" s="452"/>
      <c r="AA141" s="452"/>
      <c r="AB141" s="452"/>
      <c r="AC141" s="452"/>
      <c r="AD141" s="452"/>
      <c r="AE141" s="452"/>
      <c r="AF141" s="452"/>
      <c r="AG141" s="452"/>
      <c r="AH141" s="452"/>
    </row>
    <row r="142" spans="1:34" s="453" customFormat="1" ht="12" customHeight="1">
      <c r="A142" s="745" t="s">
        <v>1722</v>
      </c>
      <c r="B142" s="20" t="s">
        <v>740</v>
      </c>
      <c r="C142" s="24"/>
      <c r="D142" s="470"/>
      <c r="E142" s="471"/>
      <c r="F142" s="75" t="str">
        <f>IFERROR(VLOOKUP(G142,'Page d''accueil'!$A$38:$E$42,3),"")</f>
        <v/>
      </c>
      <c r="G142" s="77" t="str">
        <f>'Evaluation des exigences'!H202</f>
        <v/>
      </c>
      <c r="H142" s="1290"/>
      <c r="I142" s="1290"/>
      <c r="J142" s="1291"/>
      <c r="K142" s="447"/>
      <c r="W142" s="450"/>
      <c r="X142" s="451"/>
      <c r="Y142" s="451"/>
      <c r="Z142" s="452"/>
      <c r="AA142" s="452"/>
      <c r="AB142" s="452"/>
      <c r="AC142" s="452"/>
      <c r="AD142" s="452"/>
      <c r="AE142" s="452"/>
      <c r="AF142" s="452"/>
      <c r="AG142" s="452"/>
      <c r="AH142" s="452"/>
    </row>
    <row r="143" spans="1:34" s="453" customFormat="1" ht="12" customHeight="1">
      <c r="A143" s="745" t="s">
        <v>1723</v>
      </c>
      <c r="B143" s="20" t="s">
        <v>741</v>
      </c>
      <c r="C143" s="24"/>
      <c r="D143" s="470"/>
      <c r="E143" s="471"/>
      <c r="F143" s="75" t="str">
        <f>IFERROR(VLOOKUP(G143,'Page d''accueil'!$A$38:$E$42,3),"")</f>
        <v/>
      </c>
      <c r="G143" s="77" t="str">
        <f>'Evaluation des exigences'!H212</f>
        <v/>
      </c>
      <c r="H143" s="1290"/>
      <c r="I143" s="1290"/>
      <c r="J143" s="1291"/>
      <c r="K143" s="447"/>
      <c r="W143" s="450"/>
      <c r="X143" s="451"/>
      <c r="Y143" s="451"/>
      <c r="Z143" s="452"/>
      <c r="AA143" s="452"/>
      <c r="AB143" s="452"/>
      <c r="AC143" s="452"/>
      <c r="AD143" s="452"/>
      <c r="AE143" s="452"/>
      <c r="AF143" s="452"/>
      <c r="AG143" s="452"/>
      <c r="AH143" s="452"/>
    </row>
    <row r="144" spans="1:34" s="453" customFormat="1" ht="12" customHeight="1">
      <c r="A144" s="745" t="s">
        <v>1724</v>
      </c>
      <c r="B144" s="20" t="s">
        <v>742</v>
      </c>
      <c r="C144" s="24"/>
      <c r="D144" s="470"/>
      <c r="E144" s="471"/>
      <c r="F144" s="75" t="str">
        <f>IFERROR(VLOOKUP(G144,'Page d''accueil'!$A$38:$E$42,3),"")</f>
        <v/>
      </c>
      <c r="G144" s="77" t="str">
        <f>'Evaluation des exigences'!H232</f>
        <v/>
      </c>
      <c r="H144" s="1290"/>
      <c r="I144" s="1290"/>
      <c r="J144" s="1291"/>
      <c r="K144" s="447"/>
      <c r="W144" s="450"/>
      <c r="X144" s="451"/>
      <c r="Y144" s="451"/>
      <c r="Z144" s="452"/>
      <c r="AA144" s="452"/>
      <c r="AB144" s="452"/>
      <c r="AC144" s="452"/>
      <c r="AD144" s="452"/>
      <c r="AE144" s="452"/>
      <c r="AF144" s="452"/>
      <c r="AG144" s="452"/>
      <c r="AH144" s="452"/>
    </row>
    <row r="145" spans="1:34" s="453" customFormat="1" ht="12" customHeight="1">
      <c r="A145" s="745" t="s">
        <v>1725</v>
      </c>
      <c r="B145" s="20" t="s">
        <v>743</v>
      </c>
      <c r="C145" s="24"/>
      <c r="D145" s="470"/>
      <c r="E145" s="471"/>
      <c r="F145" s="75" t="str">
        <f>IFERROR(VLOOKUP(G145,'Page d''accueil'!$A$38:$E$42,3),"")</f>
        <v/>
      </c>
      <c r="G145" s="77" t="str">
        <f>'Evaluation des exigences'!H273</f>
        <v/>
      </c>
      <c r="H145" s="1290"/>
      <c r="I145" s="1290"/>
      <c r="J145" s="1291"/>
      <c r="K145" s="447"/>
      <c r="W145" s="450"/>
      <c r="X145" s="451"/>
      <c r="Y145" s="451"/>
      <c r="Z145" s="452"/>
      <c r="AA145" s="452"/>
      <c r="AB145" s="452"/>
      <c r="AC145" s="452"/>
      <c r="AD145" s="452"/>
      <c r="AE145" s="452"/>
      <c r="AF145" s="452"/>
      <c r="AG145" s="452"/>
      <c r="AH145" s="452"/>
    </row>
    <row r="146" spans="1:34" s="453" customFormat="1" ht="12" customHeight="1">
      <c r="A146" s="745" t="s">
        <v>1726</v>
      </c>
      <c r="B146" s="20" t="s">
        <v>744</v>
      </c>
      <c r="C146" s="24"/>
      <c r="D146" s="470"/>
      <c r="E146" s="471"/>
      <c r="F146" s="75" t="str">
        <f>IFERROR(VLOOKUP(G146,'Page d''accueil'!$A$38:$E$42,3),"")</f>
        <v/>
      </c>
      <c r="G146" s="77" t="str">
        <f>'Evaluation des exigences'!H308</f>
        <v/>
      </c>
      <c r="H146" s="1290"/>
      <c r="I146" s="1290"/>
      <c r="J146" s="1291"/>
      <c r="K146" s="447"/>
      <c r="W146" s="450"/>
      <c r="X146" s="451"/>
      <c r="Y146" s="451"/>
      <c r="Z146" s="452"/>
      <c r="AA146" s="452"/>
      <c r="AB146" s="452"/>
      <c r="AC146" s="452"/>
      <c r="AD146" s="452"/>
      <c r="AE146" s="452"/>
      <c r="AF146" s="452"/>
      <c r="AG146" s="452"/>
      <c r="AH146" s="452"/>
    </row>
    <row r="147" spans="1:34" s="453" customFormat="1" ht="12" customHeight="1">
      <c r="A147" s="745" t="s">
        <v>1727</v>
      </c>
      <c r="B147" s="20" t="s">
        <v>745</v>
      </c>
      <c r="C147" s="24"/>
      <c r="D147" s="470"/>
      <c r="E147" s="471"/>
      <c r="F147" s="75" t="str">
        <f>IFERROR(VLOOKUP(G147,'Page d''accueil'!$A$38:$E$42,3),"")</f>
        <v/>
      </c>
      <c r="G147" s="77" t="str">
        <f>'Evaluation des exigences'!H346</f>
        <v/>
      </c>
      <c r="H147" s="1290"/>
      <c r="I147" s="1290"/>
      <c r="J147" s="1291"/>
      <c r="K147" s="447"/>
      <c r="W147" s="450"/>
      <c r="X147" s="451"/>
      <c r="Y147" s="451"/>
      <c r="Z147" s="452"/>
      <c r="AA147" s="452"/>
      <c r="AB147" s="452"/>
      <c r="AC147" s="452"/>
      <c r="AD147" s="452"/>
      <c r="AE147" s="452"/>
      <c r="AF147" s="452"/>
      <c r="AG147" s="452"/>
      <c r="AH147" s="452"/>
    </row>
    <row r="148" spans="1:34" s="453" customFormat="1" ht="12" customHeight="1">
      <c r="A148" s="905" t="s">
        <v>1728</v>
      </c>
      <c r="B148" s="906" t="s">
        <v>746</v>
      </c>
      <c r="C148" s="1070"/>
      <c r="D148" s="908"/>
      <c r="E148" s="909"/>
      <c r="F148" s="75" t="str">
        <f>IFERROR(VLOOKUP(G148,'Page d''accueil'!$A$38:$E$42,3),"")</f>
        <v/>
      </c>
      <c r="G148" s="1069" t="str">
        <f>'Evaluation des exigences'!H354</f>
        <v/>
      </c>
      <c r="H148" s="1286"/>
      <c r="I148" s="1286"/>
      <c r="J148" s="1287"/>
      <c r="K148" s="447"/>
      <c r="W148" s="450"/>
      <c r="X148" s="451"/>
      <c r="Y148" s="451"/>
      <c r="Z148" s="452"/>
      <c r="AA148" s="452"/>
      <c r="AB148" s="452"/>
      <c r="AC148" s="452"/>
      <c r="AD148" s="452"/>
      <c r="AE148" s="452"/>
      <c r="AF148" s="452"/>
      <c r="AG148" s="452"/>
      <c r="AH148" s="452"/>
    </row>
    <row r="149" spans="1:34" s="453" customFormat="1" ht="12" customHeight="1">
      <c r="A149" s="744" t="s">
        <v>1663</v>
      </c>
      <c r="B149" s="18"/>
      <c r="C149" s="18"/>
      <c r="D149" s="19"/>
      <c r="E149" s="469"/>
      <c r="F149" s="74" t="str">
        <f>IFERROR(VLOOKUP(G149,'Page d''accueil'!$A$38:$E$42,3),"")</f>
        <v/>
      </c>
      <c r="G149" s="76" t="str">
        <f>'Evaluation des exigences'!H370</f>
        <v/>
      </c>
      <c r="H149" s="1288" t="s">
        <v>682</v>
      </c>
      <c r="I149" s="1288"/>
      <c r="J149" s="1289"/>
      <c r="K149" s="447"/>
      <c r="W149" s="450"/>
      <c r="X149" s="451"/>
      <c r="Y149" s="451"/>
      <c r="Z149" s="452"/>
      <c r="AA149" s="452"/>
      <c r="AB149" s="452"/>
      <c r="AC149" s="452"/>
      <c r="AD149" s="452"/>
      <c r="AE149" s="452"/>
      <c r="AF149" s="452"/>
      <c r="AG149" s="452"/>
      <c r="AH149" s="452"/>
    </row>
    <row r="150" spans="1:34" s="453" customFormat="1" ht="12" customHeight="1">
      <c r="A150" s="745" t="s">
        <v>1729</v>
      </c>
      <c r="B150" s="20" t="s">
        <v>748</v>
      </c>
      <c r="C150" s="24"/>
      <c r="D150" s="470"/>
      <c r="E150" s="471"/>
      <c r="F150" s="75" t="str">
        <f>IFERROR(VLOOKUP(G150,'Page d''accueil'!$A$38:$E$42,3),"")</f>
        <v/>
      </c>
      <c r="G150" s="77" t="str">
        <f>'Evaluation des exigences'!H371</f>
        <v/>
      </c>
      <c r="H150" s="1290"/>
      <c r="I150" s="1290"/>
      <c r="J150" s="1291"/>
      <c r="K150" s="447"/>
      <c r="W150" s="450"/>
      <c r="X150" s="451"/>
      <c r="Y150" s="451"/>
      <c r="Z150" s="452"/>
      <c r="AA150" s="452"/>
      <c r="AB150" s="452"/>
      <c r="AC150" s="452"/>
      <c r="AD150" s="452"/>
      <c r="AE150" s="452"/>
      <c r="AF150" s="452"/>
      <c r="AG150" s="452"/>
      <c r="AH150" s="452"/>
    </row>
    <row r="151" spans="1:34" s="453" customFormat="1" ht="12" customHeight="1">
      <c r="A151" s="745" t="s">
        <v>1730</v>
      </c>
      <c r="B151" s="20" t="s">
        <v>491</v>
      </c>
      <c r="C151" s="24"/>
      <c r="D151" s="470"/>
      <c r="E151" s="471"/>
      <c r="F151" s="75" t="str">
        <f>IFERROR(VLOOKUP(G151,'Page d''accueil'!$A$38:$E$42,3),"")</f>
        <v/>
      </c>
      <c r="G151" s="77" t="str">
        <f>'Evaluation des exigences'!H401</f>
        <v/>
      </c>
      <c r="H151" s="1290"/>
      <c r="I151" s="1290"/>
      <c r="J151" s="1291"/>
      <c r="K151" s="447"/>
      <c r="L151" s="252"/>
      <c r="M151" s="252"/>
      <c r="N151" s="252"/>
      <c r="O151" s="252"/>
      <c r="P151" s="252"/>
      <c r="Q151" s="252"/>
      <c r="R151" s="252"/>
      <c r="S151" s="252"/>
      <c r="T151" s="252"/>
      <c r="U151" s="255"/>
      <c r="V151" s="431"/>
      <c r="W151" s="450"/>
      <c r="X151" s="451"/>
      <c r="Y151" s="451"/>
      <c r="Z151" s="452"/>
      <c r="AA151" s="452"/>
      <c r="AB151" s="452"/>
      <c r="AC151" s="452"/>
      <c r="AD151" s="452"/>
      <c r="AE151" s="452"/>
      <c r="AF151" s="452"/>
      <c r="AG151" s="452"/>
      <c r="AH151" s="452"/>
    </row>
    <row r="152" spans="1:34" s="453" customFormat="1" ht="12" customHeight="1">
      <c r="A152" s="905" t="s">
        <v>1731</v>
      </c>
      <c r="B152" s="906" t="s">
        <v>268</v>
      </c>
      <c r="C152" s="1070"/>
      <c r="D152" s="908"/>
      <c r="E152" s="909"/>
      <c r="F152" s="75" t="str">
        <f>IFERROR(VLOOKUP(G152,'Page d''accueil'!$A$38:$E$42,3),"")</f>
        <v/>
      </c>
      <c r="G152" s="911" t="str">
        <f>'Evaluation des exigences'!H425</f>
        <v/>
      </c>
      <c r="H152" s="1286"/>
      <c r="I152" s="1286"/>
      <c r="J152" s="1287"/>
      <c r="K152" s="447"/>
      <c r="L152" s="252"/>
      <c r="M152" s="252"/>
      <c r="N152" s="252"/>
      <c r="O152" s="252"/>
      <c r="P152" s="252"/>
      <c r="Q152" s="252"/>
      <c r="R152" s="252"/>
      <c r="S152" s="252"/>
      <c r="T152" s="252"/>
      <c r="U152" s="255"/>
      <c r="V152" s="431"/>
      <c r="W152" s="450"/>
      <c r="X152" s="451"/>
      <c r="Y152" s="451"/>
      <c r="Z152" s="452"/>
      <c r="AA152" s="452"/>
      <c r="AB152" s="452"/>
      <c r="AC152" s="452"/>
      <c r="AD152" s="452"/>
      <c r="AE152" s="452"/>
      <c r="AF152" s="452"/>
      <c r="AG152" s="452"/>
      <c r="AH152" s="452"/>
    </row>
    <row r="153" spans="1:34" s="453" customFormat="1" ht="12" customHeight="1">
      <c r="A153" s="744" t="s">
        <v>1666</v>
      </c>
      <c r="B153" s="18"/>
      <c r="C153" s="18"/>
      <c r="D153" s="19"/>
      <c r="E153" s="469"/>
      <c r="F153" s="74" t="str">
        <f>IFERROR(VLOOKUP(G153,'Page d''accueil'!$A$38:$E$42,3),"")</f>
        <v/>
      </c>
      <c r="G153" s="78" t="str">
        <f>'Evaluation des exigences'!H457</f>
        <v/>
      </c>
      <c r="H153" s="1288" t="s">
        <v>682</v>
      </c>
      <c r="I153" s="1288"/>
      <c r="J153" s="1289"/>
      <c r="K153" s="447"/>
      <c r="L153" s="252"/>
      <c r="M153" s="261"/>
      <c r="N153" s="252"/>
      <c r="O153" s="252"/>
      <c r="P153" s="252"/>
      <c r="Q153" s="252"/>
      <c r="R153" s="252"/>
      <c r="S153" s="252"/>
      <c r="T153" s="252"/>
      <c r="U153" s="255"/>
      <c r="V153" s="431"/>
      <c r="W153" s="450"/>
      <c r="X153" s="451"/>
      <c r="Y153" s="451"/>
      <c r="Z153" s="452"/>
      <c r="AA153" s="452"/>
      <c r="AB153" s="452"/>
      <c r="AC153" s="452"/>
      <c r="AD153" s="452"/>
      <c r="AE153" s="452"/>
      <c r="AF153" s="452"/>
      <c r="AG153" s="452"/>
      <c r="AH153" s="452"/>
    </row>
    <row r="154" spans="1:34" s="453" customFormat="1" ht="12" customHeight="1">
      <c r="A154" s="745" t="s">
        <v>1732</v>
      </c>
      <c r="B154" s="20" t="s">
        <v>473</v>
      </c>
      <c r="C154" s="25"/>
      <c r="D154" s="470"/>
      <c r="E154" s="471"/>
      <c r="F154" s="75" t="str">
        <f>IFERROR(VLOOKUP(G154,'Page d''accueil'!$A$38:$E$42,3),"")</f>
        <v/>
      </c>
      <c r="G154" s="79" t="str">
        <f>'Evaluation des exigences'!H458</f>
        <v/>
      </c>
      <c r="H154" s="1290"/>
      <c r="I154" s="1290"/>
      <c r="J154" s="1291"/>
      <c r="K154" s="447"/>
      <c r="L154" s="252"/>
      <c r="M154" s="261"/>
      <c r="N154" s="252"/>
      <c r="O154" s="252"/>
      <c r="P154" s="252"/>
      <c r="Q154" s="252"/>
      <c r="R154" s="252"/>
      <c r="S154" s="252"/>
      <c r="T154" s="252"/>
      <c r="U154" s="255"/>
      <c r="V154" s="431"/>
      <c r="W154" s="450"/>
      <c r="X154" s="451"/>
      <c r="Y154" s="451"/>
      <c r="Z154" s="452"/>
      <c r="AA154" s="452"/>
      <c r="AB154" s="452"/>
      <c r="AC154" s="452"/>
      <c r="AD154" s="452"/>
      <c r="AE154" s="452"/>
      <c r="AF154" s="452"/>
      <c r="AG154" s="452"/>
      <c r="AH154" s="452"/>
    </row>
    <row r="155" spans="1:34" s="453" customFormat="1" ht="12" customHeight="1">
      <c r="A155" s="745" t="s">
        <v>1733</v>
      </c>
      <c r="B155" s="20" t="s">
        <v>750</v>
      </c>
      <c r="C155" s="25"/>
      <c r="D155" s="470"/>
      <c r="E155" s="471"/>
      <c r="F155" s="75" t="str">
        <f>IFERROR(VLOOKUP(G155,'Page d''accueil'!$A$38:$E$42,3),"")</f>
        <v/>
      </c>
      <c r="G155" s="79" t="str">
        <f>'Evaluation des exigences'!H463</f>
        <v/>
      </c>
      <c r="H155" s="1290"/>
      <c r="I155" s="1290"/>
      <c r="J155" s="1291"/>
      <c r="K155" s="447"/>
      <c r="L155" s="261"/>
      <c r="M155" s="261"/>
      <c r="N155" s="261"/>
      <c r="O155" s="261"/>
      <c r="P155" s="261"/>
      <c r="Q155" s="261"/>
      <c r="R155" s="261"/>
      <c r="S155" s="252"/>
      <c r="T155" s="252"/>
      <c r="U155" s="255"/>
      <c r="V155" s="431"/>
      <c r="W155" s="450"/>
      <c r="X155" s="451"/>
      <c r="Y155" s="451"/>
      <c r="Z155" s="452"/>
      <c r="AA155" s="452"/>
      <c r="AB155" s="452"/>
      <c r="AC155" s="452"/>
      <c r="AD155" s="452"/>
      <c r="AE155" s="452"/>
      <c r="AF155" s="452"/>
      <c r="AG155" s="452"/>
      <c r="AH155" s="452"/>
    </row>
    <row r="156" spans="1:34" s="453" customFormat="1" ht="12" customHeight="1">
      <c r="A156" s="905" t="s">
        <v>1734</v>
      </c>
      <c r="B156" s="906" t="s">
        <v>752</v>
      </c>
      <c r="C156" s="907"/>
      <c r="D156" s="908"/>
      <c r="E156" s="909"/>
      <c r="F156" s="910">
        <f>IFERROR(VLOOKUP(G156,'Page d''accueil'!$A$38:$E$42,3),"")</f>
        <v>0</v>
      </c>
      <c r="G156" s="911" t="str">
        <f>'Evaluation des exigences'!G486</f>
        <v>NA</v>
      </c>
      <c r="H156" s="1286"/>
      <c r="I156" s="1286"/>
      <c r="J156" s="1287"/>
      <c r="K156" s="447"/>
      <c r="L156" s="261"/>
      <c r="M156" s="261"/>
      <c r="N156" s="261"/>
      <c r="O156" s="261"/>
      <c r="P156" s="261"/>
      <c r="Q156" s="261"/>
      <c r="R156" s="261"/>
      <c r="S156" s="252"/>
      <c r="T156" s="252"/>
      <c r="U156" s="255"/>
      <c r="V156" s="431"/>
      <c r="W156" s="450"/>
      <c r="X156" s="451"/>
      <c r="Y156" s="451"/>
      <c r="Z156" s="452"/>
      <c r="AA156" s="452"/>
      <c r="AB156" s="452"/>
      <c r="AC156" s="452"/>
      <c r="AD156" s="452"/>
      <c r="AE156" s="452"/>
      <c r="AF156" s="452"/>
      <c r="AG156" s="452"/>
      <c r="AH156" s="452"/>
    </row>
    <row r="157" spans="1:34" s="248" customFormat="1" ht="12" customHeight="1">
      <c r="A157" s="1292" t="s">
        <v>753</v>
      </c>
      <c r="B157" s="1293"/>
      <c r="C157" s="1293"/>
      <c r="D157" s="1293"/>
      <c r="E157" s="1293"/>
      <c r="F157" s="1293"/>
      <c r="G157" s="1293"/>
      <c r="H157" s="1293"/>
      <c r="I157" s="1293"/>
      <c r="J157" s="1294"/>
      <c r="K157" s="255"/>
      <c r="L157" s="261"/>
      <c r="M157" s="261"/>
      <c r="N157" s="261"/>
      <c r="O157" s="261"/>
      <c r="P157" s="261"/>
      <c r="Q157" s="261"/>
      <c r="R157" s="261"/>
      <c r="S157" s="252"/>
      <c r="T157" s="252"/>
      <c r="U157" s="255"/>
      <c r="V157" s="431"/>
      <c r="W157" s="255"/>
      <c r="X157" s="254"/>
      <c r="Y157" s="254"/>
      <c r="Z157" s="256"/>
      <c r="AA157" s="256"/>
      <c r="AB157" s="256"/>
      <c r="AC157" s="256"/>
      <c r="AD157" s="256"/>
      <c r="AE157" s="256"/>
      <c r="AF157" s="256"/>
      <c r="AG157" s="256"/>
      <c r="AH157" s="256"/>
    </row>
    <row r="158" spans="1:34" s="248" customFormat="1" ht="12" customHeight="1">
      <c r="A158" s="1295"/>
      <c r="B158" s="1296"/>
      <c r="C158" s="1296"/>
      <c r="D158" s="1296"/>
      <c r="E158" s="1296"/>
      <c r="F158" s="1296"/>
      <c r="G158" s="1296"/>
      <c r="H158" s="1296"/>
      <c r="I158" s="1296"/>
      <c r="J158" s="1297"/>
      <c r="K158" s="255"/>
      <c r="L158" s="261"/>
      <c r="M158" s="261"/>
      <c r="N158" s="261"/>
      <c r="O158" s="261"/>
      <c r="P158" s="261"/>
      <c r="Q158" s="261"/>
      <c r="R158" s="261"/>
      <c r="S158" s="252"/>
      <c r="T158" s="252"/>
      <c r="U158" s="255"/>
      <c r="V158" s="431"/>
      <c r="W158" s="255"/>
      <c r="X158" s="254"/>
      <c r="Y158" s="254"/>
      <c r="Z158" s="256"/>
      <c r="AA158" s="256"/>
      <c r="AB158" s="256"/>
      <c r="AC158" s="256"/>
      <c r="AD158" s="256"/>
      <c r="AE158" s="256"/>
      <c r="AF158" s="256"/>
      <c r="AG158" s="256"/>
      <c r="AH158" s="256"/>
    </row>
    <row r="159" spans="1:34" s="248" customFormat="1" ht="12" customHeight="1">
      <c r="A159" s="744" t="s">
        <v>722</v>
      </c>
      <c r="B159" s="18"/>
      <c r="C159" s="18"/>
      <c r="D159" s="19"/>
      <c r="E159" s="474" t="s">
        <v>685</v>
      </c>
      <c r="F159" s="1281" t="s">
        <v>686</v>
      </c>
      <c r="G159" s="1281"/>
      <c r="H159" s="1281"/>
      <c r="I159" s="1281"/>
      <c r="J159" s="1282"/>
      <c r="K159" s="255"/>
      <c r="L159" s="261"/>
      <c r="M159" s="261"/>
      <c r="N159" s="261"/>
      <c r="O159" s="261"/>
      <c r="P159" s="261"/>
      <c r="Q159" s="261"/>
      <c r="R159" s="261"/>
      <c r="S159" s="261"/>
      <c r="T159" s="261"/>
      <c r="U159" s="254"/>
      <c r="V159" s="423"/>
      <c r="W159" s="255"/>
      <c r="X159" s="254"/>
      <c r="Y159" s="254"/>
      <c r="Z159" s="256"/>
      <c r="AA159" s="256"/>
      <c r="AB159" s="256"/>
      <c r="AC159" s="256"/>
      <c r="AD159" s="256"/>
      <c r="AE159" s="256"/>
      <c r="AF159" s="256"/>
      <c r="AG159" s="256"/>
      <c r="AH159" s="256"/>
    </row>
    <row r="160" spans="1:34" s="248" customFormat="1" ht="33.950000000000003" customHeight="1">
      <c r="A160" s="1283" t="s">
        <v>754</v>
      </c>
      <c r="B160" s="1284"/>
      <c r="C160" s="1284"/>
      <c r="D160" s="1284"/>
      <c r="E160" s="1284"/>
      <c r="F160" s="1284"/>
      <c r="G160" s="1284"/>
      <c r="H160" s="1284"/>
      <c r="I160" s="1284"/>
      <c r="J160" s="1285"/>
      <c r="K160" s="255"/>
      <c r="L160" s="261"/>
      <c r="M160" s="261"/>
      <c r="N160" s="261"/>
      <c r="O160" s="261"/>
      <c r="P160" s="261"/>
      <c r="Q160" s="261"/>
      <c r="R160" s="261"/>
      <c r="S160" s="261"/>
      <c r="T160" s="261"/>
      <c r="U160" s="254"/>
      <c r="V160" s="423"/>
      <c r="W160" s="255"/>
      <c r="X160" s="254"/>
      <c r="Y160" s="254"/>
      <c r="Z160" s="256"/>
      <c r="AA160" s="256"/>
      <c r="AB160" s="256"/>
      <c r="AC160" s="256"/>
      <c r="AD160" s="256"/>
      <c r="AE160" s="256"/>
      <c r="AF160" s="256"/>
      <c r="AG160" s="256"/>
      <c r="AH160" s="256"/>
    </row>
    <row r="161" spans="1:34" s="248" customFormat="1" ht="12" customHeight="1">
      <c r="A161" s="744" t="s">
        <v>727</v>
      </c>
      <c r="B161" s="18"/>
      <c r="C161" s="18"/>
      <c r="D161" s="19"/>
      <c r="E161" s="474" t="s">
        <v>685</v>
      </c>
      <c r="F161" s="1281" t="s">
        <v>686</v>
      </c>
      <c r="G161" s="1281"/>
      <c r="H161" s="1281"/>
      <c r="I161" s="1281"/>
      <c r="J161" s="1282"/>
      <c r="K161" s="254"/>
      <c r="L161" s="261"/>
      <c r="M161" s="261"/>
      <c r="N161" s="261"/>
      <c r="O161" s="261"/>
      <c r="P161" s="261"/>
      <c r="Q161" s="261"/>
      <c r="R161" s="261"/>
      <c r="S161" s="261"/>
      <c r="T161" s="261"/>
      <c r="U161" s="254"/>
      <c r="V161" s="423"/>
      <c r="W161" s="255"/>
      <c r="X161" s="254"/>
      <c r="Y161" s="254"/>
      <c r="Z161" s="256"/>
      <c r="AA161" s="256"/>
      <c r="AB161" s="256"/>
      <c r="AC161" s="256"/>
      <c r="AD161" s="256"/>
      <c r="AE161" s="256"/>
      <c r="AF161" s="256"/>
      <c r="AG161" s="256"/>
      <c r="AH161" s="256"/>
    </row>
    <row r="162" spans="1:34" s="248" customFormat="1" ht="29.1" customHeight="1">
      <c r="A162" s="1283" t="s">
        <v>755</v>
      </c>
      <c r="B162" s="1284"/>
      <c r="C162" s="1284"/>
      <c r="D162" s="1284"/>
      <c r="E162" s="1284"/>
      <c r="F162" s="1284"/>
      <c r="G162" s="1284"/>
      <c r="H162" s="1284"/>
      <c r="I162" s="1284"/>
      <c r="J162" s="1285"/>
      <c r="K162" s="254"/>
      <c r="L162" s="261"/>
      <c r="M162" s="261"/>
      <c r="N162" s="261"/>
      <c r="O162" s="261"/>
      <c r="P162" s="261"/>
      <c r="Q162" s="261"/>
      <c r="R162" s="261"/>
      <c r="S162" s="261"/>
      <c r="T162" s="261"/>
      <c r="U162" s="254"/>
      <c r="V162" s="423"/>
      <c r="W162" s="255"/>
      <c r="X162" s="254"/>
      <c r="Y162" s="254"/>
      <c r="Z162" s="256"/>
      <c r="AA162" s="256"/>
      <c r="AB162" s="256"/>
      <c r="AC162" s="256"/>
      <c r="AD162" s="256"/>
      <c r="AE162" s="256"/>
      <c r="AF162" s="256"/>
      <c r="AG162" s="256"/>
      <c r="AH162" s="256"/>
    </row>
    <row r="163" spans="1:34" s="248" customFormat="1" ht="12" customHeight="1">
      <c r="A163" s="744" t="s">
        <v>730</v>
      </c>
      <c r="B163" s="18"/>
      <c r="C163" s="18"/>
      <c r="D163" s="19"/>
      <c r="E163" s="474" t="s">
        <v>685</v>
      </c>
      <c r="F163" s="1281" t="s">
        <v>686</v>
      </c>
      <c r="G163" s="1281"/>
      <c r="H163" s="1281"/>
      <c r="I163" s="1281"/>
      <c r="J163" s="1282"/>
      <c r="K163" s="254"/>
      <c r="L163" s="261"/>
      <c r="M163" s="261"/>
      <c r="N163" s="261"/>
      <c r="O163" s="261"/>
      <c r="P163" s="261"/>
      <c r="Q163" s="261"/>
      <c r="R163" s="261"/>
      <c r="S163" s="261"/>
      <c r="T163" s="261"/>
      <c r="U163" s="254"/>
      <c r="V163" s="423"/>
      <c r="W163" s="255"/>
      <c r="X163" s="254"/>
      <c r="Y163" s="254"/>
      <c r="Z163" s="256"/>
      <c r="AA163" s="256"/>
      <c r="AB163" s="256"/>
      <c r="AC163" s="256"/>
      <c r="AD163" s="256"/>
      <c r="AE163" s="256"/>
      <c r="AF163" s="256"/>
      <c r="AG163" s="256"/>
      <c r="AH163" s="256"/>
    </row>
    <row r="164" spans="1:34" s="248" customFormat="1" ht="63.95" customHeight="1">
      <c r="A164" s="1283" t="s">
        <v>756</v>
      </c>
      <c r="B164" s="1284"/>
      <c r="C164" s="1284"/>
      <c r="D164" s="1284"/>
      <c r="E164" s="1284"/>
      <c r="F164" s="1284"/>
      <c r="G164" s="1284"/>
      <c r="H164" s="1284"/>
      <c r="I164" s="1284"/>
      <c r="J164" s="1285"/>
      <c r="K164" s="254"/>
      <c r="L164" s="261"/>
      <c r="M164" s="261"/>
      <c r="N164" s="261"/>
      <c r="O164" s="261"/>
      <c r="P164" s="261"/>
      <c r="Q164" s="261"/>
      <c r="R164" s="261"/>
      <c r="S164" s="261"/>
      <c r="T164" s="261"/>
      <c r="U164" s="254"/>
      <c r="V164" s="423"/>
      <c r="W164" s="255"/>
      <c r="X164" s="254"/>
      <c r="Y164" s="254"/>
      <c r="Z164" s="256"/>
      <c r="AA164" s="256"/>
      <c r="AB164" s="256"/>
      <c r="AC164" s="256"/>
      <c r="AD164" s="256"/>
      <c r="AE164" s="256"/>
      <c r="AF164" s="256"/>
      <c r="AG164" s="256"/>
      <c r="AH164" s="256"/>
    </row>
    <row r="165" spans="1:34" s="248" customFormat="1" ht="24" customHeight="1">
      <c r="A165" s="744" t="s">
        <v>733</v>
      </c>
      <c r="B165" s="18"/>
      <c r="C165" s="18"/>
      <c r="D165" s="19"/>
      <c r="E165" s="474" t="s">
        <v>685</v>
      </c>
      <c r="F165" s="1281" t="s">
        <v>691</v>
      </c>
      <c r="G165" s="1281"/>
      <c r="H165" s="1281"/>
      <c r="I165" s="1281"/>
      <c r="J165" s="1282"/>
      <c r="K165" s="254"/>
      <c r="L165" s="261"/>
      <c r="M165" s="261"/>
      <c r="N165" s="261"/>
      <c r="O165" s="261"/>
      <c r="P165" s="261"/>
      <c r="Q165" s="261"/>
      <c r="R165" s="261"/>
      <c r="S165" s="261"/>
      <c r="T165" s="261"/>
      <c r="U165" s="254"/>
      <c r="V165" s="423"/>
      <c r="W165" s="254"/>
      <c r="X165" s="254"/>
      <c r="Y165" s="254"/>
      <c r="Z165" s="256"/>
      <c r="AA165" s="256"/>
      <c r="AB165" s="256"/>
      <c r="AC165" s="256"/>
      <c r="AD165" s="256"/>
      <c r="AE165" s="256"/>
      <c r="AF165" s="256"/>
      <c r="AG165" s="256"/>
      <c r="AH165" s="256"/>
    </row>
    <row r="166" spans="1:34" s="248" customFormat="1" ht="57.95" customHeight="1">
      <c r="A166" s="1283" t="s">
        <v>757</v>
      </c>
      <c r="B166" s="1284"/>
      <c r="C166" s="1284"/>
      <c r="D166" s="1284"/>
      <c r="E166" s="1284"/>
      <c r="F166" s="1284"/>
      <c r="G166" s="1284"/>
      <c r="H166" s="1284"/>
      <c r="I166" s="1284"/>
      <c r="J166" s="1285"/>
      <c r="K166" s="254"/>
      <c r="L166" s="261"/>
      <c r="M166" s="261"/>
      <c r="N166" s="261"/>
      <c r="O166" s="261"/>
      <c r="P166" s="261"/>
      <c r="Q166" s="261"/>
      <c r="R166" s="261"/>
      <c r="S166" s="261"/>
      <c r="T166" s="261"/>
      <c r="U166" s="254"/>
      <c r="V166" s="423"/>
      <c r="W166" s="254"/>
      <c r="X166" s="254"/>
      <c r="Y166" s="254"/>
      <c r="Z166" s="256"/>
      <c r="AA166" s="256"/>
      <c r="AB166" s="256"/>
      <c r="AC166" s="256"/>
      <c r="AD166" s="256"/>
      <c r="AE166" s="256"/>
      <c r="AF166" s="256"/>
      <c r="AG166" s="256"/>
      <c r="AH166" s="256"/>
    </row>
    <row r="167" spans="1:34" s="248" customFormat="1" ht="12" customHeight="1">
      <c r="A167" s="744" t="s">
        <v>739</v>
      </c>
      <c r="B167" s="18"/>
      <c r="C167" s="18"/>
      <c r="D167" s="19"/>
      <c r="E167" s="474" t="s">
        <v>685</v>
      </c>
      <c r="F167" s="1281" t="s">
        <v>693</v>
      </c>
      <c r="G167" s="1281"/>
      <c r="H167" s="1281"/>
      <c r="I167" s="1281"/>
      <c r="J167" s="1282"/>
      <c r="K167" s="254"/>
      <c r="L167" s="261"/>
      <c r="M167" s="261"/>
      <c r="N167" s="261"/>
      <c r="O167" s="261"/>
      <c r="P167" s="261"/>
      <c r="Q167" s="261"/>
      <c r="R167" s="261"/>
      <c r="S167" s="261"/>
      <c r="T167" s="261"/>
      <c r="U167" s="254"/>
      <c r="V167" s="423"/>
      <c r="W167" s="254"/>
      <c r="X167" s="254"/>
      <c r="Y167" s="254"/>
      <c r="Z167" s="256"/>
      <c r="AA167" s="256"/>
      <c r="AB167" s="256"/>
      <c r="AC167" s="256"/>
      <c r="AD167" s="256"/>
      <c r="AE167" s="256"/>
      <c r="AF167" s="256"/>
      <c r="AG167" s="256"/>
      <c r="AH167" s="256"/>
    </row>
    <row r="168" spans="1:34" s="248" customFormat="1" ht="51.95" customHeight="1">
      <c r="A168" s="1283" t="s">
        <v>758</v>
      </c>
      <c r="B168" s="1284"/>
      <c r="C168" s="1284"/>
      <c r="D168" s="1284"/>
      <c r="E168" s="1284"/>
      <c r="F168" s="1284"/>
      <c r="G168" s="1284"/>
      <c r="H168" s="1284"/>
      <c r="I168" s="1284"/>
      <c r="J168" s="1285"/>
      <c r="K168" s="254"/>
      <c r="L168" s="261"/>
      <c r="M168" s="261"/>
      <c r="N168" s="261"/>
      <c r="O168" s="261"/>
      <c r="P168" s="261"/>
      <c r="Q168" s="261"/>
      <c r="R168" s="261"/>
      <c r="S168" s="261"/>
      <c r="T168" s="261"/>
      <c r="U168" s="254"/>
      <c r="V168" s="423"/>
      <c r="W168" s="254"/>
      <c r="X168" s="254"/>
      <c r="Y168" s="254"/>
      <c r="Z168" s="256"/>
      <c r="AA168" s="256"/>
      <c r="AB168" s="256"/>
      <c r="AC168" s="256"/>
      <c r="AD168" s="256"/>
      <c r="AE168" s="256"/>
      <c r="AF168" s="256"/>
      <c r="AG168" s="256"/>
      <c r="AH168" s="256"/>
    </row>
    <row r="169" spans="1:34" s="248" customFormat="1" ht="12" customHeight="1">
      <c r="A169" s="744" t="s">
        <v>747</v>
      </c>
      <c r="B169" s="18"/>
      <c r="C169" s="18"/>
      <c r="D169" s="19"/>
      <c r="E169" s="474" t="s">
        <v>685</v>
      </c>
      <c r="F169" s="1281" t="s">
        <v>693</v>
      </c>
      <c r="G169" s="1281"/>
      <c r="H169" s="1281"/>
      <c r="I169" s="1281"/>
      <c r="J169" s="1282"/>
      <c r="K169" s="254"/>
      <c r="L169" s="261"/>
      <c r="M169" s="261"/>
      <c r="N169" s="261"/>
      <c r="O169" s="261"/>
      <c r="P169" s="261"/>
      <c r="Q169" s="261"/>
      <c r="R169" s="261"/>
      <c r="S169" s="261"/>
      <c r="T169" s="261"/>
      <c r="U169" s="254"/>
      <c r="V169" s="423"/>
      <c r="W169" s="254"/>
      <c r="X169" s="254"/>
      <c r="Y169" s="254"/>
      <c r="Z169" s="256"/>
      <c r="AA169" s="256"/>
      <c r="AB169" s="256"/>
      <c r="AC169" s="256"/>
      <c r="AD169" s="256"/>
      <c r="AE169" s="256"/>
      <c r="AF169" s="256"/>
      <c r="AG169" s="256"/>
      <c r="AH169" s="256"/>
    </row>
    <row r="170" spans="1:34" s="248" customFormat="1" ht="36.950000000000003" customHeight="1">
      <c r="A170" s="1283" t="s">
        <v>759</v>
      </c>
      <c r="B170" s="1284"/>
      <c r="C170" s="1284"/>
      <c r="D170" s="1284"/>
      <c r="E170" s="1284"/>
      <c r="F170" s="1284"/>
      <c r="G170" s="1284"/>
      <c r="H170" s="1284"/>
      <c r="I170" s="1284"/>
      <c r="J170" s="1285"/>
      <c r="K170" s="254"/>
      <c r="L170" s="261"/>
      <c r="M170" s="261"/>
      <c r="N170" s="261"/>
      <c r="O170" s="261"/>
      <c r="P170" s="261"/>
      <c r="Q170" s="261"/>
      <c r="R170" s="261"/>
      <c r="S170" s="261"/>
      <c r="T170" s="261"/>
      <c r="U170" s="254"/>
      <c r="V170" s="423"/>
      <c r="W170" s="254"/>
      <c r="X170" s="254"/>
      <c r="Y170" s="254"/>
      <c r="Z170" s="256"/>
      <c r="AA170" s="256"/>
      <c r="AB170" s="256"/>
      <c r="AC170" s="256"/>
      <c r="AD170" s="256"/>
      <c r="AE170" s="256"/>
      <c r="AF170" s="256"/>
      <c r="AG170" s="256"/>
      <c r="AH170" s="256"/>
    </row>
    <row r="171" spans="1:34" s="248" customFormat="1" ht="12" customHeight="1">
      <c r="A171" s="744" t="s">
        <v>749</v>
      </c>
      <c r="B171" s="18"/>
      <c r="C171" s="18"/>
      <c r="D171" s="19"/>
      <c r="E171" s="474" t="s">
        <v>685</v>
      </c>
      <c r="F171" s="1270" t="s">
        <v>693</v>
      </c>
      <c r="G171" s="1270"/>
      <c r="H171" s="1270"/>
      <c r="I171" s="1270"/>
      <c r="J171" s="1271"/>
      <c r="K171" s="254"/>
      <c r="L171" s="261"/>
      <c r="M171" s="261"/>
      <c r="N171" s="261"/>
      <c r="O171" s="261"/>
      <c r="P171" s="261"/>
      <c r="Q171" s="261"/>
      <c r="R171" s="261"/>
      <c r="S171" s="261"/>
      <c r="T171" s="261"/>
      <c r="U171" s="254"/>
      <c r="V171" s="423"/>
      <c r="W171" s="254"/>
      <c r="X171" s="254"/>
      <c r="Y171" s="254"/>
      <c r="Z171" s="256"/>
      <c r="AA171" s="256"/>
      <c r="AB171" s="256"/>
      <c r="AC171" s="256"/>
      <c r="AD171" s="256"/>
      <c r="AE171" s="256"/>
      <c r="AF171" s="256"/>
      <c r="AG171" s="256"/>
      <c r="AH171" s="256"/>
    </row>
    <row r="172" spans="1:34" s="248" customFormat="1" ht="45" customHeight="1" thickBot="1">
      <c r="A172" s="1272" t="s">
        <v>760</v>
      </c>
      <c r="B172" s="1273"/>
      <c r="C172" s="1273"/>
      <c r="D172" s="1273"/>
      <c r="E172" s="1273"/>
      <c r="F172" s="1273"/>
      <c r="G172" s="1273"/>
      <c r="H172" s="1273"/>
      <c r="I172" s="1273"/>
      <c r="J172" s="1274"/>
      <c r="K172" s="254"/>
      <c r="L172" s="261"/>
      <c r="M172" s="261"/>
      <c r="N172" s="261"/>
      <c r="O172" s="261"/>
      <c r="P172" s="261"/>
      <c r="Q172" s="261"/>
      <c r="R172" s="261"/>
      <c r="S172" s="261"/>
      <c r="T172" s="261"/>
      <c r="U172" s="254"/>
      <c r="V172" s="423"/>
      <c r="W172" s="254"/>
      <c r="X172" s="254"/>
      <c r="Y172" s="254"/>
      <c r="Z172" s="256"/>
      <c r="AA172" s="256"/>
      <c r="AB172" s="256"/>
      <c r="AC172" s="256"/>
      <c r="AD172" s="256"/>
      <c r="AE172" s="256"/>
      <c r="AF172" s="256"/>
      <c r="AG172" s="256"/>
      <c r="AH172" s="256"/>
    </row>
    <row r="173" spans="1:34" s="248" customFormat="1">
      <c r="A173" s="337"/>
      <c r="B173" s="337"/>
      <c r="C173" s="337"/>
      <c r="D173" s="337"/>
      <c r="E173" s="337"/>
      <c r="F173" s="337"/>
      <c r="G173" s="337"/>
      <c r="H173" s="337"/>
      <c r="I173" s="337"/>
      <c r="J173" s="337"/>
      <c r="K173" s="254"/>
      <c r="L173" s="261"/>
      <c r="M173" s="261"/>
      <c r="N173" s="261"/>
      <c r="O173" s="261"/>
      <c r="P173" s="261"/>
      <c r="Q173" s="261"/>
      <c r="R173" s="261"/>
      <c r="S173" s="261"/>
      <c r="T173" s="261"/>
      <c r="U173" s="254"/>
      <c r="V173" s="423"/>
      <c r="W173" s="254"/>
      <c r="X173" s="254"/>
      <c r="Y173" s="254"/>
      <c r="Z173" s="256"/>
      <c r="AA173" s="256"/>
      <c r="AB173" s="256"/>
      <c r="AC173" s="256"/>
      <c r="AD173" s="256"/>
      <c r="AE173" s="256"/>
      <c r="AF173" s="256"/>
      <c r="AG173" s="256"/>
      <c r="AH173" s="256"/>
    </row>
    <row r="174" spans="1:34" s="248" customFormat="1">
      <c r="A174" s="337"/>
      <c r="B174" s="337"/>
      <c r="C174" s="337"/>
      <c r="D174" s="337"/>
      <c r="E174" s="337"/>
      <c r="F174" s="337"/>
      <c r="G174" s="337"/>
      <c r="H174" s="337"/>
      <c r="I174" s="337"/>
      <c r="J174" s="337"/>
      <c r="K174" s="254"/>
      <c r="L174" s="261"/>
      <c r="M174" s="261"/>
      <c r="N174" s="261"/>
      <c r="O174" s="261"/>
      <c r="P174" s="261"/>
      <c r="Q174" s="261"/>
      <c r="R174" s="261"/>
      <c r="S174" s="261"/>
      <c r="T174" s="261"/>
      <c r="U174" s="254"/>
      <c r="V174" s="423"/>
      <c r="W174" s="254"/>
      <c r="X174" s="254"/>
      <c r="Y174" s="254"/>
      <c r="Z174" s="256"/>
      <c r="AA174" s="256"/>
      <c r="AB174" s="256"/>
      <c r="AC174" s="256"/>
      <c r="AD174" s="256"/>
      <c r="AE174" s="256"/>
      <c r="AF174" s="256"/>
      <c r="AG174" s="256"/>
      <c r="AH174" s="256"/>
    </row>
    <row r="175" spans="1:34" s="248" customFormat="1">
      <c r="A175" s="337"/>
      <c r="B175" s="337"/>
      <c r="C175" s="337"/>
      <c r="D175" s="337"/>
      <c r="E175" s="337"/>
      <c r="F175" s="337"/>
      <c r="G175" s="337"/>
      <c r="H175" s="337"/>
      <c r="I175" s="337"/>
      <c r="J175" s="337"/>
      <c r="K175" s="254"/>
      <c r="L175" s="261"/>
      <c r="M175" s="261"/>
      <c r="N175" s="261"/>
      <c r="O175" s="261"/>
      <c r="P175" s="261"/>
      <c r="Q175" s="261"/>
      <c r="R175" s="261"/>
      <c r="S175" s="261"/>
      <c r="T175" s="261"/>
      <c r="U175" s="254"/>
      <c r="V175" s="423"/>
      <c r="W175" s="254"/>
      <c r="X175" s="254"/>
      <c r="Y175" s="254"/>
      <c r="Z175" s="256"/>
      <c r="AA175" s="256"/>
      <c r="AB175" s="256"/>
      <c r="AC175" s="256"/>
      <c r="AD175" s="256"/>
      <c r="AE175" s="256"/>
      <c r="AF175" s="256"/>
      <c r="AG175" s="256"/>
      <c r="AH175" s="256"/>
    </row>
    <row r="176" spans="1:34" s="248" customFormat="1">
      <c r="A176" s="337"/>
      <c r="B176" s="337"/>
      <c r="C176" s="337"/>
      <c r="D176" s="337"/>
      <c r="E176" s="337"/>
      <c r="F176" s="337"/>
      <c r="G176" s="337"/>
      <c r="H176" s="337"/>
      <c r="I176" s="337"/>
      <c r="J176" s="337"/>
      <c r="K176" s="254"/>
      <c r="L176" s="261"/>
      <c r="M176" s="261"/>
      <c r="N176" s="261"/>
      <c r="O176" s="261"/>
      <c r="P176" s="261"/>
      <c r="Q176" s="261"/>
      <c r="R176" s="261"/>
      <c r="S176" s="261"/>
      <c r="T176" s="261"/>
      <c r="U176" s="254"/>
      <c r="V176" s="423"/>
      <c r="W176" s="254"/>
      <c r="X176" s="254"/>
      <c r="Y176" s="254"/>
      <c r="Z176" s="256"/>
      <c r="AA176" s="256"/>
      <c r="AB176" s="256"/>
      <c r="AC176" s="256"/>
      <c r="AD176" s="256"/>
      <c r="AE176" s="256"/>
      <c r="AF176" s="256"/>
      <c r="AG176" s="256"/>
      <c r="AH176" s="256"/>
    </row>
    <row r="177" spans="1:34" s="248" customFormat="1">
      <c r="A177" s="337"/>
      <c r="B177" s="337"/>
      <c r="C177" s="337"/>
      <c r="D177" s="337"/>
      <c r="E177" s="337"/>
      <c r="F177" s="337"/>
      <c r="G177" s="337"/>
      <c r="H177" s="337"/>
      <c r="I177" s="337"/>
      <c r="J177" s="337"/>
      <c r="K177" s="254"/>
      <c r="L177" s="261"/>
      <c r="M177" s="261"/>
      <c r="N177" s="261"/>
      <c r="O177" s="261"/>
      <c r="P177" s="261"/>
      <c r="Q177" s="261"/>
      <c r="R177" s="261"/>
      <c r="S177" s="261"/>
      <c r="T177" s="261"/>
      <c r="U177" s="254"/>
      <c r="V177" s="423"/>
      <c r="W177" s="254"/>
      <c r="X177" s="254"/>
      <c r="Y177" s="254"/>
      <c r="Z177" s="256"/>
      <c r="AA177" s="256"/>
      <c r="AB177" s="256"/>
      <c r="AC177" s="256"/>
      <c r="AD177" s="256"/>
      <c r="AE177" s="256"/>
      <c r="AF177" s="256"/>
      <c r="AG177" s="256"/>
      <c r="AH177" s="256"/>
    </row>
    <row r="178" spans="1:34" s="248" customFormat="1">
      <c r="A178" s="337"/>
      <c r="B178" s="337"/>
      <c r="C178" s="337"/>
      <c r="D178" s="337"/>
      <c r="E178" s="337"/>
      <c r="F178" s="337"/>
      <c r="G178" s="337"/>
      <c r="H178" s="337"/>
      <c r="I178" s="337"/>
      <c r="J178" s="337"/>
      <c r="K178" s="254"/>
      <c r="L178" s="261"/>
      <c r="M178" s="261"/>
      <c r="N178" s="261"/>
      <c r="O178" s="261"/>
      <c r="P178" s="261"/>
      <c r="Q178" s="261"/>
      <c r="R178" s="261"/>
      <c r="S178" s="261"/>
      <c r="T178" s="261"/>
      <c r="U178" s="254"/>
      <c r="V178" s="423"/>
      <c r="W178" s="254"/>
      <c r="X178" s="254"/>
      <c r="Y178" s="254"/>
      <c r="Z178" s="256"/>
      <c r="AA178" s="256"/>
      <c r="AB178" s="256"/>
      <c r="AC178" s="256"/>
      <c r="AD178" s="256"/>
      <c r="AE178" s="256"/>
      <c r="AF178" s="256"/>
      <c r="AG178" s="256"/>
      <c r="AH178" s="256"/>
    </row>
    <row r="179" spans="1:34" s="248" customFormat="1">
      <c r="A179" s="337"/>
      <c r="B179" s="337"/>
      <c r="C179" s="337"/>
      <c r="D179" s="337"/>
      <c r="E179" s="337"/>
      <c r="F179" s="337"/>
      <c r="G179" s="337"/>
      <c r="H179" s="337"/>
      <c r="I179" s="337"/>
      <c r="J179" s="337"/>
      <c r="K179" s="254"/>
      <c r="L179" s="261"/>
      <c r="M179" s="261"/>
      <c r="N179" s="261"/>
      <c r="O179" s="261"/>
      <c r="P179" s="261"/>
      <c r="Q179" s="261"/>
      <c r="R179" s="261"/>
      <c r="S179" s="261"/>
      <c r="T179" s="261"/>
      <c r="U179" s="254"/>
      <c r="V179" s="423"/>
      <c r="W179" s="254"/>
      <c r="X179" s="254"/>
      <c r="Y179" s="254"/>
      <c r="Z179" s="256"/>
      <c r="AA179" s="256"/>
      <c r="AB179" s="256"/>
      <c r="AC179" s="256"/>
      <c r="AD179" s="256"/>
      <c r="AE179" s="256"/>
      <c r="AF179" s="256"/>
      <c r="AG179" s="256"/>
      <c r="AH179" s="256"/>
    </row>
    <row r="180" spans="1:34" s="248" customFormat="1">
      <c r="A180" s="337"/>
      <c r="B180" s="337"/>
      <c r="C180" s="337"/>
      <c r="D180" s="337"/>
      <c r="E180" s="337"/>
      <c r="F180" s="337"/>
      <c r="G180" s="337"/>
      <c r="H180" s="337"/>
      <c r="I180" s="337"/>
      <c r="J180" s="337"/>
      <c r="K180" s="254"/>
      <c r="L180" s="261"/>
      <c r="M180" s="261"/>
      <c r="N180" s="261"/>
      <c r="O180" s="261"/>
      <c r="P180" s="261"/>
      <c r="Q180" s="261"/>
      <c r="R180" s="261"/>
      <c r="S180" s="261"/>
      <c r="T180" s="261"/>
      <c r="U180" s="254"/>
      <c r="V180" s="423"/>
      <c r="W180" s="254"/>
      <c r="X180" s="254"/>
      <c r="Y180" s="254"/>
      <c r="Z180" s="256"/>
      <c r="AA180" s="256"/>
      <c r="AB180" s="256"/>
      <c r="AC180" s="256"/>
      <c r="AD180" s="256"/>
      <c r="AE180" s="256"/>
      <c r="AF180" s="256"/>
      <c r="AG180" s="256"/>
      <c r="AH180" s="256"/>
    </row>
    <row r="181" spans="1:34" s="248" customFormat="1">
      <c r="A181" s="337"/>
      <c r="B181" s="337"/>
      <c r="C181" s="337"/>
      <c r="D181" s="337"/>
      <c r="E181" s="337"/>
      <c r="F181" s="337"/>
      <c r="G181" s="337"/>
      <c r="H181" s="337"/>
      <c r="I181" s="337"/>
      <c r="J181" s="337"/>
      <c r="K181" s="254"/>
      <c r="L181" s="261"/>
      <c r="M181" s="261"/>
      <c r="N181" s="261"/>
      <c r="O181" s="261"/>
      <c r="P181" s="261"/>
      <c r="Q181" s="261"/>
      <c r="R181" s="261"/>
      <c r="S181" s="261"/>
      <c r="T181" s="261"/>
      <c r="U181" s="254"/>
      <c r="V181" s="423"/>
      <c r="W181" s="254"/>
      <c r="X181" s="254"/>
      <c r="Y181" s="254"/>
      <c r="Z181" s="256"/>
      <c r="AA181" s="256"/>
      <c r="AB181" s="256"/>
      <c r="AC181" s="256"/>
      <c r="AD181" s="256"/>
      <c r="AE181" s="256"/>
      <c r="AF181" s="256"/>
      <c r="AG181" s="256"/>
      <c r="AH181" s="256"/>
    </row>
    <row r="182" spans="1:34" s="248" customFormat="1">
      <c r="A182" s="337"/>
      <c r="B182" s="337"/>
      <c r="C182" s="337"/>
      <c r="D182" s="337"/>
      <c r="E182" s="337"/>
      <c r="F182" s="337"/>
      <c r="G182" s="337"/>
      <c r="H182" s="337"/>
      <c r="I182" s="337"/>
      <c r="J182" s="337"/>
      <c r="K182" s="254"/>
      <c r="L182" s="261"/>
      <c r="M182" s="261"/>
      <c r="N182" s="261"/>
      <c r="O182" s="261"/>
      <c r="P182" s="261"/>
      <c r="Q182" s="261"/>
      <c r="R182" s="261"/>
      <c r="S182" s="261"/>
      <c r="T182" s="261"/>
      <c r="U182" s="254"/>
      <c r="V182" s="423"/>
      <c r="W182" s="254"/>
      <c r="X182" s="254"/>
      <c r="Y182" s="254"/>
      <c r="Z182" s="256"/>
      <c r="AA182" s="256"/>
      <c r="AB182" s="256"/>
      <c r="AC182" s="256"/>
      <c r="AD182" s="256"/>
      <c r="AE182" s="256"/>
      <c r="AF182" s="256"/>
      <c r="AG182" s="256"/>
      <c r="AH182" s="256"/>
    </row>
    <row r="183" spans="1:34" s="248" customFormat="1">
      <c r="A183" s="337"/>
      <c r="B183" s="337"/>
      <c r="C183" s="337"/>
      <c r="D183" s="337"/>
      <c r="E183" s="337"/>
      <c r="F183" s="337"/>
      <c r="G183" s="337"/>
      <c r="H183" s="337"/>
      <c r="I183" s="337"/>
      <c r="J183" s="337"/>
      <c r="K183" s="254"/>
      <c r="L183" s="261"/>
      <c r="M183" s="261"/>
      <c r="N183" s="261"/>
      <c r="O183" s="261"/>
      <c r="P183" s="261"/>
      <c r="Q183" s="261"/>
      <c r="R183" s="261"/>
      <c r="S183" s="261"/>
      <c r="T183" s="261"/>
      <c r="U183" s="254"/>
      <c r="V183" s="423"/>
      <c r="W183" s="254"/>
      <c r="X183" s="254"/>
      <c r="Y183" s="254"/>
      <c r="Z183" s="256"/>
      <c r="AA183" s="256"/>
      <c r="AB183" s="256"/>
      <c r="AC183" s="256"/>
      <c r="AD183" s="256"/>
      <c r="AE183" s="256"/>
      <c r="AF183" s="256"/>
      <c r="AG183" s="256"/>
      <c r="AH183" s="256"/>
    </row>
    <row r="184" spans="1:34" s="248" customFormat="1">
      <c r="A184" s="337"/>
      <c r="B184" s="337"/>
      <c r="C184" s="337"/>
      <c r="D184" s="337"/>
      <c r="E184" s="337"/>
      <c r="F184" s="337"/>
      <c r="G184" s="337"/>
      <c r="H184" s="337"/>
      <c r="I184" s="337"/>
      <c r="J184" s="337"/>
      <c r="K184" s="254"/>
      <c r="L184" s="261"/>
      <c r="M184" s="261"/>
      <c r="N184" s="261"/>
      <c r="O184" s="261"/>
      <c r="P184" s="261"/>
      <c r="Q184" s="261"/>
      <c r="R184" s="261"/>
      <c r="S184" s="261"/>
      <c r="T184" s="261"/>
      <c r="U184" s="254"/>
      <c r="V184" s="423"/>
      <c r="W184" s="254"/>
      <c r="X184" s="254"/>
      <c r="Y184" s="254"/>
      <c r="Z184" s="256"/>
      <c r="AA184" s="256"/>
      <c r="AB184" s="256"/>
      <c r="AC184" s="256"/>
      <c r="AD184" s="256"/>
      <c r="AE184" s="256"/>
      <c r="AF184" s="256"/>
      <c r="AG184" s="256"/>
      <c r="AH184" s="256"/>
    </row>
    <row r="185" spans="1:34" s="248" customFormat="1">
      <c r="A185" s="337"/>
      <c r="B185" s="337"/>
      <c r="C185" s="337"/>
      <c r="D185" s="337"/>
      <c r="E185" s="337"/>
      <c r="F185" s="337"/>
      <c r="G185" s="337"/>
      <c r="H185" s="337"/>
      <c r="I185" s="337"/>
      <c r="J185" s="337"/>
      <c r="K185" s="254"/>
      <c r="L185" s="261"/>
      <c r="M185" s="261"/>
      <c r="N185" s="261"/>
      <c r="O185" s="261"/>
      <c r="P185" s="261"/>
      <c r="Q185" s="261"/>
      <c r="R185" s="261"/>
      <c r="S185" s="261"/>
      <c r="T185" s="261"/>
      <c r="U185" s="254"/>
      <c r="V185" s="423"/>
      <c r="W185" s="254"/>
      <c r="X185" s="254"/>
      <c r="Y185" s="254"/>
      <c r="Z185" s="256"/>
      <c r="AA185" s="256"/>
      <c r="AB185" s="256"/>
      <c r="AC185" s="256"/>
      <c r="AD185" s="256"/>
      <c r="AE185" s="256"/>
      <c r="AF185" s="256"/>
      <c r="AG185" s="256"/>
      <c r="AH185" s="256"/>
    </row>
    <row r="186" spans="1:34" s="248" customFormat="1">
      <c r="A186" s="337"/>
      <c r="B186" s="337"/>
      <c r="C186" s="337"/>
      <c r="D186" s="337"/>
      <c r="E186" s="337"/>
      <c r="F186" s="337"/>
      <c r="G186" s="337"/>
      <c r="H186" s="337"/>
      <c r="I186" s="337"/>
      <c r="J186" s="337"/>
      <c r="K186" s="254"/>
      <c r="L186" s="261"/>
      <c r="M186" s="261"/>
      <c r="N186" s="261"/>
      <c r="O186" s="261"/>
      <c r="P186" s="261"/>
      <c r="Q186" s="261"/>
      <c r="R186" s="261"/>
      <c r="S186" s="261"/>
      <c r="T186" s="261"/>
      <c r="U186" s="254"/>
      <c r="V186" s="423"/>
      <c r="W186" s="254"/>
      <c r="X186" s="254"/>
      <c r="Y186" s="254"/>
      <c r="Z186" s="256"/>
      <c r="AA186" s="256"/>
      <c r="AB186" s="256"/>
      <c r="AC186" s="256"/>
      <c r="AD186" s="256"/>
      <c r="AE186" s="256"/>
      <c r="AF186" s="256"/>
      <c r="AG186" s="256"/>
      <c r="AH186" s="256"/>
    </row>
    <row r="187" spans="1:34" s="248" customFormat="1">
      <c r="A187" s="337"/>
      <c r="B187" s="337"/>
      <c r="C187" s="337"/>
      <c r="D187" s="337"/>
      <c r="E187" s="337"/>
      <c r="F187" s="337"/>
      <c r="G187" s="337"/>
      <c r="H187" s="337"/>
      <c r="I187" s="337"/>
      <c r="J187" s="337"/>
      <c r="K187" s="254"/>
      <c r="L187" s="261"/>
      <c r="M187" s="261"/>
      <c r="N187" s="261"/>
      <c r="O187" s="261"/>
      <c r="P187" s="261"/>
      <c r="Q187" s="261"/>
      <c r="R187" s="261"/>
      <c r="S187" s="261"/>
      <c r="T187" s="261"/>
      <c r="U187" s="254"/>
      <c r="V187" s="423"/>
      <c r="W187" s="254"/>
      <c r="X187" s="254"/>
      <c r="Y187" s="254"/>
      <c r="Z187" s="256"/>
      <c r="AA187" s="256"/>
      <c r="AB187" s="256"/>
      <c r="AC187" s="256"/>
      <c r="AD187" s="256"/>
      <c r="AE187" s="256"/>
      <c r="AF187" s="256"/>
      <c r="AG187" s="256"/>
      <c r="AH187" s="256"/>
    </row>
    <row r="188" spans="1:34" s="248" customFormat="1">
      <c r="A188" s="337"/>
      <c r="B188" s="337"/>
      <c r="C188" s="337"/>
      <c r="D188" s="337"/>
      <c r="E188" s="337"/>
      <c r="F188" s="337"/>
      <c r="G188" s="337"/>
      <c r="H188" s="337"/>
      <c r="I188" s="337"/>
      <c r="J188" s="337"/>
      <c r="K188" s="254"/>
      <c r="L188" s="261"/>
      <c r="M188" s="261"/>
      <c r="N188" s="261"/>
      <c r="O188" s="261"/>
      <c r="P188" s="261"/>
      <c r="Q188" s="261"/>
      <c r="R188" s="261"/>
      <c r="S188" s="261"/>
      <c r="T188" s="261"/>
      <c r="U188" s="254"/>
      <c r="V188" s="423"/>
      <c r="W188" s="254"/>
      <c r="X188" s="254"/>
      <c r="Y188" s="254"/>
      <c r="Z188" s="256"/>
      <c r="AA188" s="256"/>
      <c r="AB188" s="256"/>
      <c r="AC188" s="256"/>
      <c r="AD188" s="256"/>
      <c r="AE188" s="256"/>
      <c r="AF188" s="256"/>
      <c r="AG188" s="256"/>
      <c r="AH188" s="256"/>
    </row>
    <row r="189" spans="1:34" s="248" customFormat="1">
      <c r="A189" s="337"/>
      <c r="B189" s="337"/>
      <c r="C189" s="337"/>
      <c r="D189" s="337"/>
      <c r="E189" s="337"/>
      <c r="F189" s="337"/>
      <c r="G189" s="337"/>
      <c r="H189" s="337"/>
      <c r="I189" s="337"/>
      <c r="J189" s="337"/>
      <c r="K189" s="254"/>
      <c r="L189" s="261"/>
      <c r="M189" s="261"/>
      <c r="N189" s="261"/>
      <c r="O189" s="261"/>
      <c r="P189" s="261"/>
      <c r="Q189" s="261"/>
      <c r="R189" s="261"/>
      <c r="S189" s="261"/>
      <c r="T189" s="261"/>
      <c r="U189" s="254"/>
      <c r="V189" s="423"/>
      <c r="W189" s="254"/>
      <c r="X189" s="254"/>
      <c r="Y189" s="254"/>
      <c r="Z189" s="256"/>
      <c r="AA189" s="256"/>
      <c r="AB189" s="256"/>
      <c r="AC189" s="256"/>
      <c r="AD189" s="256"/>
      <c r="AE189" s="256"/>
      <c r="AF189" s="256"/>
      <c r="AG189" s="256"/>
      <c r="AH189" s="256"/>
    </row>
    <row r="190" spans="1:34" s="248" customFormat="1">
      <c r="A190" s="337"/>
      <c r="B190" s="337"/>
      <c r="C190" s="337"/>
      <c r="D190" s="337"/>
      <c r="E190" s="337"/>
      <c r="F190" s="337"/>
      <c r="G190" s="337"/>
      <c r="H190" s="337"/>
      <c r="I190" s="337"/>
      <c r="J190" s="337"/>
      <c r="K190" s="254"/>
      <c r="L190" s="261"/>
      <c r="M190" s="261"/>
      <c r="N190" s="261"/>
      <c r="O190" s="261"/>
      <c r="P190" s="261"/>
      <c r="Q190" s="261"/>
      <c r="R190" s="261"/>
      <c r="S190" s="261"/>
      <c r="T190" s="261"/>
      <c r="U190" s="254"/>
      <c r="V190" s="423"/>
      <c r="W190" s="254"/>
      <c r="X190" s="254"/>
      <c r="Y190" s="254"/>
      <c r="Z190" s="256"/>
      <c r="AA190" s="256"/>
      <c r="AB190" s="256"/>
      <c r="AC190" s="256"/>
      <c r="AD190" s="256"/>
      <c r="AE190" s="256"/>
      <c r="AF190" s="256"/>
      <c r="AG190" s="256"/>
      <c r="AH190" s="256"/>
    </row>
    <row r="191" spans="1:34" s="248" customFormat="1">
      <c r="A191" s="337"/>
      <c r="B191" s="337"/>
      <c r="C191" s="337"/>
      <c r="D191" s="337"/>
      <c r="E191" s="337"/>
      <c r="F191" s="337"/>
      <c r="G191" s="337"/>
      <c r="H191" s="337"/>
      <c r="I191" s="337"/>
      <c r="J191" s="337"/>
      <c r="K191" s="254"/>
      <c r="L191" s="261"/>
      <c r="M191" s="261"/>
      <c r="N191" s="261"/>
      <c r="O191" s="261"/>
      <c r="P191" s="261"/>
      <c r="Q191" s="261"/>
      <c r="R191" s="261"/>
      <c r="S191" s="261"/>
      <c r="T191" s="261"/>
      <c r="U191" s="254"/>
      <c r="V191" s="423"/>
      <c r="W191" s="254"/>
      <c r="X191" s="254"/>
      <c r="Y191" s="254"/>
      <c r="Z191" s="256"/>
      <c r="AA191" s="256"/>
      <c r="AB191" s="256"/>
      <c r="AC191" s="256"/>
      <c r="AD191" s="256"/>
      <c r="AE191" s="256"/>
      <c r="AF191" s="256"/>
      <c r="AG191" s="256"/>
      <c r="AH191" s="256"/>
    </row>
    <row r="192" spans="1:34" s="248" customFormat="1">
      <c r="A192" s="337"/>
      <c r="B192" s="337"/>
      <c r="C192" s="337"/>
      <c r="D192" s="337"/>
      <c r="E192" s="337"/>
      <c r="F192" s="337"/>
      <c r="G192" s="337"/>
      <c r="H192" s="337"/>
      <c r="I192" s="337"/>
      <c r="J192" s="337"/>
      <c r="K192" s="254"/>
      <c r="L192" s="261"/>
      <c r="M192" s="261"/>
      <c r="N192" s="261"/>
      <c r="O192" s="261"/>
      <c r="P192" s="261"/>
      <c r="Q192" s="261"/>
      <c r="R192" s="261"/>
      <c r="S192" s="261"/>
      <c r="T192" s="261"/>
      <c r="U192" s="254"/>
      <c r="V192" s="423"/>
      <c r="W192" s="254"/>
      <c r="X192" s="254"/>
      <c r="Y192" s="254"/>
      <c r="Z192" s="256"/>
      <c r="AA192" s="256"/>
      <c r="AB192" s="256"/>
      <c r="AC192" s="256"/>
      <c r="AD192" s="256"/>
      <c r="AE192" s="256"/>
      <c r="AF192" s="256"/>
      <c r="AG192" s="256"/>
      <c r="AH192" s="256"/>
    </row>
    <row r="193" spans="1:34" s="248" customFormat="1">
      <c r="A193" s="337"/>
      <c r="B193" s="337"/>
      <c r="C193" s="337"/>
      <c r="D193" s="337"/>
      <c r="E193" s="337"/>
      <c r="F193" s="337"/>
      <c r="G193" s="337"/>
      <c r="H193" s="337"/>
      <c r="I193" s="337"/>
      <c r="J193" s="337"/>
      <c r="K193" s="254"/>
      <c r="L193" s="261"/>
      <c r="M193" s="261"/>
      <c r="N193" s="261"/>
      <c r="O193" s="261"/>
      <c r="P193" s="261"/>
      <c r="Q193" s="261"/>
      <c r="R193" s="261"/>
      <c r="S193" s="261"/>
      <c r="T193" s="261"/>
      <c r="U193" s="254"/>
      <c r="V193" s="423"/>
      <c r="W193" s="254"/>
      <c r="X193" s="254"/>
      <c r="Y193" s="254"/>
      <c r="Z193" s="256"/>
      <c r="AA193" s="256"/>
      <c r="AB193" s="256"/>
      <c r="AC193" s="256"/>
      <c r="AD193" s="256"/>
      <c r="AE193" s="256"/>
      <c r="AF193" s="256"/>
      <c r="AG193" s="256"/>
      <c r="AH193" s="256"/>
    </row>
    <row r="194" spans="1:34" s="248" customFormat="1">
      <c r="A194" s="337"/>
      <c r="B194" s="337"/>
      <c r="C194" s="337"/>
      <c r="D194" s="337"/>
      <c r="E194" s="337"/>
      <c r="F194" s="337"/>
      <c r="G194" s="337"/>
      <c r="H194" s="337"/>
      <c r="I194" s="337"/>
      <c r="J194" s="337"/>
      <c r="K194" s="254"/>
      <c r="L194" s="261"/>
      <c r="M194" s="261"/>
      <c r="N194" s="261"/>
      <c r="O194" s="261"/>
      <c r="P194" s="261"/>
      <c r="Q194" s="261"/>
      <c r="R194" s="261"/>
      <c r="S194" s="261"/>
      <c r="T194" s="261"/>
      <c r="U194" s="254"/>
      <c r="V194" s="423"/>
      <c r="W194" s="254"/>
      <c r="X194" s="254"/>
      <c r="Y194" s="254"/>
      <c r="Z194" s="256"/>
      <c r="AA194" s="256"/>
      <c r="AB194" s="256"/>
      <c r="AC194" s="256"/>
      <c r="AD194" s="256"/>
      <c r="AE194" s="256"/>
      <c r="AF194" s="256"/>
      <c r="AG194" s="256"/>
      <c r="AH194" s="256"/>
    </row>
    <row r="195" spans="1:34" s="248" customFormat="1">
      <c r="A195" s="337"/>
      <c r="B195" s="337"/>
      <c r="C195" s="337"/>
      <c r="D195" s="337"/>
      <c r="E195" s="337"/>
      <c r="F195" s="337"/>
      <c r="G195" s="337"/>
      <c r="H195" s="337"/>
      <c r="I195" s="337"/>
      <c r="J195" s="337"/>
      <c r="K195" s="254"/>
      <c r="L195" s="261"/>
      <c r="M195" s="261"/>
      <c r="N195" s="261"/>
      <c r="O195" s="261"/>
      <c r="P195" s="261"/>
      <c r="Q195" s="261"/>
      <c r="R195" s="261"/>
      <c r="S195" s="261"/>
      <c r="T195" s="261"/>
      <c r="U195" s="254"/>
      <c r="V195" s="423"/>
      <c r="W195" s="254"/>
      <c r="X195" s="254"/>
      <c r="Y195" s="254"/>
      <c r="Z195" s="256"/>
      <c r="AA195" s="256"/>
      <c r="AB195" s="256"/>
      <c r="AC195" s="256"/>
      <c r="AD195" s="256"/>
      <c r="AE195" s="256"/>
      <c r="AF195" s="256"/>
      <c r="AG195" s="256"/>
      <c r="AH195" s="256"/>
    </row>
    <row r="196" spans="1:34" s="248" customFormat="1">
      <c r="A196" s="337"/>
      <c r="B196" s="337"/>
      <c r="C196" s="337"/>
      <c r="D196" s="337"/>
      <c r="E196" s="337"/>
      <c r="F196" s="337"/>
      <c r="G196" s="337"/>
      <c r="H196" s="337"/>
      <c r="I196" s="337"/>
      <c r="J196" s="337"/>
      <c r="K196" s="254"/>
      <c r="L196" s="261"/>
      <c r="M196" s="261"/>
      <c r="N196" s="261"/>
      <c r="O196" s="261"/>
      <c r="P196" s="261"/>
      <c r="Q196" s="261"/>
      <c r="R196" s="261"/>
      <c r="S196" s="261"/>
      <c r="T196" s="261"/>
      <c r="U196" s="254"/>
      <c r="V196" s="423"/>
      <c r="W196" s="254"/>
      <c r="X196" s="254"/>
      <c r="Y196" s="254"/>
      <c r="Z196" s="256"/>
      <c r="AA196" s="256"/>
      <c r="AB196" s="256"/>
      <c r="AC196" s="256"/>
      <c r="AD196" s="256"/>
      <c r="AE196" s="256"/>
      <c r="AF196" s="256"/>
      <c r="AG196" s="256"/>
      <c r="AH196" s="256"/>
    </row>
    <row r="197" spans="1:34" s="338" customFormat="1">
      <c r="A197" s="337"/>
      <c r="B197" s="337"/>
      <c r="C197" s="337"/>
      <c r="D197" s="337"/>
      <c r="E197" s="337"/>
      <c r="F197" s="337"/>
      <c r="G197" s="337"/>
      <c r="H197" s="337"/>
      <c r="I197" s="337"/>
      <c r="J197" s="337"/>
      <c r="K197" s="254"/>
      <c r="L197" s="261"/>
      <c r="M197" s="261"/>
      <c r="N197" s="261"/>
      <c r="O197" s="261"/>
      <c r="P197" s="261"/>
      <c r="Q197" s="261"/>
      <c r="R197" s="261"/>
      <c r="S197" s="261"/>
      <c r="T197" s="261"/>
      <c r="U197" s="254"/>
      <c r="V197" s="423"/>
      <c r="W197" s="254"/>
      <c r="X197" s="423"/>
      <c r="Y197" s="423"/>
      <c r="Z197" s="460"/>
      <c r="AA197" s="460"/>
      <c r="AB197" s="460"/>
      <c r="AC197" s="460"/>
      <c r="AD197" s="460"/>
      <c r="AE197" s="460"/>
      <c r="AF197" s="460"/>
      <c r="AG197" s="460"/>
      <c r="AH197" s="460"/>
    </row>
    <row r="198" spans="1:34" s="338" customFormat="1">
      <c r="A198" s="337"/>
      <c r="B198" s="337"/>
      <c r="C198" s="337"/>
      <c r="D198" s="337"/>
      <c r="E198" s="337"/>
      <c r="F198" s="337"/>
      <c r="G198" s="337"/>
      <c r="H198" s="337"/>
      <c r="I198" s="337"/>
      <c r="J198" s="337"/>
      <c r="K198" s="254"/>
      <c r="L198" s="261"/>
      <c r="M198" s="261"/>
      <c r="N198" s="261"/>
      <c r="O198" s="261"/>
      <c r="P198" s="261"/>
      <c r="Q198" s="261"/>
      <c r="R198" s="261"/>
      <c r="S198" s="261"/>
      <c r="T198" s="261"/>
      <c r="U198" s="254"/>
      <c r="V198" s="423"/>
      <c r="W198" s="254"/>
      <c r="X198" s="423"/>
      <c r="Y198" s="423"/>
      <c r="Z198" s="460"/>
      <c r="AA198" s="460"/>
      <c r="AB198" s="460"/>
      <c r="AC198" s="460"/>
      <c r="AD198" s="460"/>
      <c r="AE198" s="460"/>
      <c r="AF198" s="460"/>
      <c r="AG198" s="460"/>
      <c r="AH198" s="460"/>
    </row>
    <row r="199" spans="1:34" s="338" customFormat="1">
      <c r="A199" s="337"/>
      <c r="B199" s="337"/>
      <c r="C199" s="337"/>
      <c r="D199" s="337"/>
      <c r="E199" s="337"/>
      <c r="F199" s="337"/>
      <c r="G199" s="337"/>
      <c r="H199" s="337"/>
      <c r="I199" s="337"/>
      <c r="J199" s="337"/>
      <c r="K199" s="254"/>
      <c r="L199" s="261"/>
      <c r="M199" s="261"/>
      <c r="N199" s="261"/>
      <c r="O199" s="261"/>
      <c r="P199" s="261"/>
      <c r="Q199" s="261"/>
      <c r="R199" s="261"/>
      <c r="S199" s="261"/>
      <c r="T199" s="261"/>
      <c r="U199" s="254"/>
      <c r="V199" s="423"/>
      <c r="W199" s="254"/>
      <c r="X199" s="423"/>
      <c r="Y199" s="423"/>
      <c r="Z199" s="460"/>
      <c r="AA199" s="460"/>
      <c r="AB199" s="460"/>
      <c r="AC199" s="460"/>
      <c r="AD199" s="460"/>
      <c r="AE199" s="460"/>
      <c r="AF199" s="460"/>
      <c r="AG199" s="460"/>
      <c r="AH199" s="460"/>
    </row>
    <row r="200" spans="1:34" s="338" customFormat="1">
      <c r="A200" s="337"/>
      <c r="B200" s="337"/>
      <c r="C200" s="337"/>
      <c r="D200" s="337"/>
      <c r="E200" s="337"/>
      <c r="F200" s="337"/>
      <c r="G200" s="337"/>
      <c r="H200" s="337"/>
      <c r="I200" s="337"/>
      <c r="J200" s="337"/>
      <c r="K200" s="254"/>
      <c r="L200" s="261"/>
      <c r="M200" s="261"/>
      <c r="N200" s="261"/>
      <c r="O200" s="261"/>
      <c r="P200" s="261"/>
      <c r="Q200" s="261"/>
      <c r="R200" s="261"/>
      <c r="S200" s="261"/>
      <c r="T200" s="261"/>
      <c r="U200" s="254"/>
      <c r="V200" s="423"/>
      <c r="W200" s="254"/>
      <c r="X200" s="423"/>
      <c r="Y200" s="423"/>
      <c r="Z200" s="460"/>
      <c r="AA200" s="460"/>
      <c r="AB200" s="460"/>
      <c r="AC200" s="460"/>
      <c r="AD200" s="460"/>
      <c r="AE200" s="460"/>
      <c r="AF200" s="460"/>
      <c r="AG200" s="460"/>
      <c r="AH200" s="460"/>
    </row>
    <row r="201" spans="1:34" s="338" customFormat="1">
      <c r="A201" s="337"/>
      <c r="B201" s="337"/>
      <c r="C201" s="337"/>
      <c r="D201" s="337"/>
      <c r="E201" s="337"/>
      <c r="F201" s="337"/>
      <c r="G201" s="337"/>
      <c r="H201" s="337"/>
      <c r="I201" s="337"/>
      <c r="J201" s="337"/>
      <c r="K201" s="254"/>
      <c r="L201" s="261"/>
      <c r="M201" s="261"/>
      <c r="N201" s="261"/>
      <c r="O201" s="261"/>
      <c r="P201" s="261"/>
      <c r="Q201" s="261"/>
      <c r="R201" s="261"/>
      <c r="S201" s="261"/>
      <c r="T201" s="261"/>
      <c r="U201" s="254"/>
      <c r="V201" s="423"/>
      <c r="W201" s="254"/>
      <c r="X201" s="423"/>
      <c r="Y201" s="423"/>
      <c r="Z201" s="460"/>
      <c r="AA201" s="460"/>
      <c r="AB201" s="460"/>
      <c r="AC201" s="460"/>
      <c r="AD201" s="460"/>
      <c r="AE201" s="460"/>
      <c r="AF201" s="460"/>
      <c r="AG201" s="460"/>
      <c r="AH201" s="460"/>
    </row>
    <row r="202" spans="1:34" s="338" customFormat="1">
      <c r="A202" s="337"/>
      <c r="B202" s="337"/>
      <c r="C202" s="337"/>
      <c r="D202" s="337"/>
      <c r="E202" s="337"/>
      <c r="F202" s="337"/>
      <c r="G202" s="337"/>
      <c r="H202" s="337"/>
      <c r="I202" s="337"/>
      <c r="J202" s="337"/>
      <c r="K202" s="254"/>
      <c r="L202" s="261"/>
      <c r="M202" s="261"/>
      <c r="N202" s="261"/>
      <c r="O202" s="261"/>
      <c r="P202" s="261"/>
      <c r="Q202" s="261"/>
      <c r="R202" s="261"/>
      <c r="S202" s="261"/>
      <c r="T202" s="261"/>
      <c r="U202" s="254"/>
      <c r="V202" s="423"/>
      <c r="W202" s="254"/>
      <c r="X202" s="423"/>
      <c r="Y202" s="423"/>
      <c r="Z202" s="460"/>
      <c r="AA202" s="460"/>
      <c r="AB202" s="460"/>
      <c r="AC202" s="460"/>
      <c r="AD202" s="460"/>
      <c r="AE202" s="460"/>
      <c r="AF202" s="460"/>
      <c r="AG202" s="460"/>
      <c r="AH202" s="460"/>
    </row>
    <row r="203" spans="1:34" s="338" customFormat="1">
      <c r="A203" s="337"/>
      <c r="B203" s="337"/>
      <c r="C203" s="337"/>
      <c r="D203" s="337"/>
      <c r="E203" s="337"/>
      <c r="F203" s="337"/>
      <c r="G203" s="337"/>
      <c r="H203" s="337"/>
      <c r="I203" s="337"/>
      <c r="J203" s="337"/>
      <c r="K203" s="254"/>
      <c r="L203" s="261"/>
      <c r="M203" s="261"/>
      <c r="N203" s="261"/>
      <c r="O203" s="261"/>
      <c r="P203" s="261"/>
      <c r="Q203" s="261"/>
      <c r="R203" s="261"/>
      <c r="S203" s="261"/>
      <c r="T203" s="261"/>
      <c r="U203" s="254"/>
      <c r="V203" s="423"/>
      <c r="W203" s="254"/>
      <c r="X203" s="423"/>
      <c r="Y203" s="423"/>
      <c r="Z203" s="460"/>
      <c r="AA203" s="460"/>
      <c r="AB203" s="460"/>
      <c r="AC203" s="460"/>
      <c r="AD203" s="460"/>
      <c r="AE203" s="460"/>
      <c r="AF203" s="460"/>
      <c r="AG203" s="460"/>
      <c r="AH203" s="460"/>
    </row>
    <row r="204" spans="1:34" s="338" customFormat="1">
      <c r="A204" s="337"/>
      <c r="B204" s="337"/>
      <c r="C204" s="337"/>
      <c r="D204" s="337"/>
      <c r="E204" s="337"/>
      <c r="F204" s="337"/>
      <c r="G204" s="337"/>
      <c r="H204" s="337"/>
      <c r="I204" s="337"/>
      <c r="J204" s="337"/>
      <c r="K204" s="254"/>
      <c r="L204" s="261"/>
      <c r="M204" s="261"/>
      <c r="N204" s="261"/>
      <c r="O204" s="261"/>
      <c r="P204" s="261"/>
      <c r="Q204" s="261"/>
      <c r="R204" s="261"/>
      <c r="S204" s="261"/>
      <c r="T204" s="261"/>
      <c r="U204" s="254"/>
      <c r="V204" s="423"/>
      <c r="W204" s="254"/>
      <c r="X204" s="423"/>
      <c r="Y204" s="423"/>
      <c r="Z204" s="460"/>
      <c r="AA204" s="460"/>
      <c r="AB204" s="460"/>
      <c r="AC204" s="460"/>
      <c r="AD204" s="460"/>
      <c r="AE204" s="460"/>
      <c r="AF204" s="460"/>
      <c r="AG204" s="460"/>
      <c r="AH204" s="460"/>
    </row>
    <row r="205" spans="1:34" s="338" customFormat="1">
      <c r="A205" s="337"/>
      <c r="B205" s="337"/>
      <c r="C205" s="337"/>
      <c r="D205" s="337"/>
      <c r="E205" s="337"/>
      <c r="F205" s="337"/>
      <c r="G205" s="337"/>
      <c r="H205" s="337"/>
      <c r="I205" s="337"/>
      <c r="J205" s="337"/>
      <c r="K205" s="254"/>
      <c r="L205" s="261"/>
      <c r="M205" s="261"/>
      <c r="N205" s="261"/>
      <c r="O205" s="261"/>
      <c r="P205" s="261"/>
      <c r="Q205" s="261"/>
      <c r="R205" s="261"/>
      <c r="S205" s="261"/>
      <c r="T205" s="261"/>
      <c r="U205" s="254"/>
      <c r="V205" s="423"/>
      <c r="W205" s="254"/>
      <c r="X205" s="423"/>
      <c r="Y205" s="423"/>
      <c r="Z205" s="460"/>
      <c r="AA205" s="460"/>
      <c r="AB205" s="460"/>
      <c r="AC205" s="460"/>
      <c r="AD205" s="460"/>
      <c r="AE205" s="460"/>
      <c r="AF205" s="460"/>
      <c r="AG205" s="460"/>
      <c r="AH205" s="460"/>
    </row>
    <row r="206" spans="1:34" s="338" customFormat="1">
      <c r="A206" s="337"/>
      <c r="B206" s="337"/>
      <c r="C206" s="337"/>
      <c r="D206" s="337"/>
      <c r="E206" s="337"/>
      <c r="F206" s="337"/>
      <c r="G206" s="337"/>
      <c r="H206" s="337"/>
      <c r="I206" s="337"/>
      <c r="J206" s="337"/>
      <c r="K206" s="254"/>
      <c r="L206" s="261"/>
      <c r="M206" s="261"/>
      <c r="N206" s="261"/>
      <c r="O206" s="261"/>
      <c r="P206" s="261"/>
      <c r="Q206" s="261"/>
      <c r="R206" s="261"/>
      <c r="S206" s="261"/>
      <c r="T206" s="261"/>
      <c r="U206" s="254"/>
      <c r="V206" s="423"/>
      <c r="W206" s="254"/>
      <c r="X206" s="423"/>
      <c r="Y206" s="423"/>
      <c r="Z206" s="460"/>
      <c r="AA206" s="460"/>
      <c r="AB206" s="460"/>
      <c r="AC206" s="460"/>
      <c r="AD206" s="460"/>
      <c r="AE206" s="460"/>
      <c r="AF206" s="460"/>
      <c r="AG206" s="460"/>
      <c r="AH206" s="460"/>
    </row>
    <row r="207" spans="1:34" s="338" customFormat="1">
      <c r="A207" s="337"/>
      <c r="B207" s="337"/>
      <c r="C207" s="337"/>
      <c r="D207" s="337"/>
      <c r="E207" s="337"/>
      <c r="F207" s="337"/>
      <c r="G207" s="337"/>
      <c r="H207" s="337"/>
      <c r="I207" s="337"/>
      <c r="J207" s="337"/>
      <c r="K207" s="254"/>
      <c r="L207" s="261"/>
      <c r="M207" s="261"/>
      <c r="N207" s="261"/>
      <c r="O207" s="261"/>
      <c r="P207" s="261"/>
      <c r="Q207" s="261"/>
      <c r="R207" s="261"/>
      <c r="S207" s="261"/>
      <c r="T207" s="261"/>
      <c r="U207" s="254"/>
      <c r="V207" s="423"/>
      <c r="W207" s="254"/>
      <c r="X207" s="423"/>
      <c r="Y207" s="423"/>
      <c r="Z207" s="460"/>
      <c r="AA207" s="460"/>
      <c r="AB207" s="460"/>
      <c r="AC207" s="460"/>
      <c r="AD207" s="460"/>
      <c r="AE207" s="460"/>
      <c r="AF207" s="460"/>
      <c r="AG207" s="460"/>
      <c r="AH207" s="460"/>
    </row>
    <row r="208" spans="1:34" s="338" customFormat="1">
      <c r="A208" s="337"/>
      <c r="B208" s="337"/>
      <c r="C208" s="337"/>
      <c r="D208" s="337"/>
      <c r="E208" s="337"/>
      <c r="F208" s="337"/>
      <c r="G208" s="337"/>
      <c r="H208" s="337"/>
      <c r="I208" s="337"/>
      <c r="J208" s="337"/>
      <c r="K208" s="254"/>
      <c r="L208" s="261"/>
      <c r="M208" s="261"/>
      <c r="N208" s="261"/>
      <c r="O208" s="261"/>
      <c r="P208" s="261"/>
      <c r="Q208" s="261"/>
      <c r="R208" s="261"/>
      <c r="S208" s="261"/>
      <c r="T208" s="261"/>
      <c r="U208" s="254"/>
      <c r="V208" s="423"/>
      <c r="W208" s="254"/>
      <c r="X208" s="423"/>
      <c r="Y208" s="423"/>
      <c r="Z208" s="460"/>
      <c r="AA208" s="460"/>
      <c r="AB208" s="460"/>
      <c r="AC208" s="460"/>
      <c r="AD208" s="460"/>
      <c r="AE208" s="460"/>
      <c r="AF208" s="460"/>
      <c r="AG208" s="460"/>
      <c r="AH208" s="460"/>
    </row>
    <row r="209" spans="1:34" s="338" customFormat="1">
      <c r="A209" s="337"/>
      <c r="B209" s="337"/>
      <c r="C209" s="337"/>
      <c r="D209" s="337"/>
      <c r="E209" s="337"/>
      <c r="F209" s="337"/>
      <c r="G209" s="337"/>
      <c r="H209" s="337"/>
      <c r="I209" s="337"/>
      <c r="J209" s="337"/>
      <c r="K209" s="254"/>
      <c r="L209" s="261"/>
      <c r="M209" s="261"/>
      <c r="N209" s="261"/>
      <c r="O209" s="261"/>
      <c r="P209" s="261"/>
      <c r="Q209" s="261"/>
      <c r="R209" s="261"/>
      <c r="S209" s="261"/>
      <c r="T209" s="261"/>
      <c r="U209" s="254"/>
      <c r="V209" s="423"/>
      <c r="W209" s="254"/>
      <c r="X209" s="423"/>
      <c r="Y209" s="423"/>
      <c r="Z209" s="460"/>
      <c r="AA209" s="460"/>
      <c r="AB209" s="460"/>
      <c r="AC209" s="460"/>
      <c r="AD209" s="460"/>
      <c r="AE209" s="460"/>
      <c r="AF209" s="460"/>
      <c r="AG209" s="460"/>
      <c r="AH209" s="460"/>
    </row>
    <row r="210" spans="1:34" s="338" customFormat="1">
      <c r="A210" s="337"/>
      <c r="B210" s="337"/>
      <c r="C210" s="337"/>
      <c r="D210" s="337"/>
      <c r="E210" s="337"/>
      <c r="F210" s="337"/>
      <c r="G210" s="337"/>
      <c r="H210" s="337"/>
      <c r="I210" s="337"/>
      <c r="J210" s="337"/>
      <c r="K210" s="254"/>
      <c r="L210" s="261"/>
      <c r="M210" s="261"/>
      <c r="N210" s="261"/>
      <c r="O210" s="261"/>
      <c r="P210" s="261"/>
      <c r="Q210" s="261"/>
      <c r="R210" s="261"/>
      <c r="S210" s="261"/>
      <c r="T210" s="261"/>
      <c r="U210" s="254"/>
      <c r="V210" s="423"/>
      <c r="W210" s="254"/>
      <c r="X210" s="423"/>
      <c r="Y210" s="423"/>
      <c r="Z210" s="460"/>
      <c r="AA210" s="460"/>
      <c r="AB210" s="460"/>
      <c r="AC210" s="460"/>
      <c r="AD210" s="460"/>
      <c r="AE210" s="460"/>
      <c r="AF210" s="460"/>
      <c r="AG210" s="460"/>
      <c r="AH210" s="460"/>
    </row>
    <row r="211" spans="1:34" s="338" customFormat="1">
      <c r="A211" s="337"/>
      <c r="B211" s="337"/>
      <c r="C211" s="337"/>
      <c r="D211" s="337"/>
      <c r="E211" s="337"/>
      <c r="F211" s="337"/>
      <c r="G211" s="337"/>
      <c r="H211" s="337"/>
      <c r="I211" s="337"/>
      <c r="J211" s="337"/>
      <c r="K211" s="254"/>
      <c r="L211" s="261"/>
      <c r="M211" s="261"/>
      <c r="N211" s="261"/>
      <c r="O211" s="261"/>
      <c r="P211" s="261"/>
      <c r="Q211" s="261"/>
      <c r="R211" s="261"/>
      <c r="S211" s="261"/>
      <c r="T211" s="261"/>
      <c r="U211" s="254"/>
      <c r="V211" s="423"/>
      <c r="W211" s="254"/>
      <c r="X211" s="423"/>
      <c r="Y211" s="423"/>
      <c r="Z211" s="460"/>
      <c r="AA211" s="460"/>
      <c r="AB211" s="460"/>
      <c r="AC211" s="460"/>
      <c r="AD211" s="460"/>
      <c r="AE211" s="460"/>
      <c r="AF211" s="460"/>
      <c r="AG211" s="460"/>
      <c r="AH211" s="460"/>
    </row>
    <row r="212" spans="1:34" s="338" customFormat="1">
      <c r="A212" s="337"/>
      <c r="B212" s="337"/>
      <c r="C212" s="337"/>
      <c r="D212" s="337"/>
      <c r="E212" s="337"/>
      <c r="F212" s="337"/>
      <c r="G212" s="337"/>
      <c r="H212" s="337"/>
      <c r="I212" s="337"/>
      <c r="J212" s="337"/>
      <c r="K212" s="254"/>
      <c r="L212" s="261"/>
      <c r="M212" s="261"/>
      <c r="N212" s="261"/>
      <c r="O212" s="261"/>
      <c r="P212" s="261"/>
      <c r="Q212" s="261"/>
      <c r="R212" s="261"/>
      <c r="S212" s="261"/>
      <c r="T212" s="261"/>
      <c r="U212" s="254"/>
      <c r="V212" s="423"/>
      <c r="W212" s="254"/>
      <c r="X212" s="423"/>
      <c r="Y212" s="423"/>
      <c r="Z212" s="460"/>
      <c r="AA212" s="460"/>
      <c r="AB212" s="460"/>
      <c r="AC212" s="460"/>
      <c r="AD212" s="460"/>
      <c r="AE212" s="460"/>
      <c r="AF212" s="460"/>
      <c r="AG212" s="460"/>
      <c r="AH212" s="460"/>
    </row>
    <row r="213" spans="1:34" s="338" customFormat="1">
      <c r="A213" s="337"/>
      <c r="B213" s="337"/>
      <c r="C213" s="337"/>
      <c r="D213" s="337"/>
      <c r="E213" s="337"/>
      <c r="F213" s="337"/>
      <c r="G213" s="337"/>
      <c r="H213" s="337"/>
      <c r="I213" s="337"/>
      <c r="J213" s="337"/>
      <c r="K213" s="254"/>
      <c r="L213" s="261"/>
      <c r="M213" s="261"/>
      <c r="N213" s="261"/>
      <c r="O213" s="261"/>
      <c r="P213" s="261"/>
      <c r="Q213" s="261"/>
      <c r="R213" s="261"/>
      <c r="S213" s="261"/>
      <c r="T213" s="261"/>
      <c r="U213" s="254"/>
      <c r="V213" s="423"/>
      <c r="W213" s="254"/>
      <c r="X213" s="423"/>
      <c r="Y213" s="423"/>
      <c r="Z213" s="460"/>
      <c r="AA213" s="460"/>
      <c r="AB213" s="460"/>
      <c r="AC213" s="460"/>
      <c r="AD213" s="460"/>
      <c r="AE213" s="460"/>
      <c r="AF213" s="460"/>
      <c r="AG213" s="460"/>
      <c r="AH213" s="460"/>
    </row>
    <row r="214" spans="1:34" s="338" customFormat="1">
      <c r="A214" s="337"/>
      <c r="B214" s="337"/>
      <c r="C214" s="337"/>
      <c r="D214" s="337"/>
      <c r="E214" s="337"/>
      <c r="F214" s="337"/>
      <c r="G214" s="337"/>
      <c r="H214" s="337"/>
      <c r="I214" s="337"/>
      <c r="J214" s="337"/>
      <c r="K214" s="254"/>
      <c r="L214" s="261"/>
      <c r="M214" s="261"/>
      <c r="N214" s="261"/>
      <c r="O214" s="261"/>
      <c r="P214" s="261"/>
      <c r="Q214" s="261"/>
      <c r="R214" s="261"/>
      <c r="S214" s="261"/>
      <c r="T214" s="261"/>
      <c r="U214" s="254"/>
      <c r="V214" s="423"/>
      <c r="W214" s="254"/>
      <c r="X214" s="423"/>
      <c r="Y214" s="423"/>
      <c r="Z214" s="460"/>
      <c r="AA214" s="460"/>
      <c r="AB214" s="460"/>
      <c r="AC214" s="460"/>
      <c r="AD214" s="460"/>
      <c r="AE214" s="460"/>
      <c r="AF214" s="460"/>
      <c r="AG214" s="460"/>
      <c r="AH214" s="460"/>
    </row>
    <row r="215" spans="1:34" s="338" customFormat="1">
      <c r="A215" s="337"/>
      <c r="B215" s="337"/>
      <c r="C215" s="337"/>
      <c r="D215" s="337"/>
      <c r="E215" s="337"/>
      <c r="F215" s="337"/>
      <c r="G215" s="337"/>
      <c r="H215" s="337"/>
      <c r="I215" s="337"/>
      <c r="J215" s="337"/>
      <c r="K215" s="254"/>
      <c r="L215" s="261"/>
      <c r="M215" s="261"/>
      <c r="N215" s="261"/>
      <c r="O215" s="261"/>
      <c r="P215" s="261"/>
      <c r="Q215" s="261"/>
      <c r="R215" s="261"/>
      <c r="S215" s="261"/>
      <c r="T215" s="261"/>
      <c r="U215" s="254"/>
      <c r="V215" s="423"/>
      <c r="W215" s="254"/>
      <c r="X215" s="423"/>
      <c r="Y215" s="423"/>
      <c r="Z215" s="460"/>
      <c r="AA215" s="460"/>
      <c r="AB215" s="460"/>
      <c r="AC215" s="460"/>
      <c r="AD215" s="460"/>
      <c r="AE215" s="460"/>
      <c r="AF215" s="460"/>
      <c r="AG215" s="460"/>
      <c r="AH215" s="460"/>
    </row>
    <row r="216" spans="1:34" s="338" customFormat="1">
      <c r="A216" s="337"/>
      <c r="B216" s="337"/>
      <c r="C216" s="337"/>
      <c r="D216" s="337"/>
      <c r="E216" s="337"/>
      <c r="F216" s="337"/>
      <c r="G216" s="337"/>
      <c r="H216" s="337"/>
      <c r="I216" s="337"/>
      <c r="J216" s="337"/>
      <c r="K216" s="254"/>
      <c r="L216" s="261"/>
      <c r="M216" s="261"/>
      <c r="N216" s="261"/>
      <c r="O216" s="261"/>
      <c r="P216" s="261"/>
      <c r="Q216" s="261"/>
      <c r="R216" s="261"/>
      <c r="S216" s="261"/>
      <c r="T216" s="261"/>
      <c r="U216" s="254"/>
      <c r="V216" s="423"/>
      <c r="W216" s="254"/>
      <c r="X216" s="423"/>
      <c r="Y216" s="423"/>
      <c r="Z216" s="460"/>
      <c r="AA216" s="460"/>
      <c r="AB216" s="460"/>
      <c r="AC216" s="460"/>
      <c r="AD216" s="460"/>
      <c r="AE216" s="460"/>
      <c r="AF216" s="460"/>
      <c r="AG216" s="460"/>
      <c r="AH216" s="460"/>
    </row>
    <row r="217" spans="1:34" s="338" customFormat="1">
      <c r="A217" s="337"/>
      <c r="B217" s="337"/>
      <c r="C217" s="337"/>
      <c r="D217" s="337"/>
      <c r="E217" s="337"/>
      <c r="F217" s="337"/>
      <c r="G217" s="337"/>
      <c r="H217" s="337"/>
      <c r="I217" s="337"/>
      <c r="J217" s="337"/>
      <c r="K217" s="254"/>
      <c r="L217" s="261"/>
      <c r="M217" s="261"/>
      <c r="N217" s="261"/>
      <c r="O217" s="261"/>
      <c r="P217" s="261"/>
      <c r="Q217" s="261"/>
      <c r="R217" s="261"/>
      <c r="S217" s="261"/>
      <c r="T217" s="261"/>
      <c r="U217" s="254"/>
      <c r="V217" s="423"/>
      <c r="W217" s="254"/>
      <c r="X217" s="423"/>
      <c r="Y217" s="423"/>
      <c r="Z217" s="460"/>
      <c r="AA217" s="460"/>
      <c r="AB217" s="460"/>
      <c r="AC217" s="460"/>
      <c r="AD217" s="460"/>
      <c r="AE217" s="460"/>
      <c r="AF217" s="460"/>
      <c r="AG217" s="460"/>
      <c r="AH217" s="460"/>
    </row>
    <row r="218" spans="1:34" s="338" customFormat="1">
      <c r="A218" s="337"/>
      <c r="B218" s="337"/>
      <c r="C218" s="337"/>
      <c r="D218" s="337"/>
      <c r="E218" s="337"/>
      <c r="F218" s="337"/>
      <c r="G218" s="337"/>
      <c r="H218" s="337"/>
      <c r="I218" s="337"/>
      <c r="J218" s="337"/>
      <c r="K218" s="254"/>
      <c r="L218" s="261"/>
      <c r="M218" s="261"/>
      <c r="N218" s="261"/>
      <c r="O218" s="261"/>
      <c r="P218" s="261"/>
      <c r="Q218" s="261"/>
      <c r="R218" s="261"/>
      <c r="S218" s="261"/>
      <c r="T218" s="261"/>
      <c r="U218" s="254"/>
      <c r="V218" s="423"/>
      <c r="W218" s="254"/>
      <c r="X218" s="423"/>
      <c r="Y218" s="423"/>
      <c r="Z218" s="460"/>
      <c r="AA218" s="460"/>
      <c r="AB218" s="460"/>
      <c r="AC218" s="460"/>
      <c r="AD218" s="460"/>
      <c r="AE218" s="460"/>
      <c r="AF218" s="460"/>
      <c r="AG218" s="460"/>
      <c r="AH218" s="460"/>
    </row>
    <row r="219" spans="1:34" s="338" customFormat="1">
      <c r="A219" s="337"/>
      <c r="B219" s="337"/>
      <c r="C219" s="337"/>
      <c r="D219" s="337"/>
      <c r="E219" s="337"/>
      <c r="F219" s="337"/>
      <c r="G219" s="337"/>
      <c r="H219" s="337"/>
      <c r="I219" s="337"/>
      <c r="J219" s="337"/>
      <c r="K219" s="254"/>
      <c r="L219" s="261"/>
      <c r="M219" s="261"/>
      <c r="N219" s="261"/>
      <c r="O219" s="261"/>
      <c r="P219" s="261"/>
      <c r="Q219" s="261"/>
      <c r="R219" s="261"/>
      <c r="S219" s="261"/>
      <c r="T219" s="261"/>
      <c r="U219" s="254"/>
      <c r="V219" s="423"/>
      <c r="W219" s="254"/>
      <c r="X219" s="423"/>
      <c r="Y219" s="423"/>
      <c r="Z219" s="460"/>
      <c r="AA219" s="460"/>
      <c r="AB219" s="460"/>
      <c r="AC219" s="460"/>
      <c r="AD219" s="460"/>
      <c r="AE219" s="460"/>
      <c r="AF219" s="460"/>
      <c r="AG219" s="460"/>
      <c r="AH219" s="460"/>
    </row>
    <row r="220" spans="1:34" s="338" customFormat="1">
      <c r="A220" s="337"/>
      <c r="B220" s="337"/>
      <c r="C220" s="337"/>
      <c r="D220" s="337"/>
      <c r="E220" s="337"/>
      <c r="F220" s="337"/>
      <c r="G220" s="337"/>
      <c r="H220" s="337"/>
      <c r="I220" s="337"/>
      <c r="J220" s="337"/>
      <c r="K220" s="254"/>
      <c r="L220" s="261"/>
      <c r="M220" s="261"/>
      <c r="N220" s="261"/>
      <c r="O220" s="261"/>
      <c r="P220" s="261"/>
      <c r="Q220" s="261"/>
      <c r="R220" s="261"/>
      <c r="S220" s="261"/>
      <c r="T220" s="261"/>
      <c r="U220" s="254"/>
      <c r="V220" s="423"/>
      <c r="W220" s="254"/>
      <c r="X220" s="423"/>
      <c r="Y220" s="423"/>
      <c r="Z220" s="460"/>
      <c r="AA220" s="460"/>
      <c r="AB220" s="460"/>
      <c r="AC220" s="460"/>
      <c r="AD220" s="460"/>
      <c r="AE220" s="460"/>
      <c r="AF220" s="460"/>
      <c r="AG220" s="460"/>
      <c r="AH220" s="460"/>
    </row>
    <row r="221" spans="1:34" s="338" customFormat="1">
      <c r="A221" s="337"/>
      <c r="B221" s="337"/>
      <c r="C221" s="337"/>
      <c r="D221" s="337"/>
      <c r="E221" s="337"/>
      <c r="F221" s="337"/>
      <c r="G221" s="337"/>
      <c r="H221" s="337"/>
      <c r="I221" s="337"/>
      <c r="J221" s="337"/>
      <c r="K221" s="254"/>
      <c r="L221" s="261"/>
      <c r="M221" s="261"/>
      <c r="N221" s="261"/>
      <c r="O221" s="261"/>
      <c r="P221" s="261"/>
      <c r="Q221" s="261"/>
      <c r="R221" s="261"/>
      <c r="S221" s="261"/>
      <c r="T221" s="261"/>
      <c r="U221" s="254"/>
      <c r="V221" s="423"/>
      <c r="W221" s="254"/>
      <c r="X221" s="423"/>
      <c r="Y221" s="423"/>
      <c r="Z221" s="460"/>
      <c r="AA221" s="460"/>
      <c r="AB221" s="460"/>
      <c r="AC221" s="460"/>
      <c r="AD221" s="460"/>
      <c r="AE221" s="460"/>
      <c r="AF221" s="460"/>
      <c r="AG221" s="460"/>
      <c r="AH221" s="460"/>
    </row>
    <row r="222" spans="1:34" s="338" customFormat="1">
      <c r="A222" s="337"/>
      <c r="B222" s="337"/>
      <c r="C222" s="337"/>
      <c r="D222" s="337"/>
      <c r="E222" s="337"/>
      <c r="F222" s="337"/>
      <c r="G222" s="337"/>
      <c r="H222" s="337"/>
      <c r="I222" s="337"/>
      <c r="J222" s="337"/>
      <c r="K222" s="254"/>
      <c r="L222" s="261"/>
      <c r="M222" s="261"/>
      <c r="N222" s="261"/>
      <c r="O222" s="261"/>
      <c r="P222" s="261"/>
      <c r="Q222" s="261"/>
      <c r="R222" s="261"/>
      <c r="S222" s="261"/>
      <c r="T222" s="261"/>
      <c r="U222" s="254"/>
      <c r="V222" s="423"/>
      <c r="W222" s="254"/>
      <c r="X222" s="423"/>
      <c r="Y222" s="423"/>
      <c r="Z222" s="460"/>
      <c r="AA222" s="460"/>
      <c r="AB222" s="460"/>
      <c r="AC222" s="460"/>
      <c r="AD222" s="460"/>
      <c r="AE222" s="460"/>
      <c r="AF222" s="460"/>
      <c r="AG222" s="460"/>
      <c r="AH222" s="460"/>
    </row>
    <row r="223" spans="1:34" s="338" customFormat="1">
      <c r="A223" s="337"/>
      <c r="B223" s="337"/>
      <c r="C223" s="337"/>
      <c r="D223" s="337"/>
      <c r="E223" s="337"/>
      <c r="F223" s="337"/>
      <c r="G223" s="337"/>
      <c r="H223" s="337"/>
      <c r="I223" s="337"/>
      <c r="J223" s="337"/>
      <c r="K223" s="254"/>
      <c r="L223" s="261"/>
      <c r="M223" s="261"/>
      <c r="N223" s="261"/>
      <c r="O223" s="261"/>
      <c r="P223" s="261"/>
      <c r="Q223" s="261"/>
      <c r="R223" s="261"/>
      <c r="S223" s="261"/>
      <c r="T223" s="261"/>
      <c r="U223" s="254"/>
      <c r="V223" s="423"/>
      <c r="W223" s="254"/>
      <c r="X223" s="423"/>
      <c r="Y223" s="423"/>
      <c r="Z223" s="460"/>
      <c r="AA223" s="460"/>
      <c r="AB223" s="460"/>
      <c r="AC223" s="460"/>
      <c r="AD223" s="460"/>
      <c r="AE223" s="460"/>
      <c r="AF223" s="460"/>
      <c r="AG223" s="460"/>
      <c r="AH223" s="460"/>
    </row>
    <row r="224" spans="1:34" s="338" customFormat="1">
      <c r="A224" s="337"/>
      <c r="B224" s="337"/>
      <c r="C224" s="337"/>
      <c r="D224" s="337"/>
      <c r="E224" s="337"/>
      <c r="F224" s="337"/>
      <c r="G224" s="337"/>
      <c r="H224" s="337"/>
      <c r="I224" s="337"/>
      <c r="J224" s="337"/>
      <c r="K224" s="254"/>
      <c r="L224" s="261"/>
      <c r="M224" s="261"/>
      <c r="N224" s="261"/>
      <c r="O224" s="261"/>
      <c r="P224" s="261"/>
      <c r="Q224" s="261"/>
      <c r="R224" s="261"/>
      <c r="S224" s="261"/>
      <c r="T224" s="261"/>
      <c r="U224" s="254"/>
      <c r="V224" s="423"/>
      <c r="W224" s="254"/>
      <c r="X224" s="423"/>
      <c r="Y224" s="423"/>
      <c r="Z224" s="460"/>
      <c r="AA224" s="460"/>
      <c r="AB224" s="460"/>
      <c r="AC224" s="460"/>
      <c r="AD224" s="460"/>
      <c r="AE224" s="460"/>
      <c r="AF224" s="460"/>
      <c r="AG224" s="460"/>
      <c r="AH224" s="460"/>
    </row>
    <row r="225" spans="1:34" s="338" customFormat="1">
      <c r="A225" s="337"/>
      <c r="B225" s="337"/>
      <c r="C225" s="337"/>
      <c r="D225" s="337"/>
      <c r="E225" s="337"/>
      <c r="F225" s="337"/>
      <c r="G225" s="337"/>
      <c r="H225" s="337"/>
      <c r="I225" s="337"/>
      <c r="J225" s="337"/>
      <c r="K225" s="254"/>
      <c r="L225" s="261"/>
      <c r="M225" s="261"/>
      <c r="N225" s="261"/>
      <c r="O225" s="261"/>
      <c r="P225" s="261"/>
      <c r="Q225" s="261"/>
      <c r="R225" s="261"/>
      <c r="S225" s="261"/>
      <c r="T225" s="261"/>
      <c r="U225" s="254"/>
      <c r="V225" s="423"/>
      <c r="W225" s="254"/>
      <c r="X225" s="423"/>
      <c r="Y225" s="423"/>
      <c r="Z225" s="460"/>
      <c r="AA225" s="460"/>
      <c r="AB225" s="460"/>
      <c r="AC225" s="460"/>
      <c r="AD225" s="460"/>
      <c r="AE225" s="460"/>
      <c r="AF225" s="460"/>
      <c r="AG225" s="460"/>
      <c r="AH225" s="460"/>
    </row>
    <row r="226" spans="1:34" s="338" customFormat="1">
      <c r="A226" s="337"/>
      <c r="B226" s="337"/>
      <c r="C226" s="337"/>
      <c r="D226" s="337"/>
      <c r="E226" s="337"/>
      <c r="F226" s="337"/>
      <c r="G226" s="337"/>
      <c r="H226" s="337"/>
      <c r="I226" s="337"/>
      <c r="J226" s="337"/>
      <c r="K226" s="254"/>
      <c r="L226" s="261"/>
      <c r="M226" s="261"/>
      <c r="N226" s="261"/>
      <c r="O226" s="261"/>
      <c r="P226" s="261"/>
      <c r="Q226" s="261"/>
      <c r="R226" s="261"/>
      <c r="S226" s="261"/>
      <c r="T226" s="261"/>
      <c r="U226" s="254"/>
      <c r="V226" s="423"/>
      <c r="W226" s="254"/>
      <c r="X226" s="423"/>
      <c r="Y226" s="423"/>
      <c r="Z226" s="460"/>
      <c r="AA226" s="460"/>
      <c r="AB226" s="460"/>
      <c r="AC226" s="460"/>
      <c r="AD226" s="460"/>
      <c r="AE226" s="460"/>
      <c r="AF226" s="460"/>
      <c r="AG226" s="460"/>
      <c r="AH226" s="460"/>
    </row>
    <row r="227" spans="1:34" s="338" customFormat="1">
      <c r="A227" s="337"/>
      <c r="B227" s="337"/>
      <c r="C227" s="337"/>
      <c r="D227" s="337"/>
      <c r="E227" s="337"/>
      <c r="F227" s="337"/>
      <c r="G227" s="337"/>
      <c r="H227" s="337"/>
      <c r="I227" s="337"/>
      <c r="J227" s="337"/>
      <c r="K227" s="254"/>
      <c r="L227" s="261"/>
      <c r="M227" s="261"/>
      <c r="N227" s="261"/>
      <c r="O227" s="261"/>
      <c r="P227" s="261"/>
      <c r="Q227" s="261"/>
      <c r="R227" s="261"/>
      <c r="S227" s="261"/>
      <c r="T227" s="261"/>
      <c r="U227" s="254"/>
      <c r="V227" s="423"/>
      <c r="W227" s="254"/>
      <c r="X227" s="423"/>
      <c r="Y227" s="423"/>
      <c r="Z227" s="460"/>
      <c r="AA227" s="460"/>
      <c r="AB227" s="460"/>
      <c r="AC227" s="460"/>
      <c r="AD227" s="460"/>
      <c r="AE227" s="460"/>
      <c r="AF227" s="460"/>
      <c r="AG227" s="460"/>
      <c r="AH227" s="460"/>
    </row>
    <row r="228" spans="1:34" s="338" customFormat="1">
      <c r="A228" s="337"/>
      <c r="B228" s="337"/>
      <c r="C228" s="337"/>
      <c r="D228" s="337"/>
      <c r="E228" s="337"/>
      <c r="F228" s="337"/>
      <c r="G228" s="337"/>
      <c r="H228" s="337"/>
      <c r="I228" s="337"/>
      <c r="J228" s="337"/>
      <c r="K228" s="254"/>
      <c r="L228" s="261"/>
      <c r="M228" s="261"/>
      <c r="N228" s="261"/>
      <c r="O228" s="261"/>
      <c r="P228" s="261"/>
      <c r="Q228" s="261"/>
      <c r="R228" s="261"/>
      <c r="S228" s="261"/>
      <c r="T228" s="261"/>
      <c r="U228" s="254"/>
      <c r="V228" s="423"/>
      <c r="W228" s="254"/>
      <c r="X228" s="423"/>
      <c r="Y228" s="423"/>
      <c r="Z228" s="460"/>
      <c r="AA228" s="460"/>
      <c r="AB228" s="460"/>
      <c r="AC228" s="460"/>
      <c r="AD228" s="460"/>
      <c r="AE228" s="460"/>
      <c r="AF228" s="460"/>
      <c r="AG228" s="460"/>
      <c r="AH228" s="460"/>
    </row>
    <row r="229" spans="1:34" s="338" customFormat="1">
      <c r="A229" s="337"/>
      <c r="B229" s="337"/>
      <c r="C229" s="337"/>
      <c r="D229" s="337"/>
      <c r="E229" s="337"/>
      <c r="F229" s="337"/>
      <c r="G229" s="337"/>
      <c r="H229" s="337"/>
      <c r="I229" s="337"/>
      <c r="J229" s="337"/>
      <c r="K229" s="254"/>
      <c r="L229" s="261"/>
      <c r="M229" s="261"/>
      <c r="N229" s="261"/>
      <c r="O229" s="261"/>
      <c r="P229" s="261"/>
      <c r="Q229" s="261"/>
      <c r="R229" s="261"/>
      <c r="S229" s="261"/>
      <c r="T229" s="261"/>
      <c r="U229" s="254"/>
      <c r="V229" s="423"/>
      <c r="W229" s="254"/>
      <c r="X229" s="423"/>
      <c r="Y229" s="423"/>
      <c r="Z229" s="460"/>
      <c r="AA229" s="460"/>
      <c r="AB229" s="460"/>
      <c r="AC229" s="460"/>
      <c r="AD229" s="460"/>
      <c r="AE229" s="460"/>
      <c r="AF229" s="460"/>
      <c r="AG229" s="460"/>
      <c r="AH229" s="460"/>
    </row>
    <row r="230" spans="1:34" s="338" customFormat="1">
      <c r="A230" s="337"/>
      <c r="B230" s="337"/>
      <c r="C230" s="337"/>
      <c r="D230" s="337"/>
      <c r="E230" s="337"/>
      <c r="F230" s="337"/>
      <c r="G230" s="337"/>
      <c r="H230" s="337"/>
      <c r="I230" s="337"/>
      <c r="J230" s="337"/>
      <c r="K230" s="254"/>
      <c r="L230" s="261"/>
      <c r="M230" s="261"/>
      <c r="N230" s="261"/>
      <c r="O230" s="261"/>
      <c r="P230" s="261"/>
      <c r="Q230" s="261"/>
      <c r="R230" s="261"/>
      <c r="S230" s="261"/>
      <c r="T230" s="261"/>
      <c r="U230" s="254"/>
      <c r="V230" s="423"/>
      <c r="W230" s="254"/>
      <c r="X230" s="423"/>
      <c r="Y230" s="423"/>
      <c r="Z230" s="460"/>
      <c r="AA230" s="460"/>
      <c r="AB230" s="460"/>
      <c r="AC230" s="460"/>
      <c r="AD230" s="460"/>
      <c r="AE230" s="460"/>
      <c r="AF230" s="460"/>
      <c r="AG230" s="460"/>
      <c r="AH230" s="460"/>
    </row>
    <row r="231" spans="1:34" s="338" customFormat="1">
      <c r="A231" s="337"/>
      <c r="B231" s="337"/>
      <c r="C231" s="337"/>
      <c r="D231" s="337"/>
      <c r="E231" s="337"/>
      <c r="F231" s="337"/>
      <c r="G231" s="337"/>
      <c r="H231" s="337"/>
      <c r="I231" s="337"/>
      <c r="J231" s="337"/>
      <c r="K231" s="254"/>
      <c r="L231" s="261"/>
      <c r="M231" s="261"/>
      <c r="N231" s="261"/>
      <c r="O231" s="261"/>
      <c r="P231" s="261"/>
      <c r="Q231" s="261"/>
      <c r="R231" s="261"/>
      <c r="S231" s="261"/>
      <c r="T231" s="261"/>
      <c r="U231" s="254"/>
      <c r="V231" s="423"/>
      <c r="W231" s="254"/>
      <c r="X231" s="423"/>
      <c r="Y231" s="423"/>
      <c r="Z231" s="460"/>
      <c r="AA231" s="460"/>
      <c r="AB231" s="460"/>
      <c r="AC231" s="460"/>
      <c r="AD231" s="460"/>
      <c r="AE231" s="460"/>
      <c r="AF231" s="460"/>
      <c r="AG231" s="460"/>
      <c r="AH231" s="460"/>
    </row>
    <row r="232" spans="1:34" s="338" customFormat="1">
      <c r="A232" s="337"/>
      <c r="B232" s="337"/>
      <c r="C232" s="337"/>
      <c r="D232" s="337"/>
      <c r="E232" s="337"/>
      <c r="F232" s="337"/>
      <c r="G232" s="337"/>
      <c r="H232" s="337"/>
      <c r="I232" s="337"/>
      <c r="J232" s="337"/>
      <c r="K232" s="254"/>
      <c r="L232" s="261"/>
      <c r="M232" s="261"/>
      <c r="N232" s="261"/>
      <c r="O232" s="261"/>
      <c r="P232" s="261"/>
      <c r="Q232" s="261"/>
      <c r="R232" s="261"/>
      <c r="S232" s="261"/>
      <c r="T232" s="261"/>
      <c r="U232" s="254"/>
      <c r="V232" s="423"/>
      <c r="W232" s="254"/>
      <c r="X232" s="423"/>
      <c r="Y232" s="423"/>
      <c r="Z232" s="460"/>
      <c r="AA232" s="460"/>
      <c r="AB232" s="460"/>
      <c r="AC232" s="460"/>
      <c r="AD232" s="460"/>
      <c r="AE232" s="460"/>
      <c r="AF232" s="460"/>
      <c r="AG232" s="460"/>
      <c r="AH232" s="460"/>
    </row>
    <row r="233" spans="1:34" s="338" customFormat="1">
      <c r="A233" s="337"/>
      <c r="B233" s="337"/>
      <c r="C233" s="337"/>
      <c r="D233" s="337"/>
      <c r="E233" s="337"/>
      <c r="F233" s="337"/>
      <c r="G233" s="337"/>
      <c r="H233" s="337"/>
      <c r="I233" s="337"/>
      <c r="J233" s="337"/>
      <c r="K233" s="254"/>
      <c r="L233" s="261"/>
      <c r="M233" s="261"/>
      <c r="N233" s="261"/>
      <c r="O233" s="261"/>
      <c r="P233" s="261"/>
      <c r="Q233" s="261"/>
      <c r="R233" s="261"/>
      <c r="S233" s="261"/>
      <c r="T233" s="261"/>
      <c r="U233" s="254"/>
      <c r="V233" s="423"/>
      <c r="W233" s="254"/>
      <c r="X233" s="423"/>
      <c r="Y233" s="423"/>
      <c r="Z233" s="460"/>
      <c r="AA233" s="460"/>
      <c r="AB233" s="460"/>
      <c r="AC233" s="460"/>
      <c r="AD233" s="460"/>
      <c r="AE233" s="460"/>
      <c r="AF233" s="460"/>
      <c r="AG233" s="460"/>
      <c r="AH233" s="460"/>
    </row>
    <row r="234" spans="1:34" s="338" customFormat="1">
      <c r="A234" s="337"/>
      <c r="B234" s="337"/>
      <c r="C234" s="337"/>
      <c r="D234" s="337"/>
      <c r="E234" s="337"/>
      <c r="F234" s="337"/>
      <c r="G234" s="337"/>
      <c r="H234" s="337"/>
      <c r="I234" s="337"/>
      <c r="J234" s="337"/>
      <c r="K234" s="254"/>
      <c r="L234" s="261"/>
      <c r="M234" s="261"/>
      <c r="N234" s="261"/>
      <c r="O234" s="261"/>
      <c r="P234" s="261"/>
      <c r="Q234" s="261"/>
      <c r="R234" s="261"/>
      <c r="S234" s="261"/>
      <c r="T234" s="261"/>
      <c r="U234" s="254"/>
      <c r="V234" s="423"/>
      <c r="W234" s="254"/>
      <c r="X234" s="423"/>
      <c r="Y234" s="423"/>
      <c r="Z234" s="460"/>
      <c r="AA234" s="460"/>
      <c r="AB234" s="460"/>
      <c r="AC234" s="460"/>
      <c r="AD234" s="460"/>
      <c r="AE234" s="460"/>
      <c r="AF234" s="460"/>
      <c r="AG234" s="460"/>
      <c r="AH234" s="460"/>
    </row>
    <row r="235" spans="1:34" s="338" customFormat="1">
      <c r="A235" s="337"/>
      <c r="B235" s="337"/>
      <c r="C235" s="337"/>
      <c r="D235" s="337"/>
      <c r="E235" s="337"/>
      <c r="F235" s="337"/>
      <c r="G235" s="337"/>
      <c r="H235" s="337"/>
      <c r="I235" s="337"/>
      <c r="J235" s="337"/>
      <c r="K235" s="254"/>
      <c r="L235" s="261"/>
      <c r="M235" s="261"/>
      <c r="N235" s="261"/>
      <c r="O235" s="261"/>
      <c r="P235" s="261"/>
      <c r="Q235" s="261"/>
      <c r="R235" s="261"/>
      <c r="S235" s="261"/>
      <c r="T235" s="261"/>
      <c r="U235" s="254"/>
      <c r="V235" s="423"/>
      <c r="W235" s="254"/>
      <c r="X235" s="423"/>
      <c r="Y235" s="423"/>
      <c r="Z235" s="460"/>
      <c r="AA235" s="460"/>
      <c r="AB235" s="460"/>
      <c r="AC235" s="460"/>
      <c r="AD235" s="460"/>
      <c r="AE235" s="460"/>
      <c r="AF235" s="460"/>
      <c r="AG235" s="460"/>
      <c r="AH235" s="460"/>
    </row>
    <row r="236" spans="1:34" s="338" customFormat="1">
      <c r="A236" s="337"/>
      <c r="B236" s="337"/>
      <c r="C236" s="337"/>
      <c r="D236" s="337"/>
      <c r="E236" s="337"/>
      <c r="F236" s="337"/>
      <c r="G236" s="337"/>
      <c r="H236" s="337"/>
      <c r="I236" s="337"/>
      <c r="J236" s="337"/>
      <c r="K236" s="254"/>
      <c r="L236" s="261"/>
      <c r="M236" s="261"/>
      <c r="N236" s="261"/>
      <c r="O236" s="261"/>
      <c r="P236" s="261"/>
      <c r="Q236" s="261"/>
      <c r="R236" s="261"/>
      <c r="S236" s="261"/>
      <c r="T236" s="261"/>
      <c r="U236" s="254"/>
      <c r="V236" s="423"/>
      <c r="W236" s="254"/>
      <c r="X236" s="423"/>
      <c r="Y236" s="423"/>
      <c r="Z236" s="460"/>
      <c r="AA236" s="460"/>
      <c r="AB236" s="460"/>
      <c r="AC236" s="460"/>
      <c r="AD236" s="460"/>
      <c r="AE236" s="460"/>
      <c r="AF236" s="460"/>
      <c r="AG236" s="460"/>
      <c r="AH236" s="460"/>
    </row>
    <row r="237" spans="1:34" s="338" customFormat="1">
      <c r="A237" s="337"/>
      <c r="B237" s="337"/>
      <c r="C237" s="337"/>
      <c r="D237" s="337"/>
      <c r="E237" s="337"/>
      <c r="F237" s="337"/>
      <c r="G237" s="337"/>
      <c r="H237" s="337"/>
      <c r="I237" s="337"/>
      <c r="J237" s="337"/>
      <c r="K237" s="254"/>
      <c r="L237" s="261"/>
      <c r="M237" s="261"/>
      <c r="N237" s="261"/>
      <c r="O237" s="261"/>
      <c r="P237" s="261"/>
      <c r="Q237" s="261"/>
      <c r="R237" s="261"/>
      <c r="S237" s="261"/>
      <c r="T237" s="261"/>
      <c r="U237" s="254"/>
      <c r="V237" s="423"/>
      <c r="W237" s="254"/>
      <c r="X237" s="423"/>
      <c r="Y237" s="423"/>
      <c r="Z237" s="460"/>
      <c r="AA237" s="460"/>
      <c r="AB237" s="460"/>
      <c r="AC237" s="460"/>
      <c r="AD237" s="460"/>
      <c r="AE237" s="460"/>
      <c r="AF237" s="460"/>
      <c r="AG237" s="460"/>
      <c r="AH237" s="460"/>
    </row>
    <row r="238" spans="1:34" s="338" customFormat="1">
      <c r="A238" s="337"/>
      <c r="B238" s="337"/>
      <c r="C238" s="337"/>
      <c r="D238" s="337"/>
      <c r="E238" s="337"/>
      <c r="F238" s="337"/>
      <c r="G238" s="337"/>
      <c r="H238" s="337"/>
      <c r="I238" s="337"/>
      <c r="J238" s="337"/>
      <c r="K238" s="254"/>
      <c r="L238" s="261"/>
      <c r="M238" s="261"/>
      <c r="N238" s="261"/>
      <c r="O238" s="261"/>
      <c r="P238" s="261"/>
      <c r="Q238" s="261"/>
      <c r="R238" s="261"/>
      <c r="S238" s="261"/>
      <c r="T238" s="261"/>
      <c r="U238" s="254"/>
      <c r="V238" s="423"/>
      <c r="W238" s="254"/>
      <c r="X238" s="423"/>
      <c r="Y238" s="423"/>
      <c r="Z238" s="460"/>
      <c r="AA238" s="460"/>
      <c r="AB238" s="460"/>
      <c r="AC238" s="460"/>
      <c r="AD238" s="460"/>
      <c r="AE238" s="460"/>
      <c r="AF238" s="460"/>
      <c r="AG238" s="460"/>
      <c r="AH238" s="460"/>
    </row>
    <row r="239" spans="1:34" s="338" customFormat="1">
      <c r="A239" s="337"/>
      <c r="B239" s="337"/>
      <c r="C239" s="337"/>
      <c r="D239" s="337"/>
      <c r="E239" s="337"/>
      <c r="F239" s="337"/>
      <c r="G239" s="337"/>
      <c r="H239" s="337"/>
      <c r="I239" s="337"/>
      <c r="J239" s="337"/>
      <c r="K239" s="254"/>
      <c r="L239" s="261"/>
      <c r="M239" s="261"/>
      <c r="N239" s="261"/>
      <c r="O239" s="261"/>
      <c r="P239" s="261"/>
      <c r="Q239" s="261"/>
      <c r="R239" s="261"/>
      <c r="S239" s="261"/>
      <c r="T239" s="261"/>
      <c r="U239" s="254"/>
      <c r="V239" s="423"/>
      <c r="W239" s="254"/>
      <c r="X239" s="423"/>
      <c r="Y239" s="423"/>
      <c r="Z239" s="460"/>
      <c r="AA239" s="460"/>
      <c r="AB239" s="460"/>
      <c r="AC239" s="460"/>
      <c r="AD239" s="460"/>
      <c r="AE239" s="460"/>
      <c r="AF239" s="460"/>
      <c r="AG239" s="460"/>
      <c r="AH239" s="460"/>
    </row>
    <row r="240" spans="1:34" s="338" customFormat="1">
      <c r="A240" s="337"/>
      <c r="B240" s="337"/>
      <c r="C240" s="337"/>
      <c r="D240" s="337"/>
      <c r="E240" s="337"/>
      <c r="F240" s="337"/>
      <c r="G240" s="337"/>
      <c r="H240" s="337"/>
      <c r="I240" s="337"/>
      <c r="J240" s="337"/>
      <c r="K240" s="254"/>
      <c r="L240" s="261"/>
      <c r="M240" s="261"/>
      <c r="N240" s="261"/>
      <c r="O240" s="261"/>
      <c r="P240" s="261"/>
      <c r="Q240" s="261"/>
      <c r="R240" s="261"/>
      <c r="S240" s="261"/>
      <c r="T240" s="261"/>
      <c r="U240" s="254"/>
      <c r="V240" s="423"/>
      <c r="W240" s="254"/>
      <c r="X240" s="423"/>
      <c r="Y240" s="423"/>
      <c r="Z240" s="460"/>
      <c r="AA240" s="460"/>
      <c r="AB240" s="460"/>
      <c r="AC240" s="460"/>
      <c r="AD240" s="460"/>
      <c r="AE240" s="460"/>
      <c r="AF240" s="460"/>
      <c r="AG240" s="460"/>
      <c r="AH240" s="460"/>
    </row>
    <row r="241" spans="1:34" s="338" customFormat="1">
      <c r="A241" s="337"/>
      <c r="B241" s="337"/>
      <c r="C241" s="337"/>
      <c r="D241" s="337"/>
      <c r="E241" s="337"/>
      <c r="F241" s="337"/>
      <c r="G241" s="337"/>
      <c r="H241" s="337"/>
      <c r="I241" s="337"/>
      <c r="J241" s="337"/>
      <c r="K241" s="254"/>
      <c r="L241" s="261"/>
      <c r="M241" s="261"/>
      <c r="N241" s="261"/>
      <c r="O241" s="261"/>
      <c r="P241" s="261"/>
      <c r="Q241" s="261"/>
      <c r="R241" s="261"/>
      <c r="S241" s="261"/>
      <c r="T241" s="261"/>
      <c r="U241" s="254"/>
      <c r="V241" s="423"/>
      <c r="W241" s="254"/>
      <c r="X241" s="423"/>
      <c r="Y241" s="423"/>
      <c r="Z241" s="460"/>
      <c r="AA241" s="460"/>
      <c r="AB241" s="460"/>
      <c r="AC241" s="460"/>
      <c r="AD241" s="460"/>
      <c r="AE241" s="460"/>
      <c r="AF241" s="460"/>
      <c r="AG241" s="460"/>
      <c r="AH241" s="460"/>
    </row>
    <row r="242" spans="1:34" s="338" customFormat="1">
      <c r="A242" s="337"/>
      <c r="B242" s="337"/>
      <c r="C242" s="337"/>
      <c r="D242" s="337"/>
      <c r="E242" s="337"/>
      <c r="F242" s="337"/>
      <c r="G242" s="337"/>
      <c r="H242" s="337"/>
      <c r="I242" s="337"/>
      <c r="J242" s="337"/>
      <c r="K242" s="254"/>
      <c r="L242" s="261"/>
      <c r="M242" s="261"/>
      <c r="N242" s="261"/>
      <c r="O242" s="261"/>
      <c r="P242" s="261"/>
      <c r="Q242" s="261"/>
      <c r="R242" s="261"/>
      <c r="S242" s="261"/>
      <c r="T242" s="261"/>
      <c r="U242" s="254"/>
      <c r="V242" s="423"/>
      <c r="W242" s="254"/>
      <c r="X242" s="423"/>
      <c r="Y242" s="423"/>
      <c r="Z242" s="460"/>
      <c r="AA242" s="460"/>
      <c r="AB242" s="460"/>
      <c r="AC242" s="460"/>
      <c r="AD242" s="460"/>
      <c r="AE242" s="460"/>
      <c r="AF242" s="460"/>
      <c r="AG242" s="460"/>
      <c r="AH242" s="460"/>
    </row>
    <row r="243" spans="1:34" s="338" customFormat="1">
      <c r="A243" s="337"/>
      <c r="B243" s="337"/>
      <c r="C243" s="337"/>
      <c r="D243" s="337"/>
      <c r="E243" s="337"/>
      <c r="F243" s="337"/>
      <c r="G243" s="337"/>
      <c r="H243" s="337"/>
      <c r="I243" s="337"/>
      <c r="J243" s="337"/>
      <c r="K243" s="254"/>
      <c r="L243" s="261"/>
      <c r="M243" s="261"/>
      <c r="N243" s="261"/>
      <c r="O243" s="261"/>
      <c r="P243" s="261"/>
      <c r="Q243" s="261"/>
      <c r="R243" s="261"/>
      <c r="S243" s="261"/>
      <c r="T243" s="261"/>
      <c r="U243" s="254"/>
      <c r="V243" s="423"/>
      <c r="W243" s="254"/>
      <c r="X243" s="423"/>
      <c r="Y243" s="423"/>
      <c r="Z243" s="460"/>
      <c r="AA243" s="460"/>
      <c r="AB243" s="460"/>
      <c r="AC243" s="460"/>
      <c r="AD243" s="460"/>
      <c r="AE243" s="460"/>
      <c r="AF243" s="460"/>
      <c r="AG243" s="460"/>
      <c r="AH243" s="460"/>
    </row>
    <row r="244" spans="1:34" s="338" customFormat="1">
      <c r="A244" s="337"/>
      <c r="B244" s="337"/>
      <c r="C244" s="337"/>
      <c r="D244" s="337"/>
      <c r="E244" s="337"/>
      <c r="F244" s="337"/>
      <c r="G244" s="337"/>
      <c r="H244" s="337"/>
      <c r="I244" s="337"/>
      <c r="J244" s="337"/>
      <c r="K244" s="254"/>
      <c r="L244" s="261"/>
      <c r="M244" s="261"/>
      <c r="N244" s="261"/>
      <c r="O244" s="261"/>
      <c r="P244" s="261"/>
      <c r="Q244" s="261"/>
      <c r="R244" s="261"/>
      <c r="S244" s="261"/>
      <c r="T244" s="261"/>
      <c r="U244" s="254"/>
      <c r="V244" s="423"/>
      <c r="W244" s="254"/>
      <c r="X244" s="423"/>
      <c r="Y244" s="423"/>
      <c r="Z244" s="460"/>
      <c r="AA244" s="460"/>
      <c r="AB244" s="460"/>
      <c r="AC244" s="460"/>
      <c r="AD244" s="460"/>
      <c r="AE244" s="460"/>
      <c r="AF244" s="460"/>
      <c r="AG244" s="460"/>
      <c r="AH244" s="460"/>
    </row>
    <row r="245" spans="1:34" s="338" customFormat="1">
      <c r="A245" s="337"/>
      <c r="B245" s="337"/>
      <c r="C245" s="337"/>
      <c r="D245" s="337"/>
      <c r="E245" s="337"/>
      <c r="F245" s="337"/>
      <c r="G245" s="337"/>
      <c r="H245" s="337"/>
      <c r="I245" s="337"/>
      <c r="J245" s="337"/>
      <c r="K245" s="254"/>
      <c r="L245" s="261"/>
      <c r="M245" s="261"/>
      <c r="N245" s="261"/>
      <c r="O245" s="261"/>
      <c r="P245" s="261"/>
      <c r="Q245" s="261"/>
      <c r="R245" s="261"/>
      <c r="S245" s="261"/>
      <c r="T245" s="261"/>
      <c r="U245" s="254"/>
      <c r="V245" s="423"/>
      <c r="W245" s="254"/>
      <c r="X245" s="423"/>
      <c r="Y245" s="423"/>
      <c r="Z245" s="460"/>
      <c r="AA245" s="460"/>
      <c r="AB245" s="460"/>
      <c r="AC245" s="460"/>
      <c r="AD245" s="460"/>
      <c r="AE245" s="460"/>
      <c r="AF245" s="460"/>
      <c r="AG245" s="460"/>
      <c r="AH245" s="460"/>
    </row>
    <row r="246" spans="1:34" s="338" customFormat="1">
      <c r="A246" s="337"/>
      <c r="B246" s="337"/>
      <c r="C246" s="337"/>
      <c r="D246" s="337"/>
      <c r="E246" s="337"/>
      <c r="F246" s="337"/>
      <c r="G246" s="337"/>
      <c r="H246" s="337"/>
      <c r="I246" s="337"/>
      <c r="J246" s="337"/>
      <c r="K246" s="254"/>
      <c r="L246" s="261"/>
      <c r="M246" s="261"/>
      <c r="N246" s="261"/>
      <c r="O246" s="261"/>
      <c r="P246" s="261"/>
      <c r="Q246" s="261"/>
      <c r="R246" s="261"/>
      <c r="S246" s="261"/>
      <c r="T246" s="261"/>
      <c r="U246" s="254"/>
      <c r="V246" s="423"/>
      <c r="W246" s="254"/>
      <c r="X246" s="423"/>
      <c r="Y246" s="423"/>
      <c r="Z246" s="460"/>
      <c r="AA246" s="460"/>
      <c r="AB246" s="460"/>
      <c r="AC246" s="460"/>
      <c r="AD246" s="460"/>
      <c r="AE246" s="460"/>
      <c r="AF246" s="460"/>
      <c r="AG246" s="460"/>
      <c r="AH246" s="460"/>
    </row>
    <row r="247" spans="1:34" s="338" customFormat="1">
      <c r="A247" s="337"/>
      <c r="B247" s="337"/>
      <c r="C247" s="337"/>
      <c r="D247" s="337"/>
      <c r="E247" s="337"/>
      <c r="F247" s="337"/>
      <c r="G247" s="337"/>
      <c r="H247" s="337"/>
      <c r="I247" s="337"/>
      <c r="J247" s="337"/>
      <c r="K247" s="254"/>
      <c r="L247" s="261"/>
      <c r="M247" s="261"/>
      <c r="N247" s="261"/>
      <c r="O247" s="261"/>
      <c r="P247" s="261"/>
      <c r="Q247" s="261"/>
      <c r="R247" s="261"/>
      <c r="S247" s="261"/>
      <c r="T247" s="261"/>
      <c r="U247" s="254"/>
      <c r="V247" s="423"/>
      <c r="W247" s="254"/>
      <c r="X247" s="423"/>
      <c r="Y247" s="423"/>
      <c r="Z247" s="460"/>
      <c r="AA247" s="460"/>
      <c r="AB247" s="460"/>
      <c r="AC247" s="460"/>
      <c r="AD247" s="460"/>
      <c r="AE247" s="460"/>
      <c r="AF247" s="460"/>
      <c r="AG247" s="460"/>
      <c r="AH247" s="460"/>
    </row>
    <row r="248" spans="1:34" s="338" customFormat="1">
      <c r="A248" s="337"/>
      <c r="B248" s="337"/>
      <c r="C248" s="337"/>
      <c r="D248" s="337"/>
      <c r="E248" s="337"/>
      <c r="F248" s="337"/>
      <c r="G248" s="337"/>
      <c r="H248" s="337"/>
      <c r="I248" s="337"/>
      <c r="J248" s="337"/>
      <c r="K248" s="254"/>
      <c r="L248" s="261"/>
      <c r="M248" s="261"/>
      <c r="N248" s="261"/>
      <c r="O248" s="261"/>
      <c r="P248" s="261"/>
      <c r="Q248" s="261"/>
      <c r="R248" s="261"/>
      <c r="S248" s="261"/>
      <c r="T248" s="261"/>
      <c r="U248" s="254"/>
      <c r="V248" s="423"/>
      <c r="W248" s="254"/>
      <c r="X248" s="423"/>
      <c r="Y248" s="423"/>
      <c r="Z248" s="460"/>
      <c r="AA248" s="460"/>
      <c r="AB248" s="460"/>
      <c r="AC248" s="460"/>
      <c r="AD248" s="460"/>
      <c r="AE248" s="460"/>
      <c r="AF248" s="460"/>
      <c r="AG248" s="460"/>
      <c r="AH248" s="460"/>
    </row>
    <row r="249" spans="1:34" s="338" customFormat="1">
      <c r="A249" s="337"/>
      <c r="B249" s="337"/>
      <c r="C249" s="337"/>
      <c r="D249" s="337"/>
      <c r="E249" s="337"/>
      <c r="F249" s="337"/>
      <c r="G249" s="337"/>
      <c r="H249" s="337"/>
      <c r="I249" s="337"/>
      <c r="J249" s="337"/>
      <c r="K249" s="254"/>
      <c r="L249" s="261"/>
      <c r="M249" s="261"/>
      <c r="N249" s="261"/>
      <c r="O249" s="261"/>
      <c r="P249" s="261"/>
      <c r="Q249" s="261"/>
      <c r="R249" s="261"/>
      <c r="S249" s="261"/>
      <c r="T249" s="261"/>
      <c r="U249" s="254"/>
      <c r="V249" s="423"/>
      <c r="W249" s="254"/>
      <c r="X249" s="423"/>
      <c r="Y249" s="423"/>
      <c r="Z249" s="460"/>
      <c r="AA249" s="460"/>
      <c r="AB249" s="460"/>
      <c r="AC249" s="460"/>
      <c r="AD249" s="460"/>
      <c r="AE249" s="460"/>
      <c r="AF249" s="460"/>
      <c r="AG249" s="460"/>
      <c r="AH249" s="460"/>
    </row>
    <row r="250" spans="1:34" s="338" customFormat="1">
      <c r="A250" s="337"/>
      <c r="B250" s="337"/>
      <c r="C250" s="337"/>
      <c r="D250" s="337"/>
      <c r="E250" s="337"/>
      <c r="F250" s="337"/>
      <c r="G250" s="337"/>
      <c r="H250" s="337"/>
      <c r="I250" s="337"/>
      <c r="J250" s="337"/>
      <c r="K250" s="254"/>
      <c r="L250" s="261"/>
      <c r="M250" s="261"/>
      <c r="N250" s="261"/>
      <c r="O250" s="261"/>
      <c r="P250" s="261"/>
      <c r="Q250" s="261"/>
      <c r="R250" s="261"/>
      <c r="S250" s="261"/>
      <c r="T250" s="261"/>
      <c r="U250" s="254"/>
      <c r="V250" s="423"/>
      <c r="W250" s="254"/>
      <c r="X250" s="423"/>
      <c r="Y250" s="423"/>
      <c r="Z250" s="460"/>
      <c r="AA250" s="460"/>
      <c r="AB250" s="460"/>
      <c r="AC250" s="460"/>
      <c r="AD250" s="460"/>
      <c r="AE250" s="460"/>
      <c r="AF250" s="460"/>
      <c r="AG250" s="460"/>
      <c r="AH250" s="460"/>
    </row>
    <row r="251" spans="1:34" s="338" customFormat="1">
      <c r="A251" s="337"/>
      <c r="B251" s="337"/>
      <c r="C251" s="337"/>
      <c r="D251" s="337"/>
      <c r="E251" s="337"/>
      <c r="F251" s="337"/>
      <c r="G251" s="337"/>
      <c r="H251" s="337"/>
      <c r="I251" s="337"/>
      <c r="J251" s="337"/>
      <c r="K251" s="254"/>
      <c r="L251" s="261"/>
      <c r="M251" s="261"/>
      <c r="N251" s="261"/>
      <c r="O251" s="261"/>
      <c r="P251" s="261"/>
      <c r="Q251" s="261"/>
      <c r="R251" s="261"/>
      <c r="S251" s="261"/>
      <c r="T251" s="261"/>
      <c r="U251" s="254"/>
      <c r="V251" s="423"/>
      <c r="W251" s="254"/>
      <c r="X251" s="423"/>
      <c r="Y251" s="423"/>
      <c r="Z251" s="460"/>
      <c r="AA251" s="460"/>
      <c r="AB251" s="460"/>
      <c r="AC251" s="460"/>
      <c r="AD251" s="460"/>
      <c r="AE251" s="460"/>
      <c r="AF251" s="460"/>
      <c r="AG251" s="460"/>
      <c r="AH251" s="460"/>
    </row>
    <row r="252" spans="1:34" s="338" customFormat="1">
      <c r="A252" s="337"/>
      <c r="B252" s="337"/>
      <c r="C252" s="337"/>
      <c r="D252" s="337"/>
      <c r="E252" s="337"/>
      <c r="F252" s="337"/>
      <c r="G252" s="337"/>
      <c r="H252" s="337"/>
      <c r="I252" s="337"/>
      <c r="J252" s="337"/>
      <c r="K252" s="254"/>
      <c r="L252" s="261"/>
      <c r="M252" s="261"/>
      <c r="N252" s="261"/>
      <c r="O252" s="261"/>
      <c r="P252" s="261"/>
      <c r="Q252" s="261"/>
      <c r="R252" s="261"/>
      <c r="S252" s="261"/>
      <c r="T252" s="261"/>
      <c r="U252" s="254"/>
      <c r="V252" s="423"/>
      <c r="W252" s="254"/>
      <c r="X252" s="423"/>
      <c r="Y252" s="423"/>
      <c r="Z252" s="460"/>
      <c r="AA252" s="460"/>
      <c r="AB252" s="460"/>
      <c r="AC252" s="460"/>
      <c r="AD252" s="460"/>
      <c r="AE252" s="460"/>
      <c r="AF252" s="460"/>
      <c r="AG252" s="460"/>
      <c r="AH252" s="460"/>
    </row>
    <row r="253" spans="1:34" s="338" customFormat="1">
      <c r="A253" s="337"/>
      <c r="B253" s="337"/>
      <c r="C253" s="337"/>
      <c r="D253" s="337"/>
      <c r="E253" s="337"/>
      <c r="F253" s="337"/>
      <c r="G253" s="337"/>
      <c r="H253" s="337"/>
      <c r="I253" s="337"/>
      <c r="J253" s="337"/>
      <c r="K253" s="254"/>
      <c r="L253" s="261"/>
      <c r="M253" s="261"/>
      <c r="N253" s="261"/>
      <c r="O253" s="261"/>
      <c r="P253" s="261"/>
      <c r="Q253" s="261"/>
      <c r="R253" s="261"/>
      <c r="S253" s="261"/>
      <c r="T253" s="261"/>
      <c r="U253" s="254"/>
      <c r="V253" s="423"/>
      <c r="W253" s="254"/>
      <c r="X253" s="423"/>
      <c r="Y253" s="423"/>
      <c r="Z253" s="460"/>
      <c r="AA253" s="460"/>
      <c r="AB253" s="460"/>
      <c r="AC253" s="460"/>
      <c r="AD253" s="460"/>
      <c r="AE253" s="460"/>
      <c r="AF253" s="460"/>
      <c r="AG253" s="460"/>
      <c r="AH253" s="460"/>
    </row>
    <row r="254" spans="1:34" s="338" customFormat="1">
      <c r="A254" s="337"/>
      <c r="B254" s="337"/>
      <c r="C254" s="337"/>
      <c r="D254" s="337"/>
      <c r="E254" s="337"/>
      <c r="F254" s="337"/>
      <c r="G254" s="337"/>
      <c r="H254" s="337"/>
      <c r="I254" s="337"/>
      <c r="J254" s="337"/>
      <c r="K254" s="340"/>
      <c r="L254" s="341"/>
      <c r="M254" s="341"/>
      <c r="N254" s="341"/>
      <c r="O254" s="341"/>
      <c r="P254" s="341"/>
      <c r="Q254" s="341"/>
      <c r="R254" s="341"/>
      <c r="S254" s="341"/>
      <c r="T254" s="341"/>
      <c r="U254" s="340"/>
      <c r="V254" s="420"/>
      <c r="W254" s="340"/>
      <c r="X254" s="420"/>
      <c r="Y254" s="420"/>
      <c r="Z254" s="461"/>
    </row>
    <row r="255" spans="1:34" s="338" customFormat="1">
      <c r="A255" s="337"/>
      <c r="B255" s="337"/>
      <c r="C255" s="337"/>
      <c r="D255" s="337"/>
      <c r="E255" s="337"/>
      <c r="F255" s="337"/>
      <c r="G255" s="337"/>
      <c r="H255" s="337"/>
      <c r="I255" s="337"/>
      <c r="J255" s="337"/>
      <c r="K255" s="340"/>
      <c r="L255" s="341"/>
      <c r="M255" s="341"/>
      <c r="N255" s="341"/>
      <c r="O255" s="341"/>
      <c r="P255" s="341"/>
      <c r="Q255" s="341"/>
      <c r="R255" s="341"/>
      <c r="S255" s="341"/>
      <c r="T255" s="341"/>
      <c r="U255" s="340"/>
      <c r="V255" s="420"/>
      <c r="W255" s="340"/>
      <c r="X255" s="420"/>
      <c r="Y255" s="420"/>
      <c r="Z255" s="461"/>
    </row>
    <row r="256" spans="1:34" s="338" customFormat="1">
      <c r="A256" s="337"/>
      <c r="B256" s="337"/>
      <c r="C256" s="337"/>
      <c r="D256" s="337"/>
      <c r="E256" s="337"/>
      <c r="F256" s="337"/>
      <c r="G256" s="337"/>
      <c r="H256" s="337"/>
      <c r="I256" s="337"/>
      <c r="J256" s="337"/>
      <c r="K256" s="340"/>
      <c r="L256" s="341"/>
      <c r="M256" s="341"/>
      <c r="N256" s="341"/>
      <c r="O256" s="341"/>
      <c r="P256" s="341"/>
      <c r="Q256" s="341"/>
      <c r="R256" s="341"/>
      <c r="S256" s="341"/>
      <c r="T256" s="341"/>
      <c r="U256" s="340"/>
      <c r="V256" s="420"/>
      <c r="W256" s="340"/>
      <c r="X256" s="420"/>
      <c r="Y256" s="420"/>
      <c r="Z256" s="461"/>
    </row>
    <row r="257" spans="1:26" s="338" customFormat="1">
      <c r="A257" s="337"/>
      <c r="B257" s="337"/>
      <c r="C257" s="337"/>
      <c r="D257" s="337"/>
      <c r="E257" s="337"/>
      <c r="F257" s="337"/>
      <c r="G257" s="337"/>
      <c r="H257" s="337"/>
      <c r="I257" s="337"/>
      <c r="J257" s="337"/>
      <c r="K257" s="340"/>
      <c r="L257" s="341"/>
      <c r="M257" s="341"/>
      <c r="N257" s="341"/>
      <c r="O257" s="341"/>
      <c r="P257" s="341"/>
      <c r="Q257" s="341"/>
      <c r="R257" s="341"/>
      <c r="S257" s="341"/>
      <c r="T257" s="341"/>
      <c r="U257" s="340"/>
      <c r="V257" s="420"/>
      <c r="W257" s="340"/>
      <c r="X257" s="420"/>
      <c r="Y257" s="420"/>
      <c r="Z257" s="461"/>
    </row>
    <row r="258" spans="1:26" s="338" customFormat="1">
      <c r="A258" s="337"/>
      <c r="B258" s="337"/>
      <c r="C258" s="337"/>
      <c r="D258" s="337"/>
      <c r="E258" s="337"/>
      <c r="F258" s="337"/>
      <c r="G258" s="337"/>
      <c r="H258" s="337"/>
      <c r="I258" s="337"/>
      <c r="J258" s="337"/>
      <c r="K258" s="340"/>
      <c r="L258" s="341"/>
      <c r="M258" s="341"/>
      <c r="N258" s="341"/>
      <c r="O258" s="341"/>
      <c r="P258" s="341"/>
      <c r="Q258" s="341"/>
      <c r="R258" s="341"/>
      <c r="S258" s="341"/>
      <c r="T258" s="341"/>
      <c r="U258" s="340"/>
      <c r="V258" s="420"/>
      <c r="W258" s="340"/>
      <c r="X258" s="420"/>
      <c r="Y258" s="420"/>
      <c r="Z258" s="461"/>
    </row>
    <row r="259" spans="1:26" s="338" customFormat="1">
      <c r="A259" s="337"/>
      <c r="B259" s="337"/>
      <c r="C259" s="337"/>
      <c r="D259" s="337"/>
      <c r="E259" s="337"/>
      <c r="F259" s="337"/>
      <c r="G259" s="337"/>
      <c r="H259" s="337"/>
      <c r="I259" s="337"/>
      <c r="J259" s="337"/>
      <c r="K259" s="340"/>
      <c r="L259" s="341"/>
      <c r="M259" s="341"/>
      <c r="N259" s="341"/>
      <c r="O259" s="341"/>
      <c r="P259" s="341"/>
      <c r="Q259" s="341"/>
      <c r="R259" s="341"/>
      <c r="S259" s="341"/>
      <c r="T259" s="341"/>
      <c r="U259" s="340"/>
      <c r="V259" s="420"/>
      <c r="W259" s="340"/>
      <c r="X259" s="420"/>
      <c r="Y259" s="420"/>
      <c r="Z259" s="461"/>
    </row>
    <row r="260" spans="1:26" s="338" customFormat="1">
      <c r="A260" s="337"/>
      <c r="B260" s="337"/>
      <c r="C260" s="337"/>
      <c r="D260" s="337"/>
      <c r="E260" s="337"/>
      <c r="F260" s="337"/>
      <c r="G260" s="337"/>
      <c r="H260" s="337"/>
      <c r="I260" s="337"/>
      <c r="J260" s="337"/>
      <c r="K260" s="340"/>
      <c r="L260" s="341"/>
      <c r="M260" s="341"/>
      <c r="N260" s="341"/>
      <c r="O260" s="341"/>
      <c r="P260" s="341"/>
      <c r="Q260" s="341"/>
      <c r="R260" s="341"/>
      <c r="S260" s="341"/>
      <c r="T260" s="341"/>
      <c r="U260" s="340"/>
      <c r="V260" s="420"/>
      <c r="W260" s="340"/>
      <c r="X260" s="420"/>
      <c r="Y260" s="420"/>
      <c r="Z260" s="461"/>
    </row>
    <row r="261" spans="1:26" s="338" customFormat="1">
      <c r="A261" s="337"/>
      <c r="B261" s="337"/>
      <c r="C261" s="337"/>
      <c r="D261" s="337"/>
      <c r="E261" s="337"/>
      <c r="F261" s="337"/>
      <c r="G261" s="337"/>
      <c r="H261" s="337"/>
      <c r="I261" s="337"/>
      <c r="J261" s="337"/>
      <c r="K261" s="340"/>
      <c r="L261" s="341"/>
      <c r="M261" s="341"/>
      <c r="N261" s="341"/>
      <c r="O261" s="341"/>
      <c r="P261" s="341"/>
      <c r="Q261" s="341"/>
      <c r="R261" s="341"/>
      <c r="S261" s="341"/>
      <c r="T261" s="341"/>
      <c r="U261" s="340"/>
      <c r="V261" s="420"/>
      <c r="W261" s="340"/>
      <c r="X261" s="420"/>
      <c r="Y261" s="420"/>
      <c r="Z261" s="461"/>
    </row>
    <row r="262" spans="1:26" s="338" customFormat="1">
      <c r="A262" s="337"/>
      <c r="B262" s="337"/>
      <c r="C262" s="337"/>
      <c r="D262" s="337"/>
      <c r="E262" s="337"/>
      <c r="F262" s="337"/>
      <c r="G262" s="337"/>
      <c r="H262" s="337"/>
      <c r="I262" s="337"/>
      <c r="J262" s="337"/>
      <c r="K262" s="340"/>
      <c r="L262" s="341"/>
      <c r="M262" s="341"/>
      <c r="N262" s="341"/>
      <c r="O262" s="341"/>
      <c r="P262" s="341"/>
      <c r="Q262" s="341"/>
      <c r="R262" s="341"/>
      <c r="S262" s="341"/>
      <c r="T262" s="341"/>
      <c r="U262" s="340"/>
      <c r="V262" s="420"/>
      <c r="W262" s="340"/>
      <c r="X262" s="420"/>
      <c r="Y262" s="420"/>
      <c r="Z262" s="461"/>
    </row>
    <row r="263" spans="1:26" s="338" customFormat="1">
      <c r="A263" s="337"/>
      <c r="B263" s="337"/>
      <c r="C263" s="337"/>
      <c r="D263" s="337"/>
      <c r="E263" s="337"/>
      <c r="F263" s="337"/>
      <c r="G263" s="337"/>
      <c r="H263" s="337"/>
      <c r="I263" s="337"/>
      <c r="J263" s="337"/>
      <c r="K263" s="340"/>
      <c r="L263" s="341"/>
      <c r="M263" s="341"/>
      <c r="N263" s="341"/>
      <c r="O263" s="341"/>
      <c r="P263" s="341"/>
      <c r="Q263" s="341"/>
      <c r="R263" s="341"/>
      <c r="S263" s="341"/>
      <c r="T263" s="341"/>
      <c r="U263" s="340"/>
      <c r="V263" s="420"/>
      <c r="W263" s="340"/>
      <c r="X263" s="420"/>
      <c r="Y263" s="420"/>
      <c r="Z263" s="461"/>
    </row>
    <row r="264" spans="1:26" s="338" customFormat="1">
      <c r="A264" s="337"/>
      <c r="B264" s="337"/>
      <c r="C264" s="337"/>
      <c r="D264" s="337"/>
      <c r="E264" s="337"/>
      <c r="F264" s="337"/>
      <c r="G264" s="337"/>
      <c r="H264" s="337"/>
      <c r="I264" s="337"/>
      <c r="J264" s="337"/>
      <c r="K264" s="340"/>
      <c r="L264" s="341"/>
      <c r="M264" s="341"/>
      <c r="N264" s="341"/>
      <c r="O264" s="341"/>
      <c r="P264" s="341"/>
      <c r="Q264" s="341"/>
      <c r="R264" s="341"/>
      <c r="S264" s="341"/>
      <c r="T264" s="341"/>
      <c r="U264" s="340"/>
      <c r="V264" s="420"/>
      <c r="W264" s="340"/>
      <c r="X264" s="420"/>
      <c r="Y264" s="420"/>
      <c r="Z264" s="461"/>
    </row>
    <row r="265" spans="1:26" s="338" customFormat="1">
      <c r="A265" s="337"/>
      <c r="B265" s="337"/>
      <c r="C265" s="337"/>
      <c r="D265" s="337"/>
      <c r="E265" s="337"/>
      <c r="F265" s="337"/>
      <c r="G265" s="337"/>
      <c r="H265" s="337"/>
      <c r="I265" s="337"/>
      <c r="J265" s="337"/>
      <c r="K265" s="340"/>
      <c r="L265" s="341"/>
      <c r="M265" s="341"/>
      <c r="N265" s="341"/>
      <c r="O265" s="341"/>
      <c r="P265" s="341"/>
      <c r="Q265" s="341"/>
      <c r="R265" s="341"/>
      <c r="S265" s="341"/>
      <c r="T265" s="341"/>
      <c r="U265" s="340"/>
      <c r="V265" s="420"/>
      <c r="W265" s="340"/>
      <c r="X265" s="420"/>
      <c r="Y265" s="420"/>
      <c r="Z265" s="461"/>
    </row>
    <row r="266" spans="1:26" s="338" customFormat="1">
      <c r="A266" s="337"/>
      <c r="B266" s="337"/>
      <c r="C266" s="337"/>
      <c r="D266" s="337"/>
      <c r="E266" s="337"/>
      <c r="F266" s="337"/>
      <c r="G266" s="337"/>
      <c r="H266" s="337"/>
      <c r="I266" s="337"/>
      <c r="J266" s="337"/>
      <c r="K266" s="340"/>
      <c r="L266" s="341"/>
      <c r="M266" s="341"/>
      <c r="N266" s="341"/>
      <c r="O266" s="341"/>
      <c r="P266" s="341"/>
      <c r="Q266" s="341"/>
      <c r="R266" s="341"/>
      <c r="S266" s="341"/>
      <c r="T266" s="341"/>
      <c r="U266" s="340"/>
      <c r="V266" s="420"/>
      <c r="W266" s="340"/>
      <c r="X266" s="420"/>
      <c r="Y266" s="420"/>
      <c r="Z266" s="461"/>
    </row>
    <row r="267" spans="1:26" s="338" customFormat="1">
      <c r="A267" s="337"/>
      <c r="B267" s="337"/>
      <c r="C267" s="337"/>
      <c r="D267" s="337"/>
      <c r="E267" s="337"/>
      <c r="F267" s="337"/>
      <c r="G267" s="337"/>
      <c r="H267" s="337"/>
      <c r="I267" s="337"/>
      <c r="J267" s="337"/>
      <c r="K267" s="340"/>
      <c r="L267" s="341"/>
      <c r="M267" s="341"/>
      <c r="N267" s="341"/>
      <c r="O267" s="341"/>
      <c r="P267" s="341"/>
      <c r="Q267" s="341"/>
      <c r="R267" s="341"/>
      <c r="S267" s="341"/>
      <c r="T267" s="341"/>
      <c r="U267" s="340"/>
      <c r="V267" s="420"/>
      <c r="W267" s="340"/>
      <c r="X267" s="420"/>
      <c r="Y267" s="420"/>
      <c r="Z267" s="461"/>
    </row>
    <row r="268" spans="1:26" s="338" customFormat="1">
      <c r="A268" s="337"/>
      <c r="B268" s="337"/>
      <c r="C268" s="337"/>
      <c r="D268" s="337"/>
      <c r="E268" s="337"/>
      <c r="F268" s="337"/>
      <c r="G268" s="337"/>
      <c r="H268" s="337"/>
      <c r="I268" s="337"/>
      <c r="J268" s="337"/>
      <c r="K268" s="340"/>
      <c r="L268" s="341"/>
      <c r="M268" s="341"/>
      <c r="N268" s="341"/>
      <c r="O268" s="341"/>
      <c r="P268" s="341"/>
      <c r="Q268" s="341"/>
      <c r="R268" s="341"/>
      <c r="S268" s="341"/>
      <c r="T268" s="341"/>
      <c r="U268" s="340"/>
      <c r="V268" s="420"/>
      <c r="W268" s="340"/>
      <c r="X268" s="420"/>
      <c r="Y268" s="420"/>
      <c r="Z268" s="461"/>
    </row>
    <row r="269" spans="1:26" s="338" customFormat="1">
      <c r="A269" s="337"/>
      <c r="B269" s="337"/>
      <c r="C269" s="337"/>
      <c r="D269" s="337"/>
      <c r="E269" s="337"/>
      <c r="F269" s="337"/>
      <c r="G269" s="337"/>
      <c r="H269" s="337"/>
      <c r="I269" s="337"/>
      <c r="J269" s="337"/>
      <c r="K269" s="340"/>
      <c r="L269" s="341"/>
      <c r="M269" s="341"/>
      <c r="N269" s="341"/>
      <c r="O269" s="341"/>
      <c r="P269" s="341"/>
      <c r="Q269" s="341"/>
      <c r="R269" s="341"/>
      <c r="S269" s="341"/>
      <c r="T269" s="341"/>
      <c r="U269" s="340"/>
      <c r="V269" s="420"/>
      <c r="W269" s="340"/>
      <c r="X269" s="420"/>
      <c r="Y269" s="420"/>
      <c r="Z269" s="461"/>
    </row>
    <row r="270" spans="1:26" s="338" customFormat="1">
      <c r="A270" s="337"/>
      <c r="B270" s="337"/>
      <c r="C270" s="337"/>
      <c r="D270" s="337"/>
      <c r="E270" s="337"/>
      <c r="F270" s="337"/>
      <c r="G270" s="337"/>
      <c r="H270" s="337"/>
      <c r="I270" s="337"/>
      <c r="J270" s="337"/>
      <c r="K270" s="340"/>
      <c r="L270" s="341"/>
      <c r="M270" s="341"/>
      <c r="N270" s="341"/>
      <c r="O270" s="341"/>
      <c r="P270" s="341"/>
      <c r="Q270" s="341"/>
      <c r="R270" s="341"/>
      <c r="S270" s="341"/>
      <c r="T270" s="341"/>
      <c r="U270" s="340"/>
      <c r="V270" s="420"/>
      <c r="W270" s="340"/>
      <c r="X270" s="420"/>
      <c r="Y270" s="420"/>
      <c r="Z270" s="461"/>
    </row>
    <row r="271" spans="1:26" s="338" customFormat="1">
      <c r="A271" s="337"/>
      <c r="B271" s="337"/>
      <c r="C271" s="337"/>
      <c r="D271" s="337"/>
      <c r="E271" s="337"/>
      <c r="F271" s="337"/>
      <c r="G271" s="337"/>
      <c r="H271" s="337"/>
      <c r="I271" s="337"/>
      <c r="J271" s="337"/>
      <c r="K271" s="340"/>
      <c r="L271" s="341"/>
      <c r="M271" s="341"/>
      <c r="N271" s="341"/>
      <c r="O271" s="341"/>
      <c r="P271" s="341"/>
      <c r="Q271" s="341"/>
      <c r="R271" s="341"/>
      <c r="S271" s="341"/>
      <c r="T271" s="341"/>
      <c r="U271" s="340"/>
      <c r="V271" s="420"/>
      <c r="W271" s="340"/>
      <c r="X271" s="420"/>
      <c r="Y271" s="420"/>
      <c r="Z271" s="461"/>
    </row>
    <row r="272" spans="1:26" s="338" customFormat="1">
      <c r="A272" s="337"/>
      <c r="B272" s="337"/>
      <c r="C272" s="337"/>
      <c r="D272" s="337"/>
      <c r="E272" s="337"/>
      <c r="F272" s="337"/>
      <c r="G272" s="337"/>
      <c r="H272" s="337"/>
      <c r="I272" s="337"/>
      <c r="J272" s="337"/>
      <c r="K272" s="340"/>
      <c r="L272" s="341"/>
      <c r="M272" s="341"/>
      <c r="N272" s="341"/>
      <c r="O272" s="341"/>
      <c r="P272" s="341"/>
      <c r="Q272" s="341"/>
      <c r="R272" s="341"/>
      <c r="S272" s="341"/>
      <c r="T272" s="341"/>
      <c r="U272" s="340"/>
      <c r="V272" s="420"/>
      <c r="W272" s="340"/>
      <c r="X272" s="420"/>
      <c r="Y272" s="420"/>
      <c r="Z272" s="461"/>
    </row>
    <row r="273" spans="1:26" s="338" customFormat="1">
      <c r="A273" s="337"/>
      <c r="B273" s="337"/>
      <c r="C273" s="337"/>
      <c r="D273" s="337"/>
      <c r="E273" s="337"/>
      <c r="F273" s="337"/>
      <c r="G273" s="337"/>
      <c r="H273" s="337"/>
      <c r="I273" s="337"/>
      <c r="J273" s="337"/>
      <c r="K273" s="340"/>
      <c r="L273" s="341"/>
      <c r="M273" s="341"/>
      <c r="N273" s="341"/>
      <c r="O273" s="341"/>
      <c r="P273" s="341"/>
      <c r="Q273" s="341"/>
      <c r="R273" s="341"/>
      <c r="S273" s="341"/>
      <c r="T273" s="341"/>
      <c r="U273" s="340"/>
      <c r="V273" s="420"/>
      <c r="W273" s="340"/>
      <c r="X273" s="420"/>
      <c r="Y273" s="420"/>
      <c r="Z273" s="461"/>
    </row>
    <row r="274" spans="1:26" s="338" customFormat="1">
      <c r="A274" s="337"/>
      <c r="B274" s="337"/>
      <c r="C274" s="337"/>
      <c r="D274" s="337"/>
      <c r="E274" s="337"/>
      <c r="F274" s="337"/>
      <c r="G274" s="337"/>
      <c r="H274" s="337"/>
      <c r="I274" s="337"/>
      <c r="J274" s="337"/>
      <c r="K274" s="340"/>
      <c r="L274" s="341"/>
      <c r="M274" s="341"/>
      <c r="N274" s="341"/>
      <c r="O274" s="341"/>
      <c r="P274" s="341"/>
      <c r="Q274" s="341"/>
      <c r="R274" s="341"/>
      <c r="S274" s="341"/>
      <c r="T274" s="341"/>
      <c r="U274" s="340"/>
      <c r="V274" s="420"/>
      <c r="W274" s="340"/>
      <c r="X274" s="420"/>
      <c r="Y274" s="420"/>
      <c r="Z274" s="461"/>
    </row>
    <row r="275" spans="1:26" s="338" customFormat="1">
      <c r="A275" s="337"/>
      <c r="B275" s="337"/>
      <c r="C275" s="337"/>
      <c r="D275" s="337"/>
      <c r="E275" s="337"/>
      <c r="F275" s="337"/>
      <c r="G275" s="337"/>
      <c r="H275" s="337"/>
      <c r="I275" s="337"/>
      <c r="J275" s="337"/>
      <c r="K275" s="340"/>
      <c r="L275" s="341"/>
      <c r="M275" s="341"/>
      <c r="N275" s="341"/>
      <c r="O275" s="341"/>
      <c r="P275" s="341"/>
      <c r="Q275" s="341"/>
      <c r="R275" s="341"/>
      <c r="S275" s="341"/>
      <c r="T275" s="341"/>
      <c r="U275" s="340"/>
      <c r="V275" s="420"/>
      <c r="W275" s="340"/>
      <c r="X275" s="420"/>
      <c r="Y275" s="420"/>
      <c r="Z275" s="461"/>
    </row>
    <row r="276" spans="1:26" s="338" customFormat="1">
      <c r="A276" s="337"/>
      <c r="B276" s="337"/>
      <c r="C276" s="337"/>
      <c r="D276" s="337"/>
      <c r="E276" s="337"/>
      <c r="F276" s="337"/>
      <c r="G276" s="337"/>
      <c r="H276" s="337"/>
      <c r="I276" s="337"/>
      <c r="J276" s="337"/>
      <c r="K276" s="340"/>
      <c r="L276" s="341"/>
      <c r="M276" s="341"/>
      <c r="N276" s="341"/>
      <c r="O276" s="341"/>
      <c r="P276" s="341"/>
      <c r="Q276" s="341"/>
      <c r="R276" s="341"/>
      <c r="S276" s="341"/>
      <c r="T276" s="341"/>
      <c r="U276" s="340"/>
      <c r="V276" s="420"/>
      <c r="W276" s="340"/>
      <c r="X276" s="420"/>
      <c r="Y276" s="420"/>
      <c r="Z276" s="461"/>
    </row>
    <row r="277" spans="1:26" s="338" customFormat="1">
      <c r="A277" s="337"/>
      <c r="B277" s="337"/>
      <c r="C277" s="337"/>
      <c r="D277" s="337"/>
      <c r="E277" s="337"/>
      <c r="F277" s="337"/>
      <c r="G277" s="337"/>
      <c r="H277" s="337"/>
      <c r="I277" s="337"/>
      <c r="J277" s="337"/>
      <c r="K277" s="340"/>
      <c r="L277" s="341"/>
      <c r="M277" s="341"/>
      <c r="N277" s="341"/>
      <c r="O277" s="341"/>
      <c r="P277" s="341"/>
      <c r="Q277" s="341"/>
      <c r="R277" s="341"/>
      <c r="S277" s="341"/>
      <c r="T277" s="341"/>
      <c r="U277" s="340"/>
      <c r="V277" s="420"/>
      <c r="W277" s="340"/>
      <c r="X277" s="420"/>
      <c r="Y277" s="420"/>
      <c r="Z277" s="461"/>
    </row>
    <row r="278" spans="1:26" s="338" customFormat="1">
      <c r="A278" s="337"/>
      <c r="B278" s="337"/>
      <c r="C278" s="337"/>
      <c r="D278" s="337"/>
      <c r="E278" s="337"/>
      <c r="F278" s="337"/>
      <c r="G278" s="337"/>
      <c r="H278" s="337"/>
      <c r="I278" s="337"/>
      <c r="J278" s="337"/>
      <c r="K278" s="340"/>
      <c r="L278" s="341"/>
      <c r="M278" s="341"/>
      <c r="N278" s="341"/>
      <c r="O278" s="341"/>
      <c r="P278" s="341"/>
      <c r="Q278" s="341"/>
      <c r="R278" s="341"/>
      <c r="S278" s="341"/>
      <c r="T278" s="341"/>
      <c r="U278" s="340"/>
      <c r="V278" s="420"/>
      <c r="W278" s="340"/>
      <c r="X278" s="420"/>
      <c r="Y278" s="420"/>
      <c r="Z278" s="461"/>
    </row>
    <row r="279" spans="1:26" s="338" customFormat="1">
      <c r="A279" s="337"/>
      <c r="B279" s="337"/>
      <c r="C279" s="337"/>
      <c r="D279" s="337"/>
      <c r="E279" s="337"/>
      <c r="F279" s="337"/>
      <c r="G279" s="337"/>
      <c r="H279" s="337"/>
      <c r="I279" s="337"/>
      <c r="J279" s="337"/>
      <c r="K279" s="340"/>
      <c r="L279" s="341"/>
      <c r="M279" s="341"/>
      <c r="N279" s="341"/>
      <c r="O279" s="341"/>
      <c r="P279" s="341"/>
      <c r="Q279" s="341"/>
      <c r="R279" s="341"/>
      <c r="S279" s="341"/>
      <c r="T279" s="341"/>
      <c r="U279" s="340"/>
      <c r="V279" s="420"/>
      <c r="W279" s="340"/>
      <c r="X279" s="420"/>
      <c r="Y279" s="420"/>
      <c r="Z279" s="461"/>
    </row>
    <row r="280" spans="1:26" s="338" customFormat="1">
      <c r="A280" s="337"/>
      <c r="B280" s="337"/>
      <c r="C280" s="337"/>
      <c r="D280" s="337"/>
      <c r="E280" s="337"/>
      <c r="F280" s="337"/>
      <c r="G280" s="337"/>
      <c r="H280" s="337"/>
      <c r="I280" s="337"/>
      <c r="J280" s="337"/>
      <c r="K280" s="340"/>
      <c r="L280" s="341"/>
      <c r="M280" s="341"/>
      <c r="N280" s="341"/>
      <c r="O280" s="341"/>
      <c r="P280" s="341"/>
      <c r="Q280" s="341"/>
      <c r="R280" s="341"/>
      <c r="S280" s="341"/>
      <c r="T280" s="341"/>
      <c r="U280" s="340"/>
      <c r="V280" s="420"/>
      <c r="W280" s="340"/>
      <c r="X280" s="420"/>
      <c r="Y280" s="420"/>
      <c r="Z280" s="461"/>
    </row>
    <row r="281" spans="1:26" s="338" customFormat="1">
      <c r="A281" s="337"/>
      <c r="B281" s="337"/>
      <c r="C281" s="337"/>
      <c r="D281" s="337"/>
      <c r="E281" s="337"/>
      <c r="F281" s="337"/>
      <c r="G281" s="337"/>
      <c r="H281" s="337"/>
      <c r="I281" s="337"/>
      <c r="J281" s="337"/>
      <c r="K281" s="340"/>
      <c r="L281" s="341"/>
      <c r="M281" s="341"/>
      <c r="N281" s="341"/>
      <c r="O281" s="341"/>
      <c r="P281" s="341"/>
      <c r="Q281" s="341"/>
      <c r="R281" s="341"/>
      <c r="S281" s="341"/>
      <c r="T281" s="341"/>
      <c r="U281" s="340"/>
      <c r="V281" s="420"/>
      <c r="W281" s="340"/>
      <c r="X281" s="420"/>
      <c r="Y281" s="420"/>
      <c r="Z281" s="461"/>
    </row>
    <row r="282" spans="1:26" s="338" customFormat="1">
      <c r="A282" s="337"/>
      <c r="B282" s="337"/>
      <c r="C282" s="337"/>
      <c r="D282" s="337"/>
      <c r="E282" s="337"/>
      <c r="F282" s="337"/>
      <c r="G282" s="337"/>
      <c r="H282" s="337"/>
      <c r="I282" s="337"/>
      <c r="J282" s="337"/>
      <c r="K282" s="340"/>
      <c r="L282" s="341"/>
      <c r="M282" s="341"/>
      <c r="N282" s="341"/>
      <c r="O282" s="341"/>
      <c r="P282" s="341"/>
      <c r="Q282" s="341"/>
      <c r="R282" s="341"/>
      <c r="S282" s="341"/>
      <c r="T282" s="341"/>
      <c r="U282" s="340"/>
      <c r="V282" s="420"/>
      <c r="W282" s="340"/>
      <c r="X282" s="420"/>
      <c r="Y282" s="420"/>
      <c r="Z282" s="461"/>
    </row>
    <row r="283" spans="1:26" s="338" customFormat="1">
      <c r="A283" s="337"/>
      <c r="B283" s="337"/>
      <c r="C283" s="337"/>
      <c r="D283" s="337"/>
      <c r="E283" s="337"/>
      <c r="F283" s="337"/>
      <c r="G283" s="337"/>
      <c r="H283" s="337"/>
      <c r="I283" s="337"/>
      <c r="J283" s="337"/>
      <c r="K283" s="340"/>
      <c r="L283" s="341"/>
      <c r="M283" s="341"/>
      <c r="N283" s="341"/>
      <c r="O283" s="341"/>
      <c r="P283" s="341"/>
      <c r="Q283" s="341"/>
      <c r="R283" s="341"/>
      <c r="S283" s="341"/>
      <c r="T283" s="341"/>
      <c r="U283" s="340"/>
      <c r="V283" s="420"/>
      <c r="W283" s="340"/>
      <c r="X283" s="420"/>
      <c r="Y283" s="420"/>
      <c r="Z283" s="461"/>
    </row>
    <row r="284" spans="1:26" s="338" customFormat="1">
      <c r="A284" s="337"/>
      <c r="B284" s="337"/>
      <c r="C284" s="337"/>
      <c r="D284" s="337"/>
      <c r="E284" s="337"/>
      <c r="F284" s="337"/>
      <c r="G284" s="337"/>
      <c r="H284" s="337"/>
      <c r="I284" s="337"/>
      <c r="J284" s="337"/>
      <c r="K284" s="340"/>
      <c r="L284" s="341"/>
      <c r="M284" s="341"/>
      <c r="N284" s="341"/>
      <c r="O284" s="341"/>
      <c r="P284" s="341"/>
      <c r="Q284" s="341"/>
      <c r="R284" s="341"/>
      <c r="S284" s="341"/>
      <c r="T284" s="341"/>
      <c r="U284" s="340"/>
      <c r="V284" s="420"/>
      <c r="W284" s="340"/>
      <c r="X284" s="420"/>
      <c r="Y284" s="420"/>
      <c r="Z284" s="461"/>
    </row>
    <row r="285" spans="1:26" s="338" customFormat="1">
      <c r="A285" s="337"/>
      <c r="B285" s="337"/>
      <c r="C285" s="337"/>
      <c r="D285" s="337"/>
      <c r="E285" s="337"/>
      <c r="F285" s="337"/>
      <c r="G285" s="337"/>
      <c r="H285" s="337"/>
      <c r="I285" s="337"/>
      <c r="J285" s="337"/>
      <c r="K285" s="340"/>
      <c r="L285" s="341"/>
      <c r="M285" s="341"/>
      <c r="N285" s="341"/>
      <c r="O285" s="341"/>
      <c r="P285" s="341"/>
      <c r="Q285" s="341"/>
      <c r="R285" s="341"/>
      <c r="S285" s="341"/>
      <c r="T285" s="341"/>
      <c r="U285" s="340"/>
      <c r="V285" s="420"/>
      <c r="W285" s="340"/>
      <c r="X285" s="420"/>
      <c r="Y285" s="420"/>
      <c r="Z285" s="461"/>
    </row>
    <row r="286" spans="1:26" s="338" customFormat="1">
      <c r="A286" s="337"/>
      <c r="B286" s="337"/>
      <c r="C286" s="337"/>
      <c r="D286" s="337"/>
      <c r="E286" s="337"/>
      <c r="F286" s="337"/>
      <c r="G286" s="337"/>
      <c r="H286" s="337"/>
      <c r="I286" s="337"/>
      <c r="J286" s="337"/>
      <c r="K286" s="340"/>
      <c r="L286" s="341"/>
      <c r="M286" s="341"/>
      <c r="N286" s="341"/>
      <c r="O286" s="341"/>
      <c r="P286" s="341"/>
      <c r="Q286" s="341"/>
      <c r="R286" s="341"/>
      <c r="S286" s="341"/>
      <c r="T286" s="341"/>
      <c r="U286" s="340"/>
      <c r="V286" s="420"/>
      <c r="W286" s="340"/>
      <c r="X286" s="420"/>
      <c r="Y286" s="420"/>
      <c r="Z286" s="461"/>
    </row>
    <row r="287" spans="1:26" s="338" customFormat="1">
      <c r="A287" s="337"/>
      <c r="B287" s="337"/>
      <c r="C287" s="337"/>
      <c r="D287" s="337"/>
      <c r="E287" s="337"/>
      <c r="F287" s="337"/>
      <c r="G287" s="337"/>
      <c r="H287" s="337"/>
      <c r="I287" s="337"/>
      <c r="J287" s="337"/>
      <c r="K287" s="340"/>
      <c r="L287" s="341"/>
      <c r="M287" s="341"/>
      <c r="N287" s="341"/>
      <c r="O287" s="341"/>
      <c r="P287" s="341"/>
      <c r="Q287" s="341"/>
      <c r="R287" s="341"/>
      <c r="S287" s="341"/>
      <c r="T287" s="341"/>
      <c r="U287" s="340"/>
      <c r="V287" s="420"/>
      <c r="W287" s="340"/>
      <c r="X287" s="420"/>
      <c r="Y287" s="420"/>
      <c r="Z287" s="461"/>
    </row>
    <row r="288" spans="1:26" s="338" customFormat="1">
      <c r="A288" s="337"/>
      <c r="B288" s="337"/>
      <c r="C288" s="337"/>
      <c r="D288" s="337"/>
      <c r="E288" s="337"/>
      <c r="F288" s="337"/>
      <c r="G288" s="337"/>
      <c r="H288" s="337"/>
      <c r="I288" s="337"/>
      <c r="J288" s="337"/>
      <c r="K288" s="340"/>
      <c r="L288" s="341"/>
      <c r="M288" s="341"/>
      <c r="N288" s="341"/>
      <c r="O288" s="341"/>
      <c r="P288" s="341"/>
      <c r="Q288" s="341"/>
      <c r="R288" s="341"/>
      <c r="S288" s="341"/>
      <c r="T288" s="341"/>
      <c r="U288" s="340"/>
      <c r="V288" s="420"/>
      <c r="W288" s="340"/>
      <c r="X288" s="420"/>
      <c r="Y288" s="420"/>
      <c r="Z288" s="461"/>
    </row>
    <row r="289" spans="1:26" s="338" customFormat="1">
      <c r="A289" s="337"/>
      <c r="B289" s="337"/>
      <c r="C289" s="337"/>
      <c r="D289" s="337"/>
      <c r="E289" s="337"/>
      <c r="F289" s="337"/>
      <c r="G289" s="337"/>
      <c r="H289" s="337"/>
      <c r="I289" s="337"/>
      <c r="J289" s="337"/>
      <c r="K289" s="340"/>
      <c r="L289" s="341"/>
      <c r="M289" s="341"/>
      <c r="N289" s="341"/>
      <c r="O289" s="341"/>
      <c r="P289" s="341"/>
      <c r="Q289" s="341"/>
      <c r="R289" s="341"/>
      <c r="S289" s="341"/>
      <c r="T289" s="341"/>
      <c r="U289" s="340"/>
      <c r="V289" s="420"/>
      <c r="W289" s="340"/>
      <c r="X289" s="420"/>
      <c r="Y289" s="420"/>
      <c r="Z289" s="461"/>
    </row>
    <row r="290" spans="1:26" s="338" customFormat="1">
      <c r="A290" s="337"/>
      <c r="B290" s="337"/>
      <c r="C290" s="337"/>
      <c r="D290" s="337"/>
      <c r="E290" s="337"/>
      <c r="F290" s="337"/>
      <c r="G290" s="337"/>
      <c r="H290" s="337"/>
      <c r="I290" s="337"/>
      <c r="J290" s="337"/>
      <c r="K290" s="340"/>
      <c r="L290" s="341"/>
      <c r="M290" s="341"/>
      <c r="N290" s="341"/>
      <c r="O290" s="341"/>
      <c r="P290" s="341"/>
      <c r="Q290" s="341"/>
      <c r="R290" s="341"/>
      <c r="S290" s="341"/>
      <c r="T290" s="341"/>
      <c r="U290" s="340"/>
      <c r="V290" s="420"/>
      <c r="W290" s="340"/>
      <c r="X290" s="420"/>
      <c r="Y290" s="420"/>
      <c r="Z290" s="461"/>
    </row>
    <row r="291" spans="1:26" s="338" customFormat="1">
      <c r="A291" s="337"/>
      <c r="B291" s="337"/>
      <c r="C291" s="337"/>
      <c r="D291" s="337"/>
      <c r="E291" s="337"/>
      <c r="F291" s="337"/>
      <c r="G291" s="337"/>
      <c r="H291" s="337"/>
      <c r="I291" s="337"/>
      <c r="J291" s="337"/>
      <c r="K291" s="340"/>
      <c r="L291" s="341"/>
      <c r="M291" s="341"/>
      <c r="N291" s="341"/>
      <c r="O291" s="341"/>
      <c r="P291" s="341"/>
      <c r="Q291" s="341"/>
      <c r="R291" s="341"/>
      <c r="S291" s="341"/>
      <c r="T291" s="341"/>
      <c r="U291" s="340"/>
      <c r="V291" s="420"/>
      <c r="W291" s="340"/>
      <c r="X291" s="420"/>
      <c r="Y291" s="420"/>
      <c r="Z291" s="461"/>
    </row>
    <row r="292" spans="1:26" s="338" customFormat="1">
      <c r="A292" s="337"/>
      <c r="B292" s="337"/>
      <c r="C292" s="337"/>
      <c r="D292" s="337"/>
      <c r="E292" s="337"/>
      <c r="F292" s="337"/>
      <c r="G292" s="337"/>
      <c r="H292" s="337"/>
      <c r="I292" s="337"/>
      <c r="J292" s="337"/>
      <c r="K292" s="340"/>
      <c r="L292" s="341"/>
      <c r="M292" s="341"/>
      <c r="N292" s="341"/>
      <c r="O292" s="341"/>
      <c r="P292" s="341"/>
      <c r="Q292" s="341"/>
      <c r="R292" s="341"/>
      <c r="S292" s="341"/>
      <c r="T292" s="341"/>
      <c r="U292" s="340"/>
      <c r="V292" s="420"/>
      <c r="W292" s="340"/>
      <c r="X292" s="420"/>
      <c r="Y292" s="420"/>
      <c r="Z292" s="461"/>
    </row>
    <row r="293" spans="1:26" s="338" customFormat="1">
      <c r="A293" s="337"/>
      <c r="B293" s="337"/>
      <c r="C293" s="337"/>
      <c r="D293" s="337"/>
      <c r="E293" s="337"/>
      <c r="F293" s="337"/>
      <c r="G293" s="337"/>
      <c r="H293" s="337"/>
      <c r="I293" s="337"/>
      <c r="J293" s="337"/>
      <c r="K293" s="340"/>
      <c r="L293" s="341"/>
      <c r="M293" s="341"/>
      <c r="N293" s="341"/>
      <c r="O293" s="341"/>
      <c r="P293" s="341"/>
      <c r="Q293" s="341"/>
      <c r="R293" s="341"/>
      <c r="S293" s="341"/>
      <c r="T293" s="341"/>
      <c r="U293" s="340"/>
      <c r="V293" s="420"/>
      <c r="W293" s="340"/>
      <c r="X293" s="420"/>
      <c r="Y293" s="420"/>
      <c r="Z293" s="461"/>
    </row>
    <row r="294" spans="1:26" s="338" customFormat="1">
      <c r="A294" s="337"/>
      <c r="B294" s="337"/>
      <c r="C294" s="337"/>
      <c r="D294" s="337"/>
      <c r="E294" s="337"/>
      <c r="F294" s="337"/>
      <c r="G294" s="337"/>
      <c r="H294" s="337"/>
      <c r="I294" s="337"/>
      <c r="J294" s="337"/>
      <c r="K294" s="340"/>
      <c r="L294" s="341"/>
      <c r="M294" s="341"/>
      <c r="N294" s="341"/>
      <c r="O294" s="341"/>
      <c r="P294" s="341"/>
      <c r="Q294" s="341"/>
      <c r="R294" s="341"/>
      <c r="S294" s="341"/>
      <c r="T294" s="341"/>
      <c r="U294" s="340"/>
      <c r="V294" s="420"/>
      <c r="W294" s="340"/>
      <c r="X294" s="420"/>
      <c r="Y294" s="420"/>
      <c r="Z294" s="461"/>
    </row>
    <row r="295" spans="1:26" s="338" customFormat="1">
      <c r="A295" s="337"/>
      <c r="B295" s="337"/>
      <c r="C295" s="337"/>
      <c r="D295" s="337"/>
      <c r="E295" s="337"/>
      <c r="F295" s="337"/>
      <c r="G295" s="337"/>
      <c r="H295" s="337"/>
      <c r="I295" s="337"/>
      <c r="J295" s="337"/>
      <c r="K295" s="340"/>
      <c r="L295" s="341"/>
      <c r="M295" s="341"/>
      <c r="N295" s="341"/>
      <c r="O295" s="341"/>
      <c r="P295" s="341"/>
      <c r="Q295" s="341"/>
      <c r="R295" s="341"/>
      <c r="S295" s="341"/>
      <c r="T295" s="341"/>
      <c r="U295" s="340"/>
      <c r="V295" s="420"/>
      <c r="W295" s="340"/>
      <c r="X295" s="420"/>
      <c r="Y295" s="420"/>
      <c r="Z295" s="461"/>
    </row>
    <row r="296" spans="1:26" s="338" customFormat="1">
      <c r="A296" s="337"/>
      <c r="B296" s="337"/>
      <c r="C296" s="337"/>
      <c r="D296" s="337"/>
      <c r="E296" s="337"/>
      <c r="F296" s="337"/>
      <c r="G296" s="337"/>
      <c r="H296" s="337"/>
      <c r="I296" s="337"/>
      <c r="J296" s="337"/>
      <c r="K296" s="340"/>
      <c r="L296" s="341"/>
      <c r="M296" s="341"/>
      <c r="N296" s="341"/>
      <c r="O296" s="341"/>
      <c r="P296" s="341"/>
      <c r="Q296" s="341"/>
      <c r="R296" s="341"/>
      <c r="S296" s="341"/>
      <c r="T296" s="341"/>
      <c r="U296" s="340"/>
      <c r="V296" s="420"/>
      <c r="W296" s="340"/>
      <c r="X296" s="420"/>
      <c r="Y296" s="420"/>
      <c r="Z296" s="461"/>
    </row>
    <row r="297" spans="1:26" s="338" customFormat="1">
      <c r="A297" s="337"/>
      <c r="B297" s="337"/>
      <c r="C297" s="337"/>
      <c r="D297" s="337"/>
      <c r="E297" s="337"/>
      <c r="F297" s="337"/>
      <c r="G297" s="337"/>
      <c r="H297" s="337"/>
      <c r="I297" s="337"/>
      <c r="J297" s="337"/>
      <c r="K297" s="340"/>
      <c r="L297" s="341"/>
      <c r="M297" s="341"/>
      <c r="N297" s="341"/>
      <c r="O297" s="341"/>
      <c r="P297" s="341"/>
      <c r="Q297" s="341"/>
      <c r="R297" s="341"/>
      <c r="S297" s="341"/>
      <c r="T297" s="341"/>
      <c r="U297" s="340"/>
      <c r="V297" s="420"/>
      <c r="W297" s="340"/>
      <c r="X297" s="420"/>
      <c r="Y297" s="420"/>
      <c r="Z297" s="461"/>
    </row>
    <row r="298" spans="1:26" s="338" customFormat="1">
      <c r="A298" s="337"/>
      <c r="B298" s="337"/>
      <c r="C298" s="337"/>
      <c r="D298" s="337"/>
      <c r="E298" s="337"/>
      <c r="F298" s="337"/>
      <c r="G298" s="337"/>
      <c r="H298" s="337"/>
      <c r="I298" s="337"/>
      <c r="J298" s="337"/>
      <c r="K298" s="340"/>
      <c r="L298" s="341"/>
      <c r="M298" s="341"/>
      <c r="N298" s="341"/>
      <c r="O298" s="341"/>
      <c r="P298" s="341"/>
      <c r="Q298" s="341"/>
      <c r="R298" s="341"/>
      <c r="S298" s="341"/>
      <c r="T298" s="341"/>
      <c r="U298" s="340"/>
      <c r="V298" s="420"/>
      <c r="W298" s="340"/>
      <c r="X298" s="420"/>
      <c r="Y298" s="420"/>
      <c r="Z298" s="461"/>
    </row>
    <row r="299" spans="1:26" s="338" customFormat="1">
      <c r="A299" s="337"/>
      <c r="B299" s="337"/>
      <c r="C299" s="337"/>
      <c r="D299" s="337"/>
      <c r="E299" s="337"/>
      <c r="F299" s="337"/>
      <c r="G299" s="337"/>
      <c r="H299" s="337"/>
      <c r="I299" s="337"/>
      <c r="J299" s="337"/>
      <c r="K299" s="340"/>
      <c r="L299" s="341"/>
      <c r="M299" s="341"/>
      <c r="N299" s="341"/>
      <c r="O299" s="341"/>
      <c r="P299" s="341"/>
      <c r="Q299" s="341"/>
      <c r="R299" s="341"/>
      <c r="S299" s="341"/>
      <c r="T299" s="341"/>
      <c r="U299" s="340"/>
      <c r="V299" s="420"/>
      <c r="W299" s="340"/>
      <c r="X299" s="420"/>
      <c r="Y299" s="420"/>
      <c r="Z299" s="461"/>
    </row>
    <row r="300" spans="1:26" s="338" customFormat="1">
      <c r="A300" s="337"/>
      <c r="B300" s="337"/>
      <c r="C300" s="337"/>
      <c r="D300" s="337"/>
      <c r="E300" s="337"/>
      <c r="F300" s="337"/>
      <c r="G300" s="337"/>
      <c r="H300" s="337"/>
      <c r="I300" s="337"/>
      <c r="J300" s="337"/>
      <c r="K300" s="340"/>
      <c r="L300" s="341"/>
      <c r="M300" s="341"/>
      <c r="N300" s="341"/>
      <c r="O300" s="341"/>
      <c r="P300" s="341"/>
      <c r="Q300" s="341"/>
      <c r="R300" s="341"/>
      <c r="S300" s="341"/>
      <c r="T300" s="341"/>
      <c r="U300" s="340"/>
      <c r="V300" s="420"/>
      <c r="W300" s="340"/>
      <c r="X300" s="420"/>
      <c r="Y300" s="420"/>
      <c r="Z300" s="461"/>
    </row>
    <row r="301" spans="1:26" s="338" customFormat="1">
      <c r="A301" s="337"/>
      <c r="B301" s="337"/>
      <c r="C301" s="337"/>
      <c r="D301" s="337"/>
      <c r="E301" s="337"/>
      <c r="F301" s="337"/>
      <c r="G301" s="337"/>
      <c r="H301" s="337"/>
      <c r="I301" s="337"/>
      <c r="J301" s="337"/>
      <c r="K301" s="340"/>
      <c r="L301" s="341"/>
      <c r="M301" s="341"/>
      <c r="N301" s="341"/>
      <c r="O301" s="341"/>
      <c r="P301" s="341"/>
      <c r="Q301" s="341"/>
      <c r="R301" s="341"/>
      <c r="S301" s="341"/>
      <c r="T301" s="341"/>
      <c r="U301" s="340"/>
      <c r="V301" s="420"/>
      <c r="W301" s="340"/>
      <c r="X301" s="420"/>
      <c r="Y301" s="420"/>
      <c r="Z301" s="461"/>
    </row>
    <row r="302" spans="1:26" s="338" customFormat="1">
      <c r="A302" s="337"/>
      <c r="B302" s="337"/>
      <c r="C302" s="337"/>
      <c r="D302" s="337"/>
      <c r="E302" s="337"/>
      <c r="F302" s="337"/>
      <c r="G302" s="337"/>
      <c r="H302" s="337"/>
      <c r="I302" s="337"/>
      <c r="J302" s="337"/>
      <c r="K302" s="340"/>
      <c r="L302" s="341"/>
      <c r="M302" s="341"/>
      <c r="N302" s="341"/>
      <c r="O302" s="341"/>
      <c r="P302" s="341"/>
      <c r="Q302" s="341"/>
      <c r="R302" s="341"/>
      <c r="S302" s="341"/>
      <c r="T302" s="341"/>
      <c r="U302" s="340"/>
      <c r="V302" s="420"/>
      <c r="W302" s="340"/>
      <c r="X302" s="420"/>
      <c r="Y302" s="420"/>
      <c r="Z302" s="461"/>
    </row>
    <row r="303" spans="1:26" s="338" customFormat="1">
      <c r="A303" s="337"/>
      <c r="B303" s="337"/>
      <c r="C303" s="337"/>
      <c r="D303" s="337"/>
      <c r="E303" s="337"/>
      <c r="F303" s="337"/>
      <c r="G303" s="337"/>
      <c r="H303" s="337"/>
      <c r="I303" s="337"/>
      <c r="J303" s="337"/>
      <c r="K303" s="340"/>
      <c r="L303" s="341"/>
      <c r="M303" s="341"/>
      <c r="N303" s="341"/>
      <c r="O303" s="341"/>
      <c r="P303" s="341"/>
      <c r="Q303" s="341"/>
      <c r="R303" s="341"/>
      <c r="S303" s="341"/>
      <c r="T303" s="341"/>
      <c r="U303" s="340"/>
      <c r="V303" s="420"/>
      <c r="W303" s="340"/>
      <c r="X303" s="420"/>
      <c r="Y303" s="420"/>
      <c r="Z303" s="461"/>
    </row>
    <row r="304" spans="1:26" s="338" customFormat="1">
      <c r="A304" s="337"/>
      <c r="B304" s="337"/>
      <c r="C304" s="337"/>
      <c r="D304" s="337"/>
      <c r="E304" s="337"/>
      <c r="F304" s="337"/>
      <c r="G304" s="337"/>
      <c r="H304" s="337"/>
      <c r="I304" s="337"/>
      <c r="J304" s="337"/>
      <c r="K304" s="340"/>
      <c r="L304" s="341"/>
      <c r="M304" s="341"/>
      <c r="N304" s="341"/>
      <c r="O304" s="341"/>
      <c r="P304" s="341"/>
      <c r="Q304" s="341"/>
      <c r="R304" s="341"/>
      <c r="S304" s="341"/>
      <c r="T304" s="341"/>
      <c r="U304" s="340"/>
      <c r="V304" s="420"/>
      <c r="W304" s="340"/>
      <c r="X304" s="420"/>
      <c r="Y304" s="420"/>
      <c r="Z304" s="461"/>
    </row>
    <row r="305" spans="1:26" s="338" customFormat="1">
      <c r="A305" s="337"/>
      <c r="B305" s="337"/>
      <c r="C305" s="337"/>
      <c r="D305" s="337"/>
      <c r="E305" s="337"/>
      <c r="F305" s="337"/>
      <c r="G305" s="337"/>
      <c r="H305" s="337"/>
      <c r="I305" s="337"/>
      <c r="J305" s="337"/>
      <c r="K305" s="340"/>
      <c r="L305" s="341"/>
      <c r="M305" s="341"/>
      <c r="N305" s="341"/>
      <c r="O305" s="341"/>
      <c r="P305" s="341"/>
      <c r="Q305" s="341"/>
      <c r="R305" s="341"/>
      <c r="S305" s="341"/>
      <c r="T305" s="341"/>
      <c r="U305" s="340"/>
      <c r="V305" s="420"/>
      <c r="W305" s="340"/>
      <c r="X305" s="420"/>
      <c r="Y305" s="420"/>
      <c r="Z305" s="461"/>
    </row>
    <row r="306" spans="1:26" s="338" customFormat="1">
      <c r="A306" s="337"/>
      <c r="B306" s="337"/>
      <c r="C306" s="337"/>
      <c r="D306" s="337"/>
      <c r="E306" s="337"/>
      <c r="F306" s="337"/>
      <c r="G306" s="337"/>
      <c r="H306" s="337"/>
      <c r="I306" s="337"/>
      <c r="J306" s="337"/>
      <c r="K306" s="340"/>
      <c r="L306" s="341"/>
      <c r="M306" s="341"/>
      <c r="N306" s="341"/>
      <c r="O306" s="341"/>
      <c r="P306" s="341"/>
      <c r="Q306" s="341"/>
      <c r="R306" s="341"/>
      <c r="S306" s="341"/>
      <c r="T306" s="341"/>
      <c r="U306" s="340"/>
      <c r="V306" s="420"/>
      <c r="W306" s="340"/>
      <c r="X306" s="420"/>
      <c r="Y306" s="420"/>
      <c r="Z306" s="461"/>
    </row>
    <row r="307" spans="1:26" s="338" customFormat="1">
      <c r="A307" s="337"/>
      <c r="B307" s="337"/>
      <c r="C307" s="337"/>
      <c r="D307" s="337"/>
      <c r="E307" s="337"/>
      <c r="F307" s="337"/>
      <c r="G307" s="337"/>
      <c r="H307" s="337"/>
      <c r="I307" s="337"/>
      <c r="J307" s="337"/>
      <c r="K307" s="340"/>
      <c r="L307" s="341"/>
      <c r="M307" s="341"/>
      <c r="N307" s="341"/>
      <c r="O307" s="341"/>
      <c r="P307" s="341"/>
      <c r="Q307" s="341"/>
      <c r="R307" s="341"/>
      <c r="S307" s="341"/>
      <c r="T307" s="341"/>
      <c r="U307" s="340"/>
      <c r="V307" s="420"/>
      <c r="W307" s="340"/>
      <c r="X307" s="420"/>
      <c r="Y307" s="420"/>
      <c r="Z307" s="461"/>
    </row>
    <row r="308" spans="1:26" s="338" customFormat="1">
      <c r="A308" s="337"/>
      <c r="B308" s="337"/>
      <c r="C308" s="337"/>
      <c r="D308" s="337"/>
      <c r="E308" s="337"/>
      <c r="F308" s="337"/>
      <c r="G308" s="337"/>
      <c r="H308" s="337"/>
      <c r="I308" s="337"/>
      <c r="J308" s="337"/>
      <c r="K308" s="340"/>
      <c r="L308" s="341"/>
      <c r="M308" s="341"/>
      <c r="N308" s="341"/>
      <c r="O308" s="341"/>
      <c r="P308" s="341"/>
      <c r="Q308" s="341"/>
      <c r="R308" s="341"/>
      <c r="S308" s="341"/>
      <c r="T308" s="341"/>
      <c r="U308" s="340"/>
      <c r="V308" s="420"/>
      <c r="W308" s="340"/>
      <c r="X308" s="420"/>
      <c r="Y308" s="420"/>
      <c r="Z308" s="461"/>
    </row>
    <row r="309" spans="1:26" s="338" customFormat="1">
      <c r="A309" s="337"/>
      <c r="B309" s="337"/>
      <c r="C309" s="337"/>
      <c r="D309" s="337"/>
      <c r="E309" s="337"/>
      <c r="F309" s="337"/>
      <c r="G309" s="337"/>
      <c r="H309" s="337"/>
      <c r="I309" s="337"/>
      <c r="J309" s="337"/>
      <c r="K309" s="340"/>
      <c r="L309" s="341"/>
      <c r="M309" s="341"/>
      <c r="N309" s="341"/>
      <c r="O309" s="341"/>
      <c r="P309" s="341"/>
      <c r="Q309" s="341"/>
      <c r="R309" s="341"/>
      <c r="S309" s="341"/>
      <c r="T309" s="341"/>
      <c r="U309" s="340"/>
      <c r="V309" s="420"/>
      <c r="W309" s="340"/>
      <c r="X309" s="420"/>
      <c r="Y309" s="420"/>
      <c r="Z309" s="461"/>
    </row>
    <row r="310" spans="1:26" s="338" customFormat="1">
      <c r="A310" s="337"/>
      <c r="B310" s="337"/>
      <c r="C310" s="337"/>
      <c r="D310" s="337"/>
      <c r="E310" s="337"/>
      <c r="F310" s="337"/>
      <c r="G310" s="337"/>
      <c r="H310" s="337"/>
      <c r="I310" s="337"/>
      <c r="J310" s="337"/>
      <c r="K310" s="340"/>
      <c r="L310" s="341"/>
      <c r="M310" s="341"/>
      <c r="N310" s="341"/>
      <c r="O310" s="341"/>
      <c r="P310" s="341"/>
      <c r="Q310" s="341"/>
      <c r="R310" s="341"/>
      <c r="S310" s="341"/>
      <c r="T310" s="341"/>
      <c r="U310" s="340"/>
      <c r="V310" s="420"/>
      <c r="W310" s="340"/>
      <c r="X310" s="420"/>
      <c r="Y310" s="420"/>
      <c r="Z310" s="461"/>
    </row>
    <row r="311" spans="1:26" s="338" customFormat="1">
      <c r="A311" s="337"/>
      <c r="B311" s="337"/>
      <c r="C311" s="337"/>
      <c r="D311" s="337"/>
      <c r="E311" s="337"/>
      <c r="F311" s="337"/>
      <c r="G311" s="337"/>
      <c r="H311" s="337"/>
      <c r="I311" s="337"/>
      <c r="J311" s="337"/>
      <c r="K311" s="340"/>
      <c r="L311" s="341"/>
      <c r="M311" s="341"/>
      <c r="N311" s="341"/>
      <c r="O311" s="341"/>
      <c r="P311" s="341"/>
      <c r="Q311" s="341"/>
      <c r="R311" s="341"/>
      <c r="S311" s="341"/>
      <c r="T311" s="341"/>
      <c r="U311" s="340"/>
      <c r="V311" s="420"/>
      <c r="W311" s="340"/>
      <c r="X311" s="420"/>
      <c r="Y311" s="420"/>
      <c r="Z311" s="461"/>
    </row>
    <row r="312" spans="1:26" s="338" customFormat="1">
      <c r="A312" s="337"/>
      <c r="B312" s="337"/>
      <c r="C312" s="337"/>
      <c r="D312" s="337"/>
      <c r="E312" s="337"/>
      <c r="F312" s="337"/>
      <c r="G312" s="337"/>
      <c r="H312" s="337"/>
      <c r="I312" s="337"/>
      <c r="J312" s="337"/>
      <c r="K312" s="340"/>
      <c r="L312" s="341"/>
      <c r="M312" s="341"/>
      <c r="N312" s="341"/>
      <c r="O312" s="341"/>
      <c r="P312" s="341"/>
      <c r="Q312" s="341"/>
      <c r="R312" s="341"/>
      <c r="S312" s="341"/>
      <c r="T312" s="341"/>
      <c r="U312" s="340"/>
      <c r="V312" s="420"/>
      <c r="W312" s="340"/>
      <c r="X312" s="420"/>
      <c r="Y312" s="420"/>
      <c r="Z312" s="461"/>
    </row>
    <row r="313" spans="1:26" s="338" customFormat="1">
      <c r="A313" s="337"/>
      <c r="B313" s="337"/>
      <c r="C313" s="337"/>
      <c r="D313" s="337"/>
      <c r="E313" s="337"/>
      <c r="F313" s="337"/>
      <c r="G313" s="337"/>
      <c r="H313" s="337"/>
      <c r="I313" s="337"/>
      <c r="J313" s="337"/>
      <c r="K313" s="340"/>
      <c r="L313" s="341"/>
      <c r="M313" s="341"/>
      <c r="N313" s="341"/>
      <c r="O313" s="341"/>
      <c r="P313" s="341"/>
      <c r="Q313" s="341"/>
      <c r="R313" s="341"/>
      <c r="S313" s="341"/>
      <c r="T313" s="341"/>
      <c r="U313" s="340"/>
      <c r="V313" s="420"/>
      <c r="W313" s="340"/>
      <c r="X313" s="420"/>
      <c r="Y313" s="420"/>
      <c r="Z313" s="461"/>
    </row>
    <row r="314" spans="1:26" s="338" customFormat="1">
      <c r="A314" s="337"/>
      <c r="B314" s="337"/>
      <c r="C314" s="337"/>
      <c r="D314" s="337"/>
      <c r="E314" s="337"/>
      <c r="F314" s="337"/>
      <c r="G314" s="337"/>
      <c r="H314" s="337"/>
      <c r="I314" s="337"/>
      <c r="J314" s="337"/>
      <c r="K314" s="340"/>
      <c r="L314" s="341"/>
      <c r="M314" s="341"/>
      <c r="N314" s="341"/>
      <c r="O314" s="341"/>
      <c r="P314" s="341"/>
      <c r="Q314" s="341"/>
      <c r="R314" s="341"/>
      <c r="S314" s="341"/>
      <c r="T314" s="341"/>
      <c r="U314" s="340"/>
      <c r="V314" s="420"/>
      <c r="W314" s="340"/>
      <c r="X314" s="420"/>
      <c r="Y314" s="420"/>
      <c r="Z314" s="461"/>
    </row>
    <row r="315" spans="1:26" s="338" customFormat="1">
      <c r="A315" s="337"/>
      <c r="B315" s="337"/>
      <c r="C315" s="337"/>
      <c r="D315" s="337"/>
      <c r="E315" s="337"/>
      <c r="F315" s="337"/>
      <c r="G315" s="337"/>
      <c r="H315" s="337"/>
      <c r="I315" s="337"/>
      <c r="J315" s="337"/>
      <c r="K315" s="340"/>
      <c r="L315" s="341"/>
      <c r="M315" s="341"/>
      <c r="N315" s="341"/>
      <c r="O315" s="341"/>
      <c r="P315" s="341"/>
      <c r="Q315" s="341"/>
      <c r="R315" s="341"/>
      <c r="S315" s="341"/>
      <c r="T315" s="341"/>
      <c r="U315" s="340"/>
      <c r="V315" s="420"/>
      <c r="W315" s="340"/>
      <c r="X315" s="420"/>
      <c r="Y315" s="420"/>
      <c r="Z315" s="461"/>
    </row>
    <row r="316" spans="1:26" s="338" customFormat="1">
      <c r="A316" s="337"/>
      <c r="B316" s="337"/>
      <c r="C316" s="337"/>
      <c r="D316" s="337"/>
      <c r="E316" s="337"/>
      <c r="F316" s="337"/>
      <c r="G316" s="337"/>
      <c r="H316" s="337"/>
      <c r="I316" s="337"/>
      <c r="J316" s="337"/>
      <c r="K316" s="340"/>
      <c r="L316" s="341"/>
      <c r="M316" s="341"/>
      <c r="N316" s="341"/>
      <c r="O316" s="341"/>
      <c r="P316" s="341"/>
      <c r="Q316" s="341"/>
      <c r="R316" s="341"/>
      <c r="S316" s="341"/>
      <c r="T316" s="341"/>
      <c r="U316" s="340"/>
      <c r="V316" s="420"/>
      <c r="W316" s="340"/>
      <c r="X316" s="420"/>
      <c r="Y316" s="420"/>
      <c r="Z316" s="461"/>
    </row>
    <row r="317" spans="1:26" s="338" customFormat="1">
      <c r="A317" s="337"/>
      <c r="B317" s="337"/>
      <c r="C317" s="337"/>
      <c r="D317" s="337"/>
      <c r="E317" s="337"/>
      <c r="F317" s="337"/>
      <c r="G317" s="337"/>
      <c r="H317" s="337"/>
      <c r="I317" s="337"/>
      <c r="J317" s="337"/>
      <c r="K317" s="340"/>
      <c r="L317" s="341"/>
      <c r="M317" s="341"/>
      <c r="N317" s="341"/>
      <c r="O317" s="341"/>
      <c r="P317" s="341"/>
      <c r="Q317" s="341"/>
      <c r="R317" s="341"/>
      <c r="S317" s="341"/>
      <c r="T317" s="341"/>
      <c r="U317" s="340"/>
      <c r="V317" s="420"/>
      <c r="W317" s="340"/>
      <c r="X317" s="420"/>
      <c r="Y317" s="420"/>
      <c r="Z317" s="461"/>
    </row>
    <row r="318" spans="1:26" s="338" customFormat="1">
      <c r="A318" s="337"/>
      <c r="B318" s="337"/>
      <c r="C318" s="337"/>
      <c r="D318" s="337"/>
      <c r="E318" s="337"/>
      <c r="F318" s="337"/>
      <c r="G318" s="337"/>
      <c r="H318" s="337"/>
      <c r="I318" s="337"/>
      <c r="J318" s="337"/>
      <c r="K318" s="340"/>
      <c r="L318" s="341"/>
      <c r="M318" s="341"/>
      <c r="N318" s="341"/>
      <c r="O318" s="341"/>
      <c r="P318" s="341"/>
      <c r="Q318" s="341"/>
      <c r="R318" s="341"/>
      <c r="S318" s="341"/>
      <c r="T318" s="341"/>
      <c r="U318" s="340"/>
      <c r="V318" s="420"/>
      <c r="W318" s="340"/>
      <c r="X318" s="420"/>
      <c r="Y318" s="420"/>
      <c r="Z318" s="461"/>
    </row>
    <row r="319" spans="1:26" s="338" customFormat="1">
      <c r="A319" s="337"/>
      <c r="B319" s="337"/>
      <c r="C319" s="337"/>
      <c r="D319" s="337"/>
      <c r="E319" s="337"/>
      <c r="F319" s="337"/>
      <c r="G319" s="337"/>
      <c r="H319" s="337"/>
      <c r="I319" s="337"/>
      <c r="J319" s="337"/>
      <c r="K319" s="340"/>
      <c r="L319" s="341"/>
      <c r="M319" s="341"/>
      <c r="N319" s="341"/>
      <c r="O319" s="341"/>
      <c r="P319" s="341"/>
      <c r="Q319" s="341"/>
      <c r="R319" s="341"/>
      <c r="S319" s="341"/>
      <c r="T319" s="341"/>
      <c r="U319" s="340"/>
      <c r="V319" s="420"/>
      <c r="W319" s="340"/>
      <c r="X319" s="420"/>
      <c r="Y319" s="420"/>
      <c r="Z319" s="461"/>
    </row>
    <row r="320" spans="1:26" s="338" customFormat="1">
      <c r="A320" s="337"/>
      <c r="B320" s="337"/>
      <c r="C320" s="337"/>
      <c r="D320" s="337"/>
      <c r="E320" s="337"/>
      <c r="F320" s="337"/>
      <c r="G320" s="337"/>
      <c r="H320" s="337"/>
      <c r="I320" s="337"/>
      <c r="J320" s="337"/>
      <c r="K320" s="340"/>
      <c r="L320" s="341"/>
      <c r="M320" s="341"/>
      <c r="N320" s="341"/>
      <c r="O320" s="341"/>
      <c r="P320" s="341"/>
      <c r="Q320" s="341"/>
      <c r="R320" s="341"/>
      <c r="S320" s="341"/>
      <c r="T320" s="341"/>
      <c r="U320" s="340"/>
      <c r="V320" s="420"/>
      <c r="W320" s="340"/>
      <c r="X320" s="420"/>
      <c r="Y320" s="420"/>
      <c r="Z320" s="461"/>
    </row>
    <row r="321" spans="1:26" s="338" customFormat="1">
      <c r="A321" s="337"/>
      <c r="B321" s="337"/>
      <c r="C321" s="337"/>
      <c r="D321" s="337"/>
      <c r="E321" s="337"/>
      <c r="F321" s="337"/>
      <c r="G321" s="337"/>
      <c r="H321" s="337"/>
      <c r="I321" s="337"/>
      <c r="J321" s="337"/>
      <c r="K321" s="340"/>
      <c r="L321" s="341"/>
      <c r="M321" s="341"/>
      <c r="N321" s="341"/>
      <c r="O321" s="341"/>
      <c r="P321" s="341"/>
      <c r="Q321" s="341"/>
      <c r="R321" s="341"/>
      <c r="S321" s="341"/>
      <c r="T321" s="341"/>
      <c r="U321" s="340"/>
      <c r="V321" s="420"/>
      <c r="W321" s="340"/>
      <c r="X321" s="420"/>
      <c r="Y321" s="420"/>
      <c r="Z321" s="461"/>
    </row>
    <row r="322" spans="1:26" s="338" customFormat="1">
      <c r="A322" s="337"/>
      <c r="B322" s="337"/>
      <c r="C322" s="337"/>
      <c r="D322" s="337"/>
      <c r="E322" s="337"/>
      <c r="F322" s="337"/>
      <c r="G322" s="337"/>
      <c r="H322" s="337"/>
      <c r="I322" s="337"/>
      <c r="J322" s="337"/>
      <c r="K322" s="340"/>
      <c r="L322" s="341"/>
      <c r="M322" s="341"/>
      <c r="N322" s="341"/>
      <c r="O322" s="341"/>
      <c r="P322" s="341"/>
      <c r="Q322" s="341"/>
      <c r="R322" s="341"/>
      <c r="S322" s="341"/>
      <c r="T322" s="341"/>
      <c r="U322" s="340"/>
      <c r="V322" s="420"/>
      <c r="W322" s="340"/>
      <c r="X322" s="420"/>
      <c r="Y322" s="420"/>
      <c r="Z322" s="461"/>
    </row>
    <row r="323" spans="1:26" s="338" customFormat="1">
      <c r="A323" s="337"/>
      <c r="B323" s="337"/>
      <c r="C323" s="337"/>
      <c r="D323" s="337"/>
      <c r="E323" s="337"/>
      <c r="F323" s="337"/>
      <c r="G323" s="337"/>
      <c r="H323" s="337"/>
      <c r="I323" s="337"/>
      <c r="J323" s="337"/>
      <c r="K323" s="340"/>
      <c r="L323" s="341"/>
      <c r="M323" s="341"/>
      <c r="N323" s="341"/>
      <c r="O323" s="341"/>
      <c r="P323" s="341"/>
      <c r="Q323" s="341"/>
      <c r="R323" s="341"/>
      <c r="S323" s="341"/>
      <c r="T323" s="341"/>
      <c r="U323" s="340"/>
      <c r="V323" s="420"/>
      <c r="W323" s="340"/>
      <c r="X323" s="420"/>
      <c r="Y323" s="420"/>
      <c r="Z323" s="461"/>
    </row>
    <row r="324" spans="1:26" s="338" customFormat="1">
      <c r="A324" s="337"/>
      <c r="B324" s="337"/>
      <c r="C324" s="337"/>
      <c r="D324" s="337"/>
      <c r="E324" s="337"/>
      <c r="F324" s="337"/>
      <c r="G324" s="337"/>
      <c r="H324" s="337"/>
      <c r="I324" s="337"/>
      <c r="J324" s="337"/>
      <c r="K324" s="340"/>
      <c r="L324" s="341"/>
      <c r="M324" s="341"/>
      <c r="N324" s="341"/>
      <c r="O324" s="341"/>
      <c r="P324" s="341"/>
      <c r="Q324" s="341"/>
      <c r="R324" s="341"/>
      <c r="S324" s="341"/>
      <c r="T324" s="341"/>
      <c r="U324" s="340"/>
      <c r="V324" s="420"/>
      <c r="W324" s="340"/>
      <c r="X324" s="420"/>
      <c r="Y324" s="420"/>
      <c r="Z324" s="461"/>
    </row>
    <row r="325" spans="1:26" s="338" customFormat="1">
      <c r="A325" s="337"/>
      <c r="B325" s="337"/>
      <c r="C325" s="337"/>
      <c r="D325" s="337"/>
      <c r="E325" s="337"/>
      <c r="F325" s="337"/>
      <c r="G325" s="337"/>
      <c r="H325" s="337"/>
      <c r="I325" s="337"/>
      <c r="J325" s="337"/>
      <c r="K325" s="340"/>
      <c r="L325" s="341"/>
      <c r="M325" s="341"/>
      <c r="N325" s="341"/>
      <c r="O325" s="341"/>
      <c r="P325" s="341"/>
      <c r="Q325" s="341"/>
      <c r="R325" s="341"/>
      <c r="S325" s="341"/>
      <c r="T325" s="341"/>
      <c r="U325" s="340"/>
      <c r="V325" s="420"/>
      <c r="W325" s="340"/>
      <c r="X325" s="420"/>
      <c r="Y325" s="420"/>
      <c r="Z325" s="461"/>
    </row>
    <row r="326" spans="1:26" s="338" customFormat="1">
      <c r="A326" s="337"/>
      <c r="B326" s="337"/>
      <c r="C326" s="337"/>
      <c r="D326" s="337"/>
      <c r="E326" s="337"/>
      <c r="F326" s="337"/>
      <c r="G326" s="337"/>
      <c r="H326" s="337"/>
      <c r="I326" s="337"/>
      <c r="J326" s="337"/>
      <c r="K326" s="340"/>
      <c r="L326" s="341"/>
      <c r="M326" s="341"/>
      <c r="N326" s="341"/>
      <c r="O326" s="341"/>
      <c r="P326" s="341"/>
      <c r="Q326" s="341"/>
      <c r="R326" s="341"/>
      <c r="S326" s="341"/>
      <c r="T326" s="341"/>
      <c r="U326" s="340"/>
      <c r="V326" s="420"/>
      <c r="W326" s="340"/>
      <c r="X326" s="420"/>
      <c r="Y326" s="420"/>
      <c r="Z326" s="461"/>
    </row>
    <row r="327" spans="1:26" s="338" customFormat="1">
      <c r="A327" s="337"/>
      <c r="B327" s="337"/>
      <c r="C327" s="337"/>
      <c r="D327" s="337"/>
      <c r="E327" s="337"/>
      <c r="F327" s="337"/>
      <c r="G327" s="337"/>
      <c r="H327" s="337"/>
      <c r="I327" s="337"/>
      <c r="J327" s="337"/>
      <c r="K327" s="340"/>
      <c r="L327" s="341"/>
      <c r="M327" s="341"/>
      <c r="N327" s="341"/>
      <c r="O327" s="341"/>
      <c r="P327" s="341"/>
      <c r="Q327" s="341"/>
      <c r="R327" s="341"/>
      <c r="S327" s="341"/>
      <c r="T327" s="341"/>
      <c r="U327" s="340"/>
      <c r="V327" s="420"/>
      <c r="W327" s="340"/>
      <c r="X327" s="420"/>
      <c r="Y327" s="420"/>
      <c r="Z327" s="461"/>
    </row>
    <row r="328" spans="1:26" s="338" customFormat="1">
      <c r="A328" s="337"/>
      <c r="B328" s="337"/>
      <c r="C328" s="337"/>
      <c r="D328" s="337"/>
      <c r="E328" s="337"/>
      <c r="F328" s="337"/>
      <c r="G328" s="337"/>
      <c r="H328" s="337"/>
      <c r="I328" s="337"/>
      <c r="J328" s="337"/>
      <c r="K328" s="340"/>
      <c r="L328" s="341"/>
      <c r="M328" s="341"/>
      <c r="N328" s="341"/>
      <c r="O328" s="341"/>
      <c r="P328" s="341"/>
      <c r="Q328" s="341"/>
      <c r="R328" s="341"/>
      <c r="S328" s="341"/>
      <c r="T328" s="341"/>
      <c r="U328" s="340"/>
      <c r="V328" s="420"/>
      <c r="W328" s="340"/>
      <c r="X328" s="420"/>
      <c r="Y328" s="420"/>
      <c r="Z328" s="461"/>
    </row>
    <row r="329" spans="1:26" s="338" customFormat="1">
      <c r="A329" s="337"/>
      <c r="B329" s="337"/>
      <c r="C329" s="337"/>
      <c r="D329" s="337"/>
      <c r="E329" s="337"/>
      <c r="F329" s="337"/>
      <c r="G329" s="337"/>
      <c r="H329" s="337"/>
      <c r="I329" s="337"/>
      <c r="J329" s="337"/>
      <c r="K329" s="340"/>
      <c r="L329" s="341"/>
      <c r="M329" s="341"/>
      <c r="N329" s="341"/>
      <c r="O329" s="341"/>
      <c r="P329" s="341"/>
      <c r="Q329" s="341"/>
      <c r="R329" s="341"/>
      <c r="S329" s="341"/>
      <c r="T329" s="341"/>
      <c r="U329" s="340"/>
      <c r="V329" s="420"/>
      <c r="W329" s="340"/>
      <c r="X329" s="420"/>
      <c r="Y329" s="420"/>
      <c r="Z329" s="461"/>
    </row>
    <row r="330" spans="1:26" s="338" customFormat="1">
      <c r="A330" s="337"/>
      <c r="B330" s="337"/>
      <c r="C330" s="337"/>
      <c r="D330" s="337"/>
      <c r="E330" s="337"/>
      <c r="F330" s="337"/>
      <c r="G330" s="337"/>
      <c r="H330" s="337"/>
      <c r="I330" s="337"/>
      <c r="J330" s="337"/>
      <c r="K330" s="340"/>
      <c r="L330" s="341"/>
      <c r="M330" s="341"/>
      <c r="N330" s="341"/>
      <c r="O330" s="341"/>
      <c r="P330" s="341"/>
      <c r="Q330" s="341"/>
      <c r="R330" s="341"/>
      <c r="S330" s="341"/>
      <c r="T330" s="341"/>
      <c r="U330" s="340"/>
      <c r="V330" s="420"/>
      <c r="W330" s="340"/>
      <c r="X330" s="420"/>
      <c r="Y330" s="420"/>
      <c r="Z330" s="461"/>
    </row>
    <row r="331" spans="1:26" s="338" customFormat="1">
      <c r="A331" s="337"/>
      <c r="B331" s="337"/>
      <c r="C331" s="337"/>
      <c r="D331" s="337"/>
      <c r="E331" s="337"/>
      <c r="F331" s="337"/>
      <c r="G331" s="337"/>
      <c r="H331" s="337"/>
      <c r="I331" s="337"/>
      <c r="J331" s="337"/>
      <c r="K331" s="340"/>
      <c r="L331" s="341"/>
      <c r="M331" s="341"/>
      <c r="N331" s="341"/>
      <c r="O331" s="341"/>
      <c r="P331" s="341"/>
      <c r="Q331" s="341"/>
      <c r="R331" s="341"/>
      <c r="S331" s="341"/>
      <c r="T331" s="341"/>
      <c r="U331" s="340"/>
      <c r="V331" s="420"/>
      <c r="W331" s="340"/>
      <c r="X331" s="420"/>
      <c r="Y331" s="420"/>
      <c r="Z331" s="461"/>
    </row>
    <row r="332" spans="1:26" s="338" customFormat="1">
      <c r="A332" s="337"/>
      <c r="B332" s="337"/>
      <c r="C332" s="337"/>
      <c r="D332" s="337"/>
      <c r="E332" s="337"/>
      <c r="F332" s="337"/>
      <c r="G332" s="337"/>
      <c r="H332" s="337"/>
      <c r="I332" s="337"/>
      <c r="J332" s="337"/>
      <c r="K332" s="340"/>
      <c r="L332" s="341"/>
      <c r="M332" s="341"/>
      <c r="N332" s="341"/>
      <c r="O332" s="341"/>
      <c r="P332" s="341"/>
      <c r="Q332" s="341"/>
      <c r="R332" s="341"/>
      <c r="S332" s="341"/>
      <c r="T332" s="341"/>
      <c r="U332" s="340"/>
      <c r="V332" s="420"/>
      <c r="W332" s="340"/>
      <c r="X332" s="420"/>
      <c r="Y332" s="420"/>
      <c r="Z332" s="461"/>
    </row>
    <row r="333" spans="1:26" s="338" customFormat="1">
      <c r="A333" s="337"/>
      <c r="B333" s="337"/>
      <c r="C333" s="337"/>
      <c r="D333" s="337"/>
      <c r="E333" s="337"/>
      <c r="F333" s="337"/>
      <c r="G333" s="337"/>
      <c r="H333" s="337"/>
      <c r="I333" s="337"/>
      <c r="J333" s="337"/>
      <c r="K333" s="340"/>
      <c r="L333" s="341"/>
      <c r="M333" s="341"/>
      <c r="N333" s="341"/>
      <c r="O333" s="341"/>
      <c r="P333" s="341"/>
      <c r="Q333" s="341"/>
      <c r="R333" s="341"/>
      <c r="S333" s="341"/>
      <c r="T333" s="341"/>
      <c r="U333" s="340"/>
      <c r="V333" s="420"/>
      <c r="W333" s="340"/>
      <c r="X333" s="420"/>
      <c r="Y333" s="420"/>
      <c r="Z333" s="461"/>
    </row>
    <row r="334" spans="1:26" s="338" customFormat="1">
      <c r="A334" s="337"/>
      <c r="B334" s="337"/>
      <c r="C334" s="337"/>
      <c r="D334" s="337"/>
      <c r="E334" s="337"/>
      <c r="F334" s="337"/>
      <c r="G334" s="337"/>
      <c r="H334" s="337"/>
      <c r="I334" s="337"/>
      <c r="J334" s="337"/>
      <c r="K334" s="340"/>
      <c r="L334" s="341"/>
      <c r="M334" s="341"/>
      <c r="N334" s="341"/>
      <c r="O334" s="341"/>
      <c r="P334" s="341"/>
      <c r="Q334" s="341"/>
      <c r="R334" s="341"/>
      <c r="S334" s="341"/>
      <c r="T334" s="341"/>
      <c r="U334" s="340"/>
      <c r="V334" s="420"/>
      <c r="W334" s="340"/>
      <c r="X334" s="420"/>
      <c r="Y334" s="420"/>
      <c r="Z334" s="461"/>
    </row>
    <row r="335" spans="1:26" s="338" customFormat="1">
      <c r="A335" s="337"/>
      <c r="B335" s="337"/>
      <c r="C335" s="337"/>
      <c r="D335" s="337"/>
      <c r="E335" s="337"/>
      <c r="F335" s="337"/>
      <c r="G335" s="337"/>
      <c r="H335" s="337"/>
      <c r="I335" s="337"/>
      <c r="J335" s="337"/>
      <c r="K335" s="340"/>
      <c r="L335" s="341"/>
      <c r="M335" s="341"/>
      <c r="N335" s="341"/>
      <c r="O335" s="341"/>
      <c r="P335" s="341"/>
      <c r="Q335" s="341"/>
      <c r="R335" s="341"/>
      <c r="S335" s="341"/>
      <c r="T335" s="341"/>
      <c r="U335" s="340"/>
      <c r="V335" s="420"/>
      <c r="W335" s="340"/>
      <c r="X335" s="420"/>
      <c r="Y335" s="420"/>
      <c r="Z335" s="461"/>
    </row>
    <row r="336" spans="1:26" s="338" customFormat="1">
      <c r="A336" s="337"/>
      <c r="B336" s="337"/>
      <c r="C336" s="337"/>
      <c r="D336" s="337"/>
      <c r="E336" s="337"/>
      <c r="F336" s="337"/>
      <c r="G336" s="337"/>
      <c r="H336" s="337"/>
      <c r="I336" s="337"/>
      <c r="J336" s="337"/>
      <c r="K336" s="340"/>
      <c r="L336" s="341"/>
      <c r="M336" s="341"/>
      <c r="N336" s="341"/>
      <c r="O336" s="341"/>
      <c r="P336" s="341"/>
      <c r="Q336" s="341"/>
      <c r="R336" s="341"/>
      <c r="S336" s="341"/>
      <c r="T336" s="341"/>
      <c r="U336" s="340"/>
      <c r="V336" s="420"/>
      <c r="W336" s="340"/>
      <c r="X336" s="420"/>
      <c r="Y336" s="420"/>
      <c r="Z336" s="461"/>
    </row>
    <row r="337" spans="1:26" s="338" customFormat="1">
      <c r="A337" s="337"/>
      <c r="B337" s="337"/>
      <c r="C337" s="337"/>
      <c r="D337" s="337"/>
      <c r="E337" s="337"/>
      <c r="F337" s="337"/>
      <c r="G337" s="337"/>
      <c r="H337" s="337"/>
      <c r="I337" s="337"/>
      <c r="J337" s="337"/>
      <c r="K337" s="340"/>
      <c r="L337" s="341"/>
      <c r="M337" s="341"/>
      <c r="N337" s="341"/>
      <c r="O337" s="341"/>
      <c r="P337" s="341"/>
      <c r="Q337" s="341"/>
      <c r="R337" s="341"/>
      <c r="S337" s="341"/>
      <c r="T337" s="341"/>
      <c r="U337" s="340"/>
      <c r="V337" s="420"/>
      <c r="W337" s="340"/>
      <c r="X337" s="420"/>
      <c r="Y337" s="420"/>
      <c r="Z337" s="461"/>
    </row>
    <row r="338" spans="1:26" s="338" customFormat="1">
      <c r="A338" s="337"/>
      <c r="B338" s="337"/>
      <c r="C338" s="337"/>
      <c r="D338" s="337"/>
      <c r="E338" s="337"/>
      <c r="F338" s="337"/>
      <c r="G338" s="337"/>
      <c r="H338" s="337"/>
      <c r="I338" s="337"/>
      <c r="J338" s="337"/>
      <c r="K338" s="340"/>
      <c r="L338" s="341"/>
      <c r="M338" s="341"/>
      <c r="N338" s="341"/>
      <c r="O338" s="341"/>
      <c r="P338" s="341"/>
      <c r="Q338" s="341"/>
      <c r="R338" s="341"/>
      <c r="S338" s="341"/>
      <c r="T338" s="341"/>
      <c r="U338" s="340"/>
      <c r="V338" s="420"/>
      <c r="W338" s="340"/>
      <c r="X338" s="420"/>
      <c r="Y338" s="420"/>
      <c r="Z338" s="461"/>
    </row>
    <row r="339" spans="1:26" s="338" customFormat="1">
      <c r="A339" s="337"/>
      <c r="B339" s="337"/>
      <c r="C339" s="337"/>
      <c r="D339" s="337"/>
      <c r="E339" s="337"/>
      <c r="F339" s="337"/>
      <c r="G339" s="337"/>
      <c r="H339" s="337"/>
      <c r="I339" s="337"/>
      <c r="J339" s="337"/>
      <c r="K339" s="340"/>
      <c r="L339" s="341"/>
      <c r="M339" s="341"/>
      <c r="N339" s="341"/>
      <c r="O339" s="341"/>
      <c r="P339" s="341"/>
      <c r="Q339" s="341"/>
      <c r="R339" s="341"/>
      <c r="S339" s="341"/>
      <c r="T339" s="341"/>
      <c r="U339" s="340"/>
      <c r="V339" s="420"/>
      <c r="W339" s="340"/>
      <c r="X339" s="420"/>
      <c r="Y339" s="420"/>
      <c r="Z339" s="461"/>
    </row>
    <row r="340" spans="1:26" s="338" customFormat="1">
      <c r="A340" s="337"/>
      <c r="B340" s="337"/>
      <c r="C340" s="337"/>
      <c r="D340" s="337"/>
      <c r="E340" s="337"/>
      <c r="F340" s="337"/>
      <c r="G340" s="337"/>
      <c r="H340" s="337"/>
      <c r="I340" s="337"/>
      <c r="J340" s="337"/>
      <c r="K340" s="340"/>
      <c r="L340" s="341"/>
      <c r="M340" s="341"/>
      <c r="N340" s="341"/>
      <c r="O340" s="341"/>
      <c r="P340" s="341"/>
      <c r="Q340" s="341"/>
      <c r="R340" s="341"/>
      <c r="S340" s="341"/>
      <c r="T340" s="341"/>
      <c r="U340" s="340"/>
      <c r="V340" s="420"/>
      <c r="W340" s="340"/>
      <c r="X340" s="420"/>
      <c r="Y340" s="420"/>
      <c r="Z340" s="461"/>
    </row>
    <row r="341" spans="1:26" s="338" customFormat="1">
      <c r="A341" s="337"/>
      <c r="B341" s="337"/>
      <c r="C341" s="337"/>
      <c r="D341" s="337"/>
      <c r="E341" s="337"/>
      <c r="F341" s="337"/>
      <c r="G341" s="337"/>
      <c r="H341" s="337"/>
      <c r="I341" s="337"/>
      <c r="J341" s="337"/>
      <c r="K341" s="340"/>
      <c r="L341" s="341"/>
      <c r="M341" s="341"/>
      <c r="N341" s="341"/>
      <c r="O341" s="341"/>
      <c r="P341" s="341"/>
      <c r="Q341" s="341"/>
      <c r="R341" s="341"/>
      <c r="S341" s="341"/>
      <c r="T341" s="341"/>
      <c r="U341" s="340"/>
      <c r="V341" s="420"/>
      <c r="W341" s="340"/>
      <c r="X341" s="420"/>
      <c r="Y341" s="420"/>
      <c r="Z341" s="461"/>
    </row>
    <row r="342" spans="1:26" s="338" customFormat="1">
      <c r="A342" s="337"/>
      <c r="B342" s="337"/>
      <c r="C342" s="337"/>
      <c r="D342" s="337"/>
      <c r="E342" s="337"/>
      <c r="F342" s="337"/>
      <c r="G342" s="337"/>
      <c r="H342" s="337"/>
      <c r="I342" s="337"/>
      <c r="J342" s="337"/>
      <c r="K342" s="340"/>
      <c r="L342" s="341"/>
      <c r="M342" s="341"/>
      <c r="N342" s="341"/>
      <c r="O342" s="341"/>
      <c r="P342" s="341"/>
      <c r="Q342" s="341"/>
      <c r="R342" s="341"/>
      <c r="S342" s="341"/>
      <c r="T342" s="341"/>
      <c r="U342" s="340"/>
      <c r="V342" s="420"/>
      <c r="W342" s="340"/>
      <c r="X342" s="420"/>
      <c r="Y342" s="420"/>
      <c r="Z342" s="461"/>
    </row>
    <row r="343" spans="1:26" s="338" customFormat="1">
      <c r="A343" s="337"/>
      <c r="B343" s="337"/>
      <c r="C343" s="337"/>
      <c r="D343" s="337"/>
      <c r="E343" s="337"/>
      <c r="F343" s="337"/>
      <c r="G343" s="337"/>
      <c r="H343" s="337"/>
      <c r="I343" s="337"/>
      <c r="J343" s="337"/>
      <c r="K343" s="340"/>
      <c r="L343" s="341"/>
      <c r="M343" s="341"/>
      <c r="N343" s="341"/>
      <c r="O343" s="341"/>
      <c r="P343" s="341"/>
      <c r="Q343" s="341"/>
      <c r="R343" s="341"/>
      <c r="S343" s="341"/>
      <c r="T343" s="341"/>
      <c r="U343" s="340"/>
      <c r="V343" s="420"/>
      <c r="W343" s="340"/>
      <c r="X343" s="420"/>
      <c r="Y343" s="420"/>
      <c r="Z343" s="461"/>
    </row>
    <row r="344" spans="1:26" s="338" customFormat="1">
      <c r="A344" s="337"/>
      <c r="B344" s="337"/>
      <c r="C344" s="337"/>
      <c r="D344" s="337"/>
      <c r="E344" s="337"/>
      <c r="F344" s="337"/>
      <c r="G344" s="337"/>
      <c r="H344" s="337"/>
      <c r="I344" s="337"/>
      <c r="J344" s="337"/>
      <c r="K344" s="340"/>
      <c r="L344" s="341"/>
      <c r="M344" s="341"/>
      <c r="N344" s="341"/>
      <c r="O344" s="341"/>
      <c r="P344" s="341"/>
      <c r="Q344" s="341"/>
      <c r="R344" s="341"/>
      <c r="S344" s="341"/>
      <c r="T344" s="341"/>
      <c r="U344" s="340"/>
      <c r="V344" s="420"/>
      <c r="W344" s="340"/>
      <c r="X344" s="420"/>
      <c r="Y344" s="420"/>
      <c r="Z344" s="461"/>
    </row>
    <row r="345" spans="1:26" s="338" customFormat="1">
      <c r="A345" s="337"/>
      <c r="B345" s="337"/>
      <c r="C345" s="337"/>
      <c r="D345" s="337"/>
      <c r="E345" s="337"/>
      <c r="F345" s="337"/>
      <c r="G345" s="337"/>
      <c r="H345" s="337"/>
      <c r="I345" s="337"/>
      <c r="J345" s="337"/>
      <c r="K345" s="340"/>
      <c r="L345" s="341"/>
      <c r="M345" s="341"/>
      <c r="N345" s="341"/>
      <c r="O345" s="341"/>
      <c r="P345" s="341"/>
      <c r="Q345" s="341"/>
      <c r="R345" s="341"/>
      <c r="S345" s="341"/>
      <c r="T345" s="341"/>
      <c r="U345" s="340"/>
      <c r="V345" s="420"/>
      <c r="W345" s="340"/>
      <c r="X345" s="420"/>
      <c r="Y345" s="420"/>
      <c r="Z345" s="461"/>
    </row>
    <row r="346" spans="1:26" s="338" customFormat="1">
      <c r="A346" s="337"/>
      <c r="B346" s="337"/>
      <c r="C346" s="337"/>
      <c r="D346" s="337"/>
      <c r="E346" s="337"/>
      <c r="F346" s="337"/>
      <c r="G346" s="337"/>
      <c r="H346" s="337"/>
      <c r="I346" s="337"/>
      <c r="J346" s="337"/>
      <c r="K346" s="340"/>
      <c r="L346" s="341"/>
      <c r="M346" s="341"/>
      <c r="N346" s="341"/>
      <c r="O346" s="341"/>
      <c r="P346" s="341"/>
      <c r="Q346" s="341"/>
      <c r="R346" s="341"/>
      <c r="S346" s="341"/>
      <c r="T346" s="341"/>
      <c r="U346" s="340"/>
      <c r="V346" s="420"/>
      <c r="W346" s="340"/>
      <c r="X346" s="420"/>
      <c r="Y346" s="420"/>
      <c r="Z346" s="461"/>
    </row>
    <row r="347" spans="1:26" s="338" customFormat="1">
      <c r="A347" s="337"/>
      <c r="B347" s="337"/>
      <c r="C347" s="337"/>
      <c r="D347" s="337"/>
      <c r="E347" s="337"/>
      <c r="F347" s="337"/>
      <c r="G347" s="337"/>
      <c r="H347" s="337"/>
      <c r="I347" s="337"/>
      <c r="J347" s="337"/>
      <c r="K347" s="340"/>
      <c r="L347" s="341"/>
      <c r="M347" s="341"/>
      <c r="N347" s="341"/>
      <c r="O347" s="341"/>
      <c r="P347" s="341"/>
      <c r="Q347" s="341"/>
      <c r="R347" s="341"/>
      <c r="S347" s="341"/>
      <c r="T347" s="341"/>
      <c r="U347" s="340"/>
      <c r="V347" s="420"/>
      <c r="W347" s="340"/>
      <c r="X347" s="420"/>
      <c r="Y347" s="420"/>
      <c r="Z347" s="461"/>
    </row>
    <row r="348" spans="1:26" s="338" customFormat="1">
      <c r="A348" s="337"/>
      <c r="B348" s="337"/>
      <c r="C348" s="337"/>
      <c r="D348" s="337"/>
      <c r="E348" s="337"/>
      <c r="F348" s="337"/>
      <c r="G348" s="337"/>
      <c r="H348" s="337"/>
      <c r="I348" s="337"/>
      <c r="J348" s="337"/>
      <c r="K348" s="340"/>
      <c r="L348" s="341"/>
      <c r="M348" s="341"/>
      <c r="N348" s="341"/>
      <c r="O348" s="341"/>
      <c r="P348" s="341"/>
      <c r="Q348" s="341"/>
      <c r="R348" s="341"/>
      <c r="S348" s="341"/>
      <c r="T348" s="341"/>
      <c r="U348" s="340"/>
      <c r="V348" s="420"/>
      <c r="W348" s="340"/>
      <c r="X348" s="420"/>
      <c r="Y348" s="420"/>
      <c r="Z348" s="461"/>
    </row>
    <row r="349" spans="1:26" s="338" customFormat="1">
      <c r="A349" s="337"/>
      <c r="B349" s="337"/>
      <c r="C349" s="337"/>
      <c r="D349" s="337"/>
      <c r="E349" s="337"/>
      <c r="F349" s="337"/>
      <c r="G349" s="337"/>
      <c r="H349" s="337"/>
      <c r="I349" s="337"/>
      <c r="J349" s="337"/>
      <c r="K349" s="340"/>
      <c r="L349" s="341"/>
      <c r="M349" s="341"/>
      <c r="N349" s="341"/>
      <c r="O349" s="341"/>
      <c r="P349" s="341"/>
      <c r="Q349" s="341"/>
      <c r="R349" s="341"/>
      <c r="S349" s="341"/>
      <c r="T349" s="341"/>
      <c r="U349" s="340"/>
      <c r="V349" s="420"/>
      <c r="W349" s="340"/>
      <c r="X349" s="420"/>
      <c r="Y349" s="420"/>
      <c r="Z349" s="461"/>
    </row>
    <row r="350" spans="1:26" s="338" customFormat="1">
      <c r="A350" s="337"/>
      <c r="B350" s="337"/>
      <c r="C350" s="337"/>
      <c r="D350" s="337"/>
      <c r="E350" s="337"/>
      <c r="F350" s="337"/>
      <c r="G350" s="337"/>
      <c r="H350" s="337"/>
      <c r="I350" s="337"/>
      <c r="J350" s="337"/>
      <c r="K350" s="340"/>
      <c r="L350" s="341"/>
      <c r="M350" s="341"/>
      <c r="N350" s="341"/>
      <c r="O350" s="341"/>
      <c r="P350" s="341"/>
      <c r="Q350" s="341"/>
      <c r="R350" s="341"/>
      <c r="S350" s="341"/>
      <c r="T350" s="341"/>
      <c r="U350" s="340"/>
      <c r="V350" s="420"/>
      <c r="W350" s="340"/>
      <c r="X350" s="420"/>
      <c r="Y350" s="420"/>
      <c r="Z350" s="461"/>
    </row>
    <row r="351" spans="1:26" s="338" customFormat="1">
      <c r="A351" s="337"/>
      <c r="B351" s="337"/>
      <c r="C351" s="337"/>
      <c r="D351" s="337"/>
      <c r="E351" s="337"/>
      <c r="F351" s="337"/>
      <c r="G351" s="337"/>
      <c r="H351" s="337"/>
      <c r="I351" s="337"/>
      <c r="J351" s="337"/>
      <c r="K351" s="340"/>
      <c r="L351" s="341"/>
      <c r="M351" s="341"/>
      <c r="N351" s="341"/>
      <c r="O351" s="341"/>
      <c r="P351" s="341"/>
      <c r="Q351" s="341"/>
      <c r="R351" s="341"/>
      <c r="S351" s="341"/>
      <c r="T351" s="341"/>
      <c r="U351" s="340"/>
      <c r="V351" s="420"/>
      <c r="W351" s="340"/>
      <c r="X351" s="420"/>
      <c r="Y351" s="420"/>
      <c r="Z351" s="461"/>
    </row>
    <row r="352" spans="1:26" s="338" customFormat="1">
      <c r="A352" s="337"/>
      <c r="B352" s="337"/>
      <c r="C352" s="337"/>
      <c r="D352" s="337"/>
      <c r="E352" s="337"/>
      <c r="F352" s="337"/>
      <c r="G352" s="337"/>
      <c r="H352" s="337"/>
      <c r="I352" s="337"/>
      <c r="J352" s="337"/>
      <c r="K352" s="340"/>
      <c r="L352" s="341"/>
      <c r="M352" s="341"/>
      <c r="N352" s="341"/>
      <c r="O352" s="341"/>
      <c r="P352" s="341"/>
      <c r="Q352" s="341"/>
      <c r="R352" s="341"/>
      <c r="S352" s="341"/>
      <c r="T352" s="341"/>
      <c r="U352" s="340"/>
      <c r="V352" s="420"/>
      <c r="W352" s="340"/>
      <c r="X352" s="420"/>
      <c r="Y352" s="420"/>
      <c r="Z352" s="461"/>
    </row>
    <row r="353" spans="1:26" s="338" customFormat="1">
      <c r="A353" s="337"/>
      <c r="B353" s="337"/>
      <c r="C353" s="337"/>
      <c r="D353" s="337"/>
      <c r="E353" s="337"/>
      <c r="F353" s="337"/>
      <c r="G353" s="337"/>
      <c r="H353" s="337"/>
      <c r="I353" s="337"/>
      <c r="J353" s="337"/>
      <c r="K353" s="340"/>
      <c r="L353" s="341"/>
      <c r="M353" s="341"/>
      <c r="N353" s="341"/>
      <c r="O353" s="341"/>
      <c r="P353" s="341"/>
      <c r="Q353" s="341"/>
      <c r="R353" s="341"/>
      <c r="S353" s="341"/>
      <c r="T353" s="341"/>
      <c r="U353" s="340"/>
      <c r="V353" s="420"/>
      <c r="W353" s="340"/>
      <c r="X353" s="420"/>
      <c r="Y353" s="420"/>
      <c r="Z353" s="461"/>
    </row>
    <row r="354" spans="1:26" s="338" customFormat="1">
      <c r="A354" s="337"/>
      <c r="B354" s="337"/>
      <c r="C354" s="337"/>
      <c r="D354" s="337"/>
      <c r="E354" s="337"/>
      <c r="F354" s="337"/>
      <c r="G354" s="337"/>
      <c r="H354" s="337"/>
      <c r="I354" s="337"/>
      <c r="J354" s="337"/>
      <c r="K354" s="340"/>
      <c r="L354" s="341"/>
      <c r="M354" s="341"/>
      <c r="N354" s="341"/>
      <c r="O354" s="341"/>
      <c r="P354" s="341"/>
      <c r="Q354" s="341"/>
      <c r="R354" s="341"/>
      <c r="S354" s="341"/>
      <c r="T354" s="341"/>
      <c r="U354" s="340"/>
      <c r="V354" s="420"/>
      <c r="W354" s="340"/>
      <c r="X354" s="420"/>
      <c r="Y354" s="420"/>
      <c r="Z354" s="461"/>
    </row>
    <row r="355" spans="1:26" s="338" customFormat="1">
      <c r="A355" s="337"/>
      <c r="B355" s="337"/>
      <c r="C355" s="337"/>
      <c r="D355" s="337"/>
      <c r="E355" s="337"/>
      <c r="F355" s="337"/>
      <c r="G355" s="337"/>
      <c r="H355" s="337"/>
      <c r="I355" s="337"/>
      <c r="J355" s="337"/>
      <c r="K355" s="340"/>
      <c r="L355" s="341"/>
      <c r="M355" s="341"/>
      <c r="N355" s="341"/>
      <c r="O355" s="341"/>
      <c r="P355" s="341"/>
      <c r="Q355" s="341"/>
      <c r="R355" s="341"/>
      <c r="S355" s="341"/>
      <c r="T355" s="341"/>
      <c r="U355" s="340"/>
      <c r="V355" s="420"/>
      <c r="W355" s="340"/>
      <c r="X355" s="420"/>
      <c r="Y355" s="420"/>
      <c r="Z355" s="461"/>
    </row>
    <row r="356" spans="1:26" s="338" customFormat="1">
      <c r="A356" s="337"/>
      <c r="B356" s="337"/>
      <c r="C356" s="337"/>
      <c r="D356" s="337"/>
      <c r="E356" s="337"/>
      <c r="F356" s="337"/>
      <c r="G356" s="337"/>
      <c r="H356" s="337"/>
      <c r="I356" s="337"/>
      <c r="J356" s="337"/>
      <c r="K356" s="340"/>
      <c r="L356" s="341"/>
      <c r="M356" s="341"/>
      <c r="N356" s="341"/>
      <c r="O356" s="341"/>
      <c r="P356" s="341"/>
      <c r="Q356" s="341"/>
      <c r="R356" s="341"/>
      <c r="S356" s="341"/>
      <c r="T356" s="341"/>
      <c r="U356" s="340"/>
      <c r="V356" s="420"/>
      <c r="W356" s="340"/>
      <c r="X356" s="420"/>
      <c r="Y356" s="420"/>
      <c r="Z356" s="461"/>
    </row>
    <row r="357" spans="1:26" s="338" customFormat="1">
      <c r="A357" s="337"/>
      <c r="B357" s="337"/>
      <c r="C357" s="337"/>
      <c r="D357" s="337"/>
      <c r="E357" s="337"/>
      <c r="F357" s="337"/>
      <c r="G357" s="337"/>
      <c r="H357" s="337"/>
      <c r="I357" s="337"/>
      <c r="J357" s="337"/>
      <c r="K357" s="340"/>
      <c r="L357" s="341"/>
      <c r="M357" s="341"/>
      <c r="N357" s="341"/>
      <c r="O357" s="341"/>
      <c r="P357" s="341"/>
      <c r="Q357" s="341"/>
      <c r="R357" s="341"/>
      <c r="S357" s="341"/>
      <c r="T357" s="341"/>
      <c r="U357" s="340"/>
      <c r="V357" s="420"/>
      <c r="W357" s="340"/>
      <c r="X357" s="420"/>
      <c r="Y357" s="420"/>
      <c r="Z357" s="461"/>
    </row>
    <row r="358" spans="1:26" s="338" customFormat="1">
      <c r="A358" s="337"/>
      <c r="B358" s="337"/>
      <c r="C358" s="337"/>
      <c r="D358" s="337"/>
      <c r="E358" s="337"/>
      <c r="F358" s="337"/>
      <c r="G358" s="337"/>
      <c r="H358" s="337"/>
      <c r="I358" s="337"/>
      <c r="J358" s="337"/>
      <c r="K358" s="340"/>
      <c r="L358" s="341"/>
      <c r="M358" s="341"/>
      <c r="N358" s="341"/>
      <c r="O358" s="341"/>
      <c r="P358" s="341"/>
      <c r="Q358" s="341"/>
      <c r="R358" s="341"/>
      <c r="S358" s="341"/>
      <c r="T358" s="341"/>
      <c r="U358" s="340"/>
      <c r="V358" s="420"/>
      <c r="W358" s="340"/>
      <c r="X358" s="420"/>
      <c r="Y358" s="420"/>
      <c r="Z358" s="461"/>
    </row>
    <row r="359" spans="1:26" s="338" customFormat="1">
      <c r="A359" s="337"/>
      <c r="B359" s="337"/>
      <c r="C359" s="337"/>
      <c r="D359" s="337"/>
      <c r="E359" s="337"/>
      <c r="F359" s="337"/>
      <c r="G359" s="337"/>
      <c r="H359" s="337"/>
      <c r="I359" s="337"/>
      <c r="J359" s="337"/>
      <c r="K359" s="340"/>
      <c r="L359" s="341"/>
      <c r="M359" s="341"/>
      <c r="N359" s="341"/>
      <c r="O359" s="341"/>
      <c r="P359" s="341"/>
      <c r="Q359" s="341"/>
      <c r="R359" s="341"/>
      <c r="S359" s="341"/>
      <c r="T359" s="341"/>
      <c r="U359" s="340"/>
      <c r="V359" s="420"/>
      <c r="W359" s="340"/>
      <c r="X359" s="420"/>
      <c r="Y359" s="420"/>
      <c r="Z359" s="461"/>
    </row>
    <row r="360" spans="1:26" s="338" customFormat="1">
      <c r="A360" s="337"/>
      <c r="B360" s="337"/>
      <c r="C360" s="337"/>
      <c r="D360" s="337"/>
      <c r="E360" s="337"/>
      <c r="F360" s="337"/>
      <c r="G360" s="337"/>
      <c r="H360" s="337"/>
      <c r="I360" s="337"/>
      <c r="J360" s="337"/>
      <c r="K360" s="340"/>
      <c r="L360" s="341"/>
      <c r="M360" s="341"/>
      <c r="N360" s="341"/>
      <c r="O360" s="341"/>
      <c r="P360" s="341"/>
      <c r="Q360" s="341"/>
      <c r="R360" s="341"/>
      <c r="S360" s="341"/>
      <c r="T360" s="341"/>
      <c r="U360" s="340"/>
      <c r="V360" s="420"/>
      <c r="W360" s="340"/>
      <c r="X360" s="420"/>
      <c r="Y360" s="420"/>
      <c r="Z360" s="461"/>
    </row>
    <row r="361" spans="1:26" s="338" customFormat="1">
      <c r="A361" s="337"/>
      <c r="B361" s="337"/>
      <c r="C361" s="337"/>
      <c r="D361" s="337"/>
      <c r="E361" s="337"/>
      <c r="F361" s="337"/>
      <c r="G361" s="337"/>
      <c r="H361" s="337"/>
      <c r="I361" s="337"/>
      <c r="J361" s="337"/>
      <c r="K361" s="340"/>
      <c r="L361" s="341"/>
      <c r="M361" s="341"/>
      <c r="N361" s="341"/>
      <c r="O361" s="341"/>
      <c r="P361" s="341"/>
      <c r="Q361" s="341"/>
      <c r="R361" s="341"/>
      <c r="S361" s="341"/>
      <c r="T361" s="341"/>
      <c r="U361" s="340"/>
      <c r="V361" s="420"/>
      <c r="W361" s="340"/>
      <c r="X361" s="420"/>
      <c r="Y361" s="420"/>
      <c r="Z361" s="461"/>
    </row>
    <row r="362" spans="1:26" s="338" customFormat="1">
      <c r="A362" s="337"/>
      <c r="B362" s="337"/>
      <c r="C362" s="337"/>
      <c r="D362" s="337"/>
      <c r="E362" s="337"/>
      <c r="F362" s="337"/>
      <c r="G362" s="337"/>
      <c r="H362" s="337"/>
      <c r="I362" s="337"/>
      <c r="J362" s="337"/>
      <c r="K362" s="340"/>
      <c r="L362" s="341"/>
      <c r="M362" s="341"/>
      <c r="N362" s="341"/>
      <c r="O362" s="341"/>
      <c r="P362" s="341"/>
      <c r="Q362" s="341"/>
      <c r="R362" s="341"/>
      <c r="S362" s="341"/>
      <c r="T362" s="341"/>
      <c r="U362" s="340"/>
      <c r="V362" s="420"/>
      <c r="W362" s="340"/>
      <c r="X362" s="420"/>
      <c r="Y362" s="420"/>
      <c r="Z362" s="461"/>
    </row>
    <row r="363" spans="1:26" s="338" customFormat="1">
      <c r="A363" s="337"/>
      <c r="B363" s="337"/>
      <c r="C363" s="337"/>
      <c r="D363" s="337"/>
      <c r="E363" s="337"/>
      <c r="F363" s="337"/>
      <c r="G363" s="337"/>
      <c r="H363" s="337"/>
      <c r="I363" s="337"/>
      <c r="J363" s="337"/>
      <c r="K363" s="340"/>
      <c r="L363" s="341"/>
      <c r="M363" s="341"/>
      <c r="N363" s="341"/>
      <c r="O363" s="341"/>
      <c r="P363" s="341"/>
      <c r="Q363" s="341"/>
      <c r="R363" s="341"/>
      <c r="S363" s="341"/>
      <c r="T363" s="341"/>
      <c r="U363" s="340"/>
      <c r="V363" s="420"/>
      <c r="W363" s="340"/>
      <c r="X363" s="420"/>
      <c r="Y363" s="420"/>
      <c r="Z363" s="461"/>
    </row>
    <row r="364" spans="1:26" s="338" customFormat="1">
      <c r="A364" s="337"/>
      <c r="B364" s="337"/>
      <c r="C364" s="337"/>
      <c r="D364" s="337"/>
      <c r="E364" s="337"/>
      <c r="F364" s="337"/>
      <c r="G364" s="337"/>
      <c r="H364" s="337"/>
      <c r="I364" s="337"/>
      <c r="J364" s="337"/>
      <c r="K364" s="340"/>
      <c r="L364" s="341"/>
      <c r="M364" s="341"/>
      <c r="N364" s="341"/>
      <c r="O364" s="341"/>
      <c r="P364" s="341"/>
      <c r="Q364" s="341"/>
      <c r="R364" s="341"/>
      <c r="S364" s="341"/>
      <c r="T364" s="341"/>
      <c r="U364" s="340"/>
      <c r="V364" s="420"/>
      <c r="W364" s="340"/>
      <c r="X364" s="420"/>
      <c r="Y364" s="420"/>
      <c r="Z364" s="461"/>
    </row>
    <row r="365" spans="1:26" s="338" customFormat="1">
      <c r="A365" s="337"/>
      <c r="B365" s="337"/>
      <c r="C365" s="337"/>
      <c r="D365" s="337"/>
      <c r="E365" s="337"/>
      <c r="F365" s="337"/>
      <c r="G365" s="337"/>
      <c r="H365" s="337"/>
      <c r="I365" s="337"/>
      <c r="J365" s="337"/>
      <c r="K365" s="340"/>
      <c r="L365" s="341"/>
      <c r="M365" s="341"/>
      <c r="N365" s="341"/>
      <c r="O365" s="341"/>
      <c r="P365" s="341"/>
      <c r="Q365" s="341"/>
      <c r="R365" s="341"/>
      <c r="S365" s="341"/>
      <c r="T365" s="341"/>
      <c r="U365" s="340"/>
      <c r="V365" s="420"/>
      <c r="W365" s="340"/>
      <c r="X365" s="420"/>
      <c r="Y365" s="420"/>
      <c r="Z365" s="461"/>
    </row>
    <row r="366" spans="1:26" s="338" customFormat="1">
      <c r="A366" s="337"/>
      <c r="B366" s="337"/>
      <c r="C366" s="337"/>
      <c r="D366" s="337"/>
      <c r="E366" s="337"/>
      <c r="F366" s="337"/>
      <c r="G366" s="337"/>
      <c r="H366" s="337"/>
      <c r="I366" s="337"/>
      <c r="J366" s="337"/>
      <c r="K366" s="340"/>
      <c r="L366" s="341"/>
      <c r="M366" s="341"/>
      <c r="N366" s="341"/>
      <c r="O366" s="341"/>
      <c r="P366" s="341"/>
      <c r="Q366" s="341"/>
      <c r="R366" s="341"/>
      <c r="S366" s="341"/>
      <c r="T366" s="341"/>
      <c r="U366" s="340"/>
      <c r="V366" s="420"/>
      <c r="W366" s="340"/>
      <c r="X366" s="420"/>
      <c r="Y366" s="420"/>
      <c r="Z366" s="461"/>
    </row>
    <row r="367" spans="1:26" s="338" customFormat="1">
      <c r="A367" s="337"/>
      <c r="B367" s="337"/>
      <c r="C367" s="337"/>
      <c r="D367" s="337"/>
      <c r="E367" s="337"/>
      <c r="F367" s="337"/>
      <c r="G367" s="337"/>
      <c r="H367" s="337"/>
      <c r="I367" s="337"/>
      <c r="J367" s="337"/>
      <c r="K367" s="340"/>
      <c r="L367" s="341"/>
      <c r="M367" s="341"/>
      <c r="N367" s="341"/>
      <c r="O367" s="341"/>
      <c r="P367" s="341"/>
      <c r="Q367" s="341"/>
      <c r="R367" s="341"/>
      <c r="S367" s="341"/>
      <c r="T367" s="341"/>
      <c r="U367" s="340"/>
      <c r="V367" s="420"/>
      <c r="W367" s="340"/>
      <c r="X367" s="420"/>
      <c r="Y367" s="420"/>
      <c r="Z367" s="461"/>
    </row>
    <row r="368" spans="1:26" s="338" customFormat="1">
      <c r="A368" s="337"/>
      <c r="B368" s="337"/>
      <c r="C368" s="337"/>
      <c r="D368" s="337"/>
      <c r="E368" s="337"/>
      <c r="F368" s="337"/>
      <c r="G368" s="337"/>
      <c r="H368" s="337"/>
      <c r="I368" s="337"/>
      <c r="J368" s="337"/>
      <c r="K368" s="340"/>
      <c r="L368" s="341"/>
      <c r="M368" s="341"/>
      <c r="N368" s="341"/>
      <c r="O368" s="341"/>
      <c r="P368" s="341"/>
      <c r="Q368" s="341"/>
      <c r="R368" s="341"/>
      <c r="S368" s="341"/>
      <c r="T368" s="341"/>
      <c r="U368" s="340"/>
      <c r="V368" s="420"/>
      <c r="W368" s="340"/>
      <c r="X368" s="420"/>
      <c r="Y368" s="420"/>
      <c r="Z368" s="461"/>
    </row>
    <row r="369" spans="1:26" s="338" customFormat="1">
      <c r="A369" s="337"/>
      <c r="B369" s="337"/>
      <c r="C369" s="337"/>
      <c r="D369" s="337"/>
      <c r="E369" s="337"/>
      <c r="F369" s="337"/>
      <c r="G369" s="337"/>
      <c r="H369" s="337"/>
      <c r="I369" s="337"/>
      <c r="J369" s="337"/>
      <c r="K369" s="340"/>
      <c r="L369" s="341"/>
      <c r="M369" s="341"/>
      <c r="N369" s="341"/>
      <c r="O369" s="341"/>
      <c r="P369" s="341"/>
      <c r="Q369" s="341"/>
      <c r="R369" s="341"/>
      <c r="S369" s="341"/>
      <c r="T369" s="341"/>
      <c r="U369" s="340"/>
      <c r="V369" s="420"/>
      <c r="W369" s="340"/>
      <c r="X369" s="420"/>
      <c r="Y369" s="420"/>
      <c r="Z369" s="461"/>
    </row>
    <row r="370" spans="1:26" s="338" customFormat="1">
      <c r="A370" s="337"/>
      <c r="B370" s="337"/>
      <c r="C370" s="337"/>
      <c r="D370" s="337"/>
      <c r="E370" s="337"/>
      <c r="F370" s="337"/>
      <c r="G370" s="337"/>
      <c r="H370" s="337"/>
      <c r="I370" s="337"/>
      <c r="J370" s="337"/>
      <c r="K370" s="340"/>
      <c r="L370" s="341"/>
      <c r="M370" s="341"/>
      <c r="N370" s="341"/>
      <c r="O370" s="341"/>
      <c r="P370" s="341"/>
      <c r="Q370" s="341"/>
      <c r="R370" s="341"/>
      <c r="S370" s="341"/>
      <c r="T370" s="341"/>
      <c r="U370" s="340"/>
      <c r="V370" s="420"/>
      <c r="W370" s="340"/>
      <c r="X370" s="420"/>
      <c r="Y370" s="420"/>
      <c r="Z370" s="461"/>
    </row>
    <row r="371" spans="1:26" s="338" customFormat="1">
      <c r="A371" s="337"/>
      <c r="B371" s="337"/>
      <c r="C371" s="337"/>
      <c r="D371" s="337"/>
      <c r="E371" s="337"/>
      <c r="F371" s="337"/>
      <c r="G371" s="337"/>
      <c r="H371" s="337"/>
      <c r="I371" s="337"/>
      <c r="J371" s="337"/>
      <c r="K371" s="340"/>
      <c r="L371" s="341"/>
      <c r="M371" s="341"/>
      <c r="N371" s="341"/>
      <c r="O371" s="341"/>
      <c r="P371" s="341"/>
      <c r="Q371" s="341"/>
      <c r="R371" s="341"/>
      <c r="S371" s="341"/>
      <c r="T371" s="341"/>
      <c r="U371" s="340"/>
      <c r="V371" s="420"/>
      <c r="W371" s="340"/>
      <c r="X371" s="420"/>
      <c r="Y371" s="420"/>
      <c r="Z371" s="461"/>
    </row>
    <row r="372" spans="1:26" s="338" customFormat="1">
      <c r="A372" s="337"/>
      <c r="B372" s="337"/>
      <c r="C372" s="337"/>
      <c r="D372" s="337"/>
      <c r="E372" s="337"/>
      <c r="F372" s="337"/>
      <c r="G372" s="337"/>
      <c r="H372" s="337"/>
      <c r="I372" s="337"/>
      <c r="J372" s="337"/>
      <c r="K372" s="340"/>
      <c r="L372" s="341"/>
      <c r="M372" s="341"/>
      <c r="N372" s="341"/>
      <c r="O372" s="341"/>
      <c r="P372" s="341"/>
      <c r="Q372" s="341"/>
      <c r="R372" s="341"/>
      <c r="S372" s="341"/>
      <c r="T372" s="341"/>
      <c r="U372" s="340"/>
      <c r="V372" s="420"/>
      <c r="W372" s="340"/>
      <c r="X372" s="420"/>
      <c r="Y372" s="420"/>
      <c r="Z372" s="461"/>
    </row>
    <row r="373" spans="1:26" s="339" customFormat="1">
      <c r="A373" s="337"/>
      <c r="B373" s="337"/>
      <c r="C373" s="337"/>
      <c r="D373" s="337"/>
      <c r="E373" s="337"/>
      <c r="F373" s="337"/>
      <c r="G373" s="337"/>
      <c r="H373" s="337"/>
      <c r="I373" s="337"/>
      <c r="J373" s="337"/>
      <c r="K373" s="340"/>
      <c r="L373" s="341"/>
      <c r="M373" s="341"/>
      <c r="N373" s="341"/>
      <c r="O373" s="341"/>
      <c r="P373" s="341"/>
      <c r="Q373" s="341"/>
      <c r="R373" s="341"/>
      <c r="S373" s="341"/>
      <c r="T373" s="341"/>
      <c r="U373" s="340"/>
      <c r="V373" s="420"/>
      <c r="W373" s="340"/>
      <c r="X373" s="341"/>
      <c r="Y373" s="341"/>
      <c r="Z373" s="462"/>
    </row>
    <row r="374" spans="1:26" s="339" customFormat="1">
      <c r="A374" s="337"/>
      <c r="B374" s="337"/>
      <c r="C374" s="337"/>
      <c r="D374" s="337"/>
      <c r="E374" s="337"/>
      <c r="F374" s="337"/>
      <c r="G374" s="337"/>
      <c r="H374" s="337"/>
      <c r="I374" s="337"/>
      <c r="J374" s="337"/>
      <c r="K374" s="340"/>
      <c r="L374" s="341"/>
      <c r="M374" s="341"/>
      <c r="N374" s="341"/>
      <c r="O374" s="341"/>
      <c r="P374" s="341"/>
      <c r="Q374" s="341"/>
      <c r="R374" s="341"/>
      <c r="S374" s="341"/>
      <c r="T374" s="341"/>
      <c r="U374" s="340"/>
      <c r="V374" s="420"/>
      <c r="W374" s="340"/>
      <c r="X374" s="341"/>
      <c r="Y374" s="341"/>
      <c r="Z374" s="462"/>
    </row>
    <row r="375" spans="1:26" s="339" customFormat="1">
      <c r="A375" s="337"/>
      <c r="B375" s="337"/>
      <c r="C375" s="337"/>
      <c r="D375" s="337"/>
      <c r="E375" s="337"/>
      <c r="F375" s="337"/>
      <c r="G375" s="337"/>
      <c r="H375" s="337"/>
      <c r="I375" s="337"/>
      <c r="J375" s="337"/>
      <c r="K375" s="340"/>
      <c r="L375" s="341"/>
      <c r="M375" s="341"/>
      <c r="N375" s="341"/>
      <c r="O375" s="341"/>
      <c r="P375" s="341"/>
      <c r="Q375" s="341"/>
      <c r="R375" s="341"/>
      <c r="S375" s="341"/>
      <c r="T375" s="341"/>
      <c r="U375" s="340"/>
      <c r="V375" s="420"/>
      <c r="W375" s="340"/>
      <c r="X375" s="341"/>
      <c r="Y375" s="341"/>
      <c r="Z375" s="462"/>
    </row>
    <row r="376" spans="1:26" s="339" customFormat="1">
      <c r="A376" s="337"/>
      <c r="B376" s="337"/>
      <c r="C376" s="337"/>
      <c r="D376" s="337"/>
      <c r="E376" s="337"/>
      <c r="F376" s="337"/>
      <c r="G376" s="337"/>
      <c r="H376" s="337"/>
      <c r="I376" s="337"/>
      <c r="J376" s="337"/>
      <c r="K376" s="340"/>
      <c r="L376" s="341"/>
      <c r="M376" s="341"/>
      <c r="N376" s="341"/>
      <c r="O376" s="341"/>
      <c r="P376" s="341"/>
      <c r="Q376" s="341"/>
      <c r="R376" s="341"/>
      <c r="S376" s="341"/>
      <c r="T376" s="341"/>
      <c r="U376" s="340"/>
      <c r="V376" s="420"/>
      <c r="W376" s="340"/>
      <c r="X376" s="341"/>
      <c r="Y376" s="341"/>
      <c r="Z376" s="462"/>
    </row>
    <row r="377" spans="1:26" s="339" customFormat="1">
      <c r="A377" s="337"/>
      <c r="B377" s="337"/>
      <c r="C377" s="337"/>
      <c r="D377" s="337"/>
      <c r="E377" s="337"/>
      <c r="F377" s="337"/>
      <c r="G377" s="337"/>
      <c r="H377" s="337"/>
      <c r="I377" s="337"/>
      <c r="J377" s="337"/>
      <c r="K377" s="340"/>
      <c r="L377" s="341"/>
      <c r="M377" s="341"/>
      <c r="N377" s="341"/>
      <c r="O377" s="341"/>
      <c r="P377" s="341"/>
      <c r="Q377" s="341"/>
      <c r="R377" s="341"/>
      <c r="S377" s="341"/>
      <c r="T377" s="341"/>
      <c r="U377" s="340"/>
      <c r="V377" s="420"/>
      <c r="W377" s="340"/>
      <c r="X377" s="341"/>
      <c r="Y377" s="341"/>
      <c r="Z377" s="462"/>
    </row>
    <row r="378" spans="1:26" s="339" customFormat="1">
      <c r="A378" s="337"/>
      <c r="B378" s="337"/>
      <c r="C378" s="337"/>
      <c r="D378" s="337"/>
      <c r="E378" s="337"/>
      <c r="F378" s="337"/>
      <c r="G378" s="337"/>
      <c r="H378" s="337"/>
      <c r="I378" s="337"/>
      <c r="J378" s="337"/>
      <c r="K378" s="340"/>
      <c r="L378" s="341"/>
      <c r="M378" s="341"/>
      <c r="N378" s="341"/>
      <c r="O378" s="341"/>
      <c r="P378" s="341"/>
      <c r="Q378" s="341"/>
      <c r="R378" s="341"/>
      <c r="S378" s="341"/>
      <c r="T378" s="341"/>
      <c r="U378" s="340"/>
      <c r="V378" s="420"/>
      <c r="W378" s="340"/>
      <c r="X378" s="341"/>
      <c r="Y378" s="341"/>
      <c r="Z378" s="462"/>
    </row>
    <row r="379" spans="1:26" s="339" customFormat="1">
      <c r="A379" s="337"/>
      <c r="B379" s="337"/>
      <c r="C379" s="337"/>
      <c r="D379" s="337"/>
      <c r="E379" s="337"/>
      <c r="F379" s="337"/>
      <c r="G379" s="337"/>
      <c r="H379" s="337"/>
      <c r="I379" s="337"/>
      <c r="J379" s="337"/>
      <c r="K379" s="340"/>
      <c r="L379" s="341"/>
      <c r="M379" s="341"/>
      <c r="N379" s="341"/>
      <c r="O379" s="341"/>
      <c r="P379" s="341"/>
      <c r="Q379" s="341"/>
      <c r="R379" s="341"/>
      <c r="S379" s="341"/>
      <c r="T379" s="341"/>
      <c r="U379" s="340"/>
      <c r="V379" s="420"/>
      <c r="W379" s="340"/>
      <c r="X379" s="341"/>
      <c r="Y379" s="341"/>
      <c r="Z379" s="462"/>
    </row>
    <row r="380" spans="1:26" s="339" customFormat="1">
      <c r="A380" s="337"/>
      <c r="B380" s="337"/>
      <c r="C380" s="337"/>
      <c r="D380" s="337"/>
      <c r="E380" s="337"/>
      <c r="F380" s="337"/>
      <c r="G380" s="337"/>
      <c r="H380" s="337"/>
      <c r="I380" s="337"/>
      <c r="J380" s="337"/>
      <c r="K380" s="340"/>
      <c r="L380" s="341"/>
      <c r="M380" s="341"/>
      <c r="N380" s="341"/>
      <c r="O380" s="341"/>
      <c r="P380" s="341"/>
      <c r="Q380" s="341"/>
      <c r="R380" s="341"/>
      <c r="S380" s="341"/>
      <c r="T380" s="341"/>
      <c r="U380" s="340"/>
      <c r="V380" s="420"/>
      <c r="W380" s="340"/>
      <c r="X380" s="341"/>
      <c r="Y380" s="341"/>
      <c r="Z380" s="462"/>
    </row>
    <row r="381" spans="1:26" s="339" customFormat="1">
      <c r="A381" s="337"/>
      <c r="B381" s="337"/>
      <c r="C381" s="337"/>
      <c r="D381" s="337"/>
      <c r="E381" s="337"/>
      <c r="F381" s="337"/>
      <c r="G381" s="337"/>
      <c r="H381" s="337"/>
      <c r="I381" s="337"/>
      <c r="J381" s="337"/>
      <c r="K381" s="340"/>
      <c r="L381" s="341"/>
      <c r="M381" s="341"/>
      <c r="N381" s="341"/>
      <c r="O381" s="341"/>
      <c r="P381" s="341"/>
      <c r="Q381" s="341"/>
      <c r="R381" s="341"/>
      <c r="S381" s="341"/>
      <c r="T381" s="341"/>
      <c r="U381" s="340"/>
      <c r="V381" s="420"/>
      <c r="W381" s="340"/>
      <c r="X381" s="341"/>
      <c r="Y381" s="341"/>
      <c r="Z381" s="462"/>
    </row>
    <row r="382" spans="1:26" s="339" customFormat="1">
      <c r="A382" s="337"/>
      <c r="B382" s="337"/>
      <c r="C382" s="337"/>
      <c r="D382" s="337"/>
      <c r="E382" s="337"/>
      <c r="F382" s="337"/>
      <c r="G382" s="337"/>
      <c r="H382" s="337"/>
      <c r="I382" s="337"/>
      <c r="J382" s="337"/>
      <c r="K382" s="340"/>
      <c r="L382" s="341"/>
      <c r="M382" s="341"/>
      <c r="N382" s="341"/>
      <c r="O382" s="341"/>
      <c r="P382" s="341"/>
      <c r="Q382" s="341"/>
      <c r="R382" s="341"/>
      <c r="S382" s="341"/>
      <c r="T382" s="341"/>
      <c r="U382" s="340"/>
      <c r="V382" s="420"/>
      <c r="W382" s="340"/>
      <c r="X382" s="341"/>
      <c r="Y382" s="341"/>
      <c r="Z382" s="462"/>
    </row>
    <row r="383" spans="1:26" s="339" customFormat="1">
      <c r="A383" s="337"/>
      <c r="B383" s="337"/>
      <c r="C383" s="337"/>
      <c r="D383" s="337"/>
      <c r="E383" s="337"/>
      <c r="F383" s="337"/>
      <c r="G383" s="337"/>
      <c r="H383" s="337"/>
      <c r="I383" s="337"/>
      <c r="J383" s="337"/>
      <c r="K383" s="340"/>
      <c r="L383" s="341"/>
      <c r="M383" s="341"/>
      <c r="N383" s="341"/>
      <c r="O383" s="341"/>
      <c r="P383" s="341"/>
      <c r="Q383" s="341"/>
      <c r="R383" s="341"/>
      <c r="S383" s="341"/>
      <c r="T383" s="341"/>
      <c r="U383" s="340"/>
      <c r="V383" s="420"/>
      <c r="W383" s="340"/>
      <c r="X383" s="341"/>
      <c r="Y383" s="341"/>
      <c r="Z383" s="462"/>
    </row>
    <row r="384" spans="1:26" s="339" customFormat="1">
      <c r="A384" s="337"/>
      <c r="B384" s="337"/>
      <c r="C384" s="337"/>
      <c r="D384" s="337"/>
      <c r="E384" s="337"/>
      <c r="F384" s="337"/>
      <c r="G384" s="337"/>
      <c r="H384" s="337"/>
      <c r="I384" s="337"/>
      <c r="J384" s="337"/>
      <c r="K384" s="340"/>
      <c r="L384" s="341"/>
      <c r="M384" s="341"/>
      <c r="N384" s="341"/>
      <c r="O384" s="341"/>
      <c r="P384" s="341"/>
      <c r="Q384" s="341"/>
      <c r="R384" s="341"/>
      <c r="S384" s="341"/>
      <c r="T384" s="341"/>
      <c r="U384" s="340"/>
      <c r="V384" s="420"/>
      <c r="W384" s="340"/>
      <c r="X384" s="341"/>
      <c r="Y384" s="341"/>
      <c r="Z384" s="462"/>
    </row>
    <row r="385" spans="1:26" s="339" customFormat="1">
      <c r="A385" s="337"/>
      <c r="B385" s="337"/>
      <c r="C385" s="337"/>
      <c r="D385" s="337"/>
      <c r="E385" s="337"/>
      <c r="F385" s="337"/>
      <c r="G385" s="337"/>
      <c r="H385" s="337"/>
      <c r="I385" s="337"/>
      <c r="J385" s="337"/>
      <c r="K385" s="340"/>
      <c r="L385" s="341"/>
      <c r="M385" s="341"/>
      <c r="N385" s="341"/>
      <c r="O385" s="341"/>
      <c r="P385" s="341"/>
      <c r="Q385" s="341"/>
      <c r="R385" s="341"/>
      <c r="S385" s="341"/>
      <c r="T385" s="341"/>
      <c r="U385" s="340"/>
      <c r="V385" s="420"/>
      <c r="W385" s="340"/>
      <c r="X385" s="341"/>
      <c r="Y385" s="341"/>
      <c r="Z385" s="462"/>
    </row>
    <row r="386" spans="1:26" s="339" customFormat="1">
      <c r="A386" s="337"/>
      <c r="B386" s="337"/>
      <c r="C386" s="337"/>
      <c r="D386" s="337"/>
      <c r="E386" s="337"/>
      <c r="F386" s="337"/>
      <c r="G386" s="337"/>
      <c r="H386" s="337"/>
      <c r="I386" s="337"/>
      <c r="J386" s="337"/>
      <c r="K386" s="340"/>
      <c r="L386" s="341"/>
      <c r="M386" s="341"/>
      <c r="N386" s="341"/>
      <c r="O386" s="341"/>
      <c r="P386" s="341"/>
      <c r="Q386" s="341"/>
      <c r="R386" s="341"/>
      <c r="S386" s="341"/>
      <c r="T386" s="341"/>
      <c r="U386" s="340"/>
      <c r="V386" s="420"/>
      <c r="W386" s="340"/>
      <c r="X386" s="341"/>
      <c r="Y386" s="341"/>
      <c r="Z386" s="462"/>
    </row>
    <row r="387" spans="1:26" s="339" customFormat="1">
      <c r="A387" s="337"/>
      <c r="B387" s="337"/>
      <c r="C387" s="337"/>
      <c r="D387" s="337"/>
      <c r="E387" s="337"/>
      <c r="F387" s="337"/>
      <c r="G387" s="337"/>
      <c r="H387" s="337"/>
      <c r="I387" s="337"/>
      <c r="J387" s="337"/>
      <c r="K387" s="340"/>
      <c r="L387" s="341"/>
      <c r="M387" s="341"/>
      <c r="N387" s="341"/>
      <c r="O387" s="341"/>
      <c r="P387" s="341"/>
      <c r="Q387" s="341"/>
      <c r="R387" s="341"/>
      <c r="S387" s="341"/>
      <c r="T387" s="341"/>
      <c r="U387" s="340"/>
      <c r="V387" s="420"/>
      <c r="W387" s="340"/>
      <c r="X387" s="341"/>
      <c r="Y387" s="341"/>
      <c r="Z387" s="462"/>
    </row>
    <row r="388" spans="1:26" s="339" customFormat="1">
      <c r="A388" s="337"/>
      <c r="B388" s="337"/>
      <c r="C388" s="337"/>
      <c r="D388" s="337"/>
      <c r="E388" s="337"/>
      <c r="F388" s="337"/>
      <c r="G388" s="337"/>
      <c r="H388" s="337"/>
      <c r="I388" s="337"/>
      <c r="J388" s="337"/>
      <c r="K388" s="340"/>
      <c r="L388" s="341"/>
      <c r="M388" s="341"/>
      <c r="N388" s="341"/>
      <c r="O388" s="341"/>
      <c r="P388" s="341"/>
      <c r="Q388" s="341"/>
      <c r="R388" s="341"/>
      <c r="S388" s="341"/>
      <c r="T388" s="341"/>
      <c r="U388" s="340"/>
      <c r="V388" s="420"/>
      <c r="W388" s="340"/>
      <c r="X388" s="341"/>
      <c r="Y388" s="341"/>
      <c r="Z388" s="462"/>
    </row>
    <row r="389" spans="1:26" s="339" customFormat="1">
      <c r="A389" s="337"/>
      <c r="B389" s="337"/>
      <c r="C389" s="337"/>
      <c r="D389" s="337"/>
      <c r="E389" s="337"/>
      <c r="F389" s="337"/>
      <c r="G389" s="337"/>
      <c r="H389" s="337"/>
      <c r="I389" s="337"/>
      <c r="J389" s="337"/>
      <c r="K389" s="340"/>
      <c r="L389" s="341"/>
      <c r="M389" s="341"/>
      <c r="N389" s="341"/>
      <c r="O389" s="341"/>
      <c r="P389" s="341"/>
      <c r="Q389" s="341"/>
      <c r="R389" s="341"/>
      <c r="S389" s="341"/>
      <c r="T389" s="341"/>
      <c r="U389" s="340"/>
      <c r="V389" s="420"/>
      <c r="W389" s="340"/>
      <c r="X389" s="341"/>
      <c r="Y389" s="341"/>
      <c r="Z389" s="462"/>
    </row>
    <row r="390" spans="1:26" s="339" customFormat="1">
      <c r="A390" s="337"/>
      <c r="B390" s="337"/>
      <c r="C390" s="337"/>
      <c r="D390" s="337"/>
      <c r="E390" s="337"/>
      <c r="F390" s="337"/>
      <c r="G390" s="337"/>
      <c r="H390" s="337"/>
      <c r="I390" s="337"/>
      <c r="J390" s="337"/>
      <c r="K390" s="340"/>
      <c r="L390" s="341"/>
      <c r="M390" s="341"/>
      <c r="N390" s="341"/>
      <c r="O390" s="341"/>
      <c r="P390" s="341"/>
      <c r="Q390" s="341"/>
      <c r="R390" s="341"/>
      <c r="S390" s="341"/>
      <c r="T390" s="341"/>
      <c r="U390" s="340"/>
      <c r="V390" s="420"/>
      <c r="W390" s="340"/>
      <c r="X390" s="341"/>
      <c r="Y390" s="341"/>
      <c r="Z390" s="462"/>
    </row>
    <row r="391" spans="1:26" s="339" customFormat="1">
      <c r="A391" s="337"/>
      <c r="B391" s="337"/>
      <c r="C391" s="337"/>
      <c r="D391" s="337"/>
      <c r="E391" s="337"/>
      <c r="F391" s="337"/>
      <c r="G391" s="337"/>
      <c r="H391" s="337"/>
      <c r="I391" s="337"/>
      <c r="J391" s="337"/>
      <c r="K391" s="340"/>
      <c r="L391" s="341"/>
      <c r="M391" s="341"/>
      <c r="N391" s="341"/>
      <c r="O391" s="341"/>
      <c r="P391" s="341"/>
      <c r="Q391" s="341"/>
      <c r="R391" s="341"/>
      <c r="S391" s="341"/>
      <c r="T391" s="341"/>
      <c r="U391" s="340"/>
      <c r="V391" s="420"/>
      <c r="W391" s="340"/>
      <c r="X391" s="341"/>
      <c r="Y391" s="341"/>
      <c r="Z391" s="462"/>
    </row>
    <row r="392" spans="1:26" s="339" customFormat="1">
      <c r="A392" s="337"/>
      <c r="B392" s="337"/>
      <c r="C392" s="337"/>
      <c r="D392" s="337"/>
      <c r="E392" s="337"/>
      <c r="F392" s="337"/>
      <c r="G392" s="337"/>
      <c r="H392" s="337"/>
      <c r="I392" s="337"/>
      <c r="J392" s="337"/>
      <c r="K392" s="340"/>
      <c r="L392" s="341"/>
      <c r="M392" s="341"/>
      <c r="N392" s="341"/>
      <c r="O392" s="341"/>
      <c r="P392" s="341"/>
      <c r="Q392" s="341"/>
      <c r="R392" s="341"/>
      <c r="S392" s="341"/>
      <c r="T392" s="341"/>
      <c r="U392" s="340"/>
      <c r="V392" s="420"/>
      <c r="W392" s="340"/>
      <c r="X392" s="341"/>
      <c r="Y392" s="341"/>
      <c r="Z392" s="462"/>
    </row>
    <row r="393" spans="1:26" s="339" customFormat="1">
      <c r="A393" s="337"/>
      <c r="B393" s="337"/>
      <c r="C393" s="337"/>
      <c r="D393" s="337"/>
      <c r="E393" s="337"/>
      <c r="F393" s="337"/>
      <c r="G393" s="337"/>
      <c r="H393" s="337"/>
      <c r="I393" s="337"/>
      <c r="J393" s="337"/>
      <c r="K393" s="340"/>
      <c r="L393" s="341"/>
      <c r="M393" s="341"/>
      <c r="N393" s="341"/>
      <c r="O393" s="341"/>
      <c r="P393" s="341"/>
      <c r="Q393" s="341"/>
      <c r="R393" s="341"/>
      <c r="S393" s="341"/>
      <c r="T393" s="341"/>
      <c r="U393" s="340"/>
      <c r="V393" s="420"/>
      <c r="W393" s="340"/>
      <c r="X393" s="341"/>
      <c r="Y393" s="341"/>
      <c r="Z393" s="462"/>
    </row>
    <row r="394" spans="1:26" s="339" customFormat="1">
      <c r="A394" s="337"/>
      <c r="B394" s="337"/>
      <c r="C394" s="337"/>
      <c r="D394" s="337"/>
      <c r="E394" s="337"/>
      <c r="F394" s="337"/>
      <c r="G394" s="337"/>
      <c r="H394" s="337"/>
      <c r="I394" s="337"/>
      <c r="J394" s="337"/>
      <c r="K394" s="340"/>
      <c r="L394" s="341"/>
      <c r="M394" s="341"/>
      <c r="N394" s="341"/>
      <c r="O394" s="341"/>
      <c r="P394" s="341"/>
      <c r="Q394" s="341"/>
      <c r="R394" s="341"/>
      <c r="S394" s="341"/>
      <c r="T394" s="341"/>
      <c r="U394" s="340"/>
      <c r="V394" s="420"/>
      <c r="W394" s="340"/>
      <c r="X394" s="341"/>
      <c r="Y394" s="341"/>
      <c r="Z394" s="462"/>
    </row>
  </sheetData>
  <sheetProtection sheet="1" objects="1" scenarios="1"/>
  <mergeCells count="133">
    <mergeCell ref="A31:E31"/>
    <mergeCell ref="A6:C6"/>
    <mergeCell ref="D6:E6"/>
    <mergeCell ref="F6:F7"/>
    <mergeCell ref="G6:J7"/>
    <mergeCell ref="A7:C7"/>
    <mergeCell ref="D7:E7"/>
    <mergeCell ref="B2:J2"/>
    <mergeCell ref="A3:J3"/>
    <mergeCell ref="A4:C4"/>
    <mergeCell ref="D4:E4"/>
    <mergeCell ref="G4:H4"/>
    <mergeCell ref="A5:C5"/>
    <mergeCell ref="D5:E5"/>
    <mergeCell ref="G5:H5"/>
    <mergeCell ref="I40:J40"/>
    <mergeCell ref="I41:J41"/>
    <mergeCell ref="I42:J42"/>
    <mergeCell ref="I43:J43"/>
    <mergeCell ref="I44:J44"/>
    <mergeCell ref="I45:J45"/>
    <mergeCell ref="A32:G32"/>
    <mergeCell ref="H36:J36"/>
    <mergeCell ref="I37:J37"/>
    <mergeCell ref="I38:J38"/>
    <mergeCell ref="I39:J39"/>
    <mergeCell ref="G51:J52"/>
    <mergeCell ref="G53:J53"/>
    <mergeCell ref="A57:E57"/>
    <mergeCell ref="G57:I57"/>
    <mergeCell ref="G59:J59"/>
    <mergeCell ref="G60:J61"/>
    <mergeCell ref="I46:J46"/>
    <mergeCell ref="A47:G47"/>
    <mergeCell ref="A48:E48"/>
    <mergeCell ref="G48:I48"/>
    <mergeCell ref="C49:E49"/>
    <mergeCell ref="G50:J50"/>
    <mergeCell ref="G71:J71"/>
    <mergeCell ref="A75:E75"/>
    <mergeCell ref="G75:I75"/>
    <mergeCell ref="C76:E76"/>
    <mergeCell ref="G77:J77"/>
    <mergeCell ref="G78:J79"/>
    <mergeCell ref="G62:J62"/>
    <mergeCell ref="A66:E66"/>
    <mergeCell ref="G66:I66"/>
    <mergeCell ref="C67:E67"/>
    <mergeCell ref="G68:J68"/>
    <mergeCell ref="G69:J70"/>
    <mergeCell ref="G89:J89"/>
    <mergeCell ref="A93:E93"/>
    <mergeCell ref="G93:I93"/>
    <mergeCell ref="C94:E94"/>
    <mergeCell ref="G95:J95"/>
    <mergeCell ref="G96:J97"/>
    <mergeCell ref="G80:J80"/>
    <mergeCell ref="A84:E84"/>
    <mergeCell ref="G84:I84"/>
    <mergeCell ref="C85:E85"/>
    <mergeCell ref="G86:J86"/>
    <mergeCell ref="G87:J88"/>
    <mergeCell ref="G107:J107"/>
    <mergeCell ref="A111:J111"/>
    <mergeCell ref="A112:J112"/>
    <mergeCell ref="A113:J113"/>
    <mergeCell ref="A114:J114"/>
    <mergeCell ref="A115:J115"/>
    <mergeCell ref="G98:J98"/>
    <mergeCell ref="A102:E102"/>
    <mergeCell ref="G102:I102"/>
    <mergeCell ref="C103:E103"/>
    <mergeCell ref="G104:J104"/>
    <mergeCell ref="G105:J106"/>
    <mergeCell ref="H122:J122"/>
    <mergeCell ref="H123:J123"/>
    <mergeCell ref="H124:J124"/>
    <mergeCell ref="H125:J125"/>
    <mergeCell ref="H126:J126"/>
    <mergeCell ref="H127:J127"/>
    <mergeCell ref="A116:J116"/>
    <mergeCell ref="A117:J117"/>
    <mergeCell ref="A118:J118"/>
    <mergeCell ref="A119:J119"/>
    <mergeCell ref="A120:C121"/>
    <mergeCell ref="H120:J121"/>
    <mergeCell ref="H134:J134"/>
    <mergeCell ref="H135:J135"/>
    <mergeCell ref="H136:J136"/>
    <mergeCell ref="H137:J137"/>
    <mergeCell ref="H138:J138"/>
    <mergeCell ref="H139:J139"/>
    <mergeCell ref="H128:J128"/>
    <mergeCell ref="H129:J129"/>
    <mergeCell ref="H130:J130"/>
    <mergeCell ref="H131:J131"/>
    <mergeCell ref="H132:J132"/>
    <mergeCell ref="H133:J133"/>
    <mergeCell ref="H147:J147"/>
    <mergeCell ref="H148:J148"/>
    <mergeCell ref="H149:J149"/>
    <mergeCell ref="H150:J150"/>
    <mergeCell ref="H151:J151"/>
    <mergeCell ref="H140:J140"/>
    <mergeCell ref="H141:J141"/>
    <mergeCell ref="H142:J142"/>
    <mergeCell ref="H143:J143"/>
    <mergeCell ref="H144:J144"/>
    <mergeCell ref="H145:J145"/>
    <mergeCell ref="F171:J171"/>
    <mergeCell ref="A172:J172"/>
    <mergeCell ref="F8:H9"/>
    <mergeCell ref="A8:E8"/>
    <mergeCell ref="A33:G33"/>
    <mergeCell ref="F165:J165"/>
    <mergeCell ref="A166:J166"/>
    <mergeCell ref="F167:J167"/>
    <mergeCell ref="A168:J168"/>
    <mergeCell ref="F169:J169"/>
    <mergeCell ref="A170:J170"/>
    <mergeCell ref="F159:J159"/>
    <mergeCell ref="A160:J160"/>
    <mergeCell ref="F161:J161"/>
    <mergeCell ref="A162:J162"/>
    <mergeCell ref="F163:J163"/>
    <mergeCell ref="A164:J164"/>
    <mergeCell ref="H152:J152"/>
    <mergeCell ref="H153:J153"/>
    <mergeCell ref="H154:J154"/>
    <mergeCell ref="H155:J155"/>
    <mergeCell ref="H156:J156"/>
    <mergeCell ref="A157:J158"/>
    <mergeCell ref="H146:J146"/>
  </mergeCells>
  <pageMargins left="0.55118110236220474" right="0.51181102362204722" top="0.55118110236220474" bottom="0.55118110236220474" header="0.31496062992125984" footer="0.31496062992125984"/>
  <pageSetup paperSize="9" scale="99" orientation="landscape" r:id="rId1"/>
  <headerFooter>
    <oddHeader>&amp;L&amp;8 UTC  - Master Qualité&amp;C&amp;8Onglet : &amp;A&amp;R&amp;8Fichier : &amp;F</oddHeader>
    <oddFooter>&amp;L&amp;8Version du 04 février 2018&amp;C&amp;8©2018  Master QPO - TTS :Claire MANCET-Hamza EL MARSAOUI-Lamjed MEKSI-Wiame LAMKADEM &amp;R&amp;8&amp;P/&amp;N</oddFooter>
  </headerFooter>
  <rowBreaks count="6" manualBreakCount="6">
    <brk id="31" max="16383" man="1"/>
    <brk id="47" max="16383" man="1"/>
    <brk id="65" max="16383" man="1"/>
    <brk id="83" max="16383" man="1"/>
    <brk id="119" max="9" man="1"/>
    <brk id="156" max="9" man="1"/>
  </rowBreaks>
  <colBreaks count="1" manualBreakCount="1">
    <brk id="10" max="171" man="1"/>
  </colBreaks>
  <drawing r:id="rId2"/>
</worksheet>
</file>

<file path=xl/worksheets/sheet6.xml><?xml version="1.0" encoding="utf-8"?>
<worksheet xmlns="http://schemas.openxmlformats.org/spreadsheetml/2006/main" xmlns:r="http://schemas.openxmlformats.org/officeDocument/2006/relationships">
  <sheetPr codeName="Feuil11">
    <tabColor theme="6" tint="0.79998168889431442"/>
  </sheetPr>
  <dimension ref="A1:Z374"/>
  <sheetViews>
    <sheetView view="pageBreakPreview" zoomScaleNormal="80" zoomScaleSheetLayoutView="100" zoomScalePageLayoutView="80" workbookViewId="0">
      <selection activeCell="J4" sqref="J4"/>
    </sheetView>
  </sheetViews>
  <sheetFormatPr baseColWidth="10" defaultColWidth="10.7109375" defaultRowHeight="15"/>
  <cols>
    <col min="1" max="1" width="11" style="249" customWidth="1"/>
    <col min="2" max="10" width="14" style="249" customWidth="1"/>
    <col min="11" max="11" width="10.5703125" style="340" customWidth="1"/>
    <col min="12" max="12" width="14.28515625" style="341" customWidth="1"/>
    <col min="13" max="13" width="9.85546875" style="341" customWidth="1"/>
    <col min="14" max="14" width="10.140625" style="341" customWidth="1"/>
    <col min="15" max="16" width="6.7109375" style="341" customWidth="1"/>
    <col min="17" max="17" width="8" style="341" customWidth="1"/>
    <col min="18" max="18" width="8.28515625" style="341" customWidth="1"/>
    <col min="19" max="19" width="6.7109375" style="341" customWidth="1"/>
    <col min="20" max="20" width="7.42578125" style="342" customWidth="1"/>
    <col min="21" max="22" width="10.7109375" style="340"/>
    <col min="23" max="23" width="10.7109375" style="247" customWidth="1"/>
    <col min="24" max="25" width="10.7109375" style="247"/>
    <col min="26" max="26" width="10.7109375" style="248"/>
    <col min="27" max="16384" width="10.7109375" style="249"/>
  </cols>
  <sheetData>
    <row r="1" spans="1:25" ht="29.25" customHeight="1">
      <c r="A1" s="710" t="s">
        <v>1177</v>
      </c>
      <c r="B1" s="711"/>
      <c r="C1" s="711"/>
      <c r="D1" s="711"/>
      <c r="E1" s="712"/>
      <c r="F1" s="712"/>
      <c r="G1" s="712"/>
      <c r="H1" s="712"/>
      <c r="I1" s="712"/>
      <c r="J1" s="713" t="s">
        <v>1703</v>
      </c>
      <c r="K1" s="243"/>
      <c r="L1" s="243"/>
      <c r="M1" s="243"/>
      <c r="N1" s="243"/>
      <c r="O1" s="243"/>
      <c r="P1" s="243"/>
      <c r="Q1" s="243"/>
      <c r="R1" s="243"/>
      <c r="S1" s="244"/>
      <c r="T1" s="245"/>
      <c r="U1" s="246"/>
      <c r="V1" s="246"/>
      <c r="W1" s="246"/>
    </row>
    <row r="2" spans="1:25" ht="32.1" customHeight="1">
      <c r="A2" s="714"/>
      <c r="B2" s="1360" t="str">
        <f>'Résultats communs'!B2:J2</f>
        <v>ISO 13485:2016, ISO 9001:2015, ISO 14971:2013 : Mutualisation des exigences et outil tri-diagnostic pour la performance des entreprises biomédicales</v>
      </c>
      <c r="C2" s="1361"/>
      <c r="D2" s="1361"/>
      <c r="E2" s="1361"/>
      <c r="F2" s="1361"/>
      <c r="G2" s="1361"/>
      <c r="H2" s="1361"/>
      <c r="I2" s="1361"/>
      <c r="J2" s="1362"/>
      <c r="K2" s="250"/>
      <c r="L2" s="251"/>
      <c r="M2" s="251"/>
      <c r="N2" s="251"/>
      <c r="O2" s="251"/>
      <c r="P2" s="251"/>
      <c r="Q2" s="251"/>
      <c r="R2" s="251"/>
      <c r="S2" s="252"/>
      <c r="T2" s="253"/>
      <c r="U2" s="254"/>
      <c r="V2" s="254"/>
      <c r="W2" s="255"/>
      <c r="X2" s="256"/>
      <c r="Y2" s="256"/>
    </row>
    <row r="3" spans="1:25" ht="21.95" customHeight="1">
      <c r="A3" s="1457" t="s">
        <v>1176</v>
      </c>
      <c r="B3" s="1458"/>
      <c r="C3" s="1458"/>
      <c r="D3" s="1458"/>
      <c r="E3" s="1458"/>
      <c r="F3" s="1458"/>
      <c r="G3" s="1458"/>
      <c r="H3" s="1458"/>
      <c r="I3" s="1458"/>
      <c r="J3" s="1459"/>
      <c r="K3" s="257"/>
      <c r="L3" s="258"/>
      <c r="M3" s="258"/>
      <c r="N3" s="258"/>
      <c r="O3" s="258"/>
      <c r="P3" s="258"/>
      <c r="Q3" s="258"/>
      <c r="R3" s="258"/>
      <c r="S3" s="252"/>
      <c r="T3" s="253"/>
      <c r="U3" s="255"/>
      <c r="V3" s="259"/>
      <c r="W3" s="256"/>
      <c r="X3" s="256"/>
      <c r="Y3" s="256"/>
    </row>
    <row r="4" spans="1:25" ht="14.1" customHeight="1">
      <c r="A4" s="1366" t="str">
        <f>'Evaluation des exigences'!A4</f>
        <v>Nom de l'établissement :</v>
      </c>
      <c r="B4" s="1367"/>
      <c r="C4" s="1367"/>
      <c r="D4" s="1368" t="str">
        <f>'Evaluation des exigences'!E4</f>
        <v>Nom de l'établissement</v>
      </c>
      <c r="E4" s="1460"/>
      <c r="F4" s="715" t="str">
        <f>'Evaluation des exigences'!H4</f>
        <v>Resp. Autodiagnostic :</v>
      </c>
      <c r="G4" s="1370" t="str">
        <f>'Evaluation des exigences'!I4</f>
        <v>Nom &amp; Prénom</v>
      </c>
      <c r="H4" s="1371"/>
      <c r="I4" s="16" t="str">
        <f>'Evaluation des exigences'!L4</f>
        <v>Date :</v>
      </c>
      <c r="J4" s="765">
        <f>'Evaluation des exigences'!M4</f>
        <v>43131</v>
      </c>
      <c r="K4" s="260"/>
      <c r="L4" s="260"/>
      <c r="M4" s="260"/>
      <c r="N4" s="260"/>
      <c r="O4" s="260"/>
      <c r="P4" s="260"/>
      <c r="Q4" s="260"/>
      <c r="R4" s="260"/>
      <c r="S4" s="261"/>
      <c r="T4" s="425"/>
      <c r="U4" s="254"/>
      <c r="V4" s="259"/>
      <c r="W4" s="256"/>
      <c r="X4" s="256"/>
      <c r="Y4" s="256"/>
    </row>
    <row r="5" spans="1:25" ht="14.1" customHeight="1">
      <c r="A5" s="1345" t="str">
        <f>'Evaluation des exigences'!A5</f>
        <v>Resp. Qualité et Affaires Règlementaires :</v>
      </c>
      <c r="B5" s="1346"/>
      <c r="C5" s="1346"/>
      <c r="D5" s="1347" t="str">
        <f>'Evaluation des exigences'!E5</f>
        <v>Nom et Prénom</v>
      </c>
      <c r="E5" s="1348"/>
      <c r="F5" s="631" t="str">
        <f>'Evaluation des exigences'!H5</f>
        <v>Email :</v>
      </c>
      <c r="G5" s="1372" t="str">
        <f>'Evaluation des exigences'!I5</f>
        <v>email</v>
      </c>
      <c r="H5" s="1373"/>
      <c r="I5" s="17" t="str">
        <f>'Evaluation des exigences'!L5</f>
        <v xml:space="preserve">Tel : </v>
      </c>
      <c r="J5" s="932" t="str">
        <f>'Résultats communs'!J5</f>
        <v>xxxxxxx</v>
      </c>
      <c r="K5" s="262"/>
      <c r="L5" s="262"/>
      <c r="M5" s="262"/>
      <c r="N5" s="262"/>
      <c r="O5" s="262"/>
      <c r="P5" s="262"/>
      <c r="Q5" s="262"/>
      <c r="R5" s="262"/>
      <c r="S5" s="261"/>
      <c r="T5" s="425"/>
      <c r="U5" s="254"/>
      <c r="V5" s="259"/>
      <c r="W5" s="256"/>
      <c r="X5" s="256"/>
      <c r="Y5" s="256"/>
    </row>
    <row r="6" spans="1:25" ht="14.1" customHeight="1">
      <c r="A6" s="1345" t="str">
        <f>'Evaluation des exigences'!A6</f>
        <v xml:space="preserve">Email : </v>
      </c>
      <c r="B6" s="1346"/>
      <c r="C6" s="1346"/>
      <c r="D6" s="1347" t="str">
        <f>'Evaluation des exigences'!E6</f>
        <v>@</v>
      </c>
      <c r="E6" s="1348"/>
      <c r="F6" s="1444" t="str">
        <f>'Evaluation des exigences'!H6</f>
        <v>Equipe d'évaluation :</v>
      </c>
      <c r="G6" s="1351" t="str">
        <f>'Evaluation des exigences'!I6</f>
        <v>Noms et prénoms des participants</v>
      </c>
      <c r="H6" s="1352"/>
      <c r="I6" s="1352"/>
      <c r="J6" s="1353"/>
      <c r="K6" s="263"/>
      <c r="L6" s="263"/>
      <c r="M6" s="263"/>
      <c r="N6" s="263"/>
      <c r="O6" s="263"/>
      <c r="P6" s="263"/>
      <c r="Q6" s="263"/>
      <c r="R6" s="263"/>
      <c r="S6" s="252"/>
      <c r="T6" s="253"/>
      <c r="U6" s="255"/>
      <c r="V6" s="259"/>
      <c r="W6" s="256"/>
      <c r="X6" s="256"/>
      <c r="Y6" s="256"/>
    </row>
    <row r="7" spans="1:25" ht="14.1" customHeight="1">
      <c r="A7" s="1448" t="str">
        <f>'Evaluation des exigences'!A7</f>
        <v>Téléphone :</v>
      </c>
      <c r="B7" s="1449"/>
      <c r="C7" s="1449"/>
      <c r="D7" s="1450" t="str">
        <f>'Evaluation des exigences'!E7</f>
        <v>Tél</v>
      </c>
      <c r="E7" s="1451"/>
      <c r="F7" s="1445"/>
      <c r="G7" s="1446"/>
      <c r="H7" s="1446"/>
      <c r="I7" s="1446"/>
      <c r="J7" s="1447"/>
      <c r="K7" s="263"/>
      <c r="L7" s="263"/>
      <c r="M7" s="263"/>
      <c r="N7" s="263"/>
      <c r="O7" s="263"/>
      <c r="P7" s="263"/>
      <c r="Q7" s="263"/>
      <c r="R7" s="263"/>
      <c r="S7" s="252"/>
      <c r="T7" s="253"/>
      <c r="U7" s="255"/>
      <c r="V7" s="259"/>
      <c r="W7" s="256"/>
      <c r="X7" s="256"/>
      <c r="Y7" s="256"/>
    </row>
    <row r="8" spans="1:25" ht="15.75" customHeight="1">
      <c r="A8" s="746"/>
      <c r="B8" s="264"/>
      <c r="C8" s="264"/>
      <c r="D8" s="264"/>
      <c r="E8" s="1452" t="s">
        <v>1741</v>
      </c>
      <c r="F8" s="1452"/>
      <c r="G8" s="1452"/>
      <c r="H8" s="1452"/>
      <c r="I8" s="1452"/>
      <c r="J8" s="1453"/>
      <c r="K8" s="265"/>
      <c r="L8" s="251"/>
      <c r="M8" s="251"/>
      <c r="N8" s="251"/>
      <c r="O8" s="251"/>
      <c r="P8" s="251"/>
      <c r="Q8" s="251"/>
      <c r="R8" s="251"/>
      <c r="S8" s="252"/>
      <c r="T8" s="253"/>
      <c r="U8" s="254"/>
      <c r="V8" s="254"/>
      <c r="W8" s="256"/>
      <c r="X8" s="256"/>
      <c r="Y8" s="256"/>
    </row>
    <row r="9" spans="1:25" ht="15.75">
      <c r="A9" s="719"/>
      <c r="B9" s="266"/>
      <c r="C9" s="266"/>
      <c r="D9" s="266"/>
      <c r="E9" s="266"/>
      <c r="F9" s="266"/>
      <c r="G9" s="266"/>
      <c r="H9" s="267" t="str">
        <f>" - - - - -"</f>
        <v xml:space="preserve"> - - - - -</v>
      </c>
      <c r="I9" s="1387" t="str">
        <f>CONCATENATE(TEXT('Page d''accueil'!$A$42,"#%")," ",'Page d''accueil'!$C$42)</f>
        <v>80% Conforme</v>
      </c>
      <c r="J9" s="1388"/>
      <c r="K9" s="254"/>
      <c r="L9" s="261"/>
      <c r="M9" s="261"/>
      <c r="N9" s="261"/>
      <c r="O9" s="261"/>
      <c r="P9" s="261"/>
      <c r="Q9" s="261"/>
      <c r="R9" s="261"/>
      <c r="S9" s="252"/>
      <c r="T9" s="253"/>
      <c r="U9" s="254"/>
      <c r="V9" s="254"/>
      <c r="W9" s="256"/>
      <c r="X9" s="256"/>
      <c r="Y9" s="256"/>
    </row>
    <row r="10" spans="1:25" ht="22.5" customHeight="1">
      <c r="A10" s="719"/>
      <c r="B10" s="266"/>
      <c r="C10" s="266"/>
      <c r="D10" s="266"/>
      <c r="E10" s="266"/>
      <c r="F10" s="266"/>
      <c r="G10" s="266"/>
      <c r="H10" s="268" t="str">
        <f>"- - - - -"</f>
        <v>- - - - -</v>
      </c>
      <c r="I10" s="1389" t="str">
        <f>CONCATENATE(TEXT('Page d''accueil'!$A$41,"#%")," ",'Page d''accueil'!$C$41)</f>
        <v>60% Convaincant</v>
      </c>
      <c r="J10" s="1390"/>
      <c r="K10" s="254"/>
      <c r="W10" s="256"/>
      <c r="X10" s="256"/>
      <c r="Y10" s="256"/>
    </row>
    <row r="11" spans="1:25" ht="15.75">
      <c r="A11" s="719"/>
      <c r="B11" s="266"/>
      <c r="C11" s="266"/>
      <c r="D11" s="266"/>
      <c r="E11" s="266"/>
      <c r="F11" s="266"/>
      <c r="G11" s="266"/>
      <c r="H11" s="271" t="str">
        <f>"- - - - -"</f>
        <v>- - - - -</v>
      </c>
      <c r="I11" s="1391" t="str">
        <f>CONCATENATE(TEXT('Page d''accueil'!$A$39,"#%")," ",'Page d''accueil'!$C$39)</f>
        <v>30% Aléatoire</v>
      </c>
      <c r="J11" s="1392"/>
      <c r="K11" s="254"/>
      <c r="W11" s="256"/>
      <c r="X11" s="256"/>
      <c r="Y11" s="256"/>
    </row>
    <row r="12" spans="1:25">
      <c r="A12" s="719"/>
      <c r="B12" s="266"/>
      <c r="C12" s="266"/>
      <c r="D12" s="266"/>
      <c r="E12" s="266"/>
      <c r="F12" s="266"/>
      <c r="G12" s="266"/>
      <c r="H12" s="266"/>
      <c r="I12" s="266"/>
      <c r="J12" s="722"/>
      <c r="K12" s="254"/>
      <c r="W12" s="256"/>
      <c r="X12" s="256"/>
      <c r="Y12" s="256"/>
    </row>
    <row r="13" spans="1:25">
      <c r="A13" s="719"/>
      <c r="B13" s="266"/>
      <c r="C13" s="266"/>
      <c r="D13" s="266"/>
      <c r="E13" s="266"/>
      <c r="F13" s="266"/>
      <c r="G13" s="266"/>
      <c r="H13" s="266"/>
      <c r="I13" s="266"/>
      <c r="J13" s="722"/>
      <c r="K13" s="254"/>
      <c r="W13" s="256"/>
      <c r="X13" s="256"/>
      <c r="Y13" s="256"/>
    </row>
    <row r="14" spans="1:25">
      <c r="A14" s="719"/>
      <c r="B14" s="266"/>
      <c r="C14" s="266"/>
      <c r="D14" s="266"/>
      <c r="E14" s="266"/>
      <c r="F14" s="266"/>
      <c r="G14" s="266"/>
      <c r="H14" s="266"/>
      <c r="I14" s="266"/>
      <c r="J14" s="722"/>
      <c r="K14" s="254"/>
      <c r="W14" s="256"/>
      <c r="X14" s="256"/>
      <c r="Y14" s="256"/>
    </row>
    <row r="15" spans="1:25">
      <c r="A15" s="719"/>
      <c r="B15" s="266"/>
      <c r="C15" s="266"/>
      <c r="D15" s="266"/>
      <c r="E15" s="266"/>
      <c r="F15" s="266"/>
      <c r="G15" s="266"/>
      <c r="H15" s="266"/>
      <c r="I15" s="266"/>
      <c r="J15" s="722"/>
      <c r="K15" s="254"/>
      <c r="W15" s="256"/>
      <c r="X15" s="256"/>
      <c r="Y15" s="256"/>
    </row>
    <row r="16" spans="1:25">
      <c r="A16" s="719"/>
      <c r="B16" s="266"/>
      <c r="C16" s="266"/>
      <c r="D16" s="266"/>
      <c r="E16" s="266"/>
      <c r="F16" s="266"/>
      <c r="G16" s="266"/>
      <c r="H16" s="266"/>
      <c r="I16" s="266"/>
      <c r="J16" s="722"/>
      <c r="K16" s="254"/>
      <c r="W16" s="256"/>
      <c r="X16" s="256"/>
      <c r="Y16" s="256"/>
    </row>
    <row r="17" spans="1:25">
      <c r="A17" s="719"/>
      <c r="B17" s="266"/>
      <c r="C17" s="266"/>
      <c r="D17" s="266"/>
      <c r="E17" s="266"/>
      <c r="F17" s="266"/>
      <c r="G17" s="266"/>
      <c r="H17" s="266"/>
      <c r="I17" s="266"/>
      <c r="J17" s="722"/>
      <c r="K17" s="254"/>
      <c r="L17" s="261"/>
      <c r="M17" s="261"/>
      <c r="N17" s="261"/>
      <c r="O17" s="261"/>
      <c r="P17" s="261"/>
      <c r="Q17" s="261"/>
      <c r="R17" s="261"/>
      <c r="S17" s="252"/>
      <c r="T17" s="253"/>
      <c r="U17" s="254"/>
      <c r="V17" s="254"/>
      <c r="W17" s="256"/>
      <c r="X17" s="256"/>
      <c r="Y17" s="256"/>
    </row>
    <row r="18" spans="1:25">
      <c r="A18" s="719"/>
      <c r="B18" s="266"/>
      <c r="C18" s="266"/>
      <c r="D18" s="266"/>
      <c r="E18" s="266"/>
      <c r="F18" s="266"/>
      <c r="G18" s="266"/>
      <c r="H18" s="266"/>
      <c r="I18" s="266"/>
      <c r="J18" s="722"/>
      <c r="K18" s="254"/>
      <c r="L18" s="261"/>
      <c r="M18" s="261"/>
      <c r="N18" s="261"/>
      <c r="O18" s="261"/>
      <c r="P18" s="261"/>
      <c r="Q18" s="261"/>
      <c r="R18" s="261"/>
      <c r="S18" s="252"/>
      <c r="T18" s="253"/>
      <c r="U18" s="254"/>
      <c r="V18" s="254"/>
      <c r="W18" s="256"/>
      <c r="X18" s="256"/>
      <c r="Y18" s="256"/>
    </row>
    <row r="19" spans="1:25">
      <c r="A19" s="719"/>
      <c r="B19" s="266"/>
      <c r="C19" s="266"/>
      <c r="D19" s="266"/>
      <c r="E19" s="266"/>
      <c r="F19" s="266"/>
      <c r="G19" s="266"/>
      <c r="H19" s="266"/>
      <c r="I19" s="266"/>
      <c r="J19" s="722"/>
      <c r="K19" s="254"/>
      <c r="L19" s="261"/>
      <c r="M19" s="261"/>
      <c r="N19" s="275"/>
      <c r="O19" s="261"/>
      <c r="P19" s="261"/>
      <c r="Q19" s="261"/>
      <c r="R19" s="261"/>
      <c r="S19" s="252"/>
      <c r="T19" s="253"/>
      <c r="U19" s="254"/>
      <c r="V19" s="254"/>
      <c r="W19" s="256"/>
      <c r="X19" s="256"/>
      <c r="Y19" s="256"/>
    </row>
    <row r="20" spans="1:25" ht="15.75" customHeight="1">
      <c r="A20" s="719"/>
      <c r="B20" s="266"/>
      <c r="C20" s="266"/>
      <c r="D20" s="266"/>
      <c r="E20" s="266"/>
      <c r="F20" s="266"/>
      <c r="G20" s="266"/>
      <c r="H20" s="266"/>
      <c r="I20" s="266"/>
      <c r="J20" s="722"/>
      <c r="K20" s="254"/>
      <c r="O20" s="425"/>
      <c r="P20" s="425"/>
      <c r="Q20" s="425"/>
      <c r="R20" s="425"/>
      <c r="S20" s="252"/>
      <c r="T20" s="253"/>
      <c r="U20" s="254"/>
      <c r="V20" s="254"/>
      <c r="W20" s="256"/>
      <c r="X20" s="256"/>
      <c r="Y20" s="256"/>
    </row>
    <row r="21" spans="1:25">
      <c r="A21" s="719"/>
      <c r="B21" s="266"/>
      <c r="C21" s="266"/>
      <c r="D21" s="266"/>
      <c r="E21" s="266"/>
      <c r="F21" s="266"/>
      <c r="G21" s="266"/>
      <c r="H21" s="266"/>
      <c r="I21" s="266"/>
      <c r="J21" s="722"/>
      <c r="K21" s="254"/>
      <c r="O21" s="424"/>
      <c r="P21" s="424"/>
      <c r="Q21" s="424"/>
      <c r="R21" s="424"/>
      <c r="S21" s="252"/>
      <c r="T21" s="253"/>
      <c r="U21" s="254"/>
      <c r="V21" s="254"/>
      <c r="W21" s="256"/>
      <c r="X21" s="256"/>
      <c r="Y21" s="256"/>
    </row>
    <row r="22" spans="1:25">
      <c r="A22" s="719"/>
      <c r="B22" s="266"/>
      <c r="C22" s="266"/>
      <c r="D22" s="266"/>
      <c r="E22" s="266"/>
      <c r="F22" s="266"/>
      <c r="G22" s="266"/>
      <c r="H22" s="266"/>
      <c r="I22" s="266"/>
      <c r="J22" s="722"/>
      <c r="K22" s="254"/>
      <c r="O22" s="424"/>
      <c r="P22" s="424"/>
      <c r="Q22" s="424"/>
      <c r="R22" s="424"/>
      <c r="S22" s="252"/>
      <c r="T22" s="253"/>
      <c r="U22" s="254"/>
      <c r="V22" s="254"/>
      <c r="W22" s="256"/>
      <c r="X22" s="256"/>
      <c r="Y22" s="256"/>
    </row>
    <row r="23" spans="1:25">
      <c r="A23" s="719"/>
      <c r="B23" s="266"/>
      <c r="C23" s="266"/>
      <c r="D23" s="266"/>
      <c r="E23" s="266"/>
      <c r="F23" s="266"/>
      <c r="G23" s="266"/>
      <c r="H23" s="266"/>
      <c r="I23" s="266"/>
      <c r="J23" s="722"/>
      <c r="K23" s="254"/>
      <c r="O23" s="424"/>
      <c r="P23" s="424"/>
      <c r="Q23" s="424"/>
      <c r="R23" s="424"/>
      <c r="S23" s="252"/>
      <c r="T23" s="253"/>
      <c r="U23" s="254"/>
      <c r="V23" s="254"/>
      <c r="W23" s="256"/>
      <c r="X23" s="256"/>
      <c r="Y23" s="256"/>
    </row>
    <row r="24" spans="1:25">
      <c r="A24" s="719"/>
      <c r="B24" s="266"/>
      <c r="C24" s="266"/>
      <c r="D24" s="266"/>
      <c r="E24" s="266"/>
      <c r="F24" s="266"/>
      <c r="G24" s="266"/>
      <c r="H24" s="266"/>
      <c r="I24" s="266"/>
      <c r="J24" s="722"/>
      <c r="K24" s="254"/>
      <c r="O24" s="424"/>
      <c r="P24" s="424"/>
      <c r="Q24" s="424"/>
      <c r="R24" s="424"/>
      <c r="S24" s="252"/>
      <c r="T24" s="253"/>
      <c r="U24" s="254"/>
      <c r="V24" s="254"/>
      <c r="W24" s="256"/>
      <c r="X24" s="256"/>
      <c r="Y24" s="256"/>
    </row>
    <row r="25" spans="1:25" ht="13.5" customHeight="1">
      <c r="A25" s="719"/>
      <c r="B25" s="266"/>
      <c r="C25" s="266"/>
      <c r="D25" s="266"/>
      <c r="E25" s="266"/>
      <c r="F25" s="266"/>
      <c r="G25" s="266"/>
      <c r="H25" s="266"/>
      <c r="I25" s="266"/>
      <c r="J25" s="722"/>
      <c r="K25" s="254"/>
      <c r="O25" s="424"/>
      <c r="P25" s="424"/>
      <c r="Q25" s="424"/>
      <c r="R25" s="424"/>
      <c r="S25" s="252"/>
      <c r="T25" s="253"/>
      <c r="U25" s="254"/>
      <c r="V25" s="254"/>
      <c r="W25" s="256"/>
      <c r="X25" s="256"/>
      <c r="Y25" s="256"/>
    </row>
    <row r="26" spans="1:25">
      <c r="A26" s="719"/>
      <c r="B26" s="266"/>
      <c r="C26" s="266"/>
      <c r="D26" s="266"/>
      <c r="E26" s="266"/>
      <c r="F26" s="266"/>
      <c r="G26" s="266"/>
      <c r="H26" s="266"/>
      <c r="I26" s="266"/>
      <c r="J26" s="722"/>
      <c r="K26" s="254"/>
      <c r="O26" s="424"/>
      <c r="P26" s="424"/>
      <c r="Q26" s="424"/>
      <c r="R26" s="424"/>
      <c r="S26" s="252"/>
      <c r="T26" s="253"/>
      <c r="U26" s="254"/>
      <c r="V26" s="254"/>
      <c r="W26" s="256"/>
      <c r="X26" s="256"/>
      <c r="Y26" s="256"/>
    </row>
    <row r="27" spans="1:25">
      <c r="A27" s="719"/>
      <c r="B27" s="266"/>
      <c r="C27" s="266"/>
      <c r="D27" s="266"/>
      <c r="E27" s="266"/>
      <c r="F27" s="266"/>
      <c r="G27" s="266"/>
      <c r="H27" s="266"/>
      <c r="I27" s="266"/>
      <c r="J27" s="722"/>
      <c r="K27" s="254"/>
      <c r="O27" s="424"/>
      <c r="P27" s="424"/>
      <c r="Q27" s="424"/>
      <c r="R27" s="424"/>
      <c r="S27" s="252"/>
      <c r="T27" s="253"/>
      <c r="U27" s="254"/>
      <c r="V27" s="254"/>
      <c r="W27" s="256"/>
      <c r="X27" s="256"/>
      <c r="Y27" s="256"/>
    </row>
    <row r="28" spans="1:25">
      <c r="A28" s="719"/>
      <c r="B28" s="266"/>
      <c r="C28" s="266"/>
      <c r="D28" s="266"/>
      <c r="E28" s="266"/>
      <c r="F28" s="266"/>
      <c r="G28" s="266"/>
      <c r="H28" s="266"/>
      <c r="I28" s="266"/>
      <c r="J28" s="722"/>
      <c r="K28" s="254"/>
      <c r="O28" s="251"/>
      <c r="P28" s="251"/>
      <c r="Q28" s="251"/>
      <c r="R28" s="251"/>
      <c r="S28" s="252"/>
      <c r="T28" s="253"/>
      <c r="U28" s="254"/>
      <c r="V28" s="254"/>
      <c r="W28" s="256"/>
      <c r="X28" s="256"/>
      <c r="Y28" s="256"/>
    </row>
    <row r="29" spans="1:25">
      <c r="A29" s="719"/>
      <c r="B29" s="266"/>
      <c r="C29" s="266"/>
      <c r="D29" s="266"/>
      <c r="E29" s="266"/>
      <c r="F29" s="266"/>
      <c r="G29" s="266"/>
      <c r="H29" s="266"/>
      <c r="I29" s="266"/>
      <c r="J29" s="722"/>
      <c r="K29" s="254"/>
      <c r="L29" s="261"/>
      <c r="M29" s="252"/>
      <c r="N29" s="252"/>
      <c r="O29" s="252"/>
      <c r="P29" s="252"/>
      <c r="Q29" s="252"/>
      <c r="R29" s="252"/>
      <c r="S29" s="252"/>
      <c r="T29" s="253"/>
      <c r="U29" s="254"/>
      <c r="V29" s="254"/>
      <c r="W29" s="256"/>
      <c r="X29" s="256"/>
      <c r="Y29" s="256"/>
    </row>
    <row r="30" spans="1:25" ht="14.25" customHeight="1">
      <c r="A30" s="719"/>
      <c r="B30" s="266"/>
      <c r="C30" s="266"/>
      <c r="D30" s="266"/>
      <c r="E30" s="266"/>
      <c r="F30" s="266"/>
      <c r="G30" s="266"/>
      <c r="H30" s="266"/>
      <c r="I30" s="266"/>
      <c r="J30" s="722"/>
      <c r="K30" s="254"/>
      <c r="L30" s="269"/>
      <c r="M30" s="252"/>
      <c r="N30" s="252"/>
      <c r="O30" s="252"/>
      <c r="P30" s="252"/>
      <c r="Q30" s="252"/>
      <c r="R30" s="252"/>
      <c r="S30" s="252"/>
      <c r="T30" s="253"/>
      <c r="U30" s="254"/>
      <c r="V30" s="254"/>
      <c r="W30" s="256"/>
      <c r="X30" s="256"/>
      <c r="Y30" s="256"/>
    </row>
    <row r="31" spans="1:25" ht="25.5" customHeight="1">
      <c r="A31" s="1455" t="str">
        <f>IF('Calculs et Décisions'!K548=0,'Calculs et Décisions'!H605,'Calculs et Décisions'!H604)</f>
        <v>Il vous reste encore 329 exigences non évaluées</v>
      </c>
      <c r="B31" s="1456"/>
      <c r="C31" s="1456"/>
      <c r="D31" s="1456"/>
      <c r="E31" s="1456"/>
      <c r="F31" s="277"/>
      <c r="G31" s="277"/>
      <c r="H31" s="277"/>
      <c r="I31" s="277"/>
      <c r="J31" s="723"/>
      <c r="K31" s="254"/>
      <c r="L31" s="278"/>
      <c r="M31" s="279"/>
      <c r="N31" s="279"/>
      <c r="O31" s="279"/>
      <c r="P31" s="279"/>
      <c r="Q31" s="279"/>
      <c r="R31" s="279"/>
      <c r="S31" s="252"/>
      <c r="T31" s="253"/>
      <c r="U31" s="254"/>
      <c r="V31" s="254"/>
      <c r="W31" s="256"/>
      <c r="X31" s="256"/>
      <c r="Y31" s="256"/>
    </row>
    <row r="32" spans="1:25" ht="14.1" customHeight="1">
      <c r="A32" s="1461"/>
      <c r="B32" s="1462"/>
      <c r="C32" s="1462"/>
      <c r="D32" s="1462"/>
      <c r="E32" s="1462"/>
      <c r="F32" s="1462"/>
      <c r="G32" s="1462"/>
      <c r="H32" s="280"/>
      <c r="I32" s="281"/>
      <c r="J32" s="724" t="s">
        <v>657</v>
      </c>
      <c r="K32" s="282"/>
      <c r="L32" s="258"/>
      <c r="M32" s="258"/>
      <c r="N32" s="258"/>
      <c r="O32" s="258"/>
      <c r="P32" s="258"/>
      <c r="Q32" s="258"/>
      <c r="R32" s="258"/>
      <c r="S32" s="252"/>
      <c r="T32" s="253"/>
      <c r="U32" s="254"/>
      <c r="V32" s="254"/>
      <c r="W32" s="256"/>
      <c r="X32" s="256"/>
      <c r="Y32" s="256"/>
    </row>
    <row r="33" spans="1:25" ht="14.1" customHeight="1">
      <c r="A33" s="1279" t="s">
        <v>674</v>
      </c>
      <c r="B33" s="1454"/>
      <c r="C33" s="1454"/>
      <c r="D33" s="1454"/>
      <c r="E33" s="1454"/>
      <c r="F33" s="1454"/>
      <c r="G33" s="1454"/>
      <c r="H33" s="267" t="str">
        <f>" - - - - -"</f>
        <v xml:space="preserve"> - - - - -</v>
      </c>
      <c r="I33" s="1387" t="str">
        <f>I9</f>
        <v>80% Conforme</v>
      </c>
      <c r="J33" s="1388"/>
      <c r="K33" s="283"/>
      <c r="L33" s="283"/>
      <c r="M33" s="283"/>
      <c r="N33" s="283"/>
      <c r="O33" s="283"/>
      <c r="P33" s="283"/>
      <c r="Q33" s="283"/>
      <c r="R33" s="283"/>
      <c r="S33" s="252"/>
      <c r="T33" s="253"/>
      <c r="U33" s="254"/>
      <c r="V33" s="254"/>
      <c r="W33" s="256"/>
      <c r="X33" s="256"/>
      <c r="Y33" s="256"/>
    </row>
    <row r="34" spans="1:25" ht="14.1" customHeight="1">
      <c r="A34" s="719"/>
      <c r="B34" s="266"/>
      <c r="C34" s="266"/>
      <c r="D34" s="266"/>
      <c r="E34" s="266"/>
      <c r="F34" s="266"/>
      <c r="G34" s="266"/>
      <c r="H34" s="268" t="str">
        <f>"- - - - -"</f>
        <v>- - - - -</v>
      </c>
      <c r="I34" s="1389" t="str">
        <f>+I10</f>
        <v>60% Convaincant</v>
      </c>
      <c r="J34" s="1390"/>
      <c r="K34" s="284"/>
      <c r="L34" s="284"/>
      <c r="M34" s="284"/>
      <c r="N34" s="284"/>
      <c r="O34" s="284"/>
      <c r="P34" s="284"/>
      <c r="Q34" s="284"/>
      <c r="R34" s="284"/>
      <c r="S34" s="252"/>
      <c r="T34" s="253"/>
      <c r="U34" s="254"/>
      <c r="V34" s="254"/>
      <c r="W34" s="256"/>
      <c r="X34" s="256"/>
      <c r="Y34" s="256"/>
    </row>
    <row r="35" spans="1:25" ht="14.1" customHeight="1">
      <c r="A35" s="719"/>
      <c r="B35" s="266"/>
      <c r="C35" s="266"/>
      <c r="D35" s="266"/>
      <c r="E35" s="266"/>
      <c r="F35" s="266"/>
      <c r="G35" s="266"/>
      <c r="H35" s="271" t="str">
        <f>"- - - - -"</f>
        <v>- - - - -</v>
      </c>
      <c r="I35" s="1391" t="str">
        <f>I11</f>
        <v>30% Aléatoire</v>
      </c>
      <c r="J35" s="1392"/>
      <c r="K35" s="284"/>
      <c r="L35" s="284"/>
      <c r="M35" s="284"/>
      <c r="N35" s="284"/>
      <c r="O35" s="284"/>
      <c r="P35" s="284"/>
      <c r="Q35" s="284"/>
      <c r="R35" s="284"/>
      <c r="S35" s="252"/>
      <c r="T35" s="253"/>
      <c r="U35" s="254"/>
      <c r="V35" s="254"/>
      <c r="W35" s="256"/>
      <c r="X35" s="256"/>
      <c r="Y35" s="256"/>
    </row>
    <row r="36" spans="1:25" ht="27" customHeight="1">
      <c r="A36" s="719"/>
      <c r="B36" s="266"/>
      <c r="C36" s="266"/>
      <c r="D36" s="266"/>
      <c r="E36" s="266"/>
      <c r="F36" s="266"/>
      <c r="G36" s="266"/>
      <c r="H36" s="1341" t="s">
        <v>675</v>
      </c>
      <c r="I36" s="1341"/>
      <c r="J36" s="1342"/>
      <c r="K36" s="284"/>
      <c r="L36" s="284"/>
      <c r="M36" s="284"/>
      <c r="N36" s="284"/>
      <c r="O36" s="284"/>
      <c r="P36" s="284"/>
      <c r="Q36" s="284"/>
      <c r="R36" s="284"/>
      <c r="S36" s="252"/>
      <c r="T36" s="253"/>
      <c r="U36" s="254"/>
      <c r="V36" s="254"/>
      <c r="W36" s="256"/>
      <c r="X36" s="256"/>
      <c r="Y36" s="256"/>
    </row>
    <row r="37" spans="1:25" ht="32.1" customHeight="1">
      <c r="A37" s="719"/>
      <c r="B37" s="266"/>
      <c r="C37" s="266"/>
      <c r="D37" s="266"/>
      <c r="E37" s="266"/>
      <c r="F37" s="266"/>
      <c r="G37" s="266"/>
      <c r="H37" s="285" t="s">
        <v>676</v>
      </c>
      <c r="I37" s="1318" t="s">
        <v>677</v>
      </c>
      <c r="J37" s="1319"/>
      <c r="K37" s="284"/>
      <c r="L37" s="284"/>
      <c r="M37" s="284"/>
      <c r="N37" s="284"/>
      <c r="O37" s="284"/>
      <c r="P37" s="284"/>
      <c r="Q37" s="284"/>
      <c r="R37" s="284"/>
      <c r="S37" s="252"/>
      <c r="T37" s="253"/>
      <c r="U37" s="254"/>
      <c r="V37" s="254"/>
      <c r="W37" s="256"/>
      <c r="X37" s="256"/>
      <c r="Y37" s="256"/>
    </row>
    <row r="38" spans="1:25" ht="32.1" customHeight="1">
      <c r="A38" s="719"/>
      <c r="B38" s="266"/>
      <c r="C38" s="266"/>
      <c r="D38" s="266"/>
      <c r="E38" s="266"/>
      <c r="F38" s="266"/>
      <c r="G38" s="266"/>
      <c r="H38" s="286" t="s">
        <v>1113</v>
      </c>
      <c r="I38" s="1299" t="s">
        <v>678</v>
      </c>
      <c r="J38" s="1300"/>
      <c r="K38" s="283"/>
      <c r="L38" s="283"/>
      <c r="M38" s="283"/>
      <c r="N38" s="283"/>
      <c r="O38" s="283"/>
      <c r="P38" s="283"/>
      <c r="Q38" s="283"/>
      <c r="R38" s="283"/>
      <c r="S38" s="252"/>
      <c r="T38" s="253"/>
      <c r="U38" s="255"/>
      <c r="V38" s="255"/>
      <c r="W38" s="255"/>
      <c r="X38" s="256"/>
      <c r="Y38" s="256"/>
    </row>
    <row r="39" spans="1:25" ht="32.1" customHeight="1">
      <c r="A39" s="719"/>
      <c r="B39" s="266"/>
      <c r="C39" s="266"/>
      <c r="D39" s="266"/>
      <c r="E39" s="266"/>
      <c r="F39" s="266"/>
      <c r="G39" s="266"/>
      <c r="H39" s="286" t="s">
        <v>1114</v>
      </c>
      <c r="I39" s="1299" t="s">
        <v>678</v>
      </c>
      <c r="J39" s="1300"/>
      <c r="K39" s="284"/>
      <c r="L39" s="284"/>
      <c r="M39" s="284"/>
      <c r="N39" s="284"/>
      <c r="O39" s="284"/>
      <c r="P39" s="284"/>
      <c r="Q39" s="284"/>
      <c r="R39" s="284"/>
      <c r="S39" s="252"/>
      <c r="T39" s="253"/>
      <c r="U39" s="254"/>
      <c r="V39" s="254"/>
      <c r="W39" s="256"/>
      <c r="X39" s="256"/>
      <c r="Y39" s="256"/>
    </row>
    <row r="40" spans="1:25" ht="32.1" customHeight="1">
      <c r="A40" s="719"/>
      <c r="B40" s="266"/>
      <c r="C40" s="266"/>
      <c r="D40" s="266"/>
      <c r="E40" s="266"/>
      <c r="F40" s="266"/>
      <c r="G40" s="266"/>
      <c r="H40" s="287" t="s">
        <v>1115</v>
      </c>
      <c r="I40" s="1299" t="s">
        <v>678</v>
      </c>
      <c r="J40" s="1300"/>
      <c r="K40" s="284"/>
      <c r="L40" s="284"/>
      <c r="M40" s="284"/>
      <c r="N40" s="284"/>
      <c r="O40" s="284"/>
      <c r="P40" s="284"/>
      <c r="Q40" s="284"/>
      <c r="R40" s="284"/>
      <c r="S40" s="252"/>
      <c r="T40" s="253"/>
      <c r="U40" s="254"/>
      <c r="V40" s="254"/>
      <c r="W40" s="256"/>
      <c r="X40" s="256"/>
      <c r="Y40" s="256"/>
    </row>
    <row r="41" spans="1:25" ht="32.1" customHeight="1">
      <c r="A41" s="719"/>
      <c r="B41" s="266"/>
      <c r="C41" s="266"/>
      <c r="D41" s="266"/>
      <c r="E41" s="266"/>
      <c r="F41" s="266"/>
      <c r="G41" s="266"/>
      <c r="H41" s="288" t="s">
        <v>1116</v>
      </c>
      <c r="I41" s="1442" t="s">
        <v>678</v>
      </c>
      <c r="J41" s="1443"/>
      <c r="K41" s="284"/>
      <c r="L41" s="284"/>
      <c r="M41" s="284"/>
      <c r="N41" s="284"/>
      <c r="O41" s="284"/>
      <c r="P41" s="284"/>
      <c r="Q41" s="284"/>
      <c r="R41" s="284"/>
      <c r="S41" s="252"/>
      <c r="T41" s="253"/>
      <c r="U41" s="254"/>
      <c r="V41" s="254"/>
      <c r="W41" s="256"/>
      <c r="X41" s="256"/>
      <c r="Y41" s="256"/>
    </row>
    <row r="42" spans="1:25" ht="32.1" customHeight="1">
      <c r="A42" s="719"/>
      <c r="B42" s="266"/>
      <c r="C42" s="266"/>
      <c r="D42" s="266"/>
      <c r="E42" s="266"/>
      <c r="F42" s="266"/>
      <c r="G42" s="266"/>
      <c r="H42" s="285" t="s">
        <v>676</v>
      </c>
      <c r="I42" s="1318" t="s">
        <v>677</v>
      </c>
      <c r="J42" s="1319"/>
      <c r="K42" s="284"/>
      <c r="L42" s="284"/>
      <c r="M42" s="284"/>
      <c r="N42" s="284"/>
      <c r="O42" s="284"/>
      <c r="P42" s="284"/>
      <c r="Q42" s="284"/>
      <c r="R42" s="284"/>
      <c r="S42" s="252"/>
      <c r="T42" s="253"/>
      <c r="U42" s="254"/>
      <c r="V42" s="254"/>
      <c r="W42" s="256"/>
      <c r="X42" s="256"/>
      <c r="Y42" s="256"/>
    </row>
    <row r="43" spans="1:25" ht="32.1" customHeight="1">
      <c r="A43" s="719"/>
      <c r="B43" s="266"/>
      <c r="C43" s="266"/>
      <c r="D43" s="266"/>
      <c r="E43" s="266"/>
      <c r="F43" s="266"/>
      <c r="G43" s="266"/>
      <c r="H43" s="286" t="s">
        <v>1113</v>
      </c>
      <c r="I43" s="1299" t="s">
        <v>678</v>
      </c>
      <c r="J43" s="1300"/>
      <c r="K43" s="283"/>
      <c r="L43" s="283"/>
      <c r="M43" s="283"/>
      <c r="N43" s="283"/>
      <c r="O43" s="283"/>
      <c r="P43" s="283"/>
      <c r="Q43" s="283"/>
      <c r="R43" s="283"/>
      <c r="S43" s="252"/>
      <c r="T43" s="253"/>
      <c r="U43" s="254"/>
      <c r="V43" s="254"/>
      <c r="W43" s="256"/>
      <c r="X43" s="256"/>
      <c r="Y43" s="256"/>
    </row>
    <row r="44" spans="1:25" ht="32.1" customHeight="1">
      <c r="A44" s="719"/>
      <c r="B44" s="266"/>
      <c r="C44" s="266"/>
      <c r="D44" s="266"/>
      <c r="E44" s="266"/>
      <c r="F44" s="266"/>
      <c r="G44" s="266"/>
      <c r="H44" s="286" t="s">
        <v>1114</v>
      </c>
      <c r="I44" s="1299" t="s">
        <v>678</v>
      </c>
      <c r="J44" s="1300"/>
      <c r="K44" s="284"/>
      <c r="L44" s="284"/>
      <c r="M44" s="284"/>
      <c r="N44" s="284"/>
      <c r="O44" s="284"/>
      <c r="P44" s="284"/>
      <c r="Q44" s="284"/>
      <c r="R44" s="284"/>
      <c r="S44" s="252"/>
      <c r="T44" s="253"/>
      <c r="U44" s="254"/>
      <c r="V44" s="254"/>
      <c r="W44" s="256"/>
      <c r="X44" s="256"/>
      <c r="Y44" s="256"/>
    </row>
    <row r="45" spans="1:25" ht="32.1" customHeight="1">
      <c r="A45" s="719"/>
      <c r="B45" s="266"/>
      <c r="C45" s="266"/>
      <c r="D45" s="266"/>
      <c r="E45" s="266"/>
      <c r="F45" s="266"/>
      <c r="G45" s="266"/>
      <c r="H45" s="287" t="s">
        <v>1115</v>
      </c>
      <c r="I45" s="1299" t="s">
        <v>678</v>
      </c>
      <c r="J45" s="1300"/>
      <c r="K45" s="284"/>
      <c r="L45" s="284"/>
      <c r="M45" s="284"/>
      <c r="N45" s="284"/>
      <c r="O45" s="284"/>
      <c r="P45" s="284"/>
      <c r="Q45" s="284"/>
      <c r="R45" s="284"/>
      <c r="S45" s="252"/>
      <c r="T45" s="253"/>
      <c r="U45" s="254"/>
      <c r="V45" s="254"/>
      <c r="W45" s="256"/>
      <c r="X45" s="256"/>
      <c r="Y45" s="256"/>
    </row>
    <row r="46" spans="1:25" ht="32.1" customHeight="1">
      <c r="A46" s="719"/>
      <c r="B46" s="266"/>
      <c r="C46" s="266"/>
      <c r="D46" s="266"/>
      <c r="E46" s="266"/>
      <c r="F46" s="266"/>
      <c r="G46" s="266"/>
      <c r="H46" s="287" t="s">
        <v>1116</v>
      </c>
      <c r="I46" s="1299" t="s">
        <v>678</v>
      </c>
      <c r="J46" s="1300"/>
      <c r="K46" s="284"/>
      <c r="L46" s="284"/>
      <c r="M46" s="284"/>
      <c r="N46" s="284"/>
      <c r="O46" s="284"/>
      <c r="P46" s="284"/>
      <c r="Q46" s="284"/>
      <c r="R46" s="284"/>
      <c r="S46" s="252"/>
      <c r="T46" s="253"/>
      <c r="U46" s="255"/>
      <c r="V46" s="255"/>
      <c r="W46" s="255"/>
      <c r="X46" s="256"/>
      <c r="Y46" s="256"/>
    </row>
    <row r="47" spans="1:25" ht="24.95" customHeight="1">
      <c r="A47" s="1440"/>
      <c r="B47" s="1441"/>
      <c r="C47" s="1441"/>
      <c r="D47" s="1441"/>
      <c r="E47" s="1441"/>
      <c r="F47" s="1441"/>
      <c r="G47" s="1441"/>
      <c r="H47" s="289"/>
      <c r="I47" s="289"/>
      <c r="J47" s="747"/>
      <c r="K47" s="284"/>
      <c r="L47" s="284"/>
      <c r="M47" s="284"/>
      <c r="N47" s="284"/>
      <c r="O47" s="284"/>
      <c r="P47" s="284"/>
      <c r="Q47" s="284"/>
      <c r="R47" s="284"/>
      <c r="S47" s="252"/>
      <c r="T47" s="253"/>
      <c r="U47" s="255"/>
      <c r="V47" s="255"/>
      <c r="W47" s="255"/>
      <c r="X47" s="256"/>
      <c r="Y47" s="256"/>
    </row>
    <row r="48" spans="1:25" ht="24.95" customHeight="1">
      <c r="A48" s="1337" t="str">
        <f>A104</f>
        <v>Article 4 : Système de Management de la Qualité</v>
      </c>
      <c r="B48" s="1338"/>
      <c r="C48" s="1338"/>
      <c r="D48" s="1338"/>
      <c r="E48" s="1338"/>
      <c r="F48" s="629" t="str">
        <f>E104</f>
        <v/>
      </c>
      <c r="G48" s="1338" t="str">
        <f>IFERROR(VLOOKUP(J48,'Page d''accueil'!$A$37:$E$41,5),"")</f>
        <v/>
      </c>
      <c r="H48" s="1338"/>
      <c r="I48" s="1338"/>
      <c r="J48" s="729" t="str">
        <f>F104</f>
        <v/>
      </c>
      <c r="K48" s="273"/>
      <c r="L48" s="273"/>
      <c r="M48" s="273"/>
      <c r="N48" s="273"/>
      <c r="O48" s="273"/>
      <c r="P48" s="273"/>
      <c r="Q48" s="273"/>
      <c r="R48" s="273"/>
      <c r="S48" s="252"/>
      <c r="T48" s="253"/>
      <c r="U48" s="255"/>
      <c r="V48" s="255"/>
      <c r="W48" s="255"/>
      <c r="X48" s="256"/>
      <c r="Y48" s="256"/>
    </row>
    <row r="49" spans="1:25" ht="24.95" customHeight="1">
      <c r="A49" s="730"/>
      <c r="B49" s="290"/>
      <c r="C49" s="1317"/>
      <c r="D49" s="1317"/>
      <c r="E49" s="1317"/>
      <c r="F49" s="291"/>
      <c r="G49" s="291"/>
      <c r="H49" s="291"/>
      <c r="I49" s="291"/>
      <c r="J49" s="731"/>
      <c r="K49" s="254"/>
      <c r="L49" s="261"/>
      <c r="M49" s="261"/>
      <c r="N49" s="261"/>
      <c r="O49" s="261"/>
      <c r="P49" s="261"/>
      <c r="Q49" s="261"/>
      <c r="R49" s="261"/>
      <c r="S49" s="252"/>
      <c r="T49" s="253"/>
      <c r="U49" s="255"/>
      <c r="V49" s="255"/>
      <c r="W49" s="255"/>
      <c r="X49" s="256"/>
      <c r="Y49" s="256"/>
    </row>
    <row r="50" spans="1:25" ht="24.95" customHeight="1">
      <c r="A50" s="732"/>
      <c r="B50" s="291"/>
      <c r="C50" s="291"/>
      <c r="D50" s="292"/>
      <c r="E50" s="293"/>
      <c r="F50" s="294" t="s">
        <v>676</v>
      </c>
      <c r="G50" s="1330" t="s">
        <v>677</v>
      </c>
      <c r="H50" s="1330"/>
      <c r="I50" s="1330"/>
      <c r="J50" s="1331"/>
      <c r="K50" s="295"/>
      <c r="L50" s="295"/>
      <c r="M50" s="295"/>
      <c r="N50" s="295"/>
      <c r="O50" s="295"/>
      <c r="P50" s="295"/>
      <c r="Q50" s="295"/>
      <c r="R50" s="295"/>
      <c r="S50" s="252"/>
      <c r="T50" s="253"/>
      <c r="U50" s="255"/>
      <c r="V50" s="255"/>
      <c r="W50" s="255"/>
      <c r="X50" s="256"/>
      <c r="Y50" s="256"/>
    </row>
    <row r="51" spans="1:25" ht="24.95" customHeight="1">
      <c r="A51" s="732"/>
      <c r="B51" s="293"/>
      <c r="C51" s="293"/>
      <c r="D51" s="293"/>
      <c r="E51" s="293"/>
      <c r="F51" s="296" t="s">
        <v>1113</v>
      </c>
      <c r="G51" s="1324" t="s">
        <v>678</v>
      </c>
      <c r="H51" s="1324"/>
      <c r="I51" s="1324"/>
      <c r="J51" s="1325"/>
      <c r="K51" s="263"/>
      <c r="L51" s="263"/>
      <c r="M51" s="263"/>
      <c r="N51" s="263"/>
      <c r="O51" s="263"/>
      <c r="P51" s="263"/>
      <c r="Q51" s="263"/>
      <c r="R51" s="263"/>
      <c r="S51" s="252"/>
      <c r="T51" s="253"/>
      <c r="U51" s="255"/>
      <c r="V51" s="255"/>
      <c r="W51" s="255"/>
      <c r="X51" s="256"/>
      <c r="Y51" s="256"/>
    </row>
    <row r="52" spans="1:25" ht="24.95" customHeight="1">
      <c r="A52" s="732"/>
      <c r="B52" s="293"/>
      <c r="C52" s="293"/>
      <c r="D52" s="293"/>
      <c r="E52" s="293"/>
      <c r="F52" s="297"/>
      <c r="G52" s="1324"/>
      <c r="H52" s="1324"/>
      <c r="I52" s="1324"/>
      <c r="J52" s="1325"/>
      <c r="K52" s="263"/>
      <c r="L52" s="263"/>
      <c r="M52" s="263"/>
      <c r="N52" s="263"/>
      <c r="O52" s="263"/>
      <c r="P52" s="263"/>
      <c r="Q52" s="263"/>
      <c r="R52" s="263"/>
      <c r="S52" s="252"/>
      <c r="T52" s="253"/>
      <c r="U52" s="255"/>
      <c r="V52" s="255"/>
      <c r="W52" s="255"/>
      <c r="X52" s="256"/>
      <c r="Y52" s="256"/>
    </row>
    <row r="53" spans="1:25" ht="24.95" customHeight="1">
      <c r="A53" s="732"/>
      <c r="B53" s="293"/>
      <c r="C53" s="293"/>
      <c r="D53" s="293"/>
      <c r="E53" s="293"/>
      <c r="F53" s="296" t="s">
        <v>1114</v>
      </c>
      <c r="G53" s="1324" t="s">
        <v>678</v>
      </c>
      <c r="H53" s="1324"/>
      <c r="I53" s="1324"/>
      <c r="J53" s="1325"/>
      <c r="K53" s="263"/>
      <c r="L53" s="263"/>
      <c r="M53" s="263"/>
      <c r="N53" s="263"/>
      <c r="O53" s="263"/>
      <c r="P53" s="263"/>
      <c r="Q53" s="263"/>
      <c r="R53" s="263"/>
      <c r="S53" s="252"/>
      <c r="T53" s="253"/>
      <c r="U53" s="255"/>
      <c r="V53" s="255"/>
      <c r="W53" s="255"/>
      <c r="X53" s="256"/>
      <c r="Y53" s="256"/>
    </row>
    <row r="54" spans="1:25" ht="24.95" customHeight="1">
      <c r="A54" s="732"/>
      <c r="B54" s="293"/>
      <c r="C54" s="293"/>
      <c r="D54" s="293"/>
      <c r="E54" s="293"/>
      <c r="F54" s="298" t="s">
        <v>1115</v>
      </c>
      <c r="G54" s="627" t="s">
        <v>678</v>
      </c>
      <c r="H54" s="627"/>
      <c r="I54" s="627"/>
      <c r="J54" s="733"/>
      <c r="K54" s="263"/>
      <c r="L54" s="263"/>
      <c r="M54" s="263"/>
      <c r="N54" s="263"/>
      <c r="O54" s="263"/>
      <c r="P54" s="263"/>
      <c r="Q54" s="263"/>
      <c r="R54" s="263"/>
      <c r="S54" s="252"/>
      <c r="T54" s="253"/>
      <c r="U54" s="255"/>
      <c r="V54" s="255"/>
      <c r="W54" s="255"/>
      <c r="X54" s="256"/>
      <c r="Y54" s="256"/>
    </row>
    <row r="55" spans="1:25" ht="24.95" customHeight="1">
      <c r="A55" s="732"/>
      <c r="B55" s="293"/>
      <c r="C55" s="293"/>
      <c r="D55" s="293"/>
      <c r="E55" s="293"/>
      <c r="F55" s="298" t="s">
        <v>1116</v>
      </c>
      <c r="G55" s="627" t="s">
        <v>678</v>
      </c>
      <c r="H55" s="627"/>
      <c r="I55" s="627"/>
      <c r="J55" s="733"/>
      <c r="K55" s="263"/>
      <c r="L55" s="263"/>
      <c r="M55" s="263"/>
      <c r="N55" s="263"/>
      <c r="O55" s="263"/>
      <c r="P55" s="263"/>
      <c r="Q55" s="263"/>
      <c r="R55" s="263"/>
      <c r="S55" s="252"/>
      <c r="T55" s="253"/>
      <c r="U55" s="255"/>
      <c r="V55" s="255"/>
      <c r="W55" s="255"/>
      <c r="X55" s="256"/>
      <c r="Y55" s="256"/>
    </row>
    <row r="56" spans="1:25" ht="24.95" customHeight="1">
      <c r="A56" s="734"/>
      <c r="B56" s="299"/>
      <c r="C56" s="299"/>
      <c r="D56" s="299"/>
      <c r="E56" s="299"/>
      <c r="F56" s="300"/>
      <c r="G56" s="14"/>
      <c r="H56" s="14"/>
      <c r="I56" s="14"/>
      <c r="J56" s="735"/>
      <c r="K56" s="284"/>
      <c r="L56" s="284"/>
      <c r="M56" s="284"/>
      <c r="N56" s="284"/>
      <c r="O56" s="284"/>
      <c r="P56" s="284"/>
      <c r="Q56" s="284"/>
      <c r="R56" s="284"/>
      <c r="S56" s="252"/>
      <c r="T56" s="253"/>
      <c r="U56" s="255"/>
      <c r="V56" s="255"/>
      <c r="W56" s="255"/>
      <c r="X56" s="256"/>
      <c r="Y56" s="256"/>
    </row>
    <row r="57" spans="1:25" ht="24.95" customHeight="1">
      <c r="A57" s="1332" t="str">
        <f>A107</f>
        <v>Article 5 : Responsabilité de la direction</v>
      </c>
      <c r="B57" s="1333"/>
      <c r="C57" s="1333"/>
      <c r="D57" s="1333"/>
      <c r="E57" s="1333"/>
      <c r="F57" s="628" t="str">
        <f>E107</f>
        <v/>
      </c>
      <c r="G57" s="1333" t="str">
        <f>IFERROR(VLOOKUP(J57,'Page d''accueil'!$A$37:$E$41,5),"")</f>
        <v/>
      </c>
      <c r="H57" s="1333"/>
      <c r="I57" s="1333"/>
      <c r="J57" s="736" t="str">
        <f>F107</f>
        <v/>
      </c>
      <c r="K57" s="273"/>
      <c r="L57" s="273"/>
      <c r="M57" s="273"/>
      <c r="N57" s="273"/>
      <c r="O57" s="273"/>
      <c r="P57" s="273"/>
      <c r="Q57" s="273"/>
      <c r="R57" s="273"/>
      <c r="S57" s="252"/>
      <c r="T57" s="253"/>
      <c r="U57" s="255"/>
      <c r="V57" s="255"/>
      <c r="W57" s="255"/>
      <c r="X57" s="256"/>
      <c r="Y57" s="256"/>
    </row>
    <row r="58" spans="1:25" ht="24.95" customHeight="1">
      <c r="A58" s="730"/>
      <c r="B58" s="290"/>
      <c r="C58" s="624"/>
      <c r="D58" s="624"/>
      <c r="E58" s="624"/>
      <c r="F58" s="291"/>
      <c r="G58" s="291"/>
      <c r="H58" s="291"/>
      <c r="I58" s="291"/>
      <c r="J58" s="731"/>
      <c r="K58" s="254"/>
      <c r="L58" s="261"/>
      <c r="M58" s="261"/>
      <c r="N58" s="261"/>
      <c r="O58" s="261"/>
      <c r="P58" s="261"/>
      <c r="Q58" s="261"/>
      <c r="R58" s="261"/>
      <c r="S58" s="252"/>
      <c r="T58" s="253"/>
      <c r="U58" s="255"/>
      <c r="V58" s="255"/>
      <c r="W58" s="255"/>
      <c r="X58" s="256"/>
      <c r="Y58" s="256"/>
    </row>
    <row r="59" spans="1:25" ht="24.95" customHeight="1">
      <c r="A59" s="732"/>
      <c r="B59" s="301"/>
      <c r="C59" s="301"/>
      <c r="D59" s="292"/>
      <c r="E59" s="293"/>
      <c r="F59" s="302" t="s">
        <v>676</v>
      </c>
      <c r="G59" s="1330" t="s">
        <v>677</v>
      </c>
      <c r="H59" s="1330"/>
      <c r="I59" s="1330"/>
      <c r="J59" s="1331"/>
      <c r="K59" s="295"/>
      <c r="L59" s="295"/>
      <c r="M59" s="295"/>
      <c r="N59" s="295"/>
      <c r="O59" s="295"/>
      <c r="P59" s="295"/>
      <c r="Q59" s="295"/>
      <c r="R59" s="295"/>
      <c r="S59" s="252"/>
      <c r="T59" s="253"/>
      <c r="U59" s="255"/>
      <c r="V59" s="255"/>
      <c r="W59" s="255"/>
      <c r="X59" s="256"/>
      <c r="Y59" s="256"/>
    </row>
    <row r="60" spans="1:25" ht="24.95" customHeight="1">
      <c r="A60" s="732"/>
      <c r="B60" s="293"/>
      <c r="C60" s="293"/>
      <c r="D60" s="293"/>
      <c r="E60" s="293"/>
      <c r="F60" s="303" t="s">
        <v>1113</v>
      </c>
      <c r="G60" s="1324" t="s">
        <v>678</v>
      </c>
      <c r="H60" s="1324"/>
      <c r="I60" s="1324"/>
      <c r="J60" s="1325"/>
      <c r="K60" s="263"/>
      <c r="L60" s="263"/>
      <c r="M60" s="263"/>
      <c r="N60" s="263"/>
      <c r="O60" s="263"/>
      <c r="P60" s="263"/>
      <c r="Q60" s="263"/>
      <c r="R60" s="263"/>
      <c r="S60" s="252"/>
      <c r="T60" s="253"/>
      <c r="U60" s="255"/>
      <c r="V60" s="255"/>
      <c r="W60" s="255"/>
      <c r="X60" s="256"/>
      <c r="Y60" s="256"/>
    </row>
    <row r="61" spans="1:25" ht="24.95" customHeight="1">
      <c r="A61" s="732"/>
      <c r="B61" s="293"/>
      <c r="C61" s="293"/>
      <c r="D61" s="293"/>
      <c r="E61" s="293"/>
      <c r="F61" s="304"/>
      <c r="G61" s="1324"/>
      <c r="H61" s="1324"/>
      <c r="I61" s="1324"/>
      <c r="J61" s="1325"/>
      <c r="K61" s="263"/>
      <c r="L61" s="263"/>
      <c r="M61" s="263"/>
      <c r="N61" s="263"/>
      <c r="O61" s="263"/>
      <c r="P61" s="263"/>
      <c r="Q61" s="263"/>
      <c r="R61" s="263"/>
      <c r="S61" s="252"/>
      <c r="T61" s="253"/>
      <c r="U61" s="255"/>
      <c r="V61" s="255"/>
      <c r="W61" s="255"/>
      <c r="X61" s="256"/>
      <c r="Y61" s="256"/>
    </row>
    <row r="62" spans="1:25" ht="24.95" customHeight="1">
      <c r="A62" s="732"/>
      <c r="B62" s="293"/>
      <c r="C62" s="293"/>
      <c r="D62" s="293"/>
      <c r="E62" s="293"/>
      <c r="F62" s="303" t="s">
        <v>1114</v>
      </c>
      <c r="G62" s="1324" t="s">
        <v>678</v>
      </c>
      <c r="H62" s="1324"/>
      <c r="I62" s="1324"/>
      <c r="J62" s="1325"/>
      <c r="K62" s="263"/>
      <c r="L62" s="263"/>
      <c r="M62" s="263"/>
      <c r="N62" s="263"/>
      <c r="O62" s="263"/>
      <c r="P62" s="263"/>
      <c r="Q62" s="263"/>
      <c r="R62" s="263"/>
      <c r="S62" s="252"/>
      <c r="T62" s="253"/>
      <c r="U62" s="255"/>
      <c r="V62" s="255"/>
      <c r="W62" s="255"/>
      <c r="X62" s="256"/>
      <c r="Y62" s="256"/>
    </row>
    <row r="63" spans="1:25" ht="24.95" customHeight="1">
      <c r="A63" s="732"/>
      <c r="B63" s="293"/>
      <c r="C63" s="293"/>
      <c r="D63" s="293"/>
      <c r="E63" s="293"/>
      <c r="F63" s="305" t="s">
        <v>1115</v>
      </c>
      <c r="G63" s="627" t="s">
        <v>678</v>
      </c>
      <c r="H63" s="627"/>
      <c r="I63" s="627"/>
      <c r="J63" s="733"/>
      <c r="K63" s="263"/>
      <c r="L63" s="263"/>
      <c r="M63" s="263"/>
      <c r="N63" s="263"/>
      <c r="O63" s="263"/>
      <c r="P63" s="263"/>
      <c r="Q63" s="263"/>
      <c r="R63" s="263"/>
      <c r="S63" s="252"/>
      <c r="T63" s="253"/>
      <c r="U63" s="255"/>
      <c r="V63" s="255"/>
      <c r="W63" s="255"/>
      <c r="X63" s="256"/>
      <c r="Y63" s="256"/>
    </row>
    <row r="64" spans="1:25" ht="24.95" customHeight="1">
      <c r="A64" s="732"/>
      <c r="B64" s="293"/>
      <c r="C64" s="293"/>
      <c r="D64" s="293"/>
      <c r="E64" s="293"/>
      <c r="F64" s="305" t="s">
        <v>1116</v>
      </c>
      <c r="G64" s="627" t="s">
        <v>678</v>
      </c>
      <c r="H64" s="627"/>
      <c r="I64" s="627"/>
      <c r="J64" s="733"/>
      <c r="K64" s="263"/>
      <c r="L64" s="263"/>
      <c r="M64" s="263"/>
      <c r="N64" s="263"/>
      <c r="O64" s="263"/>
      <c r="P64" s="263"/>
      <c r="Q64" s="263"/>
      <c r="R64" s="263"/>
      <c r="S64" s="252"/>
      <c r="T64" s="253"/>
      <c r="U64" s="255"/>
      <c r="V64" s="255"/>
      <c r="W64" s="255"/>
      <c r="X64" s="256"/>
      <c r="Y64" s="256"/>
    </row>
    <row r="65" spans="1:25" ht="24.95" customHeight="1">
      <c r="A65" s="737"/>
      <c r="B65" s="306"/>
      <c r="C65" s="306"/>
      <c r="D65" s="306"/>
      <c r="E65" s="306"/>
      <c r="F65" s="306"/>
      <c r="G65" s="306"/>
      <c r="H65" s="306"/>
      <c r="I65" s="306"/>
      <c r="J65" s="738"/>
      <c r="K65" s="254"/>
      <c r="L65" s="261"/>
      <c r="M65" s="261"/>
      <c r="N65" s="261"/>
      <c r="O65" s="261"/>
      <c r="P65" s="261"/>
      <c r="Q65" s="261"/>
      <c r="R65" s="261"/>
      <c r="S65" s="252"/>
      <c r="T65" s="253"/>
      <c r="U65" s="255"/>
      <c r="V65" s="255"/>
      <c r="W65" s="255"/>
      <c r="X65" s="256"/>
      <c r="Y65" s="256"/>
    </row>
    <row r="66" spans="1:25" ht="24.95" customHeight="1">
      <c r="A66" s="1438" t="str">
        <f>A114</f>
        <v>Article 6 : Management des ressources</v>
      </c>
      <c r="B66" s="1439"/>
      <c r="C66" s="1439"/>
      <c r="D66" s="1439"/>
      <c r="E66" s="1439"/>
      <c r="F66" s="626" t="str">
        <f>E114</f>
        <v/>
      </c>
      <c r="G66" s="1439" t="str">
        <f>IFERROR(VLOOKUP(J66,'Page d''accueil'!$A$37:$E$41,5),"")</f>
        <v/>
      </c>
      <c r="H66" s="1439"/>
      <c r="I66" s="1439"/>
      <c r="J66" s="748" t="str">
        <f>F114</f>
        <v/>
      </c>
      <c r="K66" s="273"/>
      <c r="L66" s="273"/>
      <c r="M66" s="273"/>
      <c r="N66" s="273"/>
      <c r="O66" s="273"/>
      <c r="P66" s="273"/>
      <c r="Q66" s="273"/>
      <c r="R66" s="273"/>
      <c r="S66" s="252"/>
      <c r="T66" s="253"/>
      <c r="U66" s="255"/>
      <c r="V66" s="255"/>
      <c r="W66" s="255"/>
      <c r="X66" s="256"/>
      <c r="Y66" s="256"/>
    </row>
    <row r="67" spans="1:25" ht="24.95" customHeight="1">
      <c r="A67" s="730"/>
      <c r="B67" s="290"/>
      <c r="C67" s="1317"/>
      <c r="D67" s="1317"/>
      <c r="E67" s="1317"/>
      <c r="F67" s="291"/>
      <c r="G67" s="291"/>
      <c r="H67" s="291"/>
      <c r="I67" s="291"/>
      <c r="J67" s="731"/>
      <c r="K67" s="254"/>
      <c r="L67" s="261"/>
      <c r="M67" s="261"/>
      <c r="N67" s="261"/>
      <c r="O67" s="261"/>
      <c r="P67" s="261"/>
      <c r="Q67" s="261"/>
      <c r="R67" s="261"/>
      <c r="S67" s="252"/>
      <c r="T67" s="253"/>
      <c r="U67" s="255"/>
      <c r="V67" s="255"/>
      <c r="W67" s="255"/>
      <c r="X67" s="256"/>
      <c r="Y67" s="256"/>
    </row>
    <row r="68" spans="1:25" ht="24.95" customHeight="1">
      <c r="A68" s="732"/>
      <c r="B68" s="301"/>
      <c r="C68" s="301"/>
      <c r="D68" s="292"/>
      <c r="E68" s="293"/>
      <c r="F68" s="307" t="s">
        <v>676</v>
      </c>
      <c r="G68" s="1330" t="s">
        <v>677</v>
      </c>
      <c r="H68" s="1330"/>
      <c r="I68" s="1330"/>
      <c r="J68" s="1331"/>
      <c r="K68" s="295"/>
      <c r="L68" s="295"/>
      <c r="M68" s="295"/>
      <c r="N68" s="295"/>
      <c r="O68" s="295"/>
      <c r="P68" s="295"/>
      <c r="Q68" s="295"/>
      <c r="R68" s="295"/>
      <c r="S68" s="252"/>
      <c r="T68" s="253"/>
      <c r="U68" s="255"/>
      <c r="V68" s="255"/>
      <c r="W68" s="255"/>
      <c r="X68" s="256"/>
      <c r="Y68" s="256"/>
    </row>
    <row r="69" spans="1:25" ht="24.95" customHeight="1">
      <c r="A69" s="732"/>
      <c r="B69" s="293"/>
      <c r="C69" s="293"/>
      <c r="D69" s="293"/>
      <c r="E69" s="293"/>
      <c r="F69" s="308" t="s">
        <v>1113</v>
      </c>
      <c r="G69" s="1324" t="s">
        <v>678</v>
      </c>
      <c r="H69" s="1324"/>
      <c r="I69" s="1324"/>
      <c r="J69" s="1325"/>
      <c r="K69" s="263"/>
      <c r="L69" s="263"/>
      <c r="M69" s="263"/>
      <c r="N69" s="263"/>
      <c r="O69" s="263"/>
      <c r="P69" s="263"/>
      <c r="Q69" s="263"/>
      <c r="R69" s="263"/>
      <c r="S69" s="252"/>
      <c r="T69" s="253"/>
      <c r="U69" s="255"/>
      <c r="V69" s="255"/>
      <c r="W69" s="255"/>
      <c r="X69" s="256"/>
      <c r="Y69" s="256"/>
    </row>
    <row r="70" spans="1:25" ht="24.95" customHeight="1">
      <c r="A70" s="732"/>
      <c r="B70" s="293"/>
      <c r="C70" s="293"/>
      <c r="D70" s="293"/>
      <c r="E70" s="293"/>
      <c r="F70" s="309"/>
      <c r="G70" s="1324"/>
      <c r="H70" s="1324"/>
      <c r="I70" s="1324"/>
      <c r="J70" s="1325"/>
      <c r="K70" s="263"/>
      <c r="L70" s="263"/>
      <c r="M70" s="263"/>
      <c r="N70" s="263"/>
      <c r="O70" s="263"/>
      <c r="P70" s="263"/>
      <c r="Q70" s="263"/>
      <c r="R70" s="263"/>
      <c r="S70" s="252"/>
      <c r="T70" s="253"/>
      <c r="U70" s="255"/>
      <c r="V70" s="255"/>
      <c r="W70" s="255"/>
      <c r="X70" s="256"/>
      <c r="Y70" s="256"/>
    </row>
    <row r="71" spans="1:25" ht="24.95" customHeight="1">
      <c r="A71" s="732"/>
      <c r="B71" s="293"/>
      <c r="C71" s="293"/>
      <c r="D71" s="293"/>
      <c r="E71" s="293"/>
      <c r="F71" s="308" t="s">
        <v>1114</v>
      </c>
      <c r="G71" s="1324" t="s">
        <v>678</v>
      </c>
      <c r="H71" s="1324"/>
      <c r="I71" s="1324"/>
      <c r="J71" s="1325"/>
      <c r="K71" s="263"/>
      <c r="L71" s="263"/>
      <c r="M71" s="263"/>
      <c r="N71" s="263"/>
      <c r="O71" s="263"/>
      <c r="P71" s="263"/>
      <c r="Q71" s="263"/>
      <c r="R71" s="263"/>
      <c r="S71" s="252"/>
      <c r="T71" s="253"/>
      <c r="U71" s="255"/>
      <c r="V71" s="255"/>
      <c r="W71" s="255"/>
      <c r="X71" s="256"/>
      <c r="Y71" s="256"/>
    </row>
    <row r="72" spans="1:25" ht="24.95" customHeight="1">
      <c r="A72" s="732"/>
      <c r="B72" s="293"/>
      <c r="C72" s="293"/>
      <c r="D72" s="293"/>
      <c r="E72" s="293"/>
      <c r="F72" s="310" t="s">
        <v>1115</v>
      </c>
      <c r="G72" s="627" t="s">
        <v>678</v>
      </c>
      <c r="H72" s="627"/>
      <c r="I72" s="627"/>
      <c r="J72" s="733"/>
      <c r="K72" s="263"/>
      <c r="L72" s="263"/>
      <c r="M72" s="263"/>
      <c r="N72" s="263"/>
      <c r="O72" s="263"/>
      <c r="P72" s="263"/>
      <c r="Q72" s="263"/>
      <c r="R72" s="263"/>
      <c r="S72" s="252"/>
      <c r="T72" s="253"/>
      <c r="U72" s="255"/>
      <c r="V72" s="255"/>
      <c r="W72" s="255"/>
      <c r="X72" s="256"/>
      <c r="Y72" s="256"/>
    </row>
    <row r="73" spans="1:25" ht="24.95" customHeight="1">
      <c r="A73" s="732"/>
      <c r="B73" s="293"/>
      <c r="C73" s="293"/>
      <c r="D73" s="293"/>
      <c r="E73" s="293"/>
      <c r="F73" s="310" t="s">
        <v>1116</v>
      </c>
      <c r="G73" s="627" t="s">
        <v>678</v>
      </c>
      <c r="H73" s="627"/>
      <c r="I73" s="627"/>
      <c r="J73" s="733"/>
      <c r="K73" s="263"/>
      <c r="L73" s="263"/>
      <c r="M73" s="263"/>
      <c r="N73" s="263"/>
      <c r="O73" s="263"/>
      <c r="P73" s="263"/>
      <c r="Q73" s="263"/>
      <c r="R73" s="263"/>
      <c r="S73" s="252"/>
      <c r="T73" s="253"/>
      <c r="U73" s="255"/>
      <c r="V73" s="255"/>
      <c r="W73" s="255"/>
      <c r="X73" s="256"/>
      <c r="Y73" s="256"/>
    </row>
    <row r="74" spans="1:25" ht="24.95" customHeight="1">
      <c r="A74" s="740"/>
      <c r="B74" s="291"/>
      <c r="C74" s="291"/>
      <c r="D74" s="291"/>
      <c r="E74" s="291"/>
      <c r="F74" s="291"/>
      <c r="G74" s="291"/>
      <c r="H74" s="291"/>
      <c r="I74" s="291"/>
      <c r="J74" s="731"/>
      <c r="K74" s="254"/>
      <c r="L74" s="261"/>
      <c r="M74" s="261"/>
      <c r="N74" s="261"/>
      <c r="O74" s="261"/>
      <c r="P74" s="261"/>
      <c r="Q74" s="261"/>
      <c r="R74" s="261"/>
      <c r="S74" s="252"/>
      <c r="T74" s="253"/>
      <c r="U74" s="255"/>
      <c r="V74" s="255"/>
      <c r="W74" s="255"/>
      <c r="X74" s="256"/>
      <c r="Y74" s="256"/>
    </row>
    <row r="75" spans="1:25" ht="24.95" customHeight="1">
      <c r="A75" s="1326" t="str">
        <f>A119</f>
        <v>Article 7 : Réalisation du produit</v>
      </c>
      <c r="B75" s="1327"/>
      <c r="C75" s="1327"/>
      <c r="D75" s="1327"/>
      <c r="E75" s="1327"/>
      <c r="F75" s="625" t="str">
        <f>E119</f>
        <v/>
      </c>
      <c r="G75" s="1327" t="str">
        <f>IFERROR(VLOOKUP(J75,'Page d''accueil'!$A$37:$E$41,5),"")</f>
        <v/>
      </c>
      <c r="H75" s="1327"/>
      <c r="I75" s="1327"/>
      <c r="J75" s="741" t="str">
        <f>F119</f>
        <v/>
      </c>
      <c r="K75" s="273"/>
      <c r="L75" s="273"/>
      <c r="M75" s="273"/>
      <c r="N75" s="273"/>
      <c r="O75" s="273"/>
      <c r="P75" s="273"/>
      <c r="Q75" s="273"/>
      <c r="R75" s="273"/>
      <c r="S75" s="252"/>
      <c r="T75" s="253"/>
      <c r="U75" s="255"/>
      <c r="V75" s="255"/>
      <c r="W75" s="255"/>
      <c r="X75" s="256"/>
      <c r="Y75" s="256"/>
    </row>
    <row r="76" spans="1:25" ht="24.95" customHeight="1">
      <c r="A76" s="730"/>
      <c r="B76" s="290"/>
      <c r="C76" s="1317"/>
      <c r="D76" s="1317"/>
      <c r="E76" s="1317"/>
      <c r="F76" s="291"/>
      <c r="G76" s="291"/>
      <c r="H76" s="291"/>
      <c r="I76" s="291"/>
      <c r="J76" s="731"/>
      <c r="K76" s="254"/>
      <c r="L76" s="261"/>
      <c r="M76" s="261"/>
      <c r="N76" s="261"/>
      <c r="O76" s="261"/>
      <c r="P76" s="261"/>
      <c r="Q76" s="261"/>
      <c r="R76" s="261"/>
      <c r="S76" s="252"/>
      <c r="T76" s="253"/>
      <c r="U76" s="255"/>
      <c r="V76" s="255"/>
      <c r="W76" s="255"/>
      <c r="X76" s="256"/>
      <c r="Y76" s="256"/>
    </row>
    <row r="77" spans="1:25" ht="24.95" customHeight="1">
      <c r="A77" s="732"/>
      <c r="B77" s="301"/>
      <c r="C77" s="301"/>
      <c r="D77" s="292"/>
      <c r="E77" s="293"/>
      <c r="F77" s="311" t="s">
        <v>676</v>
      </c>
      <c r="G77" s="1318" t="s">
        <v>677</v>
      </c>
      <c r="H77" s="1318"/>
      <c r="I77" s="1318"/>
      <c r="J77" s="1319"/>
      <c r="K77" s="295"/>
      <c r="L77" s="295"/>
      <c r="M77" s="295"/>
      <c r="N77" s="295"/>
      <c r="O77" s="295"/>
      <c r="P77" s="295"/>
      <c r="Q77" s="295"/>
      <c r="R77" s="295"/>
      <c r="S77" s="252"/>
      <c r="T77" s="253"/>
      <c r="U77" s="255"/>
      <c r="V77" s="255"/>
      <c r="W77" s="255"/>
      <c r="X77" s="256"/>
      <c r="Y77" s="256"/>
    </row>
    <row r="78" spans="1:25" ht="24.95" customHeight="1">
      <c r="A78" s="732"/>
      <c r="B78" s="293"/>
      <c r="C78" s="293"/>
      <c r="D78" s="293"/>
      <c r="E78" s="293"/>
      <c r="F78" s="312" t="s">
        <v>1113</v>
      </c>
      <c r="G78" s="1299" t="s">
        <v>678</v>
      </c>
      <c r="H78" s="1299"/>
      <c r="I78" s="1299"/>
      <c r="J78" s="1300"/>
      <c r="K78" s="263"/>
      <c r="L78" s="263"/>
      <c r="M78" s="263"/>
      <c r="N78" s="263"/>
      <c r="O78" s="263"/>
      <c r="P78" s="263"/>
      <c r="Q78" s="263"/>
      <c r="R78" s="263"/>
      <c r="S78" s="252"/>
      <c r="T78" s="253"/>
      <c r="U78" s="255"/>
      <c r="V78" s="255"/>
      <c r="W78" s="255"/>
      <c r="X78" s="256"/>
      <c r="Y78" s="256"/>
    </row>
    <row r="79" spans="1:25" ht="24.95" customHeight="1">
      <c r="A79" s="732"/>
      <c r="B79" s="293"/>
      <c r="C79" s="293"/>
      <c r="D79" s="293"/>
      <c r="E79" s="293"/>
      <c r="F79" s="313"/>
      <c r="G79" s="1299"/>
      <c r="H79" s="1299"/>
      <c r="I79" s="1299"/>
      <c r="J79" s="1300"/>
      <c r="K79" s="263"/>
      <c r="L79" s="263"/>
      <c r="M79" s="263"/>
      <c r="N79" s="263"/>
      <c r="O79" s="263"/>
      <c r="P79" s="263"/>
      <c r="Q79" s="263"/>
      <c r="R79" s="263"/>
      <c r="S79" s="252"/>
      <c r="T79" s="253"/>
      <c r="U79" s="255"/>
      <c r="V79" s="255"/>
      <c r="W79" s="255"/>
      <c r="X79" s="256"/>
      <c r="Y79" s="256"/>
    </row>
    <row r="80" spans="1:25" ht="24.95" customHeight="1">
      <c r="A80" s="732"/>
      <c r="B80" s="293"/>
      <c r="C80" s="293"/>
      <c r="D80" s="293"/>
      <c r="E80" s="293"/>
      <c r="F80" s="312" t="s">
        <v>1114</v>
      </c>
      <c r="G80" s="1299" t="s">
        <v>678</v>
      </c>
      <c r="H80" s="1299"/>
      <c r="I80" s="1299"/>
      <c r="J80" s="1300"/>
      <c r="K80" s="263"/>
      <c r="L80" s="263"/>
      <c r="M80" s="263"/>
      <c r="N80" s="263"/>
      <c r="O80" s="263"/>
      <c r="P80" s="263"/>
      <c r="Q80" s="263"/>
      <c r="R80" s="263"/>
      <c r="S80" s="252"/>
      <c r="T80" s="253"/>
      <c r="U80" s="255"/>
      <c r="V80" s="255"/>
      <c r="W80" s="255"/>
      <c r="X80" s="256"/>
      <c r="Y80" s="256"/>
    </row>
    <row r="81" spans="1:25" ht="24.95" customHeight="1">
      <c r="A81" s="732"/>
      <c r="B81" s="293"/>
      <c r="C81" s="293"/>
      <c r="D81" s="293"/>
      <c r="E81" s="293"/>
      <c r="F81" s="314" t="s">
        <v>1115</v>
      </c>
      <c r="G81" s="622" t="s">
        <v>678</v>
      </c>
      <c r="H81" s="622"/>
      <c r="I81" s="622"/>
      <c r="J81" s="742"/>
      <c r="K81" s="263"/>
      <c r="L81" s="263"/>
      <c r="M81" s="263"/>
      <c r="N81" s="263"/>
      <c r="O81" s="263"/>
      <c r="P81" s="263"/>
      <c r="Q81" s="263"/>
      <c r="R81" s="263"/>
      <c r="S81" s="252"/>
      <c r="T81" s="253"/>
      <c r="U81" s="255"/>
      <c r="V81" s="255"/>
      <c r="W81" s="255"/>
      <c r="X81" s="256"/>
      <c r="Y81" s="256"/>
    </row>
    <row r="82" spans="1:25" ht="24.95" customHeight="1">
      <c r="A82" s="732"/>
      <c r="B82" s="293"/>
      <c r="C82" s="293"/>
      <c r="D82" s="293"/>
      <c r="E82" s="293"/>
      <c r="F82" s="314" t="s">
        <v>1116</v>
      </c>
      <c r="G82" s="622" t="s">
        <v>678</v>
      </c>
      <c r="H82" s="622"/>
      <c r="I82" s="622"/>
      <c r="J82" s="742"/>
      <c r="K82" s="263"/>
      <c r="L82" s="263"/>
      <c r="M82" s="263"/>
      <c r="N82" s="263"/>
      <c r="O82" s="263"/>
      <c r="P82" s="263"/>
      <c r="Q82" s="263"/>
      <c r="R82" s="263"/>
      <c r="S82" s="252"/>
      <c r="T82" s="253"/>
      <c r="U82" s="255"/>
      <c r="V82" s="255"/>
      <c r="W82" s="255"/>
      <c r="X82" s="256"/>
      <c r="Y82" s="256"/>
    </row>
    <row r="83" spans="1:25" ht="24.95" customHeight="1">
      <c r="A83" s="737"/>
      <c r="B83" s="306"/>
      <c r="C83" s="306"/>
      <c r="D83" s="306"/>
      <c r="E83" s="306"/>
      <c r="F83" s="306"/>
      <c r="G83" s="306"/>
      <c r="H83" s="306"/>
      <c r="I83" s="306"/>
      <c r="J83" s="738"/>
      <c r="K83" s="254"/>
      <c r="L83" s="261"/>
      <c r="M83" s="261"/>
      <c r="N83" s="261"/>
      <c r="O83" s="261"/>
      <c r="P83" s="261"/>
      <c r="Q83" s="261"/>
      <c r="R83" s="261"/>
      <c r="S83" s="252"/>
      <c r="T83" s="253"/>
      <c r="U83" s="255"/>
      <c r="V83" s="255"/>
      <c r="W83" s="255"/>
      <c r="X83" s="256"/>
      <c r="Y83" s="256"/>
    </row>
    <row r="84" spans="1:25" ht="24.95" customHeight="1">
      <c r="A84" s="1436" t="str">
        <f>A126</f>
        <v>Article 8 : Mesures, analyse et amélioration</v>
      </c>
      <c r="B84" s="1437"/>
      <c r="C84" s="1437"/>
      <c r="D84" s="1437"/>
      <c r="E84" s="1437"/>
      <c r="F84" s="623" t="str">
        <f>E126</f>
        <v/>
      </c>
      <c r="G84" s="1437" t="str">
        <f>IFERROR(VLOOKUP(J84,'Page d''accueil'!$A$37:$E$41,5),"")</f>
        <v/>
      </c>
      <c r="H84" s="1437"/>
      <c r="I84" s="1437"/>
      <c r="J84" s="749" t="str">
        <f>F126</f>
        <v/>
      </c>
      <c r="K84" s="273"/>
      <c r="L84" s="273"/>
      <c r="M84" s="273"/>
      <c r="N84" s="273"/>
      <c r="O84" s="273"/>
      <c r="P84" s="273"/>
      <c r="Q84" s="273"/>
      <c r="R84" s="273"/>
      <c r="S84" s="252"/>
      <c r="T84" s="253"/>
      <c r="U84" s="255"/>
      <c r="V84" s="255"/>
      <c r="W84" s="255"/>
      <c r="X84" s="256"/>
      <c r="Y84" s="256"/>
    </row>
    <row r="85" spans="1:25" ht="24.95" customHeight="1">
      <c r="A85" s="730"/>
      <c r="B85" s="290"/>
      <c r="C85" s="1317"/>
      <c r="D85" s="1317"/>
      <c r="E85" s="1317"/>
      <c r="F85" s="291"/>
      <c r="G85" s="291"/>
      <c r="H85" s="291"/>
      <c r="I85" s="291"/>
      <c r="J85" s="731"/>
      <c r="K85" s="254"/>
      <c r="L85" s="261"/>
      <c r="M85" s="261"/>
      <c r="N85" s="261"/>
      <c r="O85" s="261"/>
      <c r="P85" s="261"/>
      <c r="Q85" s="261"/>
      <c r="R85" s="261"/>
      <c r="S85" s="252"/>
      <c r="T85" s="253"/>
      <c r="U85" s="255"/>
      <c r="V85" s="255"/>
      <c r="W85" s="255"/>
      <c r="X85" s="256"/>
      <c r="Y85" s="256"/>
    </row>
    <row r="86" spans="1:25" ht="24.95" customHeight="1">
      <c r="A86" s="732"/>
      <c r="B86" s="301"/>
      <c r="C86" s="301"/>
      <c r="D86" s="292"/>
      <c r="E86" s="293"/>
      <c r="F86" s="315" t="s">
        <v>676</v>
      </c>
      <c r="G86" s="1318" t="s">
        <v>677</v>
      </c>
      <c r="H86" s="1318"/>
      <c r="I86" s="1318"/>
      <c r="J86" s="1319"/>
      <c r="K86" s="295"/>
      <c r="L86" s="295"/>
      <c r="M86" s="295"/>
      <c r="N86" s="295"/>
      <c r="O86" s="295"/>
      <c r="P86" s="295"/>
      <c r="Q86" s="295"/>
      <c r="R86" s="295"/>
      <c r="S86" s="252"/>
      <c r="T86" s="253"/>
      <c r="U86" s="255"/>
      <c r="V86" s="255"/>
      <c r="W86" s="255"/>
      <c r="X86" s="256"/>
      <c r="Y86" s="256"/>
    </row>
    <row r="87" spans="1:25" ht="24.95" customHeight="1">
      <c r="A87" s="732"/>
      <c r="B87" s="293"/>
      <c r="C87" s="293"/>
      <c r="D87" s="293"/>
      <c r="E87" s="293"/>
      <c r="F87" s="316" t="s">
        <v>1113</v>
      </c>
      <c r="G87" s="1299" t="s">
        <v>678</v>
      </c>
      <c r="H87" s="1299"/>
      <c r="I87" s="1299"/>
      <c r="J87" s="1300"/>
      <c r="K87" s="263"/>
      <c r="L87" s="263"/>
      <c r="M87" s="263"/>
      <c r="N87" s="263"/>
      <c r="O87" s="263"/>
      <c r="P87" s="263"/>
      <c r="Q87" s="263"/>
      <c r="R87" s="263"/>
      <c r="S87" s="252"/>
      <c r="T87" s="253"/>
      <c r="U87" s="255"/>
      <c r="V87" s="255"/>
      <c r="W87" s="255"/>
      <c r="X87" s="256"/>
      <c r="Y87" s="256"/>
    </row>
    <row r="88" spans="1:25" ht="24.95" customHeight="1">
      <c r="A88" s="732"/>
      <c r="B88" s="293"/>
      <c r="C88" s="293"/>
      <c r="D88" s="293"/>
      <c r="E88" s="293"/>
      <c r="F88" s="317"/>
      <c r="G88" s="1299"/>
      <c r="H88" s="1299"/>
      <c r="I88" s="1299"/>
      <c r="J88" s="1300"/>
      <c r="K88" s="263"/>
      <c r="L88" s="263"/>
      <c r="M88" s="263"/>
      <c r="N88" s="263"/>
      <c r="O88" s="263"/>
      <c r="P88" s="263"/>
      <c r="Q88" s="263"/>
      <c r="R88" s="263"/>
      <c r="S88" s="252"/>
      <c r="T88" s="253"/>
      <c r="U88" s="255"/>
      <c r="V88" s="255"/>
      <c r="W88" s="255"/>
      <c r="X88" s="256"/>
      <c r="Y88" s="256"/>
    </row>
    <row r="89" spans="1:25" ht="24.95" customHeight="1">
      <c r="A89" s="732"/>
      <c r="B89" s="293"/>
      <c r="C89" s="293"/>
      <c r="D89" s="293"/>
      <c r="E89" s="293"/>
      <c r="F89" s="316" t="s">
        <v>1114</v>
      </c>
      <c r="G89" s="1299" t="s">
        <v>678</v>
      </c>
      <c r="H89" s="1299"/>
      <c r="I89" s="1299"/>
      <c r="J89" s="1300"/>
      <c r="K89" s="263"/>
      <c r="L89" s="263"/>
      <c r="M89" s="263"/>
      <c r="N89" s="263"/>
      <c r="O89" s="263"/>
      <c r="P89" s="263"/>
      <c r="Q89" s="263"/>
      <c r="R89" s="263"/>
      <c r="S89" s="252"/>
      <c r="T89" s="253"/>
      <c r="U89" s="255"/>
      <c r="V89" s="255"/>
      <c r="W89" s="255"/>
      <c r="X89" s="256"/>
      <c r="Y89" s="256"/>
    </row>
    <row r="90" spans="1:25" ht="24.95" customHeight="1">
      <c r="A90" s="732"/>
      <c r="B90" s="293"/>
      <c r="C90" s="293"/>
      <c r="D90" s="293"/>
      <c r="E90" s="293"/>
      <c r="F90" s="318" t="s">
        <v>1115</v>
      </c>
      <c r="G90" s="622" t="s">
        <v>678</v>
      </c>
      <c r="H90" s="622"/>
      <c r="I90" s="622"/>
      <c r="J90" s="742"/>
      <c r="K90" s="263"/>
      <c r="L90" s="263"/>
      <c r="M90" s="263"/>
      <c r="N90" s="263"/>
      <c r="O90" s="263"/>
      <c r="P90" s="263"/>
      <c r="Q90" s="263"/>
      <c r="R90" s="263"/>
      <c r="S90" s="252"/>
      <c r="T90" s="253"/>
      <c r="U90" s="255"/>
      <c r="V90" s="255"/>
      <c r="W90" s="255"/>
      <c r="X90" s="256"/>
      <c r="Y90" s="256"/>
    </row>
    <row r="91" spans="1:25" ht="24.95" customHeight="1">
      <c r="A91" s="732"/>
      <c r="B91" s="293"/>
      <c r="C91" s="293"/>
      <c r="D91" s="293"/>
      <c r="E91" s="293"/>
      <c r="F91" s="318" t="s">
        <v>1116</v>
      </c>
      <c r="G91" s="622" t="s">
        <v>678</v>
      </c>
      <c r="H91" s="622"/>
      <c r="I91" s="622"/>
      <c r="J91" s="742"/>
      <c r="K91" s="263"/>
      <c r="L91" s="263"/>
      <c r="M91" s="263"/>
      <c r="N91" s="263"/>
      <c r="O91" s="263"/>
      <c r="P91" s="263"/>
      <c r="Q91" s="263"/>
      <c r="R91" s="263"/>
      <c r="S91" s="252"/>
      <c r="T91" s="253"/>
      <c r="U91" s="255"/>
      <c r="V91" s="255"/>
      <c r="W91" s="255"/>
      <c r="X91" s="256"/>
      <c r="Y91" s="256"/>
    </row>
    <row r="92" spans="1:25" ht="24.95" customHeight="1">
      <c r="A92" s="740"/>
      <c r="B92" s="291"/>
      <c r="C92" s="291"/>
      <c r="D92" s="291"/>
      <c r="E92" s="291"/>
      <c r="F92" s="291"/>
      <c r="G92" s="291"/>
      <c r="H92" s="291"/>
      <c r="I92" s="291"/>
      <c r="J92" s="731"/>
      <c r="K92" s="254"/>
      <c r="L92" s="261"/>
      <c r="M92" s="261"/>
      <c r="N92" s="261"/>
      <c r="O92" s="261"/>
      <c r="P92" s="261"/>
      <c r="Q92" s="261"/>
      <c r="R92" s="261"/>
      <c r="S92" s="252"/>
      <c r="T92" s="253"/>
      <c r="U92" s="255"/>
      <c r="V92" s="255"/>
      <c r="W92" s="255"/>
      <c r="X92" s="256"/>
      <c r="Y92" s="256"/>
    </row>
    <row r="93" spans="1:25" ht="24.95" customHeight="1">
      <c r="A93" s="1433" t="s">
        <v>679</v>
      </c>
      <c r="B93" s="1434"/>
      <c r="C93" s="1434"/>
      <c r="D93" s="1434"/>
      <c r="E93" s="1434"/>
      <c r="F93" s="1434"/>
      <c r="G93" s="1434"/>
      <c r="H93" s="1434"/>
      <c r="I93" s="1434"/>
      <c r="J93" s="1435"/>
      <c r="K93" s="319"/>
      <c r="L93" s="320"/>
      <c r="M93" s="320"/>
      <c r="N93" s="320"/>
      <c r="O93" s="320"/>
      <c r="P93" s="320"/>
      <c r="Q93" s="320"/>
      <c r="R93" s="320"/>
      <c r="S93" s="252"/>
      <c r="T93" s="253"/>
      <c r="U93" s="255"/>
      <c r="V93" s="255"/>
      <c r="W93" s="255"/>
      <c r="X93" s="256"/>
      <c r="Y93" s="256"/>
    </row>
    <row r="94" spans="1:25" ht="24.95" customHeight="1">
      <c r="A94" s="1424"/>
      <c r="B94" s="1425"/>
      <c r="C94" s="1425"/>
      <c r="D94" s="1425"/>
      <c r="E94" s="1425"/>
      <c r="F94" s="1425"/>
      <c r="G94" s="1425"/>
      <c r="H94" s="1425"/>
      <c r="I94" s="1425"/>
      <c r="J94" s="1426"/>
      <c r="K94" s="319"/>
      <c r="L94" s="320"/>
      <c r="M94" s="320"/>
      <c r="N94" s="320"/>
      <c r="O94" s="320"/>
      <c r="P94" s="320"/>
      <c r="Q94" s="320"/>
      <c r="R94" s="320"/>
      <c r="S94" s="252"/>
      <c r="T94" s="253"/>
      <c r="U94" s="255"/>
      <c r="V94" s="255"/>
      <c r="W94" s="255"/>
      <c r="X94" s="256"/>
      <c r="Y94" s="256"/>
    </row>
    <row r="95" spans="1:25" ht="24.95" customHeight="1">
      <c r="A95" s="1424"/>
      <c r="B95" s="1425"/>
      <c r="C95" s="1425"/>
      <c r="D95" s="1425"/>
      <c r="E95" s="1425"/>
      <c r="F95" s="1425"/>
      <c r="G95" s="1425"/>
      <c r="H95" s="1425"/>
      <c r="I95" s="1425"/>
      <c r="J95" s="1426"/>
      <c r="K95" s="319"/>
      <c r="L95" s="320"/>
      <c r="M95" s="320"/>
      <c r="N95" s="320"/>
      <c r="O95" s="320"/>
      <c r="P95" s="320"/>
      <c r="Q95" s="320"/>
      <c r="R95" s="320"/>
      <c r="S95" s="252"/>
      <c r="T95" s="253"/>
      <c r="U95" s="255"/>
      <c r="V95" s="255"/>
      <c r="W95" s="255"/>
      <c r="X95" s="256"/>
      <c r="Y95" s="256"/>
    </row>
    <row r="96" spans="1:25" ht="24.95" customHeight="1">
      <c r="A96" s="1424"/>
      <c r="B96" s="1425"/>
      <c r="C96" s="1425"/>
      <c r="D96" s="1425"/>
      <c r="E96" s="1425"/>
      <c r="F96" s="1425"/>
      <c r="G96" s="1425"/>
      <c r="H96" s="1425"/>
      <c r="I96" s="1425"/>
      <c r="J96" s="1426"/>
      <c r="K96" s="319"/>
      <c r="L96" s="320"/>
      <c r="M96" s="320"/>
      <c r="N96" s="320"/>
      <c r="O96" s="320"/>
      <c r="P96" s="320"/>
      <c r="Q96" s="320"/>
      <c r="R96" s="320"/>
      <c r="S96" s="252"/>
      <c r="T96" s="253"/>
      <c r="U96" s="255"/>
      <c r="V96" s="255"/>
      <c r="W96" s="255"/>
      <c r="X96" s="256"/>
      <c r="Y96" s="256"/>
    </row>
    <row r="97" spans="1:25" ht="24.95" customHeight="1">
      <c r="A97" s="1424"/>
      <c r="B97" s="1425"/>
      <c r="C97" s="1425"/>
      <c r="D97" s="1425"/>
      <c r="E97" s="1425"/>
      <c r="F97" s="1425"/>
      <c r="G97" s="1425"/>
      <c r="H97" s="1425"/>
      <c r="I97" s="1425"/>
      <c r="J97" s="1426"/>
      <c r="K97" s="319"/>
      <c r="L97" s="320"/>
      <c r="M97" s="320"/>
      <c r="N97" s="320"/>
      <c r="O97" s="320"/>
      <c r="P97" s="320"/>
      <c r="Q97" s="320"/>
      <c r="R97" s="320"/>
      <c r="S97" s="252"/>
      <c r="T97" s="253"/>
      <c r="U97" s="255"/>
      <c r="V97" s="255"/>
      <c r="W97" s="255"/>
      <c r="X97" s="256"/>
      <c r="Y97" s="256"/>
    </row>
    <row r="98" spans="1:25" ht="24.95" customHeight="1">
      <c r="A98" s="1424"/>
      <c r="B98" s="1425"/>
      <c r="C98" s="1425"/>
      <c r="D98" s="1425"/>
      <c r="E98" s="1425"/>
      <c r="F98" s="1425"/>
      <c r="G98" s="1425"/>
      <c r="H98" s="1425"/>
      <c r="I98" s="1425"/>
      <c r="J98" s="1426"/>
      <c r="K98" s="319"/>
      <c r="L98" s="320"/>
      <c r="M98" s="320"/>
      <c r="N98" s="320"/>
      <c r="O98" s="320"/>
      <c r="P98" s="320"/>
      <c r="Q98" s="320"/>
      <c r="R98" s="320"/>
      <c r="S98" s="252"/>
      <c r="T98" s="253"/>
      <c r="U98" s="255"/>
      <c r="V98" s="255"/>
      <c r="W98" s="255"/>
      <c r="X98" s="256"/>
      <c r="Y98" s="256"/>
    </row>
    <row r="99" spans="1:25" ht="24.95" customHeight="1">
      <c r="A99" s="1424"/>
      <c r="B99" s="1425"/>
      <c r="C99" s="1425"/>
      <c r="D99" s="1425"/>
      <c r="E99" s="1425"/>
      <c r="F99" s="1425"/>
      <c r="G99" s="1425"/>
      <c r="H99" s="1425"/>
      <c r="I99" s="1425"/>
      <c r="J99" s="1426"/>
      <c r="K99" s="319"/>
      <c r="L99" s="320"/>
      <c r="M99" s="320"/>
      <c r="N99" s="320"/>
      <c r="O99" s="320"/>
      <c r="P99" s="320"/>
      <c r="Q99" s="320"/>
      <c r="R99" s="320"/>
      <c r="S99" s="252"/>
      <c r="T99" s="253"/>
      <c r="U99" s="255"/>
      <c r="V99" s="255"/>
      <c r="W99" s="255"/>
      <c r="X99" s="256"/>
      <c r="Y99" s="256"/>
    </row>
    <row r="100" spans="1:25" ht="24.95" customHeight="1">
      <c r="A100" s="1427"/>
      <c r="B100" s="1428"/>
      <c r="C100" s="1428"/>
      <c r="D100" s="1428"/>
      <c r="E100" s="1428"/>
      <c r="F100" s="1428"/>
      <c r="G100" s="1428"/>
      <c r="H100" s="1428"/>
      <c r="I100" s="1428"/>
      <c r="J100" s="1429"/>
      <c r="K100" s="319"/>
      <c r="L100" s="320"/>
      <c r="M100" s="320"/>
      <c r="N100" s="320"/>
      <c r="O100" s="320"/>
      <c r="P100" s="320"/>
      <c r="Q100" s="320"/>
      <c r="R100" s="320"/>
      <c r="S100" s="252"/>
      <c r="T100" s="253"/>
      <c r="U100" s="255"/>
      <c r="V100" s="255"/>
      <c r="W100" s="255"/>
      <c r="X100" s="256"/>
      <c r="Y100" s="256"/>
    </row>
    <row r="101" spans="1:25" ht="24.95" customHeight="1">
      <c r="A101" s="1430"/>
      <c r="B101" s="1431"/>
      <c r="C101" s="1431"/>
      <c r="D101" s="1431"/>
      <c r="E101" s="1431"/>
      <c r="F101" s="1431"/>
      <c r="G101" s="1431"/>
      <c r="H101" s="1431"/>
      <c r="I101" s="1431"/>
      <c r="J101" s="1432"/>
      <c r="K101" s="319"/>
      <c r="L101" s="320"/>
      <c r="M101" s="320"/>
      <c r="N101" s="320"/>
      <c r="O101" s="320"/>
      <c r="P101" s="320"/>
      <c r="Q101" s="320"/>
      <c r="R101" s="320"/>
      <c r="S101" s="252"/>
      <c r="T101" s="253"/>
      <c r="U101" s="255"/>
      <c r="V101" s="255"/>
      <c r="W101" s="255"/>
      <c r="X101" s="256"/>
      <c r="Y101" s="256"/>
    </row>
    <row r="102" spans="1:25" ht="17.100000000000001" customHeight="1">
      <c r="A102" s="1419" t="s">
        <v>680</v>
      </c>
      <c r="B102" s="1420"/>
      <c r="C102" s="1420"/>
      <c r="D102" s="343"/>
      <c r="E102" s="344" t="s">
        <v>681</v>
      </c>
      <c r="F102" s="344" t="s">
        <v>32</v>
      </c>
      <c r="G102" s="1413" t="s">
        <v>682</v>
      </c>
      <c r="H102" s="1413"/>
      <c r="I102" s="1413"/>
      <c r="J102" s="1414"/>
      <c r="K102" s="284"/>
      <c r="L102" s="284"/>
      <c r="M102" s="284"/>
      <c r="N102" s="284"/>
      <c r="O102" s="284"/>
      <c r="P102" s="284"/>
      <c r="Q102" s="284"/>
      <c r="R102" s="284"/>
      <c r="S102" s="252"/>
      <c r="T102" s="253"/>
      <c r="U102" s="255"/>
      <c r="V102" s="255"/>
      <c r="W102" s="255"/>
      <c r="X102" s="256"/>
      <c r="Y102" s="256"/>
    </row>
    <row r="103" spans="1:25" ht="17.100000000000001" customHeight="1">
      <c r="A103" s="1421"/>
      <c r="B103" s="1422"/>
      <c r="C103" s="1422"/>
      <c r="D103" s="345"/>
      <c r="E103" s="346" t="str">
        <f>'Evaluation des exigences'!G14</f>
        <v/>
      </c>
      <c r="F103" s="347" t="str">
        <f>'Evaluation des exigences'!E14</f>
        <v/>
      </c>
      <c r="G103" s="15"/>
      <c r="H103" s="15"/>
      <c r="I103" s="15"/>
      <c r="J103" s="750"/>
      <c r="K103" s="284"/>
      <c r="U103" s="255"/>
      <c r="V103" s="255"/>
      <c r="W103" s="255"/>
      <c r="X103" s="256"/>
      <c r="Y103" s="256"/>
    </row>
    <row r="104" spans="1:25" ht="14.1" customHeight="1">
      <c r="A104" s="751" t="s">
        <v>1612</v>
      </c>
      <c r="B104" s="348"/>
      <c r="C104" s="348"/>
      <c r="D104" s="348"/>
      <c r="E104" s="349" t="str">
        <f>IFERROR(VLOOKUP(F104,'Page d''accueil'!$A$38:$E$42,3),"")</f>
        <v/>
      </c>
      <c r="F104" s="349" t="str">
        <f>'Evaluation des exigences'!I19</f>
        <v/>
      </c>
      <c r="G104" s="1411" t="s">
        <v>682</v>
      </c>
      <c r="H104" s="1411"/>
      <c r="I104" s="1411"/>
      <c r="J104" s="1423"/>
      <c r="K104" s="322"/>
      <c r="U104" s="255"/>
      <c r="V104" s="255"/>
      <c r="W104" s="255"/>
      <c r="X104" s="256"/>
      <c r="Y104" s="256"/>
    </row>
    <row r="105" spans="1:25" ht="14.1" customHeight="1">
      <c r="A105" s="752" t="s">
        <v>1616</v>
      </c>
      <c r="B105" s="350"/>
      <c r="C105" s="350"/>
      <c r="D105" s="350"/>
      <c r="E105" s="351" t="str">
        <f>IFERROR(VLOOKUP(F105,'Page d''accueil'!$A$38:$E$42,3),"")</f>
        <v/>
      </c>
      <c r="F105" s="352" t="str">
        <f>'Evaluation des exigences'!I35</f>
        <v/>
      </c>
      <c r="G105" s="1413"/>
      <c r="H105" s="1413"/>
      <c r="I105" s="1413"/>
      <c r="J105" s="1414"/>
      <c r="K105" s="323"/>
      <c r="U105" s="255"/>
      <c r="V105" s="255"/>
      <c r="W105" s="255"/>
      <c r="X105" s="256"/>
      <c r="Y105" s="256"/>
    </row>
    <row r="106" spans="1:25" ht="14.1" customHeight="1">
      <c r="A106" s="753" t="s">
        <v>1613</v>
      </c>
      <c r="B106" s="353"/>
      <c r="C106" s="353"/>
      <c r="D106" s="353"/>
      <c r="E106" s="351" t="str">
        <f>IFERROR(VLOOKUP(F106,'Page d''accueil'!$A$38:$E$42,3),"")</f>
        <v/>
      </c>
      <c r="F106" s="354" t="str">
        <f>'Evaluation des exigences'!I168</f>
        <v/>
      </c>
      <c r="G106" s="1417"/>
      <c r="H106" s="1417"/>
      <c r="I106" s="1417"/>
      <c r="J106" s="1418"/>
      <c r="K106" s="323"/>
      <c r="U106" s="255"/>
      <c r="V106" s="255"/>
      <c r="W106" s="255"/>
      <c r="X106" s="256"/>
      <c r="Y106" s="256"/>
    </row>
    <row r="107" spans="1:25" ht="14.1" customHeight="1">
      <c r="A107" s="754" t="s">
        <v>1614</v>
      </c>
      <c r="B107" s="355"/>
      <c r="C107" s="355"/>
      <c r="D107" s="355"/>
      <c r="E107" s="356" t="str">
        <f>IFERROR(VLOOKUP(F107,'Page d''accueil'!$A$38:$E$42,3),"")</f>
        <v/>
      </c>
      <c r="F107" s="356" t="str">
        <f>'Evaluation des exigences'!I68</f>
        <v/>
      </c>
      <c r="G107" s="1411" t="s">
        <v>682</v>
      </c>
      <c r="H107" s="1411"/>
      <c r="I107" s="1411"/>
      <c r="J107" s="1423"/>
      <c r="K107" s="322"/>
      <c r="U107" s="255"/>
      <c r="V107" s="255"/>
      <c r="W107" s="255"/>
      <c r="X107" s="256"/>
      <c r="Y107" s="256"/>
    </row>
    <row r="108" spans="1:25" ht="14.1" customHeight="1">
      <c r="A108" s="755" t="s">
        <v>1615</v>
      </c>
      <c r="B108" s="357"/>
      <c r="C108" s="357"/>
      <c r="D108" s="357"/>
      <c r="E108" s="358" t="str">
        <f>IFERROR(VLOOKUP(F108,'Page d''accueil'!$A$38:$E$42,3),"")</f>
        <v/>
      </c>
      <c r="F108" s="359" t="str">
        <f>'Evaluation des exigences'!I69</f>
        <v/>
      </c>
      <c r="G108" s="1413"/>
      <c r="H108" s="1413"/>
      <c r="I108" s="1413"/>
      <c r="J108" s="1414"/>
      <c r="K108" s="323"/>
      <c r="U108" s="255"/>
      <c r="V108" s="255"/>
      <c r="W108" s="255"/>
      <c r="X108" s="256"/>
      <c r="Y108" s="256"/>
    </row>
    <row r="109" spans="1:25" ht="14.1" customHeight="1">
      <c r="A109" s="755" t="str">
        <f>CONCATENATE("Article ",'Evaluation des exigences'!$B$82," : ",'Evaluation des exigences'!$D$82)</f>
        <v>Article 5.2 : Ecoute client</v>
      </c>
      <c r="B109" s="357"/>
      <c r="C109" s="357"/>
      <c r="D109" s="357"/>
      <c r="E109" s="358" t="str">
        <f>IFERROR(VLOOKUP(F109,'Page d''accueil'!$A$38:$E$42,3),"")</f>
        <v/>
      </c>
      <c r="F109" s="359" t="str">
        <f>'Evaluation des exigences'!I82</f>
        <v/>
      </c>
      <c r="G109" s="1413"/>
      <c r="H109" s="1413"/>
      <c r="I109" s="1413"/>
      <c r="J109" s="1414"/>
      <c r="K109" s="323"/>
      <c r="U109" s="255"/>
      <c r="V109" s="255"/>
      <c r="W109" s="255"/>
      <c r="X109" s="256"/>
      <c r="Y109" s="256"/>
    </row>
    <row r="110" spans="1:25" ht="14.1" customHeight="1">
      <c r="A110" s="755" t="s">
        <v>1617</v>
      </c>
      <c r="B110" s="357"/>
      <c r="C110" s="357"/>
      <c r="D110" s="357"/>
      <c r="E110" s="358" t="str">
        <f>IFERROR(VLOOKUP(F110,'Page d''accueil'!$A$38:$E$42,3),"")</f>
        <v/>
      </c>
      <c r="F110" s="359" t="str">
        <f>'Evaluation des exigences'!I86</f>
        <v/>
      </c>
      <c r="G110" s="1413"/>
      <c r="H110" s="1413"/>
      <c r="I110" s="1413"/>
      <c r="J110" s="1414"/>
      <c r="K110" s="323"/>
      <c r="U110" s="255"/>
      <c r="V110" s="255"/>
      <c r="W110" s="255"/>
      <c r="X110" s="256"/>
      <c r="Y110" s="256"/>
    </row>
    <row r="111" spans="1:25" ht="14.1" customHeight="1">
      <c r="A111" s="755" t="s">
        <v>1618</v>
      </c>
      <c r="B111" s="357"/>
      <c r="C111" s="357"/>
      <c r="D111" s="357"/>
      <c r="E111" s="358" t="str">
        <f>IFERROR(VLOOKUP(F111,'Page d''accueil'!$A$38:$E$42,3),"")</f>
        <v/>
      </c>
      <c r="F111" s="359" t="str">
        <f>'Evaluation des exigences'!I115</f>
        <v/>
      </c>
      <c r="G111" s="1413"/>
      <c r="H111" s="1413"/>
      <c r="I111" s="1413"/>
      <c r="J111" s="1414"/>
      <c r="K111" s="323"/>
      <c r="U111" s="255"/>
      <c r="V111" s="255"/>
      <c r="W111" s="255"/>
      <c r="X111" s="256"/>
      <c r="Y111" s="256"/>
    </row>
    <row r="112" spans="1:25" ht="14.1" customHeight="1">
      <c r="A112" s="755" t="s">
        <v>1619</v>
      </c>
      <c r="B112" s="357"/>
      <c r="C112" s="357"/>
      <c r="D112" s="357"/>
      <c r="E112" s="358" t="str">
        <f>IFERROR(VLOOKUP(F112,'Page d''accueil'!$A$38:$E$42,3),"")</f>
        <v/>
      </c>
      <c r="F112" s="359" t="str">
        <f>'Evaluation des exigences'!I94</f>
        <v/>
      </c>
      <c r="G112" s="1413"/>
      <c r="H112" s="1413"/>
      <c r="I112" s="1413"/>
      <c r="J112" s="1414"/>
      <c r="K112" s="323"/>
      <c r="U112" s="255"/>
      <c r="V112" s="255"/>
      <c r="W112" s="255"/>
      <c r="X112" s="256"/>
      <c r="Y112" s="256"/>
    </row>
    <row r="113" spans="1:25" ht="14.1" customHeight="1">
      <c r="A113" s="756" t="s">
        <v>1620</v>
      </c>
      <c r="B113" s="360"/>
      <c r="C113" s="360"/>
      <c r="D113" s="360"/>
      <c r="E113" s="358" t="str">
        <f>IFERROR(VLOOKUP(F113,'Page d''accueil'!$A$38:$E$42,3),"")</f>
        <v/>
      </c>
      <c r="F113" s="361" t="str">
        <f>'Evaluation des exigences'!I425</f>
        <v/>
      </c>
      <c r="G113" s="1417"/>
      <c r="H113" s="1417"/>
      <c r="I113" s="1417"/>
      <c r="J113" s="1418"/>
      <c r="K113" s="323"/>
      <c r="U113" s="255"/>
      <c r="V113" s="255"/>
      <c r="W113" s="255"/>
      <c r="X113" s="256"/>
      <c r="Y113" s="256"/>
    </row>
    <row r="114" spans="1:25" ht="14.1" customHeight="1">
      <c r="A114" s="912" t="s">
        <v>1621</v>
      </c>
      <c r="B114" s="362"/>
      <c r="C114" s="362"/>
      <c r="D114" s="362"/>
      <c r="E114" s="363" t="str">
        <f>IFERROR(VLOOKUP(F114,'Page d''accueil'!$A$38:$E$42,3),"")</f>
        <v/>
      </c>
      <c r="F114" s="363" t="str">
        <f>'Evaluation des exigences'!I132</f>
        <v/>
      </c>
      <c r="G114" s="1411" t="s">
        <v>682</v>
      </c>
      <c r="H114" s="1411"/>
      <c r="I114" s="1411"/>
      <c r="J114" s="1412"/>
      <c r="K114" s="322"/>
      <c r="U114" s="255"/>
      <c r="V114" s="255"/>
      <c r="W114" s="255"/>
      <c r="X114" s="256"/>
      <c r="Y114" s="256"/>
    </row>
    <row r="115" spans="1:25" ht="14.1" customHeight="1">
      <c r="A115" s="757" t="s">
        <v>1622</v>
      </c>
      <c r="B115" s="364"/>
      <c r="C115" s="364"/>
      <c r="D115" s="364"/>
      <c r="E115" s="365" t="str">
        <f>IFERROR(VLOOKUP(F115,'Page d''accueil'!$A$38:$E$42,3),"")</f>
        <v/>
      </c>
      <c r="F115" s="366" t="str">
        <f>'Evaluation des exigences'!I133</f>
        <v/>
      </c>
      <c r="G115" s="1413"/>
      <c r="H115" s="1413"/>
      <c r="I115" s="1413"/>
      <c r="J115" s="1414"/>
      <c r="K115" s="323"/>
      <c r="U115" s="255"/>
      <c r="V115" s="255"/>
      <c r="W115" s="255"/>
      <c r="X115" s="256"/>
      <c r="Y115" s="256"/>
    </row>
    <row r="116" spans="1:25" ht="14.1" customHeight="1">
      <c r="A116" s="757" t="s">
        <v>1623</v>
      </c>
      <c r="B116" s="364"/>
      <c r="C116" s="364"/>
      <c r="D116" s="364"/>
      <c r="E116" s="365" t="str">
        <f>IFERROR(VLOOKUP(F116,'Page d''accueil'!$A$38:$E$42,3),"")</f>
        <v/>
      </c>
      <c r="F116" s="366" t="str">
        <f>'Evaluation des exigences'!I153</f>
        <v/>
      </c>
      <c r="G116" s="1413"/>
      <c r="H116" s="1413"/>
      <c r="I116" s="1413"/>
      <c r="J116" s="1414"/>
      <c r="K116" s="323"/>
      <c r="U116" s="255"/>
      <c r="V116" s="255"/>
      <c r="W116" s="255"/>
      <c r="X116" s="256"/>
      <c r="Y116" s="256"/>
    </row>
    <row r="117" spans="1:25" ht="14.1" customHeight="1">
      <c r="A117" s="757" t="s">
        <v>1624</v>
      </c>
      <c r="B117" s="364"/>
      <c r="C117" s="364"/>
      <c r="D117" s="364"/>
      <c r="E117" s="365" t="str">
        <f>IFERROR(VLOOKUP(F117,'Page d''accueil'!$A$38:$E$42,3),"")</f>
        <v/>
      </c>
      <c r="F117" s="366" t="str">
        <f>'Evaluation des exigences'!I137</f>
        <v xml:space="preserve"> </v>
      </c>
      <c r="G117" s="1413"/>
      <c r="H117" s="1413"/>
      <c r="I117" s="1413"/>
      <c r="J117" s="1414"/>
      <c r="K117" s="323"/>
      <c r="U117" s="255"/>
      <c r="V117" s="255"/>
      <c r="W117" s="255"/>
      <c r="X117" s="256"/>
      <c r="Y117" s="256"/>
    </row>
    <row r="118" spans="1:25" ht="14.1" customHeight="1">
      <c r="A118" s="913" t="s">
        <v>1625</v>
      </c>
      <c r="B118" s="914"/>
      <c r="C118" s="914"/>
      <c r="D118" s="914"/>
      <c r="E118" s="365" t="str">
        <f>IFERROR(VLOOKUP(F118,'Page d''accueil'!$A$38:$E$42,3),"")</f>
        <v/>
      </c>
      <c r="F118" s="915" t="e">
        <f>AVERAGE('Evaluation des exigences'!I138:I143)</f>
        <v>#DIV/0!</v>
      </c>
      <c r="G118" s="1415"/>
      <c r="H118" s="1415"/>
      <c r="I118" s="1415"/>
      <c r="J118" s="1416"/>
      <c r="K118" s="323"/>
      <c r="U118" s="255"/>
      <c r="V118" s="255"/>
      <c r="W118" s="255"/>
      <c r="X118" s="256"/>
      <c r="Y118" s="256"/>
    </row>
    <row r="119" spans="1:25" ht="14.1" customHeight="1">
      <c r="A119" s="916" t="s">
        <v>1735</v>
      </c>
      <c r="B119" s="367"/>
      <c r="C119" s="367"/>
      <c r="D119" s="367"/>
      <c r="E119" s="368" t="str">
        <f>IFERROR(VLOOKUP(F119,'Page d''accueil'!$A$38:$E$42,3),"")</f>
        <v/>
      </c>
      <c r="F119" s="368" t="str">
        <f>'Evaluation des exigences'!I201</f>
        <v/>
      </c>
      <c r="G119" s="1411" t="s">
        <v>682</v>
      </c>
      <c r="H119" s="1411"/>
      <c r="I119" s="1411"/>
      <c r="J119" s="1412"/>
      <c r="K119" s="322"/>
      <c r="U119" s="255"/>
      <c r="V119" s="255"/>
      <c r="W119" s="255"/>
      <c r="X119" s="256"/>
      <c r="Y119" s="256"/>
    </row>
    <row r="120" spans="1:25" ht="14.1" customHeight="1">
      <c r="A120" s="758" t="s">
        <v>1626</v>
      </c>
      <c r="B120" s="369"/>
      <c r="C120" s="369"/>
      <c r="D120" s="369"/>
      <c r="E120" s="370" t="str">
        <f>IFERROR(VLOOKUP(F120,'Page d''accueil'!$A$38:$E$42,3),"")</f>
        <v/>
      </c>
      <c r="F120" s="371" t="str">
        <f>'Evaluation des exigences'!I202</f>
        <v/>
      </c>
      <c r="G120" s="1413"/>
      <c r="H120" s="1413"/>
      <c r="I120" s="1413"/>
      <c r="J120" s="1414"/>
      <c r="K120" s="323"/>
      <c r="U120" s="255"/>
      <c r="V120" s="255"/>
      <c r="W120" s="255"/>
      <c r="X120" s="256"/>
      <c r="Y120" s="256"/>
    </row>
    <row r="121" spans="1:25" ht="14.1" customHeight="1">
      <c r="A121" s="758" t="s">
        <v>1627</v>
      </c>
      <c r="B121" s="369"/>
      <c r="C121" s="369"/>
      <c r="D121" s="369"/>
      <c r="E121" s="370" t="str">
        <f>IFERROR(VLOOKUP(F121,'Page d''accueil'!$A$38:$E$42,3),"")</f>
        <v/>
      </c>
      <c r="F121" s="371" t="str">
        <f>'Evaluation des exigences'!I212</f>
        <v/>
      </c>
      <c r="G121" s="1413"/>
      <c r="H121" s="1413"/>
      <c r="I121" s="1413"/>
      <c r="J121" s="1414"/>
      <c r="K121" s="323"/>
      <c r="U121" s="255"/>
      <c r="V121" s="255"/>
      <c r="W121" s="255"/>
      <c r="X121" s="256"/>
      <c r="Y121" s="256"/>
    </row>
    <row r="122" spans="1:25" ht="14.1" customHeight="1">
      <c r="A122" s="758" t="s">
        <v>1628</v>
      </c>
      <c r="B122" s="369"/>
      <c r="C122" s="369"/>
      <c r="D122" s="369"/>
      <c r="E122" s="370" t="str">
        <f>IFERROR(VLOOKUP(F122,'Page d''accueil'!$A$38:$E$42,3),"")</f>
        <v/>
      </c>
      <c r="F122" s="371" t="str">
        <f>'Evaluation des exigences'!I232</f>
        <v/>
      </c>
      <c r="G122" s="1413"/>
      <c r="H122" s="1413"/>
      <c r="I122" s="1413"/>
      <c r="J122" s="1414"/>
      <c r="K122" s="323"/>
      <c r="U122" s="255"/>
      <c r="V122" s="255"/>
      <c r="W122" s="255"/>
      <c r="X122" s="256"/>
      <c r="Y122" s="256"/>
    </row>
    <row r="123" spans="1:25" ht="14.1" customHeight="1">
      <c r="A123" s="758" t="s">
        <v>1629</v>
      </c>
      <c r="B123" s="369"/>
      <c r="C123" s="369"/>
      <c r="D123" s="369"/>
      <c r="E123" s="370" t="str">
        <f>IFERROR(VLOOKUP(F123,'Page d''accueil'!$A$38:$E$42,3),"")</f>
        <v/>
      </c>
      <c r="F123" s="371" t="str">
        <f>'Evaluation des exigences'!I273</f>
        <v/>
      </c>
      <c r="G123" s="1413"/>
      <c r="H123" s="1413"/>
      <c r="I123" s="1413"/>
      <c r="J123" s="1414"/>
      <c r="K123" s="323"/>
      <c r="U123" s="255"/>
      <c r="V123" s="255"/>
      <c r="W123" s="255"/>
      <c r="X123" s="256"/>
      <c r="Y123" s="256"/>
    </row>
    <row r="124" spans="1:25" ht="14.1" customHeight="1">
      <c r="A124" s="758" t="s">
        <v>1630</v>
      </c>
      <c r="B124" s="369"/>
      <c r="C124" s="369"/>
      <c r="D124" s="369"/>
      <c r="E124" s="370" t="str">
        <f>IFERROR(VLOOKUP(F124,'Page d''accueil'!$A$38:$E$42,3),"")</f>
        <v/>
      </c>
      <c r="F124" s="371" t="str">
        <f>'Evaluation des exigences'!I308</f>
        <v/>
      </c>
      <c r="G124" s="1413"/>
      <c r="H124" s="1413"/>
      <c r="I124" s="1413"/>
      <c r="J124" s="1414"/>
      <c r="K124" s="323"/>
      <c r="U124" s="255"/>
      <c r="V124" s="255"/>
      <c r="W124" s="255"/>
      <c r="X124" s="256"/>
      <c r="Y124" s="256"/>
    </row>
    <row r="125" spans="1:25" ht="14.1" customHeight="1">
      <c r="A125" s="917" t="s">
        <v>1631</v>
      </c>
      <c r="B125" s="918"/>
      <c r="C125" s="918"/>
      <c r="D125" s="918"/>
      <c r="E125" s="370" t="str">
        <f>IFERROR(VLOOKUP(F125,'Page d''accueil'!$A$38:$E$42,3),"")</f>
        <v/>
      </c>
      <c r="F125" s="919" t="e">
        <f>AVERAGE('Evaluation des exigences'!I144,'Evaluation des exigences'!I149,'Evaluation des exigences'!I150,'Evaluation des exigences'!I151,'Evaluation des exigences'!I152)</f>
        <v>#DIV/0!</v>
      </c>
      <c r="G125" s="1415"/>
      <c r="H125" s="1415"/>
      <c r="I125" s="1415"/>
      <c r="J125" s="1416"/>
      <c r="K125" s="323"/>
      <c r="U125" s="255"/>
      <c r="V125" s="255"/>
      <c r="W125" s="255"/>
      <c r="X125" s="256"/>
      <c r="Y125" s="256"/>
    </row>
    <row r="126" spans="1:25" ht="14.1" customHeight="1">
      <c r="A126" s="920" t="s">
        <v>1632</v>
      </c>
      <c r="B126" s="372"/>
      <c r="C126" s="372"/>
      <c r="D126" s="372"/>
      <c r="E126" s="373" t="str">
        <f>IFERROR(VLOOKUP(F126,'Page d''accueil'!$A$38:$E$42,3),"")</f>
        <v/>
      </c>
      <c r="F126" s="373" t="str">
        <f>'Evaluation des exigences'!I370</f>
        <v/>
      </c>
      <c r="G126" s="1411" t="s">
        <v>682</v>
      </c>
      <c r="H126" s="1411"/>
      <c r="I126" s="1411"/>
      <c r="J126" s="1412"/>
      <c r="K126" s="322"/>
      <c r="U126" s="255"/>
      <c r="V126" s="255"/>
      <c r="W126" s="255"/>
      <c r="X126" s="256"/>
      <c r="Y126" s="256"/>
    </row>
    <row r="127" spans="1:25" ht="14.1" customHeight="1">
      <c r="A127" s="759" t="s">
        <v>1633</v>
      </c>
      <c r="B127" s="374"/>
      <c r="C127" s="374"/>
      <c r="D127" s="374"/>
      <c r="E127" s="375" t="str">
        <f>IFERROR(VLOOKUP(F127,'Page d''accueil'!$A$38:$E$42,3),"")</f>
        <v/>
      </c>
      <c r="F127" s="376" t="str">
        <f>'Evaluation des exigences'!I371</f>
        <v/>
      </c>
      <c r="G127" s="1413"/>
      <c r="H127" s="1413"/>
      <c r="I127" s="1413"/>
      <c r="J127" s="1414"/>
      <c r="K127" s="323"/>
      <c r="U127" s="255"/>
      <c r="V127" s="255"/>
      <c r="W127" s="255"/>
      <c r="X127" s="256"/>
      <c r="Y127" s="256"/>
    </row>
    <row r="128" spans="1:25" ht="14.1" customHeight="1">
      <c r="A128" s="759" t="s">
        <v>1634</v>
      </c>
      <c r="B128" s="374"/>
      <c r="C128" s="374"/>
      <c r="D128" s="374"/>
      <c r="E128" s="375" t="str">
        <f>IFERROR(VLOOKUP(F128,'Page d''accueil'!$A$38:$E$42,3),"")</f>
        <v/>
      </c>
      <c r="F128" s="376" t="str">
        <f>'Evaluation des exigences'!I346</f>
        <v/>
      </c>
      <c r="G128" s="1413"/>
      <c r="H128" s="1413"/>
      <c r="I128" s="1413"/>
      <c r="J128" s="1414"/>
      <c r="K128" s="323"/>
      <c r="L128" s="324"/>
      <c r="M128" s="324"/>
      <c r="N128" s="324"/>
      <c r="O128" s="324"/>
      <c r="P128" s="324"/>
      <c r="Q128" s="261"/>
      <c r="R128" s="261"/>
      <c r="S128" s="252"/>
      <c r="T128" s="253"/>
      <c r="U128" s="255"/>
      <c r="V128" s="255"/>
      <c r="W128" s="255"/>
      <c r="X128" s="256"/>
      <c r="Y128" s="256"/>
    </row>
    <row r="129" spans="1:25" ht="14.1" customHeight="1">
      <c r="A129" s="759" t="s">
        <v>1635</v>
      </c>
      <c r="B129" s="374"/>
      <c r="C129" s="374"/>
      <c r="D129" s="374"/>
      <c r="E129" s="375" t="str">
        <f>IFERROR(VLOOKUP(F129,'Page d''accueil'!$A$38:$E$42,3),"")</f>
        <v/>
      </c>
      <c r="F129" s="376" t="str">
        <f>'Evaluation des exigences'!I354</f>
        <v/>
      </c>
      <c r="G129" s="1413"/>
      <c r="H129" s="1413"/>
      <c r="I129" s="1413"/>
      <c r="J129" s="1414"/>
      <c r="K129" s="323"/>
      <c r="L129" s="252"/>
      <c r="M129" s="252"/>
      <c r="N129" s="252"/>
      <c r="O129" s="252"/>
      <c r="P129" s="252"/>
      <c r="Q129" s="252"/>
      <c r="R129" s="252"/>
      <c r="S129" s="252"/>
      <c r="T129" s="253"/>
      <c r="U129" s="255"/>
      <c r="V129" s="255"/>
      <c r="W129" s="255"/>
      <c r="X129" s="256"/>
      <c r="Y129" s="256"/>
    </row>
    <row r="130" spans="1:25" ht="14.1" customHeight="1">
      <c r="A130" s="759" t="s">
        <v>1636</v>
      </c>
      <c r="B130" s="374"/>
      <c r="C130" s="374"/>
      <c r="D130" s="374"/>
      <c r="E130" s="375" t="str">
        <f>IFERROR(VLOOKUP(F130,'Page d''accueil'!$A$38:$E$42,3),"")</f>
        <v/>
      </c>
      <c r="F130" s="376" t="e">
        <f>AVERAGE('Evaluation des exigences'!I419:I452)</f>
        <v>#DIV/0!</v>
      </c>
      <c r="G130" s="1413"/>
      <c r="H130" s="1413"/>
      <c r="I130" s="1413"/>
      <c r="J130" s="1414"/>
      <c r="K130" s="323"/>
      <c r="L130" s="325"/>
      <c r="M130" s="325"/>
      <c r="N130" s="325"/>
      <c r="O130" s="325"/>
      <c r="P130" s="325"/>
      <c r="Q130" s="325"/>
      <c r="R130" s="325"/>
      <c r="S130" s="325"/>
      <c r="T130" s="253"/>
      <c r="U130" s="255"/>
      <c r="V130" s="255"/>
      <c r="W130" s="255"/>
      <c r="X130" s="256"/>
      <c r="Y130" s="256"/>
    </row>
    <row r="131" spans="1:25" ht="14.1" customHeight="1">
      <c r="A131" s="921" t="s">
        <v>1637</v>
      </c>
      <c r="B131" s="922"/>
      <c r="C131" s="922"/>
      <c r="D131" s="922"/>
      <c r="E131" s="923" t="str">
        <f>IFERROR(VLOOKUP(F131,'Page d''accueil'!$A$38:$E$42,3),"")</f>
        <v/>
      </c>
      <c r="F131" s="924" t="str">
        <f>'Evaluation des exigences'!I457</f>
        <v/>
      </c>
      <c r="G131" s="1415"/>
      <c r="H131" s="1415"/>
      <c r="I131" s="1415"/>
      <c r="J131" s="1416"/>
      <c r="K131" s="323"/>
      <c r="L131" s="325"/>
      <c r="M131" s="325"/>
      <c r="N131" s="325"/>
      <c r="O131" s="325"/>
      <c r="P131" s="325"/>
      <c r="Q131" s="325"/>
      <c r="R131" s="325"/>
      <c r="S131" s="325"/>
      <c r="T131" s="253"/>
      <c r="U131" s="255"/>
      <c r="V131" s="255"/>
      <c r="W131" s="255"/>
      <c r="X131" s="256"/>
      <c r="Y131" s="256"/>
    </row>
    <row r="132" spans="1:25" ht="14.1" customHeight="1">
      <c r="A132" s="1393" t="s">
        <v>684</v>
      </c>
      <c r="B132" s="1394"/>
      <c r="C132" s="1394"/>
      <c r="D132" s="1394"/>
      <c r="E132" s="1394"/>
      <c r="F132" s="1394"/>
      <c r="G132" s="1394"/>
      <c r="H132" s="1394"/>
      <c r="I132" s="1394"/>
      <c r="J132" s="1395"/>
      <c r="K132" s="254"/>
      <c r="L132" s="325"/>
      <c r="M132" s="325"/>
      <c r="N132" s="325"/>
      <c r="O132" s="325"/>
      <c r="P132" s="325"/>
      <c r="Q132" s="325"/>
      <c r="R132" s="325"/>
      <c r="S132" s="325"/>
      <c r="T132" s="253"/>
      <c r="U132" s="255"/>
      <c r="V132" s="255"/>
      <c r="W132" s="255"/>
      <c r="X132" s="256"/>
      <c r="Y132" s="256"/>
    </row>
    <row r="133" spans="1:25" s="248" customFormat="1" ht="14.1" customHeight="1">
      <c r="A133" s="1396"/>
      <c r="B133" s="1397"/>
      <c r="C133" s="1397"/>
      <c r="D133" s="1397"/>
      <c r="E133" s="1397"/>
      <c r="F133" s="1397"/>
      <c r="G133" s="1397"/>
      <c r="H133" s="1397"/>
      <c r="I133" s="1397"/>
      <c r="J133" s="1398"/>
      <c r="K133" s="255"/>
      <c r="L133" s="325"/>
      <c r="M133" s="325"/>
      <c r="N133" s="325"/>
      <c r="O133" s="325"/>
      <c r="P133" s="325"/>
      <c r="Q133" s="325"/>
      <c r="R133" s="325"/>
      <c r="S133" s="325"/>
      <c r="T133" s="253"/>
      <c r="U133" s="255"/>
      <c r="V133" s="255"/>
      <c r="W133" s="255"/>
      <c r="X133" s="256"/>
      <c r="Y133" s="256"/>
    </row>
    <row r="134" spans="1:25" s="330" customFormat="1" ht="30" customHeight="1">
      <c r="A134" s="760" t="s">
        <v>1752</v>
      </c>
      <c r="B134" s="377"/>
      <c r="C134" s="377"/>
      <c r="D134" s="377"/>
      <c r="E134" s="378"/>
      <c r="F134" s="379" t="s">
        <v>685</v>
      </c>
      <c r="G134" s="1399" t="s">
        <v>686</v>
      </c>
      <c r="H134" s="1399"/>
      <c r="I134" s="1399"/>
      <c r="J134" s="1400"/>
      <c r="K134" s="326"/>
      <c r="L134" s="327"/>
      <c r="M134" s="327"/>
      <c r="N134" s="327"/>
      <c r="O134" s="327"/>
      <c r="P134" s="327"/>
      <c r="Q134" s="327"/>
      <c r="R134" s="327"/>
      <c r="S134" s="325"/>
      <c r="T134" s="328"/>
      <c r="U134" s="326"/>
      <c r="V134" s="326"/>
      <c r="W134" s="326"/>
      <c r="X134" s="329"/>
      <c r="Y134" s="329"/>
    </row>
    <row r="135" spans="1:25" s="330" customFormat="1" ht="54" customHeight="1">
      <c r="A135" s="1401" t="s">
        <v>687</v>
      </c>
      <c r="B135" s="1402"/>
      <c r="C135" s="1402"/>
      <c r="D135" s="1402"/>
      <c r="E135" s="1402"/>
      <c r="F135" s="1402"/>
      <c r="G135" s="1402"/>
      <c r="H135" s="1402"/>
      <c r="I135" s="1402"/>
      <c r="J135" s="1403"/>
      <c r="K135" s="326"/>
      <c r="L135" s="327"/>
      <c r="M135" s="327"/>
      <c r="N135" s="327"/>
      <c r="O135" s="327"/>
      <c r="P135" s="327"/>
      <c r="Q135" s="327"/>
      <c r="R135" s="327"/>
      <c r="S135" s="325"/>
      <c r="T135" s="328"/>
      <c r="U135" s="326"/>
      <c r="V135" s="326"/>
      <c r="W135" s="326"/>
      <c r="X135" s="329"/>
      <c r="Y135" s="329"/>
    </row>
    <row r="136" spans="1:25" s="330" customFormat="1" ht="30" customHeight="1">
      <c r="A136" s="761" t="s">
        <v>1753</v>
      </c>
      <c r="B136" s="380"/>
      <c r="C136" s="380"/>
      <c r="D136" s="380"/>
      <c r="E136" s="381"/>
      <c r="F136" s="382" t="s">
        <v>688</v>
      </c>
      <c r="G136" s="1404" t="s">
        <v>686</v>
      </c>
      <c r="H136" s="1404"/>
      <c r="I136" s="1404"/>
      <c r="J136" s="1405"/>
      <c r="K136" s="326"/>
      <c r="L136" s="327"/>
      <c r="M136" s="327"/>
      <c r="N136" s="327"/>
      <c r="O136" s="327"/>
      <c r="P136" s="327"/>
      <c r="Q136" s="327"/>
      <c r="R136" s="327"/>
      <c r="S136" s="327"/>
      <c r="T136" s="328"/>
      <c r="U136" s="326"/>
      <c r="V136" s="326"/>
      <c r="W136" s="326"/>
      <c r="X136" s="329"/>
      <c r="Y136" s="329"/>
    </row>
    <row r="137" spans="1:25" s="330" customFormat="1" ht="54" customHeight="1">
      <c r="A137" s="1406" t="s">
        <v>689</v>
      </c>
      <c r="B137" s="1407"/>
      <c r="C137" s="1407"/>
      <c r="D137" s="1407"/>
      <c r="E137" s="1407"/>
      <c r="F137" s="1407"/>
      <c r="G137" s="1407"/>
      <c r="H137" s="1407"/>
      <c r="I137" s="1407"/>
      <c r="J137" s="1408"/>
      <c r="K137" s="326"/>
      <c r="L137" s="331"/>
      <c r="M137" s="331"/>
      <c r="N137" s="331"/>
      <c r="O137" s="331"/>
      <c r="P137" s="331"/>
      <c r="Q137" s="331"/>
      <c r="R137" s="331"/>
      <c r="S137" s="331"/>
      <c r="T137" s="328"/>
      <c r="U137" s="326"/>
      <c r="V137" s="326"/>
      <c r="W137" s="326"/>
      <c r="X137" s="329"/>
      <c r="Y137" s="329"/>
    </row>
    <row r="138" spans="1:25" s="330" customFormat="1" ht="30" customHeight="1">
      <c r="A138" s="762" t="s">
        <v>1621</v>
      </c>
      <c r="B138" s="383"/>
      <c r="C138" s="383"/>
      <c r="D138" s="383"/>
      <c r="E138" s="384"/>
      <c r="F138" s="385" t="s">
        <v>688</v>
      </c>
      <c r="G138" s="1409" t="s">
        <v>686</v>
      </c>
      <c r="H138" s="1409"/>
      <c r="I138" s="1409"/>
      <c r="J138" s="1410"/>
      <c r="K138" s="332"/>
      <c r="L138" s="327"/>
      <c r="M138" s="327"/>
      <c r="N138" s="327"/>
      <c r="O138" s="327"/>
      <c r="P138" s="327"/>
      <c r="Q138" s="327"/>
      <c r="R138" s="327"/>
      <c r="S138" s="327"/>
      <c r="T138" s="328"/>
      <c r="U138" s="326"/>
      <c r="V138" s="326"/>
      <c r="W138" s="326"/>
      <c r="X138" s="329"/>
      <c r="Y138" s="329"/>
    </row>
    <row r="139" spans="1:25" s="330" customFormat="1" ht="54" customHeight="1">
      <c r="A139" s="1374" t="s">
        <v>690</v>
      </c>
      <c r="B139" s="1375"/>
      <c r="C139" s="1375"/>
      <c r="D139" s="1375"/>
      <c r="E139" s="1375"/>
      <c r="F139" s="1375"/>
      <c r="G139" s="1375"/>
      <c r="H139" s="1375"/>
      <c r="I139" s="1375"/>
      <c r="J139" s="1376"/>
      <c r="K139" s="332"/>
      <c r="L139" s="331"/>
      <c r="M139" s="331"/>
      <c r="N139" s="331"/>
      <c r="O139" s="331"/>
      <c r="P139" s="331"/>
      <c r="Q139" s="331"/>
      <c r="R139" s="331"/>
      <c r="S139" s="331"/>
      <c r="T139" s="328"/>
      <c r="U139" s="326"/>
      <c r="V139" s="326"/>
      <c r="W139" s="326"/>
      <c r="X139" s="329"/>
      <c r="Y139" s="329"/>
    </row>
    <row r="140" spans="1:25" s="330" customFormat="1" ht="30" customHeight="1">
      <c r="A140" s="763" t="s">
        <v>1735</v>
      </c>
      <c r="B140" s="386"/>
      <c r="C140" s="386"/>
      <c r="D140" s="386"/>
      <c r="E140" s="387"/>
      <c r="F140" s="388" t="s">
        <v>688</v>
      </c>
      <c r="G140" s="1377" t="s">
        <v>691</v>
      </c>
      <c r="H140" s="1377"/>
      <c r="I140" s="1377"/>
      <c r="J140" s="1378"/>
      <c r="K140" s="332"/>
      <c r="L140" s="261"/>
      <c r="M140" s="261"/>
      <c r="N140" s="261"/>
      <c r="O140" s="261"/>
      <c r="P140" s="261"/>
      <c r="Q140" s="261"/>
      <c r="R140" s="261"/>
      <c r="S140" s="261"/>
      <c r="T140" s="333"/>
      <c r="U140" s="332"/>
      <c r="V140" s="332"/>
      <c r="W140" s="332"/>
      <c r="X140" s="329"/>
      <c r="Y140" s="329"/>
    </row>
    <row r="141" spans="1:25" s="336" customFormat="1" ht="54" customHeight="1">
      <c r="A141" s="1379" t="s">
        <v>692</v>
      </c>
      <c r="B141" s="1380"/>
      <c r="C141" s="1380"/>
      <c r="D141" s="1380"/>
      <c r="E141" s="1380"/>
      <c r="F141" s="1380"/>
      <c r="G141" s="1380"/>
      <c r="H141" s="1380"/>
      <c r="I141" s="1380"/>
      <c r="J141" s="1381"/>
      <c r="K141" s="334"/>
      <c r="L141" s="261"/>
      <c r="M141" s="261"/>
      <c r="N141" s="261"/>
      <c r="O141" s="261"/>
      <c r="P141" s="261"/>
      <c r="Q141" s="261"/>
      <c r="R141" s="261"/>
      <c r="S141" s="261"/>
      <c r="T141" s="333"/>
      <c r="U141" s="334"/>
      <c r="V141" s="334"/>
      <c r="W141" s="334"/>
      <c r="X141" s="335"/>
      <c r="Y141" s="335"/>
    </row>
    <row r="142" spans="1:25" s="330" customFormat="1" ht="30" customHeight="1">
      <c r="A142" s="764" t="s">
        <v>1754</v>
      </c>
      <c r="B142" s="389"/>
      <c r="C142" s="389"/>
      <c r="D142" s="389"/>
      <c r="E142" s="390"/>
      <c r="F142" s="391" t="s">
        <v>688</v>
      </c>
      <c r="G142" s="1382" t="s">
        <v>693</v>
      </c>
      <c r="H142" s="1382"/>
      <c r="I142" s="1382"/>
      <c r="J142" s="1383"/>
      <c r="K142" s="332"/>
      <c r="L142" s="261"/>
      <c r="M142" s="261"/>
      <c r="N142" s="261"/>
      <c r="O142" s="261"/>
      <c r="P142" s="261"/>
      <c r="Q142" s="261"/>
      <c r="R142" s="261"/>
      <c r="S142" s="261"/>
      <c r="T142" s="333"/>
      <c r="U142" s="332"/>
      <c r="V142" s="332"/>
      <c r="W142" s="332"/>
      <c r="X142" s="329"/>
      <c r="Y142" s="329"/>
    </row>
    <row r="143" spans="1:25" s="336" customFormat="1" ht="54" customHeight="1" thickBot="1">
      <c r="A143" s="1384" t="s">
        <v>694</v>
      </c>
      <c r="B143" s="1385"/>
      <c r="C143" s="1385"/>
      <c r="D143" s="1385"/>
      <c r="E143" s="1385"/>
      <c r="F143" s="1385"/>
      <c r="G143" s="1385"/>
      <c r="H143" s="1385"/>
      <c r="I143" s="1385"/>
      <c r="J143" s="1386"/>
      <c r="K143" s="334"/>
      <c r="L143" s="261"/>
      <c r="M143" s="261"/>
      <c r="N143" s="261"/>
      <c r="O143" s="261"/>
      <c r="P143" s="261"/>
      <c r="Q143" s="261"/>
      <c r="R143" s="261"/>
      <c r="S143" s="261"/>
      <c r="T143" s="333"/>
      <c r="U143" s="334"/>
      <c r="V143" s="334"/>
      <c r="W143" s="334"/>
      <c r="X143" s="335"/>
      <c r="Y143" s="335"/>
    </row>
    <row r="144" spans="1:25" s="248" customFormat="1">
      <c r="A144" s="337"/>
      <c r="B144" s="337"/>
      <c r="C144" s="337"/>
      <c r="D144" s="337"/>
      <c r="E144" s="337"/>
      <c r="F144" s="337"/>
      <c r="G144" s="337"/>
      <c r="H144" s="337"/>
      <c r="I144" s="337"/>
      <c r="J144" s="337"/>
      <c r="K144" s="254"/>
      <c r="L144" s="261"/>
      <c r="M144" s="261"/>
      <c r="N144" s="261"/>
      <c r="O144" s="261"/>
      <c r="P144" s="261"/>
      <c r="Q144" s="261"/>
      <c r="R144" s="261"/>
      <c r="S144" s="261"/>
      <c r="T144" s="425"/>
      <c r="U144" s="254"/>
      <c r="V144" s="254"/>
      <c r="W144" s="254"/>
      <c r="X144" s="256"/>
      <c r="Y144" s="256"/>
    </row>
    <row r="145" spans="1:25" s="248" customFormat="1">
      <c r="A145" s="337"/>
      <c r="B145" s="337"/>
      <c r="C145" s="337"/>
      <c r="D145" s="337"/>
      <c r="E145" s="337"/>
      <c r="F145" s="337"/>
      <c r="G145" s="337"/>
      <c r="H145" s="337"/>
      <c r="I145" s="337"/>
      <c r="J145" s="337"/>
      <c r="K145" s="254"/>
      <c r="L145" s="261"/>
      <c r="M145" s="261"/>
      <c r="N145" s="261"/>
      <c r="O145" s="261"/>
      <c r="P145" s="261"/>
      <c r="Q145" s="261"/>
      <c r="R145" s="261"/>
      <c r="S145" s="261"/>
      <c r="T145" s="425"/>
      <c r="U145" s="254"/>
      <c r="V145" s="254"/>
      <c r="W145" s="254"/>
      <c r="X145" s="256"/>
      <c r="Y145" s="256"/>
    </row>
    <row r="146" spans="1:25" s="248" customFormat="1">
      <c r="A146" s="337"/>
      <c r="B146" s="337"/>
      <c r="C146" s="337"/>
      <c r="D146" s="337"/>
      <c r="E146" s="337"/>
      <c r="F146" s="337"/>
      <c r="G146" s="337"/>
      <c r="H146" s="337"/>
      <c r="I146" s="337"/>
      <c r="J146" s="337"/>
      <c r="K146" s="254"/>
      <c r="L146" s="261"/>
      <c r="M146" s="261"/>
      <c r="N146" s="261"/>
      <c r="O146" s="261"/>
      <c r="P146" s="261"/>
      <c r="Q146" s="261"/>
      <c r="R146" s="261"/>
      <c r="S146" s="261"/>
      <c r="T146" s="425"/>
      <c r="U146" s="254"/>
      <c r="V146" s="254"/>
      <c r="W146" s="254"/>
      <c r="X146" s="256"/>
      <c r="Y146" s="256"/>
    </row>
    <row r="147" spans="1:25" s="248" customFormat="1">
      <c r="A147" s="337"/>
      <c r="B147" s="337"/>
      <c r="C147" s="337"/>
      <c r="D147" s="337"/>
      <c r="E147" s="337"/>
      <c r="F147" s="337"/>
      <c r="G147" s="337"/>
      <c r="H147" s="337"/>
      <c r="I147" s="337"/>
      <c r="J147" s="337"/>
      <c r="K147" s="254"/>
      <c r="L147" s="261"/>
      <c r="M147" s="261"/>
      <c r="N147" s="261"/>
      <c r="O147" s="261"/>
      <c r="P147" s="261"/>
      <c r="Q147" s="261"/>
      <c r="R147" s="261"/>
      <c r="S147" s="261"/>
      <c r="T147" s="425"/>
      <c r="U147" s="254"/>
      <c r="V147" s="254"/>
      <c r="W147" s="254"/>
      <c r="X147" s="256"/>
      <c r="Y147" s="256"/>
    </row>
    <row r="148" spans="1:25" s="248" customFormat="1">
      <c r="A148" s="337"/>
      <c r="B148" s="337"/>
      <c r="C148" s="337"/>
      <c r="D148" s="337"/>
      <c r="E148" s="337"/>
      <c r="F148" s="337"/>
      <c r="G148" s="337"/>
      <c r="H148" s="337"/>
      <c r="I148" s="337"/>
      <c r="J148" s="337"/>
      <c r="K148" s="254"/>
      <c r="L148" s="261"/>
      <c r="M148" s="261"/>
      <c r="N148" s="261"/>
      <c r="O148" s="261"/>
      <c r="P148" s="261"/>
      <c r="Q148" s="261"/>
      <c r="R148" s="261"/>
      <c r="S148" s="261"/>
      <c r="T148" s="425"/>
      <c r="U148" s="254"/>
      <c r="V148" s="254"/>
      <c r="W148" s="254"/>
      <c r="X148" s="256"/>
      <c r="Y148" s="256"/>
    </row>
    <row r="149" spans="1:25" s="248" customFormat="1">
      <c r="A149" s="337"/>
      <c r="B149" s="337"/>
      <c r="C149" s="337"/>
      <c r="D149" s="337"/>
      <c r="E149" s="337"/>
      <c r="F149" s="337"/>
      <c r="G149" s="337"/>
      <c r="H149" s="337"/>
      <c r="I149" s="337"/>
      <c r="J149" s="337"/>
      <c r="K149" s="254"/>
      <c r="L149" s="261"/>
      <c r="M149" s="261"/>
      <c r="N149" s="261"/>
      <c r="O149" s="261"/>
      <c r="P149" s="261"/>
      <c r="Q149" s="261"/>
      <c r="R149" s="261"/>
      <c r="S149" s="261"/>
      <c r="T149" s="425"/>
      <c r="U149" s="254"/>
      <c r="V149" s="254"/>
      <c r="W149" s="254"/>
      <c r="X149" s="256"/>
      <c r="Y149" s="256"/>
    </row>
    <row r="150" spans="1:25" s="248" customFormat="1">
      <c r="A150" s="337"/>
      <c r="B150" s="337"/>
      <c r="C150" s="337"/>
      <c r="D150" s="337"/>
      <c r="E150" s="337"/>
      <c r="F150" s="337"/>
      <c r="G150" s="337"/>
      <c r="H150" s="337"/>
      <c r="I150" s="337"/>
      <c r="J150" s="337"/>
      <c r="K150" s="254"/>
      <c r="L150" s="261"/>
      <c r="M150" s="261"/>
      <c r="N150" s="261"/>
      <c r="O150" s="261"/>
      <c r="P150" s="261"/>
      <c r="Q150" s="261"/>
      <c r="R150" s="261"/>
      <c r="S150" s="261"/>
      <c r="T150" s="425"/>
      <c r="U150" s="254"/>
      <c r="V150" s="254"/>
      <c r="W150" s="254"/>
      <c r="X150" s="256"/>
      <c r="Y150" s="256"/>
    </row>
    <row r="151" spans="1:25" s="248" customFormat="1">
      <c r="A151" s="337"/>
      <c r="B151" s="337"/>
      <c r="C151" s="337"/>
      <c r="D151" s="337"/>
      <c r="E151" s="337"/>
      <c r="F151" s="337"/>
      <c r="G151" s="337"/>
      <c r="H151" s="337"/>
      <c r="I151" s="337"/>
      <c r="J151" s="337"/>
      <c r="K151" s="254"/>
      <c r="L151" s="261"/>
      <c r="M151" s="261"/>
      <c r="N151" s="261"/>
      <c r="O151" s="261"/>
      <c r="P151" s="261"/>
      <c r="Q151" s="261"/>
      <c r="R151" s="261"/>
      <c r="S151" s="261"/>
      <c r="T151" s="425"/>
      <c r="U151" s="254"/>
      <c r="V151" s="254"/>
      <c r="W151" s="254"/>
      <c r="X151" s="256"/>
      <c r="Y151" s="256"/>
    </row>
    <row r="152" spans="1:25" s="248" customFormat="1">
      <c r="A152" s="337"/>
      <c r="B152" s="337"/>
      <c r="C152" s="337"/>
      <c r="D152" s="337"/>
      <c r="E152" s="337"/>
      <c r="F152" s="337"/>
      <c r="G152" s="337"/>
      <c r="H152" s="337"/>
      <c r="I152" s="337"/>
      <c r="J152" s="337"/>
      <c r="K152" s="254"/>
      <c r="L152" s="261"/>
      <c r="M152" s="261"/>
      <c r="N152" s="261"/>
      <c r="O152" s="261"/>
      <c r="P152" s="261"/>
      <c r="Q152" s="261"/>
      <c r="R152" s="261"/>
      <c r="S152" s="261"/>
      <c r="T152" s="425"/>
      <c r="U152" s="254"/>
      <c r="V152" s="254"/>
      <c r="W152" s="254"/>
      <c r="X152" s="256"/>
      <c r="Y152" s="256"/>
    </row>
    <row r="153" spans="1:25" s="248" customFormat="1">
      <c r="A153" s="337"/>
      <c r="B153" s="337"/>
      <c r="C153" s="337"/>
      <c r="D153" s="337"/>
      <c r="E153" s="337"/>
      <c r="F153" s="337"/>
      <c r="G153" s="337"/>
      <c r="H153" s="337"/>
      <c r="I153" s="337"/>
      <c r="J153" s="337"/>
      <c r="K153" s="254"/>
      <c r="L153" s="261"/>
      <c r="M153" s="261"/>
      <c r="N153" s="261"/>
      <c r="O153" s="261"/>
      <c r="P153" s="261"/>
      <c r="Q153" s="261"/>
      <c r="R153" s="261"/>
      <c r="S153" s="261"/>
      <c r="T153" s="425"/>
      <c r="U153" s="254"/>
      <c r="V153" s="254"/>
      <c r="W153" s="254"/>
      <c r="X153" s="256"/>
      <c r="Y153" s="256"/>
    </row>
    <row r="154" spans="1:25" s="248" customFormat="1">
      <c r="A154" s="337"/>
      <c r="B154" s="337"/>
      <c r="C154" s="337"/>
      <c r="D154" s="337"/>
      <c r="E154" s="337"/>
      <c r="F154" s="337"/>
      <c r="G154" s="337"/>
      <c r="H154" s="337"/>
      <c r="I154" s="337"/>
      <c r="J154" s="337"/>
      <c r="K154" s="254"/>
      <c r="L154" s="261"/>
      <c r="M154" s="261"/>
      <c r="N154" s="261"/>
      <c r="O154" s="261"/>
      <c r="P154" s="261"/>
      <c r="Q154" s="261"/>
      <c r="R154" s="261"/>
      <c r="S154" s="261"/>
      <c r="T154" s="425"/>
      <c r="U154" s="254"/>
      <c r="V154" s="254"/>
      <c r="W154" s="254"/>
      <c r="X154" s="256"/>
      <c r="Y154" s="256"/>
    </row>
    <row r="155" spans="1:25" s="248" customFormat="1">
      <c r="A155" s="337"/>
      <c r="B155" s="337"/>
      <c r="C155" s="337"/>
      <c r="D155" s="337"/>
      <c r="E155" s="337"/>
      <c r="F155" s="337"/>
      <c r="G155" s="337"/>
      <c r="H155" s="337"/>
      <c r="I155" s="337"/>
      <c r="J155" s="337"/>
      <c r="K155" s="254"/>
      <c r="L155" s="261"/>
      <c r="M155" s="261"/>
      <c r="N155" s="261"/>
      <c r="O155" s="261"/>
      <c r="P155" s="261"/>
      <c r="Q155" s="261"/>
      <c r="R155" s="261"/>
      <c r="S155" s="261"/>
      <c r="T155" s="425"/>
      <c r="U155" s="254"/>
      <c r="V155" s="254"/>
      <c r="W155" s="254"/>
      <c r="X155" s="256"/>
      <c r="Y155" s="256"/>
    </row>
    <row r="156" spans="1:25" s="248" customFormat="1">
      <c r="A156" s="337"/>
      <c r="B156" s="337"/>
      <c r="C156" s="337"/>
      <c r="D156" s="337"/>
      <c r="E156" s="337"/>
      <c r="F156" s="337"/>
      <c r="G156" s="337"/>
      <c r="H156" s="337"/>
      <c r="I156" s="337"/>
      <c r="J156" s="337"/>
      <c r="K156" s="254"/>
      <c r="L156" s="261"/>
      <c r="M156" s="261"/>
      <c r="N156" s="261"/>
      <c r="O156" s="261"/>
      <c r="P156" s="261"/>
      <c r="Q156" s="261"/>
      <c r="R156" s="261"/>
      <c r="S156" s="261"/>
      <c r="T156" s="425"/>
      <c r="U156" s="254"/>
      <c r="V156" s="254"/>
      <c r="W156" s="254"/>
      <c r="X156" s="256"/>
      <c r="Y156" s="256"/>
    </row>
    <row r="157" spans="1:25" s="248" customFormat="1">
      <c r="A157" s="337"/>
      <c r="B157" s="337"/>
      <c r="C157" s="337"/>
      <c r="D157" s="337"/>
      <c r="E157" s="337"/>
      <c r="F157" s="337"/>
      <c r="G157" s="337"/>
      <c r="H157" s="337"/>
      <c r="I157" s="337"/>
      <c r="J157" s="337"/>
      <c r="K157" s="254"/>
      <c r="L157" s="261"/>
      <c r="M157" s="261"/>
      <c r="N157" s="261"/>
      <c r="O157" s="261"/>
      <c r="P157" s="261"/>
      <c r="Q157" s="261"/>
      <c r="R157" s="261"/>
      <c r="S157" s="261"/>
      <c r="T157" s="425"/>
      <c r="U157" s="254"/>
      <c r="V157" s="254"/>
      <c r="W157" s="254"/>
      <c r="X157" s="256"/>
      <c r="Y157" s="256"/>
    </row>
    <row r="158" spans="1:25" s="248" customFormat="1">
      <c r="A158" s="337"/>
      <c r="B158" s="337"/>
      <c r="C158" s="337"/>
      <c r="D158" s="337"/>
      <c r="E158" s="337"/>
      <c r="F158" s="337"/>
      <c r="G158" s="337"/>
      <c r="H158" s="337"/>
      <c r="I158" s="337"/>
      <c r="J158" s="337"/>
      <c r="K158" s="254"/>
      <c r="L158" s="261"/>
      <c r="M158" s="261"/>
      <c r="N158" s="261"/>
      <c r="O158" s="261"/>
      <c r="P158" s="261"/>
      <c r="Q158" s="261"/>
      <c r="R158" s="261"/>
      <c r="S158" s="261"/>
      <c r="T158" s="425"/>
      <c r="U158" s="254"/>
      <c r="V158" s="254"/>
      <c r="W158" s="254"/>
      <c r="X158" s="256"/>
      <c r="Y158" s="256"/>
    </row>
    <row r="159" spans="1:25" s="248" customFormat="1">
      <c r="A159" s="337"/>
      <c r="B159" s="337"/>
      <c r="C159" s="337"/>
      <c r="D159" s="337"/>
      <c r="E159" s="337"/>
      <c r="F159" s="337"/>
      <c r="G159" s="337"/>
      <c r="H159" s="337"/>
      <c r="I159" s="337"/>
      <c r="J159" s="337"/>
      <c r="K159" s="254"/>
      <c r="L159" s="261"/>
      <c r="M159" s="261"/>
      <c r="N159" s="261"/>
      <c r="O159" s="261"/>
      <c r="P159" s="261"/>
      <c r="Q159" s="261"/>
      <c r="R159" s="261"/>
      <c r="S159" s="261"/>
      <c r="T159" s="425"/>
      <c r="U159" s="254"/>
      <c r="V159" s="254"/>
      <c r="W159" s="254"/>
      <c r="X159" s="256"/>
      <c r="Y159" s="256"/>
    </row>
    <row r="160" spans="1:25" s="248" customFormat="1">
      <c r="A160" s="337"/>
      <c r="B160" s="337"/>
      <c r="C160" s="337"/>
      <c r="D160" s="337"/>
      <c r="E160" s="337"/>
      <c r="F160" s="337"/>
      <c r="G160" s="337"/>
      <c r="H160" s="337"/>
      <c r="I160" s="337"/>
      <c r="J160" s="337"/>
      <c r="K160" s="254"/>
      <c r="L160" s="261"/>
      <c r="M160" s="261"/>
      <c r="N160" s="261"/>
      <c r="O160" s="261"/>
      <c r="P160" s="261"/>
      <c r="Q160" s="261"/>
      <c r="R160" s="261"/>
      <c r="S160" s="261"/>
      <c r="T160" s="425"/>
      <c r="U160" s="254"/>
      <c r="V160" s="254"/>
      <c r="W160" s="254"/>
      <c r="X160" s="256"/>
      <c r="Y160" s="256"/>
    </row>
    <row r="161" spans="1:25" s="248" customFormat="1">
      <c r="A161" s="337"/>
      <c r="B161" s="337"/>
      <c r="C161" s="337"/>
      <c r="D161" s="337"/>
      <c r="E161" s="337"/>
      <c r="F161" s="337"/>
      <c r="G161" s="337"/>
      <c r="H161" s="337"/>
      <c r="I161" s="337"/>
      <c r="J161" s="337"/>
      <c r="K161" s="254"/>
      <c r="L161" s="261"/>
      <c r="M161" s="261"/>
      <c r="N161" s="261"/>
      <c r="O161" s="261"/>
      <c r="P161" s="261"/>
      <c r="Q161" s="261"/>
      <c r="R161" s="261"/>
      <c r="S161" s="261"/>
      <c r="T161" s="425"/>
      <c r="U161" s="254"/>
      <c r="V161" s="254"/>
      <c r="W161" s="254"/>
      <c r="X161" s="256"/>
      <c r="Y161" s="256"/>
    </row>
    <row r="162" spans="1:25" s="248" customFormat="1">
      <c r="A162" s="337"/>
      <c r="B162" s="337"/>
      <c r="C162" s="337"/>
      <c r="D162" s="337"/>
      <c r="E162" s="337"/>
      <c r="F162" s="337"/>
      <c r="G162" s="337"/>
      <c r="H162" s="337"/>
      <c r="I162" s="337"/>
      <c r="J162" s="337"/>
      <c r="K162" s="254"/>
      <c r="L162" s="261"/>
      <c r="M162" s="261"/>
      <c r="N162" s="261"/>
      <c r="O162" s="261"/>
      <c r="P162" s="261"/>
      <c r="Q162" s="261"/>
      <c r="R162" s="261"/>
      <c r="S162" s="261"/>
      <c r="T162" s="425"/>
      <c r="U162" s="254"/>
      <c r="V162" s="254"/>
      <c r="W162" s="254"/>
      <c r="X162" s="256"/>
      <c r="Y162" s="256"/>
    </row>
    <row r="163" spans="1:25" s="248" customFormat="1">
      <c r="A163" s="337"/>
      <c r="B163" s="337"/>
      <c r="C163" s="337"/>
      <c r="D163" s="337"/>
      <c r="E163" s="337"/>
      <c r="F163" s="337"/>
      <c r="G163" s="337"/>
      <c r="H163" s="337"/>
      <c r="I163" s="337"/>
      <c r="J163" s="337"/>
      <c r="K163" s="254"/>
      <c r="L163" s="261"/>
      <c r="M163" s="261"/>
      <c r="N163" s="261"/>
      <c r="O163" s="261"/>
      <c r="P163" s="261"/>
      <c r="Q163" s="261"/>
      <c r="R163" s="261"/>
      <c r="S163" s="261"/>
      <c r="T163" s="425"/>
      <c r="U163" s="254"/>
      <c r="V163" s="254"/>
      <c r="W163" s="254"/>
      <c r="X163" s="256"/>
      <c r="Y163" s="256"/>
    </row>
    <row r="164" spans="1:25" s="248" customFormat="1">
      <c r="A164" s="337"/>
      <c r="B164" s="337"/>
      <c r="C164" s="337"/>
      <c r="D164" s="337"/>
      <c r="E164" s="337"/>
      <c r="F164" s="337"/>
      <c r="G164" s="337"/>
      <c r="H164" s="337"/>
      <c r="I164" s="337"/>
      <c r="J164" s="337"/>
      <c r="K164" s="254"/>
      <c r="L164" s="261"/>
      <c r="M164" s="261"/>
      <c r="N164" s="261"/>
      <c r="O164" s="261"/>
      <c r="P164" s="261"/>
      <c r="Q164" s="261"/>
      <c r="R164" s="261"/>
      <c r="S164" s="261"/>
      <c r="T164" s="425"/>
      <c r="U164" s="254"/>
      <c r="V164" s="254"/>
      <c r="W164" s="254"/>
      <c r="X164" s="256"/>
      <c r="Y164" s="256"/>
    </row>
    <row r="165" spans="1:25" s="248" customFormat="1">
      <c r="A165" s="337"/>
      <c r="B165" s="337"/>
      <c r="C165" s="337"/>
      <c r="D165" s="337"/>
      <c r="E165" s="337"/>
      <c r="F165" s="337"/>
      <c r="G165" s="337"/>
      <c r="H165" s="337"/>
      <c r="I165" s="337"/>
      <c r="J165" s="337"/>
      <c r="K165" s="254"/>
      <c r="L165" s="261"/>
      <c r="M165" s="261"/>
      <c r="N165" s="261"/>
      <c r="O165" s="261"/>
      <c r="P165" s="261"/>
      <c r="Q165" s="261"/>
      <c r="R165" s="261"/>
      <c r="S165" s="261"/>
      <c r="T165" s="425"/>
      <c r="U165" s="254"/>
      <c r="V165" s="254"/>
      <c r="W165" s="254"/>
      <c r="X165" s="256"/>
      <c r="Y165" s="256"/>
    </row>
    <row r="166" spans="1:25" s="248" customFormat="1">
      <c r="A166" s="337"/>
      <c r="B166" s="337"/>
      <c r="C166" s="337"/>
      <c r="D166" s="337"/>
      <c r="E166" s="337"/>
      <c r="F166" s="337"/>
      <c r="G166" s="337"/>
      <c r="H166" s="337"/>
      <c r="I166" s="337"/>
      <c r="J166" s="337"/>
      <c r="K166" s="254"/>
      <c r="L166" s="261"/>
      <c r="M166" s="261"/>
      <c r="N166" s="261"/>
      <c r="O166" s="261"/>
      <c r="P166" s="261"/>
      <c r="Q166" s="261"/>
      <c r="R166" s="261"/>
      <c r="S166" s="261"/>
      <c r="T166" s="425"/>
      <c r="U166" s="254"/>
      <c r="V166" s="254"/>
      <c r="W166" s="254"/>
      <c r="X166" s="256"/>
      <c r="Y166" s="256"/>
    </row>
    <row r="167" spans="1:25" s="248" customFormat="1">
      <c r="A167" s="337"/>
      <c r="B167" s="337"/>
      <c r="C167" s="337"/>
      <c r="D167" s="337"/>
      <c r="E167" s="337"/>
      <c r="F167" s="337"/>
      <c r="G167" s="337"/>
      <c r="H167" s="337"/>
      <c r="I167" s="337"/>
      <c r="J167" s="337"/>
      <c r="K167" s="254"/>
      <c r="L167" s="261"/>
      <c r="M167" s="261"/>
      <c r="N167" s="261"/>
      <c r="O167" s="261"/>
      <c r="P167" s="261"/>
      <c r="Q167" s="261"/>
      <c r="R167" s="261"/>
      <c r="S167" s="261"/>
      <c r="T167" s="425"/>
      <c r="U167" s="254"/>
      <c r="V167" s="254"/>
      <c r="W167" s="254"/>
      <c r="X167" s="256"/>
      <c r="Y167" s="256"/>
    </row>
    <row r="168" spans="1:25" s="248" customFormat="1">
      <c r="A168" s="337"/>
      <c r="B168" s="337"/>
      <c r="C168" s="337"/>
      <c r="D168" s="337"/>
      <c r="E168" s="337"/>
      <c r="F168" s="337"/>
      <c r="G168" s="337"/>
      <c r="H168" s="337"/>
      <c r="I168" s="337"/>
      <c r="J168" s="337"/>
      <c r="K168" s="254"/>
      <c r="L168" s="261"/>
      <c r="M168" s="261"/>
      <c r="N168" s="261"/>
      <c r="O168" s="261"/>
      <c r="P168" s="261"/>
      <c r="Q168" s="261"/>
      <c r="R168" s="261"/>
      <c r="S168" s="261"/>
      <c r="T168" s="425"/>
      <c r="U168" s="254"/>
      <c r="V168" s="254"/>
      <c r="W168" s="254"/>
      <c r="X168" s="256"/>
      <c r="Y168" s="256"/>
    </row>
    <row r="169" spans="1:25" s="248" customFormat="1">
      <c r="A169" s="337"/>
      <c r="B169" s="337"/>
      <c r="C169" s="337"/>
      <c r="D169" s="337"/>
      <c r="E169" s="337"/>
      <c r="F169" s="337"/>
      <c r="G169" s="337"/>
      <c r="H169" s="337"/>
      <c r="I169" s="337"/>
      <c r="J169" s="337"/>
      <c r="K169" s="254"/>
      <c r="L169" s="261"/>
      <c r="M169" s="261"/>
      <c r="N169" s="261"/>
      <c r="O169" s="261"/>
      <c r="P169" s="261"/>
      <c r="Q169" s="261"/>
      <c r="R169" s="261"/>
      <c r="S169" s="261"/>
      <c r="T169" s="425"/>
      <c r="U169" s="254"/>
      <c r="V169" s="254"/>
      <c r="W169" s="254"/>
      <c r="X169" s="256"/>
      <c r="Y169" s="256"/>
    </row>
    <row r="170" spans="1:25" s="248" customFormat="1">
      <c r="A170" s="337"/>
      <c r="B170" s="337"/>
      <c r="C170" s="337"/>
      <c r="D170" s="337"/>
      <c r="E170" s="337"/>
      <c r="F170" s="337"/>
      <c r="G170" s="337"/>
      <c r="H170" s="337"/>
      <c r="I170" s="337"/>
      <c r="J170" s="337"/>
      <c r="K170" s="254"/>
      <c r="L170" s="261"/>
      <c r="M170" s="261"/>
      <c r="N170" s="261"/>
      <c r="O170" s="261"/>
      <c r="P170" s="261"/>
      <c r="Q170" s="261"/>
      <c r="R170" s="261"/>
      <c r="S170" s="261"/>
      <c r="T170" s="425"/>
      <c r="U170" s="254"/>
      <c r="V170" s="254"/>
      <c r="W170" s="254"/>
      <c r="X170" s="256"/>
      <c r="Y170" s="256"/>
    </row>
    <row r="171" spans="1:25" s="248" customFormat="1">
      <c r="A171" s="337"/>
      <c r="B171" s="337"/>
      <c r="C171" s="337"/>
      <c r="D171" s="337"/>
      <c r="E171" s="337"/>
      <c r="F171" s="337"/>
      <c r="G171" s="337"/>
      <c r="H171" s="337"/>
      <c r="I171" s="337"/>
      <c r="J171" s="337"/>
      <c r="K171" s="254"/>
      <c r="L171" s="261"/>
      <c r="M171" s="261"/>
      <c r="N171" s="261"/>
      <c r="O171" s="261"/>
      <c r="P171" s="261"/>
      <c r="Q171" s="261"/>
      <c r="R171" s="261"/>
      <c r="S171" s="261"/>
      <c r="T171" s="425"/>
      <c r="U171" s="254"/>
      <c r="V171" s="254"/>
      <c r="W171" s="254"/>
      <c r="X171" s="256"/>
      <c r="Y171" s="256"/>
    </row>
    <row r="172" spans="1:25" s="248" customFormat="1">
      <c r="A172" s="337"/>
      <c r="B172" s="337"/>
      <c r="C172" s="337"/>
      <c r="D172" s="337"/>
      <c r="E172" s="337"/>
      <c r="F172" s="337"/>
      <c r="G172" s="337"/>
      <c r="H172" s="337"/>
      <c r="I172" s="337"/>
      <c r="J172" s="337"/>
      <c r="K172" s="254"/>
      <c r="L172" s="261"/>
      <c r="M172" s="261"/>
      <c r="N172" s="261"/>
      <c r="O172" s="261"/>
      <c r="P172" s="261"/>
      <c r="Q172" s="261"/>
      <c r="R172" s="261"/>
      <c r="S172" s="261"/>
      <c r="T172" s="425"/>
      <c r="U172" s="254"/>
      <c r="V172" s="254"/>
      <c r="W172" s="254"/>
      <c r="X172" s="256"/>
      <c r="Y172" s="256"/>
    </row>
    <row r="173" spans="1:25" s="248" customFormat="1">
      <c r="A173" s="337"/>
      <c r="B173" s="337"/>
      <c r="C173" s="337"/>
      <c r="D173" s="337"/>
      <c r="E173" s="337"/>
      <c r="F173" s="337"/>
      <c r="G173" s="337"/>
      <c r="H173" s="337"/>
      <c r="I173" s="337"/>
      <c r="J173" s="337"/>
      <c r="K173" s="254"/>
      <c r="L173" s="261"/>
      <c r="M173" s="261"/>
      <c r="N173" s="261"/>
      <c r="O173" s="261"/>
      <c r="P173" s="261"/>
      <c r="Q173" s="261"/>
      <c r="R173" s="261"/>
      <c r="S173" s="261"/>
      <c r="T173" s="425"/>
      <c r="U173" s="254"/>
      <c r="V173" s="254"/>
      <c r="W173" s="254"/>
      <c r="X173" s="256"/>
      <c r="Y173" s="256"/>
    </row>
    <row r="174" spans="1:25" s="248" customFormat="1">
      <c r="A174" s="337"/>
      <c r="B174" s="337"/>
      <c r="C174" s="337"/>
      <c r="D174" s="337"/>
      <c r="E174" s="337"/>
      <c r="F174" s="337"/>
      <c r="G174" s="337"/>
      <c r="H174" s="337"/>
      <c r="I174" s="337"/>
      <c r="J174" s="337"/>
      <c r="K174" s="254"/>
      <c r="L174" s="261"/>
      <c r="M174" s="261"/>
      <c r="N174" s="261"/>
      <c r="O174" s="261"/>
      <c r="P174" s="261"/>
      <c r="Q174" s="261"/>
      <c r="R174" s="261"/>
      <c r="S174" s="261"/>
      <c r="T174" s="425"/>
      <c r="U174" s="254"/>
      <c r="V174" s="254"/>
      <c r="W174" s="254"/>
      <c r="X174" s="256"/>
      <c r="Y174" s="256"/>
    </row>
    <row r="175" spans="1:25" s="248" customFormat="1">
      <c r="A175" s="337"/>
      <c r="B175" s="337"/>
      <c r="C175" s="337"/>
      <c r="D175" s="337"/>
      <c r="E175" s="337"/>
      <c r="F175" s="337"/>
      <c r="G175" s="337"/>
      <c r="H175" s="337"/>
      <c r="I175" s="337"/>
      <c r="J175" s="337"/>
      <c r="K175" s="254"/>
      <c r="L175" s="261"/>
      <c r="M175" s="261"/>
      <c r="N175" s="261"/>
      <c r="O175" s="261"/>
      <c r="P175" s="261"/>
      <c r="Q175" s="261"/>
      <c r="R175" s="261"/>
      <c r="S175" s="261"/>
      <c r="T175" s="425"/>
      <c r="U175" s="254"/>
      <c r="V175" s="254"/>
      <c r="W175" s="254"/>
      <c r="X175" s="256"/>
      <c r="Y175" s="256"/>
    </row>
    <row r="176" spans="1:25" s="248" customFormat="1">
      <c r="A176" s="337"/>
      <c r="B176" s="337"/>
      <c r="C176" s="337"/>
      <c r="D176" s="337"/>
      <c r="E176" s="337"/>
      <c r="F176" s="337"/>
      <c r="G176" s="337"/>
      <c r="H176" s="337"/>
      <c r="I176" s="337"/>
      <c r="J176" s="337"/>
      <c r="K176" s="254"/>
      <c r="L176" s="261"/>
      <c r="M176" s="261"/>
      <c r="N176" s="261"/>
      <c r="O176" s="261"/>
      <c r="P176" s="261"/>
      <c r="Q176" s="261"/>
      <c r="R176" s="261"/>
      <c r="S176" s="261"/>
      <c r="T176" s="425"/>
      <c r="U176" s="254"/>
      <c r="V176" s="254"/>
      <c r="W176" s="254"/>
      <c r="X176" s="256"/>
      <c r="Y176" s="256"/>
    </row>
    <row r="177" spans="1:26" s="338" customFormat="1">
      <c r="A177" s="337"/>
      <c r="B177" s="337"/>
      <c r="C177" s="337"/>
      <c r="D177" s="337"/>
      <c r="E177" s="337"/>
      <c r="F177" s="337"/>
      <c r="G177" s="337"/>
      <c r="H177" s="337"/>
      <c r="I177" s="337"/>
      <c r="J177" s="337"/>
      <c r="K177" s="254"/>
      <c r="L177" s="261"/>
      <c r="M177" s="261"/>
      <c r="N177" s="261"/>
      <c r="O177" s="261"/>
      <c r="P177" s="261"/>
      <c r="Q177" s="261"/>
      <c r="R177" s="261"/>
      <c r="S177" s="261"/>
      <c r="T177" s="425"/>
      <c r="U177" s="254"/>
      <c r="V177" s="254"/>
      <c r="W177" s="254"/>
      <c r="X177" s="256"/>
      <c r="Y177" s="256"/>
      <c r="Z177" s="248"/>
    </row>
    <row r="178" spans="1:26" s="338" customFormat="1">
      <c r="A178" s="337"/>
      <c r="B178" s="337"/>
      <c r="C178" s="337"/>
      <c r="D178" s="337"/>
      <c r="E178" s="337"/>
      <c r="F178" s="337"/>
      <c r="G178" s="337"/>
      <c r="H178" s="337"/>
      <c r="I178" s="337"/>
      <c r="J178" s="337"/>
      <c r="K178" s="254"/>
      <c r="L178" s="261"/>
      <c r="M178" s="261"/>
      <c r="N178" s="261"/>
      <c r="O178" s="261"/>
      <c r="P178" s="261"/>
      <c r="Q178" s="261"/>
      <c r="R178" s="261"/>
      <c r="S178" s="261"/>
      <c r="T178" s="425"/>
      <c r="U178" s="254"/>
      <c r="V178" s="254"/>
      <c r="W178" s="254"/>
      <c r="X178" s="256"/>
      <c r="Y178" s="256"/>
      <c r="Z178" s="248"/>
    </row>
    <row r="179" spans="1:26" s="338" customFormat="1">
      <c r="A179" s="337"/>
      <c r="B179" s="337"/>
      <c r="C179" s="337"/>
      <c r="D179" s="337"/>
      <c r="E179" s="337"/>
      <c r="F179" s="337"/>
      <c r="G179" s="337"/>
      <c r="H179" s="337"/>
      <c r="I179" s="337"/>
      <c r="J179" s="337"/>
      <c r="K179" s="254"/>
      <c r="L179" s="261"/>
      <c r="M179" s="261"/>
      <c r="N179" s="261"/>
      <c r="O179" s="261"/>
      <c r="P179" s="261"/>
      <c r="Q179" s="261"/>
      <c r="R179" s="261"/>
      <c r="S179" s="261"/>
      <c r="T179" s="425"/>
      <c r="U179" s="254"/>
      <c r="V179" s="254"/>
      <c r="W179" s="254"/>
      <c r="X179" s="256"/>
      <c r="Y179" s="256"/>
      <c r="Z179" s="248"/>
    </row>
    <row r="180" spans="1:26" s="338" customFormat="1">
      <c r="A180" s="337"/>
      <c r="B180" s="337"/>
      <c r="C180" s="337"/>
      <c r="D180" s="337"/>
      <c r="E180" s="337"/>
      <c r="F180" s="337"/>
      <c r="G180" s="337"/>
      <c r="H180" s="337"/>
      <c r="I180" s="337"/>
      <c r="J180" s="337"/>
      <c r="K180" s="254"/>
      <c r="L180" s="261"/>
      <c r="M180" s="261"/>
      <c r="N180" s="261"/>
      <c r="O180" s="261"/>
      <c r="P180" s="261"/>
      <c r="Q180" s="261"/>
      <c r="R180" s="261"/>
      <c r="S180" s="261"/>
      <c r="T180" s="425"/>
      <c r="U180" s="254"/>
      <c r="V180" s="254"/>
      <c r="W180" s="254"/>
      <c r="X180" s="256"/>
      <c r="Y180" s="256"/>
      <c r="Z180" s="248"/>
    </row>
    <row r="181" spans="1:26" s="338" customFormat="1">
      <c r="A181" s="337"/>
      <c r="B181" s="337"/>
      <c r="C181" s="337"/>
      <c r="D181" s="337"/>
      <c r="E181" s="337"/>
      <c r="F181" s="337"/>
      <c r="G181" s="337"/>
      <c r="H181" s="337"/>
      <c r="I181" s="337"/>
      <c r="J181" s="337"/>
      <c r="K181" s="254"/>
      <c r="L181" s="261"/>
      <c r="M181" s="261"/>
      <c r="N181" s="261"/>
      <c r="O181" s="261"/>
      <c r="P181" s="261"/>
      <c r="Q181" s="261"/>
      <c r="R181" s="261"/>
      <c r="S181" s="261"/>
      <c r="T181" s="425"/>
      <c r="U181" s="254"/>
      <c r="V181" s="254"/>
      <c r="W181" s="254"/>
      <c r="X181" s="256"/>
      <c r="Y181" s="256"/>
      <c r="Z181" s="248"/>
    </row>
    <row r="182" spans="1:26" s="338" customFormat="1">
      <c r="A182" s="337"/>
      <c r="B182" s="337"/>
      <c r="C182" s="337"/>
      <c r="D182" s="337"/>
      <c r="E182" s="337"/>
      <c r="F182" s="337"/>
      <c r="G182" s="337"/>
      <c r="H182" s="337"/>
      <c r="I182" s="337"/>
      <c r="J182" s="337"/>
      <c r="K182" s="254"/>
      <c r="L182" s="261"/>
      <c r="M182" s="261"/>
      <c r="N182" s="261"/>
      <c r="O182" s="261"/>
      <c r="P182" s="261"/>
      <c r="Q182" s="261"/>
      <c r="R182" s="261"/>
      <c r="S182" s="261"/>
      <c r="T182" s="425"/>
      <c r="U182" s="254"/>
      <c r="V182" s="254"/>
      <c r="W182" s="254"/>
      <c r="X182" s="256"/>
      <c r="Y182" s="256"/>
      <c r="Z182" s="248"/>
    </row>
    <row r="183" spans="1:26" s="338" customFormat="1">
      <c r="A183" s="337"/>
      <c r="B183" s="337"/>
      <c r="C183" s="337"/>
      <c r="D183" s="337"/>
      <c r="E183" s="337"/>
      <c r="F183" s="337"/>
      <c r="G183" s="337"/>
      <c r="H183" s="337"/>
      <c r="I183" s="337"/>
      <c r="J183" s="337"/>
      <c r="K183" s="254"/>
      <c r="L183" s="261"/>
      <c r="M183" s="261"/>
      <c r="N183" s="261"/>
      <c r="O183" s="261"/>
      <c r="P183" s="261"/>
      <c r="Q183" s="261"/>
      <c r="R183" s="261"/>
      <c r="S183" s="261"/>
      <c r="T183" s="425"/>
      <c r="U183" s="254"/>
      <c r="V183" s="254"/>
      <c r="W183" s="254"/>
      <c r="X183" s="256"/>
      <c r="Y183" s="256"/>
      <c r="Z183" s="248"/>
    </row>
    <row r="184" spans="1:26" s="338" customFormat="1">
      <c r="A184" s="337"/>
      <c r="B184" s="337"/>
      <c r="C184" s="337"/>
      <c r="D184" s="337"/>
      <c r="E184" s="337"/>
      <c r="F184" s="337"/>
      <c r="G184" s="337"/>
      <c r="H184" s="337"/>
      <c r="I184" s="337"/>
      <c r="J184" s="337"/>
      <c r="K184" s="254"/>
      <c r="L184" s="261"/>
      <c r="M184" s="261"/>
      <c r="N184" s="261"/>
      <c r="O184" s="261"/>
      <c r="P184" s="261"/>
      <c r="Q184" s="261"/>
      <c r="R184" s="261"/>
      <c r="S184" s="261"/>
      <c r="T184" s="425"/>
      <c r="U184" s="254"/>
      <c r="V184" s="254"/>
      <c r="W184" s="254"/>
      <c r="X184" s="256"/>
      <c r="Y184" s="256"/>
      <c r="Z184" s="248"/>
    </row>
    <row r="185" spans="1:26" s="338" customFormat="1">
      <c r="A185" s="337"/>
      <c r="B185" s="337"/>
      <c r="C185" s="337"/>
      <c r="D185" s="337"/>
      <c r="E185" s="337"/>
      <c r="F185" s="337"/>
      <c r="G185" s="337"/>
      <c r="H185" s="337"/>
      <c r="I185" s="337"/>
      <c r="J185" s="337"/>
      <c r="K185" s="254"/>
      <c r="L185" s="261"/>
      <c r="M185" s="261"/>
      <c r="N185" s="261"/>
      <c r="O185" s="261"/>
      <c r="P185" s="261"/>
      <c r="Q185" s="261"/>
      <c r="R185" s="261"/>
      <c r="S185" s="261"/>
      <c r="T185" s="425"/>
      <c r="U185" s="254"/>
      <c r="V185" s="254"/>
      <c r="W185" s="254"/>
      <c r="X185" s="256"/>
      <c r="Y185" s="256"/>
      <c r="Z185" s="248"/>
    </row>
    <row r="186" spans="1:26" s="338" customFormat="1">
      <c r="A186" s="337"/>
      <c r="B186" s="337"/>
      <c r="C186" s="337"/>
      <c r="D186" s="337"/>
      <c r="E186" s="337"/>
      <c r="F186" s="337"/>
      <c r="G186" s="337"/>
      <c r="H186" s="337"/>
      <c r="I186" s="337"/>
      <c r="J186" s="337"/>
      <c r="K186" s="254"/>
      <c r="L186" s="261"/>
      <c r="M186" s="261"/>
      <c r="N186" s="261"/>
      <c r="O186" s="261"/>
      <c r="P186" s="261"/>
      <c r="Q186" s="261"/>
      <c r="R186" s="261"/>
      <c r="S186" s="261"/>
      <c r="T186" s="425"/>
      <c r="U186" s="254"/>
      <c r="V186" s="254"/>
      <c r="W186" s="254"/>
      <c r="X186" s="256"/>
      <c r="Y186" s="256"/>
      <c r="Z186" s="248"/>
    </row>
    <row r="187" spans="1:26" s="338" customFormat="1">
      <c r="A187" s="337"/>
      <c r="B187" s="337"/>
      <c r="C187" s="337"/>
      <c r="D187" s="337"/>
      <c r="E187" s="337"/>
      <c r="F187" s="337"/>
      <c r="G187" s="337"/>
      <c r="H187" s="337"/>
      <c r="I187" s="337"/>
      <c r="J187" s="337"/>
      <c r="K187" s="254"/>
      <c r="L187" s="261"/>
      <c r="M187" s="261"/>
      <c r="N187" s="261"/>
      <c r="O187" s="261"/>
      <c r="P187" s="261"/>
      <c r="Q187" s="261"/>
      <c r="R187" s="261"/>
      <c r="S187" s="261"/>
      <c r="T187" s="425"/>
      <c r="U187" s="254"/>
      <c r="V187" s="254"/>
      <c r="W187" s="254"/>
      <c r="X187" s="256"/>
      <c r="Y187" s="256"/>
      <c r="Z187" s="248"/>
    </row>
    <row r="188" spans="1:26" s="338" customFormat="1">
      <c r="A188" s="337"/>
      <c r="B188" s="337"/>
      <c r="C188" s="337"/>
      <c r="D188" s="337"/>
      <c r="E188" s="337"/>
      <c r="F188" s="337"/>
      <c r="G188" s="337"/>
      <c r="H188" s="337"/>
      <c r="I188" s="337"/>
      <c r="J188" s="337"/>
      <c r="K188" s="254"/>
      <c r="L188" s="261"/>
      <c r="M188" s="261"/>
      <c r="N188" s="261"/>
      <c r="O188" s="261"/>
      <c r="P188" s="261"/>
      <c r="Q188" s="261"/>
      <c r="R188" s="261"/>
      <c r="S188" s="261"/>
      <c r="T188" s="425"/>
      <c r="U188" s="254"/>
      <c r="V188" s="254"/>
      <c r="W188" s="254"/>
      <c r="X188" s="256"/>
      <c r="Y188" s="256"/>
      <c r="Z188" s="248"/>
    </row>
    <row r="189" spans="1:26" s="338" customFormat="1">
      <c r="A189" s="337"/>
      <c r="B189" s="337"/>
      <c r="C189" s="337"/>
      <c r="D189" s="337"/>
      <c r="E189" s="337"/>
      <c r="F189" s="337"/>
      <c r="G189" s="337"/>
      <c r="H189" s="337"/>
      <c r="I189" s="337"/>
      <c r="J189" s="337"/>
      <c r="K189" s="254"/>
      <c r="L189" s="261"/>
      <c r="M189" s="261"/>
      <c r="N189" s="261"/>
      <c r="O189" s="261"/>
      <c r="P189" s="261"/>
      <c r="Q189" s="261"/>
      <c r="R189" s="261"/>
      <c r="S189" s="261"/>
      <c r="T189" s="425"/>
      <c r="U189" s="254"/>
      <c r="V189" s="254"/>
      <c r="W189" s="254"/>
      <c r="X189" s="256"/>
      <c r="Y189" s="256"/>
      <c r="Z189" s="248"/>
    </row>
    <row r="190" spans="1:26" s="338" customFormat="1">
      <c r="A190" s="337"/>
      <c r="B190" s="337"/>
      <c r="C190" s="337"/>
      <c r="D190" s="337"/>
      <c r="E190" s="337"/>
      <c r="F190" s="337"/>
      <c r="G190" s="337"/>
      <c r="H190" s="337"/>
      <c r="I190" s="337"/>
      <c r="J190" s="337"/>
      <c r="K190" s="254"/>
      <c r="L190" s="261"/>
      <c r="M190" s="261"/>
      <c r="N190" s="261"/>
      <c r="O190" s="261"/>
      <c r="P190" s="261"/>
      <c r="Q190" s="261"/>
      <c r="R190" s="261"/>
      <c r="S190" s="261"/>
      <c r="T190" s="425"/>
      <c r="U190" s="254"/>
      <c r="V190" s="254"/>
      <c r="W190" s="254"/>
      <c r="X190" s="256"/>
      <c r="Y190" s="256"/>
      <c r="Z190" s="248"/>
    </row>
    <row r="191" spans="1:26" s="338" customFormat="1">
      <c r="A191" s="337"/>
      <c r="B191" s="337"/>
      <c r="C191" s="337"/>
      <c r="D191" s="337"/>
      <c r="E191" s="337"/>
      <c r="F191" s="337"/>
      <c r="G191" s="337"/>
      <c r="H191" s="337"/>
      <c r="I191" s="337"/>
      <c r="J191" s="337"/>
      <c r="K191" s="254"/>
      <c r="L191" s="261"/>
      <c r="M191" s="261"/>
      <c r="N191" s="261"/>
      <c r="O191" s="261"/>
      <c r="P191" s="261"/>
      <c r="Q191" s="261"/>
      <c r="R191" s="261"/>
      <c r="S191" s="261"/>
      <c r="T191" s="425"/>
      <c r="U191" s="254"/>
      <c r="V191" s="254"/>
      <c r="W191" s="254"/>
      <c r="X191" s="256"/>
      <c r="Y191" s="256"/>
      <c r="Z191" s="248"/>
    </row>
    <row r="192" spans="1:26" s="338" customFormat="1">
      <c r="A192" s="337"/>
      <c r="B192" s="337"/>
      <c r="C192" s="337"/>
      <c r="D192" s="337"/>
      <c r="E192" s="337"/>
      <c r="F192" s="337"/>
      <c r="G192" s="337"/>
      <c r="H192" s="337"/>
      <c r="I192" s="337"/>
      <c r="J192" s="337"/>
      <c r="K192" s="254"/>
      <c r="L192" s="261"/>
      <c r="M192" s="261"/>
      <c r="N192" s="261"/>
      <c r="O192" s="261"/>
      <c r="P192" s="261"/>
      <c r="Q192" s="261"/>
      <c r="R192" s="261"/>
      <c r="S192" s="261"/>
      <c r="T192" s="425"/>
      <c r="U192" s="254"/>
      <c r="V192" s="254"/>
      <c r="W192" s="254"/>
      <c r="X192" s="256"/>
      <c r="Y192" s="256"/>
      <c r="Z192" s="248"/>
    </row>
    <row r="193" spans="1:26" s="338" customFormat="1">
      <c r="A193" s="337"/>
      <c r="B193" s="337"/>
      <c r="C193" s="337"/>
      <c r="D193" s="337"/>
      <c r="E193" s="337"/>
      <c r="F193" s="337"/>
      <c r="G193" s="337"/>
      <c r="H193" s="337"/>
      <c r="I193" s="337"/>
      <c r="J193" s="337"/>
      <c r="K193" s="254"/>
      <c r="L193" s="261"/>
      <c r="M193" s="261"/>
      <c r="N193" s="261"/>
      <c r="O193" s="261"/>
      <c r="P193" s="261"/>
      <c r="Q193" s="261"/>
      <c r="R193" s="261"/>
      <c r="S193" s="261"/>
      <c r="T193" s="425"/>
      <c r="U193" s="254"/>
      <c r="V193" s="254"/>
      <c r="W193" s="254"/>
      <c r="X193" s="256"/>
      <c r="Y193" s="256"/>
      <c r="Z193" s="248"/>
    </row>
    <row r="194" spans="1:26" s="338" customFormat="1">
      <c r="A194" s="337"/>
      <c r="B194" s="337"/>
      <c r="C194" s="337"/>
      <c r="D194" s="337"/>
      <c r="E194" s="337"/>
      <c r="F194" s="337"/>
      <c r="G194" s="337"/>
      <c r="H194" s="337"/>
      <c r="I194" s="337"/>
      <c r="J194" s="337"/>
      <c r="K194" s="254"/>
      <c r="L194" s="261"/>
      <c r="M194" s="261"/>
      <c r="N194" s="261"/>
      <c r="O194" s="261"/>
      <c r="P194" s="261"/>
      <c r="Q194" s="261"/>
      <c r="R194" s="261"/>
      <c r="S194" s="261"/>
      <c r="T194" s="425"/>
      <c r="U194" s="254"/>
      <c r="V194" s="254"/>
      <c r="W194" s="254"/>
      <c r="X194" s="256"/>
      <c r="Y194" s="256"/>
      <c r="Z194" s="248"/>
    </row>
    <row r="195" spans="1:26" s="338" customFormat="1">
      <c r="A195" s="337"/>
      <c r="B195" s="337"/>
      <c r="C195" s="337"/>
      <c r="D195" s="337"/>
      <c r="E195" s="337"/>
      <c r="F195" s="337"/>
      <c r="G195" s="337"/>
      <c r="H195" s="337"/>
      <c r="I195" s="337"/>
      <c r="J195" s="337"/>
      <c r="K195" s="254"/>
      <c r="L195" s="261"/>
      <c r="M195" s="261"/>
      <c r="N195" s="261"/>
      <c r="O195" s="261"/>
      <c r="P195" s="261"/>
      <c r="Q195" s="261"/>
      <c r="R195" s="261"/>
      <c r="S195" s="261"/>
      <c r="T195" s="425"/>
      <c r="U195" s="254"/>
      <c r="V195" s="254"/>
      <c r="W195" s="254"/>
      <c r="X195" s="256"/>
      <c r="Y195" s="256"/>
      <c r="Z195" s="248"/>
    </row>
    <row r="196" spans="1:26" s="338" customFormat="1">
      <c r="A196" s="337"/>
      <c r="B196" s="337"/>
      <c r="C196" s="337"/>
      <c r="D196" s="337"/>
      <c r="E196" s="337"/>
      <c r="F196" s="337"/>
      <c r="G196" s="337"/>
      <c r="H196" s="337"/>
      <c r="I196" s="337"/>
      <c r="J196" s="337"/>
      <c r="K196" s="254"/>
      <c r="L196" s="261"/>
      <c r="M196" s="261"/>
      <c r="N196" s="261"/>
      <c r="O196" s="261"/>
      <c r="P196" s="261"/>
      <c r="Q196" s="261"/>
      <c r="R196" s="261"/>
      <c r="S196" s="261"/>
      <c r="T196" s="425"/>
      <c r="U196" s="254"/>
      <c r="V196" s="254"/>
      <c r="W196" s="254"/>
      <c r="X196" s="256"/>
      <c r="Y196" s="256"/>
      <c r="Z196" s="248"/>
    </row>
    <row r="197" spans="1:26" s="338" customFormat="1">
      <c r="A197" s="337"/>
      <c r="B197" s="337"/>
      <c r="C197" s="337"/>
      <c r="D197" s="337"/>
      <c r="E197" s="337"/>
      <c r="F197" s="337"/>
      <c r="G197" s="337"/>
      <c r="H197" s="337"/>
      <c r="I197" s="337"/>
      <c r="J197" s="337"/>
      <c r="K197" s="254"/>
      <c r="L197" s="261"/>
      <c r="M197" s="261"/>
      <c r="N197" s="261"/>
      <c r="O197" s="261"/>
      <c r="P197" s="261"/>
      <c r="Q197" s="261"/>
      <c r="R197" s="261"/>
      <c r="S197" s="261"/>
      <c r="T197" s="425"/>
      <c r="U197" s="254"/>
      <c r="V197" s="254"/>
      <c r="W197" s="254"/>
      <c r="X197" s="256"/>
      <c r="Y197" s="256"/>
      <c r="Z197" s="248"/>
    </row>
    <row r="198" spans="1:26" s="338" customFormat="1">
      <c r="A198" s="337"/>
      <c r="B198" s="337"/>
      <c r="C198" s="337"/>
      <c r="D198" s="337"/>
      <c r="E198" s="337"/>
      <c r="F198" s="337"/>
      <c r="G198" s="337"/>
      <c r="H198" s="337"/>
      <c r="I198" s="337"/>
      <c r="J198" s="337"/>
      <c r="K198" s="254"/>
      <c r="L198" s="261"/>
      <c r="M198" s="261"/>
      <c r="N198" s="261"/>
      <c r="O198" s="261"/>
      <c r="P198" s="261"/>
      <c r="Q198" s="261"/>
      <c r="R198" s="261"/>
      <c r="S198" s="261"/>
      <c r="T198" s="425"/>
      <c r="U198" s="254"/>
      <c r="V198" s="254"/>
      <c r="W198" s="254"/>
      <c r="X198" s="256"/>
      <c r="Y198" s="256"/>
      <c r="Z198" s="248"/>
    </row>
    <row r="199" spans="1:26" s="338" customFormat="1">
      <c r="A199" s="337"/>
      <c r="B199" s="337"/>
      <c r="C199" s="337"/>
      <c r="D199" s="337"/>
      <c r="E199" s="337"/>
      <c r="F199" s="337"/>
      <c r="G199" s="337"/>
      <c r="H199" s="337"/>
      <c r="I199" s="337"/>
      <c r="J199" s="337"/>
      <c r="K199" s="254"/>
      <c r="L199" s="261"/>
      <c r="M199" s="261"/>
      <c r="N199" s="261"/>
      <c r="O199" s="261"/>
      <c r="P199" s="261"/>
      <c r="Q199" s="261"/>
      <c r="R199" s="261"/>
      <c r="S199" s="261"/>
      <c r="T199" s="425"/>
      <c r="U199" s="254"/>
      <c r="V199" s="254"/>
      <c r="W199" s="254"/>
      <c r="X199" s="256"/>
      <c r="Y199" s="256"/>
      <c r="Z199" s="248"/>
    </row>
    <row r="200" spans="1:26" s="338" customFormat="1">
      <c r="A200" s="337"/>
      <c r="B200" s="337"/>
      <c r="C200" s="337"/>
      <c r="D200" s="337"/>
      <c r="E200" s="337"/>
      <c r="F200" s="337"/>
      <c r="G200" s="337"/>
      <c r="H200" s="337"/>
      <c r="I200" s="337"/>
      <c r="J200" s="337"/>
      <c r="K200" s="254"/>
      <c r="L200" s="261"/>
      <c r="M200" s="261"/>
      <c r="N200" s="261"/>
      <c r="O200" s="261"/>
      <c r="P200" s="261"/>
      <c r="Q200" s="261"/>
      <c r="R200" s="261"/>
      <c r="S200" s="261"/>
      <c r="T200" s="425"/>
      <c r="U200" s="254"/>
      <c r="V200" s="254"/>
      <c r="W200" s="254"/>
      <c r="X200" s="256"/>
      <c r="Y200" s="256"/>
      <c r="Z200" s="248"/>
    </row>
    <row r="201" spans="1:26" s="338" customFormat="1">
      <c r="A201" s="337"/>
      <c r="B201" s="337"/>
      <c r="C201" s="337"/>
      <c r="D201" s="337"/>
      <c r="E201" s="337"/>
      <c r="F201" s="337"/>
      <c r="G201" s="337"/>
      <c r="H201" s="337"/>
      <c r="I201" s="337"/>
      <c r="J201" s="337"/>
      <c r="K201" s="254"/>
      <c r="L201" s="261"/>
      <c r="M201" s="261"/>
      <c r="N201" s="261"/>
      <c r="O201" s="261"/>
      <c r="P201" s="261"/>
      <c r="Q201" s="261"/>
      <c r="R201" s="261"/>
      <c r="S201" s="261"/>
      <c r="T201" s="425"/>
      <c r="U201" s="254"/>
      <c r="V201" s="254"/>
      <c r="W201" s="254"/>
      <c r="X201" s="256"/>
      <c r="Y201" s="256"/>
      <c r="Z201" s="248"/>
    </row>
    <row r="202" spans="1:26" s="338" customFormat="1">
      <c r="A202" s="337"/>
      <c r="B202" s="337"/>
      <c r="C202" s="337"/>
      <c r="D202" s="337"/>
      <c r="E202" s="337"/>
      <c r="F202" s="337"/>
      <c r="G202" s="337"/>
      <c r="H202" s="337"/>
      <c r="I202" s="337"/>
      <c r="J202" s="337"/>
      <c r="K202" s="254"/>
      <c r="L202" s="261"/>
      <c r="M202" s="261"/>
      <c r="N202" s="261"/>
      <c r="O202" s="261"/>
      <c r="P202" s="261"/>
      <c r="Q202" s="261"/>
      <c r="R202" s="261"/>
      <c r="S202" s="261"/>
      <c r="T202" s="425"/>
      <c r="U202" s="254"/>
      <c r="V202" s="254"/>
      <c r="W202" s="254"/>
      <c r="X202" s="256"/>
      <c r="Y202" s="256"/>
      <c r="Z202" s="248"/>
    </row>
    <row r="203" spans="1:26" s="338" customFormat="1">
      <c r="A203" s="337"/>
      <c r="B203" s="337"/>
      <c r="C203" s="337"/>
      <c r="D203" s="337"/>
      <c r="E203" s="337"/>
      <c r="F203" s="337"/>
      <c r="G203" s="337"/>
      <c r="H203" s="337"/>
      <c r="I203" s="337"/>
      <c r="J203" s="337"/>
      <c r="K203" s="254"/>
      <c r="L203" s="261"/>
      <c r="M203" s="261"/>
      <c r="N203" s="261"/>
      <c r="O203" s="261"/>
      <c r="P203" s="261"/>
      <c r="Q203" s="261"/>
      <c r="R203" s="261"/>
      <c r="S203" s="261"/>
      <c r="T203" s="425"/>
      <c r="U203" s="254"/>
      <c r="V203" s="254"/>
      <c r="W203" s="254"/>
      <c r="X203" s="256"/>
      <c r="Y203" s="256"/>
      <c r="Z203" s="248"/>
    </row>
    <row r="204" spans="1:26" s="338" customFormat="1">
      <c r="A204" s="337"/>
      <c r="B204" s="337"/>
      <c r="C204" s="337"/>
      <c r="D204" s="337"/>
      <c r="E204" s="337"/>
      <c r="F204" s="337"/>
      <c r="G204" s="337"/>
      <c r="H204" s="337"/>
      <c r="I204" s="337"/>
      <c r="J204" s="337"/>
      <c r="K204" s="254"/>
      <c r="L204" s="261"/>
      <c r="M204" s="261"/>
      <c r="N204" s="261"/>
      <c r="O204" s="261"/>
      <c r="P204" s="261"/>
      <c r="Q204" s="261"/>
      <c r="R204" s="261"/>
      <c r="S204" s="261"/>
      <c r="T204" s="425"/>
      <c r="U204" s="254"/>
      <c r="V204" s="254"/>
      <c r="W204" s="254"/>
      <c r="X204" s="256"/>
      <c r="Y204" s="256"/>
      <c r="Z204" s="248"/>
    </row>
    <row r="205" spans="1:26" s="338" customFormat="1">
      <c r="A205" s="337"/>
      <c r="B205" s="337"/>
      <c r="C205" s="337"/>
      <c r="D205" s="337"/>
      <c r="E205" s="337"/>
      <c r="F205" s="337"/>
      <c r="G205" s="337"/>
      <c r="H205" s="337"/>
      <c r="I205" s="337"/>
      <c r="J205" s="337"/>
      <c r="K205" s="254"/>
      <c r="L205" s="261"/>
      <c r="M205" s="261"/>
      <c r="N205" s="261"/>
      <c r="O205" s="261"/>
      <c r="P205" s="261"/>
      <c r="Q205" s="261"/>
      <c r="R205" s="261"/>
      <c r="S205" s="261"/>
      <c r="T205" s="425"/>
      <c r="U205" s="254"/>
      <c r="V205" s="254"/>
      <c r="W205" s="254"/>
      <c r="X205" s="256"/>
      <c r="Y205" s="256"/>
      <c r="Z205" s="248"/>
    </row>
    <row r="206" spans="1:26" s="338" customFormat="1">
      <c r="A206" s="337"/>
      <c r="B206" s="337"/>
      <c r="C206" s="337"/>
      <c r="D206" s="337"/>
      <c r="E206" s="337"/>
      <c r="F206" s="337"/>
      <c r="G206" s="337"/>
      <c r="H206" s="337"/>
      <c r="I206" s="337"/>
      <c r="J206" s="337"/>
      <c r="K206" s="254"/>
      <c r="L206" s="261"/>
      <c r="M206" s="261"/>
      <c r="N206" s="261"/>
      <c r="O206" s="261"/>
      <c r="P206" s="261"/>
      <c r="Q206" s="261"/>
      <c r="R206" s="261"/>
      <c r="S206" s="261"/>
      <c r="T206" s="425"/>
      <c r="U206" s="254"/>
      <c r="V206" s="254"/>
      <c r="W206" s="254"/>
      <c r="X206" s="256"/>
      <c r="Y206" s="256"/>
      <c r="Z206" s="248"/>
    </row>
    <row r="207" spans="1:26" s="338" customFormat="1">
      <c r="A207" s="337"/>
      <c r="B207" s="337"/>
      <c r="C207" s="337"/>
      <c r="D207" s="337"/>
      <c r="E207" s="337"/>
      <c r="F207" s="337"/>
      <c r="G207" s="337"/>
      <c r="H207" s="337"/>
      <c r="I207" s="337"/>
      <c r="J207" s="337"/>
      <c r="K207" s="254"/>
      <c r="L207" s="261"/>
      <c r="M207" s="261"/>
      <c r="N207" s="261"/>
      <c r="O207" s="261"/>
      <c r="P207" s="261"/>
      <c r="Q207" s="261"/>
      <c r="R207" s="261"/>
      <c r="S207" s="261"/>
      <c r="T207" s="425"/>
      <c r="U207" s="254"/>
      <c r="V207" s="254"/>
      <c r="W207" s="254"/>
      <c r="X207" s="256"/>
      <c r="Y207" s="256"/>
      <c r="Z207" s="248"/>
    </row>
    <row r="208" spans="1:26" s="338" customFormat="1">
      <c r="A208" s="337"/>
      <c r="B208" s="337"/>
      <c r="C208" s="337"/>
      <c r="D208" s="337"/>
      <c r="E208" s="337"/>
      <c r="F208" s="337"/>
      <c r="G208" s="337"/>
      <c r="H208" s="337"/>
      <c r="I208" s="337"/>
      <c r="J208" s="337"/>
      <c r="K208" s="254"/>
      <c r="L208" s="261"/>
      <c r="M208" s="261"/>
      <c r="N208" s="261"/>
      <c r="O208" s="261"/>
      <c r="P208" s="261"/>
      <c r="Q208" s="261"/>
      <c r="R208" s="261"/>
      <c r="S208" s="261"/>
      <c r="T208" s="425"/>
      <c r="U208" s="254"/>
      <c r="V208" s="254"/>
      <c r="W208" s="254"/>
      <c r="X208" s="256"/>
      <c r="Y208" s="256"/>
      <c r="Z208" s="248"/>
    </row>
    <row r="209" spans="1:26" s="338" customFormat="1">
      <c r="A209" s="337"/>
      <c r="B209" s="337"/>
      <c r="C209" s="337"/>
      <c r="D209" s="337"/>
      <c r="E209" s="337"/>
      <c r="F209" s="337"/>
      <c r="G209" s="337"/>
      <c r="H209" s="337"/>
      <c r="I209" s="337"/>
      <c r="J209" s="337"/>
      <c r="K209" s="254"/>
      <c r="L209" s="261"/>
      <c r="M209" s="261"/>
      <c r="N209" s="261"/>
      <c r="O209" s="261"/>
      <c r="P209" s="261"/>
      <c r="Q209" s="261"/>
      <c r="R209" s="261"/>
      <c r="S209" s="261"/>
      <c r="T209" s="425"/>
      <c r="U209" s="254"/>
      <c r="V209" s="254"/>
      <c r="W209" s="254"/>
      <c r="X209" s="256"/>
      <c r="Y209" s="256"/>
      <c r="Z209" s="248"/>
    </row>
    <row r="210" spans="1:26" s="338" customFormat="1">
      <c r="A210" s="337"/>
      <c r="B210" s="337"/>
      <c r="C210" s="337"/>
      <c r="D210" s="337"/>
      <c r="E210" s="337"/>
      <c r="F210" s="337"/>
      <c r="G210" s="337"/>
      <c r="H210" s="337"/>
      <c r="I210" s="337"/>
      <c r="J210" s="337"/>
      <c r="K210" s="254"/>
      <c r="L210" s="261"/>
      <c r="M210" s="261"/>
      <c r="N210" s="261"/>
      <c r="O210" s="261"/>
      <c r="P210" s="261"/>
      <c r="Q210" s="261"/>
      <c r="R210" s="261"/>
      <c r="S210" s="261"/>
      <c r="T210" s="425"/>
      <c r="U210" s="254"/>
      <c r="V210" s="254"/>
      <c r="W210" s="254"/>
      <c r="X210" s="256"/>
      <c r="Y210" s="256"/>
      <c r="Z210" s="248"/>
    </row>
    <row r="211" spans="1:26" s="338" customFormat="1">
      <c r="A211" s="337"/>
      <c r="B211" s="337"/>
      <c r="C211" s="337"/>
      <c r="D211" s="337"/>
      <c r="E211" s="337"/>
      <c r="F211" s="337"/>
      <c r="G211" s="337"/>
      <c r="H211" s="337"/>
      <c r="I211" s="337"/>
      <c r="J211" s="337"/>
      <c r="K211" s="254"/>
      <c r="L211" s="261"/>
      <c r="M211" s="261"/>
      <c r="N211" s="261"/>
      <c r="O211" s="261"/>
      <c r="P211" s="261"/>
      <c r="Q211" s="261"/>
      <c r="R211" s="261"/>
      <c r="S211" s="261"/>
      <c r="T211" s="425"/>
      <c r="U211" s="254"/>
      <c r="V211" s="254"/>
      <c r="W211" s="254"/>
      <c r="X211" s="256"/>
      <c r="Y211" s="256"/>
      <c r="Z211" s="248"/>
    </row>
    <row r="212" spans="1:26" s="338" customFormat="1">
      <c r="A212" s="337"/>
      <c r="B212" s="337"/>
      <c r="C212" s="337"/>
      <c r="D212" s="337"/>
      <c r="E212" s="337"/>
      <c r="F212" s="337"/>
      <c r="G212" s="337"/>
      <c r="H212" s="337"/>
      <c r="I212" s="337"/>
      <c r="J212" s="337"/>
      <c r="K212" s="254"/>
      <c r="L212" s="261"/>
      <c r="M212" s="261"/>
      <c r="N212" s="261"/>
      <c r="O212" s="261"/>
      <c r="P212" s="261"/>
      <c r="Q212" s="261"/>
      <c r="R212" s="261"/>
      <c r="S212" s="261"/>
      <c r="T212" s="425"/>
      <c r="U212" s="254"/>
      <c r="V212" s="254"/>
      <c r="W212" s="254"/>
      <c r="X212" s="256"/>
      <c r="Y212" s="256"/>
      <c r="Z212" s="248"/>
    </row>
    <row r="213" spans="1:26" s="338" customFormat="1">
      <c r="A213" s="337"/>
      <c r="B213" s="337"/>
      <c r="C213" s="337"/>
      <c r="D213" s="337"/>
      <c r="E213" s="337"/>
      <c r="F213" s="337"/>
      <c r="G213" s="337"/>
      <c r="H213" s="337"/>
      <c r="I213" s="337"/>
      <c r="J213" s="337"/>
      <c r="K213" s="254"/>
      <c r="L213" s="261"/>
      <c r="M213" s="261"/>
      <c r="N213" s="261"/>
      <c r="O213" s="261"/>
      <c r="P213" s="261"/>
      <c r="Q213" s="261"/>
      <c r="R213" s="261"/>
      <c r="S213" s="261"/>
      <c r="T213" s="425"/>
      <c r="U213" s="254"/>
      <c r="V213" s="254"/>
      <c r="W213" s="254"/>
      <c r="X213" s="256"/>
      <c r="Y213" s="256"/>
      <c r="Z213" s="248"/>
    </row>
    <row r="214" spans="1:26" s="338" customFormat="1">
      <c r="A214" s="337"/>
      <c r="B214" s="337"/>
      <c r="C214" s="337"/>
      <c r="D214" s="337"/>
      <c r="E214" s="337"/>
      <c r="F214" s="337"/>
      <c r="G214" s="337"/>
      <c r="H214" s="337"/>
      <c r="I214" s="337"/>
      <c r="J214" s="337"/>
      <c r="K214" s="254"/>
      <c r="L214" s="261"/>
      <c r="M214" s="261"/>
      <c r="N214" s="261"/>
      <c r="O214" s="261"/>
      <c r="P214" s="261"/>
      <c r="Q214" s="261"/>
      <c r="R214" s="261"/>
      <c r="S214" s="261"/>
      <c r="T214" s="425"/>
      <c r="U214" s="254"/>
      <c r="V214" s="254"/>
      <c r="W214" s="254"/>
      <c r="X214" s="256"/>
      <c r="Y214" s="256"/>
      <c r="Z214" s="248"/>
    </row>
    <row r="215" spans="1:26" s="338" customFormat="1">
      <c r="A215" s="337"/>
      <c r="B215" s="337"/>
      <c r="C215" s="337"/>
      <c r="D215" s="337"/>
      <c r="E215" s="337"/>
      <c r="F215" s="337"/>
      <c r="G215" s="337"/>
      <c r="H215" s="337"/>
      <c r="I215" s="337"/>
      <c r="J215" s="337"/>
      <c r="K215" s="254"/>
      <c r="L215" s="261"/>
      <c r="M215" s="261"/>
      <c r="N215" s="261"/>
      <c r="O215" s="261"/>
      <c r="P215" s="261"/>
      <c r="Q215" s="261"/>
      <c r="R215" s="261"/>
      <c r="S215" s="261"/>
      <c r="T215" s="425"/>
      <c r="U215" s="254"/>
      <c r="V215" s="254"/>
      <c r="W215" s="254"/>
      <c r="X215" s="256"/>
      <c r="Y215" s="256"/>
      <c r="Z215" s="248"/>
    </row>
    <row r="216" spans="1:26" s="338" customFormat="1">
      <c r="A216" s="337"/>
      <c r="B216" s="337"/>
      <c r="C216" s="337"/>
      <c r="D216" s="337"/>
      <c r="E216" s="337"/>
      <c r="F216" s="337"/>
      <c r="G216" s="337"/>
      <c r="H216" s="337"/>
      <c r="I216" s="337"/>
      <c r="J216" s="337"/>
      <c r="K216" s="254"/>
      <c r="L216" s="261"/>
      <c r="M216" s="261"/>
      <c r="N216" s="261"/>
      <c r="O216" s="261"/>
      <c r="P216" s="261"/>
      <c r="Q216" s="261"/>
      <c r="R216" s="261"/>
      <c r="S216" s="261"/>
      <c r="T216" s="425"/>
      <c r="U216" s="254"/>
      <c r="V216" s="254"/>
      <c r="W216" s="254"/>
      <c r="X216" s="256"/>
      <c r="Y216" s="256"/>
      <c r="Z216" s="248"/>
    </row>
    <row r="217" spans="1:26" s="338" customFormat="1">
      <c r="A217" s="337"/>
      <c r="B217" s="337"/>
      <c r="C217" s="337"/>
      <c r="D217" s="337"/>
      <c r="E217" s="337"/>
      <c r="F217" s="337"/>
      <c r="G217" s="337"/>
      <c r="H217" s="337"/>
      <c r="I217" s="337"/>
      <c r="J217" s="337"/>
      <c r="K217" s="254"/>
      <c r="L217" s="261"/>
      <c r="M217" s="261"/>
      <c r="N217" s="261"/>
      <c r="O217" s="261"/>
      <c r="P217" s="261"/>
      <c r="Q217" s="261"/>
      <c r="R217" s="261"/>
      <c r="S217" s="261"/>
      <c r="T217" s="425"/>
      <c r="U217" s="254"/>
      <c r="V217" s="254"/>
      <c r="W217" s="254"/>
      <c r="X217" s="256"/>
      <c r="Y217" s="256"/>
      <c r="Z217" s="248"/>
    </row>
    <row r="218" spans="1:26" s="338" customFormat="1">
      <c r="A218" s="337"/>
      <c r="B218" s="337"/>
      <c r="C218" s="337"/>
      <c r="D218" s="337"/>
      <c r="E218" s="337"/>
      <c r="F218" s="337"/>
      <c r="G218" s="337"/>
      <c r="H218" s="337"/>
      <c r="I218" s="337"/>
      <c r="J218" s="337"/>
      <c r="K218" s="254"/>
      <c r="L218" s="261"/>
      <c r="M218" s="261"/>
      <c r="N218" s="261"/>
      <c r="O218" s="261"/>
      <c r="P218" s="261"/>
      <c r="Q218" s="261"/>
      <c r="R218" s="261"/>
      <c r="S218" s="261"/>
      <c r="T218" s="425"/>
      <c r="U218" s="254"/>
      <c r="V218" s="254"/>
      <c r="W218" s="254"/>
      <c r="X218" s="256"/>
      <c r="Y218" s="256"/>
      <c r="Z218" s="248"/>
    </row>
    <row r="219" spans="1:26" s="338" customFormat="1">
      <c r="A219" s="337"/>
      <c r="B219" s="337"/>
      <c r="C219" s="337"/>
      <c r="D219" s="337"/>
      <c r="E219" s="337"/>
      <c r="F219" s="337"/>
      <c r="G219" s="337"/>
      <c r="H219" s="337"/>
      <c r="I219" s="337"/>
      <c r="J219" s="337"/>
      <c r="K219" s="254"/>
      <c r="L219" s="261"/>
      <c r="M219" s="261"/>
      <c r="N219" s="261"/>
      <c r="O219" s="261"/>
      <c r="P219" s="261"/>
      <c r="Q219" s="261"/>
      <c r="R219" s="261"/>
      <c r="S219" s="261"/>
      <c r="T219" s="425"/>
      <c r="U219" s="254"/>
      <c r="V219" s="254"/>
      <c r="W219" s="254"/>
      <c r="X219" s="256"/>
      <c r="Y219" s="256"/>
      <c r="Z219" s="248"/>
    </row>
    <row r="220" spans="1:26" s="338" customFormat="1">
      <c r="A220" s="337"/>
      <c r="B220" s="337"/>
      <c r="C220" s="337"/>
      <c r="D220" s="337"/>
      <c r="E220" s="337"/>
      <c r="F220" s="337"/>
      <c r="G220" s="337"/>
      <c r="H220" s="337"/>
      <c r="I220" s="337"/>
      <c r="J220" s="337"/>
      <c r="K220" s="254"/>
      <c r="L220" s="261"/>
      <c r="M220" s="261"/>
      <c r="N220" s="261"/>
      <c r="O220" s="261"/>
      <c r="P220" s="261"/>
      <c r="Q220" s="261"/>
      <c r="R220" s="261"/>
      <c r="S220" s="261"/>
      <c r="T220" s="425"/>
      <c r="U220" s="254"/>
      <c r="V220" s="254"/>
      <c r="W220" s="254"/>
      <c r="X220" s="256"/>
      <c r="Y220" s="256"/>
      <c r="Z220" s="248"/>
    </row>
    <row r="221" spans="1:26" s="338" customFormat="1">
      <c r="A221" s="337"/>
      <c r="B221" s="337"/>
      <c r="C221" s="337"/>
      <c r="D221" s="337"/>
      <c r="E221" s="337"/>
      <c r="F221" s="337"/>
      <c r="G221" s="337"/>
      <c r="H221" s="337"/>
      <c r="I221" s="337"/>
      <c r="J221" s="337"/>
      <c r="K221" s="254"/>
      <c r="L221" s="261"/>
      <c r="M221" s="261"/>
      <c r="N221" s="261"/>
      <c r="O221" s="261"/>
      <c r="P221" s="261"/>
      <c r="Q221" s="261"/>
      <c r="R221" s="261"/>
      <c r="S221" s="261"/>
      <c r="T221" s="425"/>
      <c r="U221" s="254"/>
      <c r="V221" s="254"/>
      <c r="W221" s="254"/>
      <c r="X221" s="256"/>
      <c r="Y221" s="256"/>
      <c r="Z221" s="248"/>
    </row>
    <row r="222" spans="1:26" s="338" customFormat="1">
      <c r="A222" s="337"/>
      <c r="B222" s="337"/>
      <c r="C222" s="337"/>
      <c r="D222" s="337"/>
      <c r="E222" s="337"/>
      <c r="F222" s="337"/>
      <c r="G222" s="337"/>
      <c r="H222" s="337"/>
      <c r="I222" s="337"/>
      <c r="J222" s="337"/>
      <c r="K222" s="254"/>
      <c r="L222" s="261"/>
      <c r="M222" s="261"/>
      <c r="N222" s="261"/>
      <c r="O222" s="261"/>
      <c r="P222" s="261"/>
      <c r="Q222" s="261"/>
      <c r="R222" s="261"/>
      <c r="S222" s="261"/>
      <c r="T222" s="425"/>
      <c r="U222" s="254"/>
      <c r="V222" s="254"/>
      <c r="W222" s="254"/>
      <c r="X222" s="256"/>
      <c r="Y222" s="256"/>
      <c r="Z222" s="248"/>
    </row>
    <row r="223" spans="1:26" s="338" customFormat="1">
      <c r="A223" s="337"/>
      <c r="B223" s="337"/>
      <c r="C223" s="337"/>
      <c r="D223" s="337"/>
      <c r="E223" s="337"/>
      <c r="F223" s="337"/>
      <c r="G223" s="337"/>
      <c r="H223" s="337"/>
      <c r="I223" s="337"/>
      <c r="J223" s="337"/>
      <c r="K223" s="254"/>
      <c r="L223" s="261"/>
      <c r="M223" s="261"/>
      <c r="N223" s="261"/>
      <c r="O223" s="261"/>
      <c r="P223" s="261"/>
      <c r="Q223" s="261"/>
      <c r="R223" s="261"/>
      <c r="S223" s="261"/>
      <c r="T223" s="425"/>
      <c r="U223" s="254"/>
      <c r="V223" s="254"/>
      <c r="W223" s="254"/>
      <c r="X223" s="256"/>
      <c r="Y223" s="256"/>
      <c r="Z223" s="248"/>
    </row>
    <row r="224" spans="1:26" s="338" customFormat="1">
      <c r="A224" s="337"/>
      <c r="B224" s="337"/>
      <c r="C224" s="337"/>
      <c r="D224" s="337"/>
      <c r="E224" s="337"/>
      <c r="F224" s="337"/>
      <c r="G224" s="337"/>
      <c r="H224" s="337"/>
      <c r="I224" s="337"/>
      <c r="J224" s="337"/>
      <c r="K224" s="254"/>
      <c r="L224" s="261"/>
      <c r="M224" s="261"/>
      <c r="N224" s="261"/>
      <c r="O224" s="261"/>
      <c r="P224" s="261"/>
      <c r="Q224" s="261"/>
      <c r="R224" s="261"/>
      <c r="S224" s="261"/>
      <c r="T224" s="425"/>
      <c r="U224" s="254"/>
      <c r="V224" s="254"/>
      <c r="W224" s="254"/>
      <c r="X224" s="256"/>
      <c r="Y224" s="256"/>
      <c r="Z224" s="248"/>
    </row>
    <row r="225" spans="1:26" s="338" customFormat="1">
      <c r="A225" s="337"/>
      <c r="B225" s="337"/>
      <c r="C225" s="337"/>
      <c r="D225" s="337"/>
      <c r="E225" s="337"/>
      <c r="F225" s="337"/>
      <c r="G225" s="337"/>
      <c r="H225" s="337"/>
      <c r="I225" s="337"/>
      <c r="J225" s="337"/>
      <c r="K225" s="254"/>
      <c r="L225" s="261"/>
      <c r="M225" s="261"/>
      <c r="N225" s="261"/>
      <c r="O225" s="261"/>
      <c r="P225" s="261"/>
      <c r="Q225" s="261"/>
      <c r="R225" s="261"/>
      <c r="S225" s="261"/>
      <c r="T225" s="425"/>
      <c r="U225" s="254"/>
      <c r="V225" s="254"/>
      <c r="W225" s="254"/>
      <c r="X225" s="256"/>
      <c r="Y225" s="256"/>
      <c r="Z225" s="248"/>
    </row>
    <row r="226" spans="1:26" s="338" customFormat="1">
      <c r="A226" s="337"/>
      <c r="B226" s="337"/>
      <c r="C226" s="337"/>
      <c r="D226" s="337"/>
      <c r="E226" s="337"/>
      <c r="F226" s="337"/>
      <c r="G226" s="337"/>
      <c r="H226" s="337"/>
      <c r="I226" s="337"/>
      <c r="J226" s="337"/>
      <c r="K226" s="254"/>
      <c r="L226" s="261"/>
      <c r="M226" s="261"/>
      <c r="N226" s="261"/>
      <c r="O226" s="261"/>
      <c r="P226" s="261"/>
      <c r="Q226" s="261"/>
      <c r="R226" s="261"/>
      <c r="S226" s="261"/>
      <c r="T226" s="425"/>
      <c r="U226" s="254"/>
      <c r="V226" s="254"/>
      <c r="W226" s="254"/>
      <c r="X226" s="256"/>
      <c r="Y226" s="256"/>
      <c r="Z226" s="248"/>
    </row>
    <row r="227" spans="1:26" s="338" customFormat="1">
      <c r="A227" s="337"/>
      <c r="B227" s="337"/>
      <c r="C227" s="337"/>
      <c r="D227" s="337"/>
      <c r="E227" s="337"/>
      <c r="F227" s="337"/>
      <c r="G227" s="337"/>
      <c r="H227" s="337"/>
      <c r="I227" s="337"/>
      <c r="J227" s="337"/>
      <c r="K227" s="254"/>
      <c r="L227" s="261"/>
      <c r="M227" s="261"/>
      <c r="N227" s="261"/>
      <c r="O227" s="261"/>
      <c r="P227" s="261"/>
      <c r="Q227" s="261"/>
      <c r="R227" s="261"/>
      <c r="S227" s="261"/>
      <c r="T227" s="425"/>
      <c r="U227" s="254"/>
      <c r="V227" s="254"/>
      <c r="W227" s="254"/>
      <c r="X227" s="256"/>
      <c r="Y227" s="256"/>
      <c r="Z227" s="248"/>
    </row>
    <row r="228" spans="1:26" s="338" customFormat="1">
      <c r="A228" s="337"/>
      <c r="B228" s="337"/>
      <c r="C228" s="337"/>
      <c r="D228" s="337"/>
      <c r="E228" s="337"/>
      <c r="F228" s="337"/>
      <c r="G228" s="337"/>
      <c r="H228" s="337"/>
      <c r="I228" s="337"/>
      <c r="J228" s="337"/>
      <c r="K228" s="254"/>
      <c r="L228" s="261"/>
      <c r="M228" s="261"/>
      <c r="N228" s="261"/>
      <c r="O228" s="261"/>
      <c r="P228" s="261"/>
      <c r="Q228" s="261"/>
      <c r="R228" s="261"/>
      <c r="S228" s="261"/>
      <c r="T228" s="425"/>
      <c r="U228" s="254"/>
      <c r="V228" s="254"/>
      <c r="W228" s="254"/>
      <c r="X228" s="256"/>
      <c r="Y228" s="256"/>
      <c r="Z228" s="248"/>
    </row>
    <row r="229" spans="1:26" s="338" customFormat="1">
      <c r="A229" s="337"/>
      <c r="B229" s="337"/>
      <c r="C229" s="337"/>
      <c r="D229" s="337"/>
      <c r="E229" s="337"/>
      <c r="F229" s="337"/>
      <c r="G229" s="337"/>
      <c r="H229" s="337"/>
      <c r="I229" s="337"/>
      <c r="J229" s="337"/>
      <c r="K229" s="254"/>
      <c r="L229" s="261"/>
      <c r="M229" s="261"/>
      <c r="N229" s="261"/>
      <c r="O229" s="261"/>
      <c r="P229" s="261"/>
      <c r="Q229" s="261"/>
      <c r="R229" s="261"/>
      <c r="S229" s="261"/>
      <c r="T229" s="425"/>
      <c r="U229" s="254"/>
      <c r="V229" s="254"/>
      <c r="W229" s="254"/>
      <c r="X229" s="256"/>
      <c r="Y229" s="256"/>
      <c r="Z229" s="248"/>
    </row>
    <row r="230" spans="1:26" s="338" customFormat="1">
      <c r="A230" s="337"/>
      <c r="B230" s="337"/>
      <c r="C230" s="337"/>
      <c r="D230" s="337"/>
      <c r="E230" s="337"/>
      <c r="F230" s="337"/>
      <c r="G230" s="337"/>
      <c r="H230" s="337"/>
      <c r="I230" s="337"/>
      <c r="J230" s="337"/>
      <c r="K230" s="254"/>
      <c r="L230" s="261"/>
      <c r="M230" s="261"/>
      <c r="N230" s="261"/>
      <c r="O230" s="261"/>
      <c r="P230" s="261"/>
      <c r="Q230" s="261"/>
      <c r="R230" s="261"/>
      <c r="S230" s="261"/>
      <c r="T230" s="425"/>
      <c r="U230" s="254"/>
      <c r="V230" s="254"/>
      <c r="W230" s="254"/>
      <c r="X230" s="256"/>
      <c r="Y230" s="256"/>
      <c r="Z230" s="248"/>
    </row>
    <row r="231" spans="1:26" s="338" customFormat="1">
      <c r="A231" s="337"/>
      <c r="B231" s="337"/>
      <c r="C231" s="337"/>
      <c r="D231" s="337"/>
      <c r="E231" s="337"/>
      <c r="F231" s="337"/>
      <c r="G231" s="337"/>
      <c r="H231" s="337"/>
      <c r="I231" s="337"/>
      <c r="J231" s="337"/>
      <c r="K231" s="254"/>
      <c r="L231" s="261"/>
      <c r="M231" s="261"/>
      <c r="N231" s="261"/>
      <c r="O231" s="261"/>
      <c r="P231" s="261"/>
      <c r="Q231" s="261"/>
      <c r="R231" s="261"/>
      <c r="S231" s="261"/>
      <c r="T231" s="425"/>
      <c r="U231" s="254"/>
      <c r="V231" s="254"/>
      <c r="W231" s="254"/>
      <c r="X231" s="256"/>
      <c r="Y231" s="256"/>
      <c r="Z231" s="248"/>
    </row>
    <row r="232" spans="1:26" s="338" customFormat="1">
      <c r="A232" s="337"/>
      <c r="B232" s="337"/>
      <c r="C232" s="337"/>
      <c r="D232" s="337"/>
      <c r="E232" s="337"/>
      <c r="F232" s="337"/>
      <c r="G232" s="337"/>
      <c r="H232" s="337"/>
      <c r="I232" s="337"/>
      <c r="J232" s="337"/>
      <c r="K232" s="254"/>
      <c r="L232" s="261"/>
      <c r="M232" s="261"/>
      <c r="N232" s="261"/>
      <c r="O232" s="261"/>
      <c r="P232" s="261"/>
      <c r="Q232" s="261"/>
      <c r="R232" s="261"/>
      <c r="S232" s="261"/>
      <c r="T232" s="425"/>
      <c r="U232" s="254"/>
      <c r="V232" s="254"/>
      <c r="W232" s="254"/>
      <c r="X232" s="256"/>
      <c r="Y232" s="256"/>
      <c r="Z232" s="248"/>
    </row>
    <row r="233" spans="1:26" s="338" customFormat="1">
      <c r="A233" s="337"/>
      <c r="B233" s="337"/>
      <c r="C233" s="337"/>
      <c r="D233" s="337"/>
      <c r="E233" s="337"/>
      <c r="F233" s="337"/>
      <c r="G233" s="337"/>
      <c r="H233" s="337"/>
      <c r="I233" s="337"/>
      <c r="J233" s="337"/>
      <c r="K233" s="254"/>
      <c r="L233" s="261"/>
      <c r="M233" s="261"/>
      <c r="N233" s="261"/>
      <c r="O233" s="261"/>
      <c r="P233" s="261"/>
      <c r="Q233" s="261"/>
      <c r="R233" s="261"/>
      <c r="S233" s="261"/>
      <c r="T233" s="425"/>
      <c r="U233" s="254"/>
      <c r="V233" s="254"/>
      <c r="W233" s="254"/>
      <c r="X233" s="256"/>
      <c r="Y233" s="256"/>
      <c r="Z233" s="248"/>
    </row>
    <row r="234" spans="1:26" s="338" customFormat="1">
      <c r="A234" s="337"/>
      <c r="B234" s="337"/>
      <c r="C234" s="337"/>
      <c r="D234" s="337"/>
      <c r="E234" s="337"/>
      <c r="F234" s="337"/>
      <c r="G234" s="337"/>
      <c r="H234" s="337"/>
      <c r="I234" s="337"/>
      <c r="J234" s="337"/>
      <c r="K234" s="254"/>
      <c r="L234" s="261"/>
      <c r="M234" s="261"/>
      <c r="N234" s="261"/>
      <c r="O234" s="261"/>
      <c r="P234" s="261"/>
      <c r="Q234" s="261"/>
      <c r="R234" s="261"/>
      <c r="S234" s="261"/>
      <c r="T234" s="425"/>
      <c r="U234" s="254"/>
      <c r="V234" s="254"/>
      <c r="W234" s="254"/>
      <c r="X234" s="256"/>
      <c r="Y234" s="256"/>
      <c r="Z234" s="248"/>
    </row>
    <row r="235" spans="1:26" s="338" customFormat="1">
      <c r="A235" s="337"/>
      <c r="B235" s="337"/>
      <c r="C235" s="337"/>
      <c r="D235" s="337"/>
      <c r="E235" s="337"/>
      <c r="F235" s="337"/>
      <c r="G235" s="337"/>
      <c r="H235" s="337"/>
      <c r="I235" s="337"/>
      <c r="J235" s="337"/>
      <c r="K235" s="254"/>
      <c r="L235" s="261"/>
      <c r="M235" s="261"/>
      <c r="N235" s="261"/>
      <c r="O235" s="261"/>
      <c r="P235" s="261"/>
      <c r="Q235" s="261"/>
      <c r="R235" s="261"/>
      <c r="S235" s="261"/>
      <c r="T235" s="425"/>
      <c r="U235" s="254"/>
      <c r="V235" s="254"/>
      <c r="W235" s="254"/>
      <c r="X235" s="256"/>
      <c r="Y235" s="256"/>
      <c r="Z235" s="248"/>
    </row>
    <row r="236" spans="1:26" s="338" customFormat="1">
      <c r="A236" s="337"/>
      <c r="B236" s="337"/>
      <c r="C236" s="337"/>
      <c r="D236" s="337"/>
      <c r="E236" s="337"/>
      <c r="F236" s="337"/>
      <c r="G236" s="337"/>
      <c r="H236" s="337"/>
      <c r="I236" s="337"/>
      <c r="J236" s="337"/>
      <c r="K236" s="254"/>
      <c r="L236" s="261"/>
      <c r="M236" s="261"/>
      <c r="N236" s="261"/>
      <c r="O236" s="261"/>
      <c r="P236" s="261"/>
      <c r="Q236" s="261"/>
      <c r="R236" s="261"/>
      <c r="S236" s="261"/>
      <c r="T236" s="425"/>
      <c r="U236" s="254"/>
      <c r="V236" s="254"/>
      <c r="W236" s="254"/>
      <c r="X236" s="256"/>
      <c r="Y236" s="256"/>
      <c r="Z236" s="248"/>
    </row>
    <row r="237" spans="1:26" s="338" customFormat="1">
      <c r="A237" s="337"/>
      <c r="B237" s="337"/>
      <c r="C237" s="337"/>
      <c r="D237" s="337"/>
      <c r="E237" s="337"/>
      <c r="F237" s="337"/>
      <c r="G237" s="337"/>
      <c r="H237" s="337"/>
      <c r="I237" s="337"/>
      <c r="J237" s="337"/>
      <c r="K237" s="254"/>
      <c r="L237" s="261"/>
      <c r="M237" s="261"/>
      <c r="N237" s="261"/>
      <c r="O237" s="261"/>
      <c r="P237" s="261"/>
      <c r="Q237" s="261"/>
      <c r="R237" s="261"/>
      <c r="S237" s="261"/>
      <c r="T237" s="425"/>
      <c r="U237" s="254"/>
      <c r="V237" s="254"/>
      <c r="W237" s="254"/>
      <c r="X237" s="256"/>
      <c r="Y237" s="256"/>
      <c r="Z237" s="248"/>
    </row>
    <row r="238" spans="1:26" s="338" customFormat="1">
      <c r="A238" s="337"/>
      <c r="B238" s="337"/>
      <c r="C238" s="337"/>
      <c r="D238" s="337"/>
      <c r="E238" s="337"/>
      <c r="F238" s="337"/>
      <c r="G238" s="337"/>
      <c r="H238" s="337"/>
      <c r="I238" s="337"/>
      <c r="J238" s="337"/>
      <c r="K238" s="254"/>
      <c r="L238" s="261"/>
      <c r="M238" s="261"/>
      <c r="N238" s="261"/>
      <c r="O238" s="261"/>
      <c r="P238" s="261"/>
      <c r="Q238" s="261"/>
      <c r="R238" s="261"/>
      <c r="S238" s="261"/>
      <c r="T238" s="425"/>
      <c r="U238" s="254"/>
      <c r="V238" s="254"/>
      <c r="W238" s="254"/>
      <c r="X238" s="256"/>
      <c r="Y238" s="256"/>
      <c r="Z238" s="248"/>
    </row>
    <row r="239" spans="1:26" s="338" customFormat="1">
      <c r="A239" s="337"/>
      <c r="B239" s="337"/>
      <c r="C239" s="337"/>
      <c r="D239" s="337"/>
      <c r="E239" s="337"/>
      <c r="F239" s="337"/>
      <c r="G239" s="337"/>
      <c r="H239" s="337"/>
      <c r="I239" s="337"/>
      <c r="J239" s="337"/>
      <c r="K239" s="254"/>
      <c r="L239" s="261"/>
      <c r="M239" s="261"/>
      <c r="N239" s="261"/>
      <c r="O239" s="261"/>
      <c r="P239" s="261"/>
      <c r="Q239" s="261"/>
      <c r="R239" s="261"/>
      <c r="S239" s="261"/>
      <c r="T239" s="425"/>
      <c r="U239" s="254"/>
      <c r="V239" s="254"/>
      <c r="W239" s="254"/>
      <c r="X239" s="256"/>
      <c r="Y239" s="256"/>
      <c r="Z239" s="248"/>
    </row>
    <row r="240" spans="1:26" s="338" customFormat="1">
      <c r="A240" s="337"/>
      <c r="B240" s="337"/>
      <c r="C240" s="337"/>
      <c r="D240" s="337"/>
      <c r="E240" s="337"/>
      <c r="F240" s="337"/>
      <c r="G240" s="337"/>
      <c r="H240" s="337"/>
      <c r="I240" s="337"/>
      <c r="J240" s="337"/>
      <c r="K240" s="254"/>
      <c r="L240" s="261"/>
      <c r="M240" s="261"/>
      <c r="N240" s="261"/>
      <c r="O240" s="261"/>
      <c r="P240" s="261"/>
      <c r="Q240" s="261"/>
      <c r="R240" s="261"/>
      <c r="S240" s="261"/>
      <c r="T240" s="425"/>
      <c r="U240" s="254"/>
      <c r="V240" s="254"/>
      <c r="W240" s="254"/>
      <c r="X240" s="256"/>
      <c r="Y240" s="256"/>
      <c r="Z240" s="248"/>
    </row>
    <row r="241" spans="1:26" s="338" customFormat="1">
      <c r="A241" s="337"/>
      <c r="B241" s="337"/>
      <c r="C241" s="337"/>
      <c r="D241" s="337"/>
      <c r="E241" s="337"/>
      <c r="F241" s="337"/>
      <c r="G241" s="337"/>
      <c r="H241" s="337"/>
      <c r="I241" s="337"/>
      <c r="J241" s="337"/>
      <c r="K241" s="254"/>
      <c r="L241" s="261"/>
      <c r="M241" s="261"/>
      <c r="N241" s="261"/>
      <c r="O241" s="261"/>
      <c r="P241" s="261"/>
      <c r="Q241" s="261"/>
      <c r="R241" s="261"/>
      <c r="S241" s="261"/>
      <c r="T241" s="425"/>
      <c r="U241" s="254"/>
      <c r="V241" s="254"/>
      <c r="W241" s="254"/>
      <c r="X241" s="256"/>
      <c r="Y241" s="256"/>
      <c r="Z241" s="248"/>
    </row>
    <row r="242" spans="1:26" s="338" customFormat="1">
      <c r="A242" s="337"/>
      <c r="B242" s="337"/>
      <c r="C242" s="337"/>
      <c r="D242" s="337"/>
      <c r="E242" s="337"/>
      <c r="F242" s="337"/>
      <c r="G242" s="337"/>
      <c r="H242" s="337"/>
      <c r="I242" s="337"/>
      <c r="J242" s="337"/>
      <c r="K242" s="254"/>
      <c r="L242" s="261"/>
      <c r="M242" s="261"/>
      <c r="N242" s="261"/>
      <c r="O242" s="261"/>
      <c r="P242" s="261"/>
      <c r="Q242" s="261"/>
      <c r="R242" s="261"/>
      <c r="S242" s="261"/>
      <c r="T242" s="425"/>
      <c r="U242" s="254"/>
      <c r="V242" s="254"/>
      <c r="W242" s="254"/>
      <c r="X242" s="256"/>
      <c r="Y242" s="256"/>
      <c r="Z242" s="248"/>
    </row>
    <row r="243" spans="1:26" s="338" customFormat="1">
      <c r="A243" s="337"/>
      <c r="B243" s="337"/>
      <c r="C243" s="337"/>
      <c r="D243" s="337"/>
      <c r="E243" s="337"/>
      <c r="F243" s="337"/>
      <c r="G243" s="337"/>
      <c r="H243" s="337"/>
      <c r="I243" s="337"/>
      <c r="J243" s="337"/>
      <c r="K243" s="254"/>
      <c r="L243" s="261"/>
      <c r="M243" s="261"/>
      <c r="N243" s="261"/>
      <c r="O243" s="261"/>
      <c r="P243" s="261"/>
      <c r="Q243" s="261"/>
      <c r="R243" s="261"/>
      <c r="S243" s="261"/>
      <c r="T243" s="425"/>
      <c r="U243" s="254"/>
      <c r="V243" s="254"/>
      <c r="W243" s="254"/>
      <c r="X243" s="256"/>
      <c r="Y243" s="256"/>
      <c r="Z243" s="248"/>
    </row>
    <row r="244" spans="1:26" s="338" customFormat="1">
      <c r="A244" s="337"/>
      <c r="B244" s="337"/>
      <c r="C244" s="337"/>
      <c r="D244" s="337"/>
      <c r="E244" s="337"/>
      <c r="F244" s="337"/>
      <c r="G244" s="337"/>
      <c r="H244" s="337"/>
      <c r="I244" s="337"/>
      <c r="J244" s="337"/>
      <c r="K244" s="254"/>
      <c r="L244" s="261"/>
      <c r="M244" s="261"/>
      <c r="N244" s="261"/>
      <c r="O244" s="261"/>
      <c r="P244" s="261"/>
      <c r="Q244" s="261"/>
      <c r="R244" s="261"/>
      <c r="S244" s="261"/>
      <c r="T244" s="425"/>
      <c r="U244" s="254"/>
      <c r="V244" s="254"/>
      <c r="W244" s="254"/>
      <c r="X244" s="256"/>
      <c r="Y244" s="256"/>
      <c r="Z244" s="248"/>
    </row>
    <row r="245" spans="1:26" s="338" customFormat="1">
      <c r="A245" s="337"/>
      <c r="B245" s="337"/>
      <c r="C245" s="337"/>
      <c r="D245" s="337"/>
      <c r="E245" s="337"/>
      <c r="F245" s="337"/>
      <c r="G245" s="337"/>
      <c r="H245" s="337"/>
      <c r="I245" s="337"/>
      <c r="J245" s="337"/>
      <c r="K245" s="254"/>
      <c r="L245" s="261"/>
      <c r="M245" s="261"/>
      <c r="N245" s="261"/>
      <c r="O245" s="261"/>
      <c r="P245" s="261"/>
      <c r="Q245" s="261"/>
      <c r="R245" s="261"/>
      <c r="S245" s="261"/>
      <c r="T245" s="425"/>
      <c r="U245" s="254"/>
      <c r="V245" s="254"/>
      <c r="W245" s="254"/>
      <c r="X245" s="256"/>
      <c r="Y245" s="256"/>
      <c r="Z245" s="248"/>
    </row>
    <row r="246" spans="1:26" s="338" customFormat="1">
      <c r="A246" s="337"/>
      <c r="B246" s="337"/>
      <c r="C246" s="337"/>
      <c r="D246" s="337"/>
      <c r="E246" s="337"/>
      <c r="F246" s="337"/>
      <c r="G246" s="337"/>
      <c r="H246" s="337"/>
      <c r="I246" s="337"/>
      <c r="J246" s="337"/>
      <c r="K246" s="254"/>
      <c r="L246" s="261"/>
      <c r="M246" s="261"/>
      <c r="N246" s="261"/>
      <c r="O246" s="261"/>
      <c r="P246" s="261"/>
      <c r="Q246" s="261"/>
      <c r="R246" s="261"/>
      <c r="S246" s="261"/>
      <c r="T246" s="425"/>
      <c r="U246" s="254"/>
      <c r="V246" s="254"/>
      <c r="W246" s="254"/>
      <c r="X246" s="256"/>
      <c r="Y246" s="256"/>
      <c r="Z246" s="248"/>
    </row>
    <row r="247" spans="1:26" s="338" customFormat="1">
      <c r="A247" s="337"/>
      <c r="B247" s="337"/>
      <c r="C247" s="337"/>
      <c r="D247" s="337"/>
      <c r="E247" s="337"/>
      <c r="F247" s="337"/>
      <c r="G247" s="337"/>
      <c r="H247" s="337"/>
      <c r="I247" s="337"/>
      <c r="J247" s="337"/>
      <c r="K247" s="254"/>
      <c r="L247" s="261"/>
      <c r="M247" s="261"/>
      <c r="N247" s="261"/>
      <c r="O247" s="261"/>
      <c r="P247" s="261"/>
      <c r="Q247" s="261"/>
      <c r="R247" s="261"/>
      <c r="S247" s="261"/>
      <c r="T247" s="425"/>
      <c r="U247" s="254"/>
      <c r="V247" s="254"/>
      <c r="W247" s="254"/>
      <c r="X247" s="256"/>
      <c r="Y247" s="256"/>
      <c r="Z247" s="248"/>
    </row>
    <row r="248" spans="1:26" s="338" customFormat="1">
      <c r="A248" s="337"/>
      <c r="B248" s="337"/>
      <c r="C248" s="337"/>
      <c r="D248" s="337"/>
      <c r="E248" s="337"/>
      <c r="F248" s="337"/>
      <c r="G248" s="337"/>
      <c r="H248" s="337"/>
      <c r="I248" s="337"/>
      <c r="J248" s="337"/>
      <c r="K248" s="254"/>
      <c r="L248" s="261"/>
      <c r="M248" s="261"/>
      <c r="N248" s="261"/>
      <c r="O248" s="261"/>
      <c r="P248" s="261"/>
      <c r="Q248" s="261"/>
      <c r="R248" s="261"/>
      <c r="S248" s="261"/>
      <c r="T248" s="425"/>
      <c r="U248" s="254"/>
      <c r="V248" s="254"/>
      <c r="W248" s="254"/>
      <c r="X248" s="256"/>
      <c r="Y248" s="256"/>
      <c r="Z248" s="248"/>
    </row>
    <row r="249" spans="1:26" s="338" customFormat="1">
      <c r="A249" s="337"/>
      <c r="B249" s="337"/>
      <c r="C249" s="337"/>
      <c r="D249" s="337"/>
      <c r="E249" s="337"/>
      <c r="F249" s="337"/>
      <c r="G249" s="337"/>
      <c r="H249" s="337"/>
      <c r="I249" s="337"/>
      <c r="J249" s="337"/>
      <c r="K249" s="254"/>
      <c r="L249" s="261"/>
      <c r="M249" s="261"/>
      <c r="N249" s="261"/>
      <c r="O249" s="261"/>
      <c r="P249" s="261"/>
      <c r="Q249" s="261"/>
      <c r="R249" s="261"/>
      <c r="S249" s="261"/>
      <c r="T249" s="425"/>
      <c r="U249" s="254"/>
      <c r="V249" s="254"/>
      <c r="W249" s="254"/>
      <c r="X249" s="256"/>
      <c r="Y249" s="256"/>
      <c r="Z249" s="248"/>
    </row>
    <row r="250" spans="1:26" s="338" customFormat="1">
      <c r="A250" s="337"/>
      <c r="B250" s="337"/>
      <c r="C250" s="337"/>
      <c r="D250" s="337"/>
      <c r="E250" s="337"/>
      <c r="F250" s="337"/>
      <c r="G250" s="337"/>
      <c r="H250" s="337"/>
      <c r="I250" s="337"/>
      <c r="J250" s="337"/>
      <c r="K250" s="254"/>
      <c r="L250" s="261"/>
      <c r="M250" s="261"/>
      <c r="N250" s="261"/>
      <c r="O250" s="261"/>
      <c r="P250" s="261"/>
      <c r="Q250" s="261"/>
      <c r="R250" s="261"/>
      <c r="S250" s="261"/>
      <c r="T250" s="425"/>
      <c r="U250" s="254"/>
      <c r="V250" s="254"/>
      <c r="W250" s="254"/>
      <c r="X250" s="256"/>
      <c r="Y250" s="256"/>
      <c r="Z250" s="248"/>
    </row>
    <row r="251" spans="1:26" s="338" customFormat="1">
      <c r="A251" s="337"/>
      <c r="B251" s="337"/>
      <c r="C251" s="337"/>
      <c r="D251" s="337"/>
      <c r="E251" s="337"/>
      <c r="F251" s="337"/>
      <c r="G251" s="337"/>
      <c r="H251" s="337"/>
      <c r="I251" s="337"/>
      <c r="J251" s="337"/>
      <c r="K251" s="254"/>
      <c r="L251" s="261"/>
      <c r="M251" s="261"/>
      <c r="N251" s="261"/>
      <c r="O251" s="261"/>
      <c r="P251" s="261"/>
      <c r="Q251" s="261"/>
      <c r="R251" s="261"/>
      <c r="S251" s="261"/>
      <c r="T251" s="425"/>
      <c r="U251" s="254"/>
      <c r="V251" s="254"/>
      <c r="W251" s="254"/>
      <c r="X251" s="256"/>
      <c r="Y251" s="256"/>
      <c r="Z251" s="248"/>
    </row>
    <row r="252" spans="1:26" s="338" customFormat="1">
      <c r="A252" s="337"/>
      <c r="B252" s="337"/>
      <c r="C252" s="337"/>
      <c r="D252" s="337"/>
      <c r="E252" s="337"/>
      <c r="F252" s="337"/>
      <c r="G252" s="337"/>
      <c r="H252" s="337"/>
      <c r="I252" s="337"/>
      <c r="J252" s="337"/>
      <c r="K252" s="254"/>
      <c r="L252" s="261"/>
      <c r="M252" s="261"/>
      <c r="N252" s="261"/>
      <c r="O252" s="261"/>
      <c r="P252" s="261"/>
      <c r="Q252" s="261"/>
      <c r="R252" s="261"/>
      <c r="S252" s="261"/>
      <c r="T252" s="425"/>
      <c r="U252" s="254"/>
      <c r="V252" s="254"/>
      <c r="W252" s="254"/>
      <c r="X252" s="256"/>
      <c r="Y252" s="256"/>
      <c r="Z252" s="248"/>
    </row>
    <row r="253" spans="1:26" s="338" customFormat="1">
      <c r="A253" s="337"/>
      <c r="B253" s="337"/>
      <c r="C253" s="337"/>
      <c r="D253" s="337"/>
      <c r="E253" s="337"/>
      <c r="F253" s="337"/>
      <c r="G253" s="337"/>
      <c r="H253" s="337"/>
      <c r="I253" s="337"/>
      <c r="J253" s="337"/>
      <c r="K253" s="254"/>
      <c r="L253" s="261"/>
      <c r="M253" s="261"/>
      <c r="N253" s="261"/>
      <c r="O253" s="261"/>
      <c r="P253" s="261"/>
      <c r="Q253" s="261"/>
      <c r="R253" s="261"/>
      <c r="S253" s="261"/>
      <c r="T253" s="425"/>
      <c r="U253" s="254"/>
      <c r="V253" s="254"/>
      <c r="W253" s="254"/>
      <c r="X253" s="256"/>
      <c r="Y253" s="256"/>
      <c r="Z253" s="248"/>
    </row>
    <row r="254" spans="1:26" s="338" customFormat="1">
      <c r="A254" s="337"/>
      <c r="B254" s="337"/>
      <c r="C254" s="337"/>
      <c r="D254" s="337"/>
      <c r="E254" s="337"/>
      <c r="F254" s="337"/>
      <c r="G254" s="337"/>
      <c r="H254" s="337"/>
      <c r="I254" s="337"/>
      <c r="J254" s="337"/>
      <c r="K254" s="254"/>
      <c r="L254" s="261"/>
      <c r="M254" s="261"/>
      <c r="N254" s="261"/>
      <c r="O254" s="261"/>
      <c r="P254" s="261"/>
      <c r="Q254" s="261"/>
      <c r="R254" s="261"/>
      <c r="S254" s="261"/>
      <c r="T254" s="425"/>
      <c r="U254" s="254"/>
      <c r="V254" s="254"/>
      <c r="W254" s="254"/>
      <c r="X254" s="256"/>
      <c r="Y254" s="256"/>
      <c r="Z254" s="248"/>
    </row>
    <row r="255" spans="1:26" s="338" customFormat="1">
      <c r="A255" s="337"/>
      <c r="B255" s="337"/>
      <c r="C255" s="337"/>
      <c r="D255" s="337"/>
      <c r="E255" s="337"/>
      <c r="F255" s="337"/>
      <c r="G255" s="337"/>
      <c r="H255" s="337"/>
      <c r="I255" s="337"/>
      <c r="J255" s="337"/>
      <c r="K255" s="254"/>
      <c r="L255" s="261"/>
      <c r="M255" s="261"/>
      <c r="N255" s="261"/>
      <c r="O255" s="261"/>
      <c r="P255" s="261"/>
      <c r="Q255" s="261"/>
      <c r="R255" s="261"/>
      <c r="S255" s="261"/>
      <c r="T255" s="425"/>
      <c r="U255" s="254"/>
      <c r="V255" s="254"/>
      <c r="W255" s="254"/>
      <c r="X255" s="256"/>
      <c r="Y255" s="256"/>
      <c r="Z255" s="248"/>
    </row>
    <row r="256" spans="1:26" s="338" customFormat="1">
      <c r="A256" s="337"/>
      <c r="B256" s="337"/>
      <c r="C256" s="337"/>
      <c r="D256" s="337"/>
      <c r="E256" s="337"/>
      <c r="F256" s="337"/>
      <c r="G256" s="337"/>
      <c r="H256" s="337"/>
      <c r="I256" s="337"/>
      <c r="J256" s="337"/>
      <c r="K256" s="254"/>
      <c r="L256" s="261"/>
      <c r="M256" s="261"/>
      <c r="N256" s="261"/>
      <c r="O256" s="261"/>
      <c r="P256" s="261"/>
      <c r="Q256" s="261"/>
      <c r="R256" s="261"/>
      <c r="S256" s="261"/>
      <c r="T256" s="425"/>
      <c r="U256" s="254"/>
      <c r="V256" s="254"/>
      <c r="W256" s="254"/>
      <c r="X256" s="256"/>
      <c r="Y256" s="256"/>
      <c r="Z256" s="248"/>
    </row>
    <row r="257" spans="1:26" s="338" customFormat="1">
      <c r="A257" s="337"/>
      <c r="B257" s="337"/>
      <c r="C257" s="337"/>
      <c r="D257" s="337"/>
      <c r="E257" s="337"/>
      <c r="F257" s="337"/>
      <c r="G257" s="337"/>
      <c r="H257" s="337"/>
      <c r="I257" s="337"/>
      <c r="J257" s="337"/>
      <c r="K257" s="254"/>
      <c r="L257" s="261"/>
      <c r="M257" s="261"/>
      <c r="N257" s="261"/>
      <c r="O257" s="261"/>
      <c r="P257" s="261"/>
      <c r="Q257" s="261"/>
      <c r="R257" s="261"/>
      <c r="S257" s="261"/>
      <c r="T257" s="425"/>
      <c r="U257" s="254"/>
      <c r="V257" s="254"/>
      <c r="W257" s="254"/>
      <c r="X257" s="256"/>
      <c r="Y257" s="256"/>
      <c r="Z257" s="248"/>
    </row>
    <row r="258" spans="1:26" s="338" customFormat="1">
      <c r="A258" s="337"/>
      <c r="B258" s="337"/>
      <c r="C258" s="337"/>
      <c r="D258" s="337"/>
      <c r="E258" s="337"/>
      <c r="F258" s="337"/>
      <c r="G258" s="337"/>
      <c r="H258" s="337"/>
      <c r="I258" s="337"/>
      <c r="J258" s="337"/>
      <c r="K258" s="254"/>
      <c r="L258" s="261"/>
      <c r="M258" s="261"/>
      <c r="N258" s="261"/>
      <c r="O258" s="261"/>
      <c r="P258" s="261"/>
      <c r="Q258" s="261"/>
      <c r="R258" s="261"/>
      <c r="S258" s="261"/>
      <c r="T258" s="425"/>
      <c r="U258" s="254"/>
      <c r="V258" s="254"/>
      <c r="W258" s="254"/>
      <c r="X258" s="256"/>
      <c r="Y258" s="256"/>
      <c r="Z258" s="248"/>
    </row>
    <row r="259" spans="1:26" s="338" customFormat="1">
      <c r="A259" s="337"/>
      <c r="B259" s="337"/>
      <c r="C259" s="337"/>
      <c r="D259" s="337"/>
      <c r="E259" s="337"/>
      <c r="F259" s="337"/>
      <c r="G259" s="337"/>
      <c r="H259" s="337"/>
      <c r="I259" s="337"/>
      <c r="J259" s="337"/>
      <c r="K259" s="254"/>
      <c r="L259" s="261"/>
      <c r="M259" s="261"/>
      <c r="N259" s="261"/>
      <c r="O259" s="261"/>
      <c r="P259" s="261"/>
      <c r="Q259" s="261"/>
      <c r="R259" s="261"/>
      <c r="S259" s="261"/>
      <c r="T259" s="425"/>
      <c r="U259" s="254"/>
      <c r="V259" s="254"/>
      <c r="W259" s="254"/>
      <c r="X259" s="256"/>
      <c r="Y259" s="256"/>
      <c r="Z259" s="248"/>
    </row>
    <row r="260" spans="1:26" s="338" customFormat="1">
      <c r="A260" s="337"/>
      <c r="B260" s="337"/>
      <c r="C260" s="337"/>
      <c r="D260" s="337"/>
      <c r="E260" s="337"/>
      <c r="F260" s="337"/>
      <c r="G260" s="337"/>
      <c r="H260" s="337"/>
      <c r="I260" s="337"/>
      <c r="J260" s="337"/>
      <c r="K260" s="254"/>
      <c r="L260" s="261"/>
      <c r="M260" s="261"/>
      <c r="N260" s="261"/>
      <c r="O260" s="261"/>
      <c r="P260" s="261"/>
      <c r="Q260" s="261"/>
      <c r="R260" s="261"/>
      <c r="S260" s="261"/>
      <c r="T260" s="425"/>
      <c r="U260" s="254"/>
      <c r="V260" s="254"/>
      <c r="W260" s="254"/>
      <c r="X260" s="256"/>
      <c r="Y260" s="256"/>
      <c r="Z260" s="248"/>
    </row>
    <row r="261" spans="1:26" s="338" customFormat="1">
      <c r="A261" s="337"/>
      <c r="B261" s="337"/>
      <c r="C261" s="337"/>
      <c r="D261" s="337"/>
      <c r="E261" s="337"/>
      <c r="F261" s="337"/>
      <c r="G261" s="337"/>
      <c r="H261" s="337"/>
      <c r="I261" s="337"/>
      <c r="J261" s="337"/>
      <c r="K261" s="254"/>
      <c r="L261" s="261"/>
      <c r="M261" s="261"/>
      <c r="N261" s="261"/>
      <c r="O261" s="261"/>
      <c r="P261" s="261"/>
      <c r="Q261" s="261"/>
      <c r="R261" s="261"/>
      <c r="S261" s="261"/>
      <c r="T261" s="425"/>
      <c r="U261" s="254"/>
      <c r="V261" s="254"/>
      <c r="W261" s="254"/>
      <c r="X261" s="256"/>
      <c r="Y261" s="256"/>
      <c r="Z261" s="248"/>
    </row>
    <row r="262" spans="1:26" s="338" customFormat="1">
      <c r="A262" s="337"/>
      <c r="B262" s="337"/>
      <c r="C262" s="337"/>
      <c r="D262" s="337"/>
      <c r="E262" s="337"/>
      <c r="F262" s="337"/>
      <c r="G262" s="337"/>
      <c r="H262" s="337"/>
      <c r="I262" s="337"/>
      <c r="J262" s="337"/>
      <c r="K262" s="254"/>
      <c r="L262" s="261"/>
      <c r="M262" s="261"/>
      <c r="N262" s="261"/>
      <c r="O262" s="261"/>
      <c r="P262" s="261"/>
      <c r="Q262" s="261"/>
      <c r="R262" s="261"/>
      <c r="S262" s="261"/>
      <c r="T262" s="425"/>
      <c r="U262" s="254"/>
      <c r="V262" s="254"/>
      <c r="W262" s="254"/>
      <c r="X262" s="256"/>
      <c r="Y262" s="256"/>
      <c r="Z262" s="248"/>
    </row>
    <row r="263" spans="1:26" s="338" customFormat="1">
      <c r="A263" s="337"/>
      <c r="B263" s="337"/>
      <c r="C263" s="337"/>
      <c r="D263" s="337"/>
      <c r="E263" s="337"/>
      <c r="F263" s="337"/>
      <c r="G263" s="337"/>
      <c r="H263" s="337"/>
      <c r="I263" s="337"/>
      <c r="J263" s="337"/>
      <c r="K263" s="254"/>
      <c r="L263" s="261"/>
      <c r="M263" s="261"/>
      <c r="N263" s="261"/>
      <c r="O263" s="261"/>
      <c r="P263" s="261"/>
      <c r="Q263" s="261"/>
      <c r="R263" s="261"/>
      <c r="S263" s="261"/>
      <c r="T263" s="425"/>
      <c r="U263" s="254"/>
      <c r="V263" s="254"/>
      <c r="W263" s="254"/>
      <c r="X263" s="256"/>
      <c r="Y263" s="256"/>
      <c r="Z263" s="248"/>
    </row>
    <row r="264" spans="1:26" s="338" customFormat="1">
      <c r="A264" s="337"/>
      <c r="B264" s="337"/>
      <c r="C264" s="337"/>
      <c r="D264" s="337"/>
      <c r="E264" s="337"/>
      <c r="F264" s="337"/>
      <c r="G264" s="337"/>
      <c r="H264" s="337"/>
      <c r="I264" s="337"/>
      <c r="J264" s="337"/>
      <c r="K264" s="254"/>
      <c r="L264" s="261"/>
      <c r="M264" s="261"/>
      <c r="N264" s="261"/>
      <c r="O264" s="261"/>
      <c r="P264" s="261"/>
      <c r="Q264" s="261"/>
      <c r="R264" s="261"/>
      <c r="S264" s="261"/>
      <c r="T264" s="425"/>
      <c r="U264" s="254"/>
      <c r="V264" s="254"/>
      <c r="W264" s="254"/>
      <c r="X264" s="256"/>
      <c r="Y264" s="256"/>
      <c r="Z264" s="248"/>
    </row>
    <row r="265" spans="1:26" s="338" customFormat="1">
      <c r="A265" s="337"/>
      <c r="B265" s="337"/>
      <c r="C265" s="337"/>
      <c r="D265" s="337"/>
      <c r="E265" s="337"/>
      <c r="F265" s="337"/>
      <c r="G265" s="337"/>
      <c r="H265" s="337"/>
      <c r="I265" s="337"/>
      <c r="J265" s="337"/>
      <c r="K265" s="254"/>
      <c r="L265" s="261"/>
      <c r="M265" s="261"/>
      <c r="N265" s="261"/>
      <c r="O265" s="261"/>
      <c r="P265" s="261"/>
      <c r="Q265" s="261"/>
      <c r="R265" s="261"/>
      <c r="S265" s="261"/>
      <c r="T265" s="425"/>
      <c r="U265" s="254"/>
      <c r="V265" s="254"/>
      <c r="W265" s="254"/>
      <c r="X265" s="256"/>
      <c r="Y265" s="256"/>
      <c r="Z265" s="248"/>
    </row>
    <row r="266" spans="1:26" s="338" customFormat="1">
      <c r="A266" s="337"/>
      <c r="B266" s="337"/>
      <c r="C266" s="337"/>
      <c r="D266" s="337"/>
      <c r="E266" s="337"/>
      <c r="F266" s="337"/>
      <c r="G266" s="337"/>
      <c r="H266" s="337"/>
      <c r="I266" s="337"/>
      <c r="J266" s="337"/>
      <c r="K266" s="254"/>
      <c r="L266" s="261"/>
      <c r="M266" s="261"/>
      <c r="N266" s="261"/>
      <c r="O266" s="261"/>
      <c r="P266" s="261"/>
      <c r="Q266" s="261"/>
      <c r="R266" s="261"/>
      <c r="S266" s="261"/>
      <c r="T266" s="425"/>
      <c r="U266" s="254"/>
      <c r="V266" s="254"/>
      <c r="W266" s="254"/>
      <c r="X266" s="256"/>
      <c r="Y266" s="256"/>
      <c r="Z266" s="248"/>
    </row>
    <row r="267" spans="1:26" s="338" customFormat="1">
      <c r="A267" s="337"/>
      <c r="B267" s="337"/>
      <c r="C267" s="337"/>
      <c r="D267" s="337"/>
      <c r="E267" s="337"/>
      <c r="F267" s="337"/>
      <c r="G267" s="337"/>
      <c r="H267" s="337"/>
      <c r="I267" s="337"/>
      <c r="J267" s="337"/>
      <c r="K267" s="254"/>
      <c r="L267" s="261"/>
      <c r="M267" s="261"/>
      <c r="N267" s="261"/>
      <c r="O267" s="261"/>
      <c r="P267" s="261"/>
      <c r="Q267" s="261"/>
      <c r="R267" s="261"/>
      <c r="S267" s="261"/>
      <c r="T267" s="425"/>
      <c r="U267" s="254"/>
      <c r="V267" s="254"/>
      <c r="W267" s="254"/>
      <c r="X267" s="256"/>
      <c r="Y267" s="256"/>
      <c r="Z267" s="248"/>
    </row>
    <row r="268" spans="1:26" s="338" customFormat="1">
      <c r="A268" s="337"/>
      <c r="B268" s="337"/>
      <c r="C268" s="337"/>
      <c r="D268" s="337"/>
      <c r="E268" s="337"/>
      <c r="F268" s="337"/>
      <c r="G268" s="337"/>
      <c r="H268" s="337"/>
      <c r="I268" s="337"/>
      <c r="J268" s="337"/>
      <c r="K268" s="254"/>
      <c r="L268" s="261"/>
      <c r="M268" s="261"/>
      <c r="N268" s="261"/>
      <c r="O268" s="261"/>
      <c r="P268" s="261"/>
      <c r="Q268" s="261"/>
      <c r="R268" s="261"/>
      <c r="S268" s="261"/>
      <c r="T268" s="425"/>
      <c r="U268" s="254"/>
      <c r="V268" s="254"/>
      <c r="W268" s="254"/>
      <c r="X268" s="256"/>
      <c r="Y268" s="256"/>
      <c r="Z268" s="248"/>
    </row>
    <row r="269" spans="1:26" s="338" customFormat="1">
      <c r="A269" s="337"/>
      <c r="B269" s="337"/>
      <c r="C269" s="337"/>
      <c r="D269" s="337"/>
      <c r="E269" s="337"/>
      <c r="F269" s="337"/>
      <c r="G269" s="337"/>
      <c r="H269" s="337"/>
      <c r="I269" s="337"/>
      <c r="J269" s="337"/>
      <c r="K269" s="254"/>
      <c r="L269" s="261"/>
      <c r="M269" s="261"/>
      <c r="N269" s="261"/>
      <c r="O269" s="261"/>
      <c r="P269" s="261"/>
      <c r="Q269" s="261"/>
      <c r="R269" s="261"/>
      <c r="S269" s="261"/>
      <c r="T269" s="425"/>
      <c r="U269" s="254"/>
      <c r="V269" s="254"/>
      <c r="W269" s="254"/>
      <c r="X269" s="256"/>
      <c r="Y269" s="256"/>
      <c r="Z269" s="248"/>
    </row>
    <row r="270" spans="1:26" s="338" customFormat="1">
      <c r="A270" s="337"/>
      <c r="B270" s="337"/>
      <c r="C270" s="337"/>
      <c r="D270" s="337"/>
      <c r="E270" s="337"/>
      <c r="F270" s="337"/>
      <c r="G270" s="337"/>
      <c r="H270" s="337"/>
      <c r="I270" s="337"/>
      <c r="J270" s="337"/>
      <c r="K270" s="254"/>
      <c r="L270" s="261"/>
      <c r="M270" s="261"/>
      <c r="N270" s="261"/>
      <c r="O270" s="261"/>
      <c r="P270" s="261"/>
      <c r="Q270" s="261"/>
      <c r="R270" s="261"/>
      <c r="S270" s="261"/>
      <c r="T270" s="425"/>
      <c r="U270" s="254"/>
      <c r="V270" s="254"/>
      <c r="W270" s="254"/>
      <c r="X270" s="256"/>
      <c r="Y270" s="256"/>
      <c r="Z270" s="248"/>
    </row>
    <row r="271" spans="1:26" s="338" customFormat="1">
      <c r="A271" s="337"/>
      <c r="B271" s="337"/>
      <c r="C271" s="337"/>
      <c r="D271" s="337"/>
      <c r="E271" s="337"/>
      <c r="F271" s="337"/>
      <c r="G271" s="337"/>
      <c r="H271" s="337"/>
      <c r="I271" s="337"/>
      <c r="J271" s="337"/>
      <c r="K271" s="254"/>
      <c r="L271" s="261"/>
      <c r="M271" s="261"/>
      <c r="N271" s="261"/>
      <c r="O271" s="261"/>
      <c r="P271" s="261"/>
      <c r="Q271" s="261"/>
      <c r="R271" s="261"/>
      <c r="S271" s="261"/>
      <c r="T271" s="425"/>
      <c r="U271" s="254"/>
      <c r="V271" s="254"/>
      <c r="W271" s="254"/>
      <c r="X271" s="256"/>
      <c r="Y271" s="256"/>
      <c r="Z271" s="248"/>
    </row>
    <row r="272" spans="1:26" s="338" customFormat="1">
      <c r="A272" s="337"/>
      <c r="B272" s="337"/>
      <c r="C272" s="337"/>
      <c r="D272" s="337"/>
      <c r="E272" s="337"/>
      <c r="F272" s="337"/>
      <c r="G272" s="337"/>
      <c r="H272" s="337"/>
      <c r="I272" s="337"/>
      <c r="J272" s="337"/>
      <c r="K272" s="254"/>
      <c r="L272" s="261"/>
      <c r="M272" s="261"/>
      <c r="N272" s="261"/>
      <c r="O272" s="261"/>
      <c r="P272" s="261"/>
      <c r="Q272" s="261"/>
      <c r="R272" s="261"/>
      <c r="S272" s="261"/>
      <c r="T272" s="425"/>
      <c r="U272" s="254"/>
      <c r="V272" s="254"/>
      <c r="W272" s="254"/>
      <c r="X272" s="256"/>
      <c r="Y272" s="256"/>
      <c r="Z272" s="248"/>
    </row>
    <row r="273" spans="1:26" s="338" customFormat="1">
      <c r="A273" s="337"/>
      <c r="B273" s="337"/>
      <c r="C273" s="337"/>
      <c r="D273" s="337"/>
      <c r="E273" s="337"/>
      <c r="F273" s="337"/>
      <c r="G273" s="337"/>
      <c r="H273" s="337"/>
      <c r="I273" s="337"/>
      <c r="J273" s="337"/>
      <c r="K273" s="254"/>
      <c r="L273" s="261"/>
      <c r="M273" s="261"/>
      <c r="N273" s="261"/>
      <c r="O273" s="261"/>
      <c r="P273" s="261"/>
      <c r="Q273" s="261"/>
      <c r="R273" s="261"/>
      <c r="S273" s="261"/>
      <c r="T273" s="425"/>
      <c r="U273" s="254"/>
      <c r="V273" s="254"/>
      <c r="W273" s="254"/>
      <c r="X273" s="256"/>
      <c r="Y273" s="256"/>
      <c r="Z273" s="248"/>
    </row>
    <row r="274" spans="1:26" s="338" customFormat="1">
      <c r="A274" s="337"/>
      <c r="B274" s="337"/>
      <c r="C274" s="337"/>
      <c r="D274" s="337"/>
      <c r="E274" s="337"/>
      <c r="F274" s="337"/>
      <c r="G274" s="337"/>
      <c r="H274" s="337"/>
      <c r="I274" s="337"/>
      <c r="J274" s="337"/>
      <c r="K274" s="254"/>
      <c r="L274" s="261"/>
      <c r="M274" s="261"/>
      <c r="N274" s="261"/>
      <c r="O274" s="261"/>
      <c r="P274" s="261"/>
      <c r="Q274" s="261"/>
      <c r="R274" s="261"/>
      <c r="S274" s="261"/>
      <c r="T274" s="425"/>
      <c r="U274" s="254"/>
      <c r="V274" s="254"/>
      <c r="W274" s="254"/>
      <c r="X274" s="256"/>
      <c r="Y274" s="256"/>
      <c r="Z274" s="248"/>
    </row>
    <row r="275" spans="1:26" s="338" customFormat="1">
      <c r="A275" s="337"/>
      <c r="B275" s="337"/>
      <c r="C275" s="337"/>
      <c r="D275" s="337"/>
      <c r="E275" s="337"/>
      <c r="F275" s="337"/>
      <c r="G275" s="337"/>
      <c r="H275" s="337"/>
      <c r="I275" s="337"/>
      <c r="J275" s="337"/>
      <c r="K275" s="254"/>
      <c r="L275" s="261"/>
      <c r="M275" s="261"/>
      <c r="N275" s="261"/>
      <c r="O275" s="261"/>
      <c r="P275" s="261"/>
      <c r="Q275" s="261"/>
      <c r="R275" s="261"/>
      <c r="S275" s="261"/>
      <c r="T275" s="425"/>
      <c r="U275" s="254"/>
      <c r="V275" s="254"/>
      <c r="W275" s="254"/>
      <c r="X275" s="256"/>
      <c r="Y275" s="256"/>
      <c r="Z275" s="248"/>
    </row>
    <row r="276" spans="1:26" s="338" customFormat="1">
      <c r="A276" s="337"/>
      <c r="B276" s="337"/>
      <c r="C276" s="337"/>
      <c r="D276" s="337"/>
      <c r="E276" s="337"/>
      <c r="F276" s="337"/>
      <c r="G276" s="337"/>
      <c r="H276" s="337"/>
      <c r="I276" s="337"/>
      <c r="J276" s="337"/>
      <c r="K276" s="254"/>
      <c r="L276" s="261"/>
      <c r="M276" s="261"/>
      <c r="N276" s="261"/>
      <c r="O276" s="261"/>
      <c r="P276" s="261"/>
      <c r="Q276" s="261"/>
      <c r="R276" s="261"/>
      <c r="S276" s="261"/>
      <c r="T276" s="425"/>
      <c r="U276" s="254"/>
      <c r="V276" s="254"/>
      <c r="W276" s="254"/>
      <c r="X276" s="256"/>
      <c r="Y276" s="256"/>
      <c r="Z276" s="248"/>
    </row>
    <row r="277" spans="1:26" s="338" customFormat="1">
      <c r="A277" s="337"/>
      <c r="B277" s="337"/>
      <c r="C277" s="337"/>
      <c r="D277" s="337"/>
      <c r="E277" s="337"/>
      <c r="F277" s="337"/>
      <c r="G277" s="337"/>
      <c r="H277" s="337"/>
      <c r="I277" s="337"/>
      <c r="J277" s="337"/>
      <c r="K277" s="254"/>
      <c r="L277" s="261"/>
      <c r="M277" s="261"/>
      <c r="N277" s="261"/>
      <c r="O277" s="261"/>
      <c r="P277" s="261"/>
      <c r="Q277" s="261"/>
      <c r="R277" s="261"/>
      <c r="S277" s="261"/>
      <c r="T277" s="425"/>
      <c r="U277" s="254"/>
      <c r="V277" s="254"/>
      <c r="W277" s="254"/>
      <c r="X277" s="256"/>
      <c r="Y277" s="256"/>
      <c r="Z277" s="248"/>
    </row>
    <row r="278" spans="1:26" s="338" customFormat="1">
      <c r="A278" s="337"/>
      <c r="B278" s="337"/>
      <c r="C278" s="337"/>
      <c r="D278" s="337"/>
      <c r="E278" s="337"/>
      <c r="F278" s="337"/>
      <c r="G278" s="337"/>
      <c r="H278" s="337"/>
      <c r="I278" s="337"/>
      <c r="J278" s="337"/>
      <c r="K278" s="254"/>
      <c r="L278" s="261"/>
      <c r="M278" s="261"/>
      <c r="N278" s="261"/>
      <c r="O278" s="261"/>
      <c r="P278" s="261"/>
      <c r="Q278" s="261"/>
      <c r="R278" s="261"/>
      <c r="S278" s="261"/>
      <c r="T278" s="425"/>
      <c r="U278" s="254"/>
      <c r="V278" s="254"/>
      <c r="W278" s="254"/>
      <c r="X278" s="256"/>
      <c r="Y278" s="256"/>
      <c r="Z278" s="248"/>
    </row>
    <row r="279" spans="1:26" s="338" customFormat="1">
      <c r="A279" s="337"/>
      <c r="B279" s="337"/>
      <c r="C279" s="337"/>
      <c r="D279" s="337"/>
      <c r="E279" s="337"/>
      <c r="F279" s="337"/>
      <c r="G279" s="337"/>
      <c r="H279" s="337"/>
      <c r="I279" s="337"/>
      <c r="J279" s="337"/>
      <c r="K279" s="254"/>
      <c r="L279" s="261"/>
      <c r="M279" s="261"/>
      <c r="N279" s="261"/>
      <c r="O279" s="261"/>
      <c r="P279" s="261"/>
      <c r="Q279" s="261"/>
      <c r="R279" s="261"/>
      <c r="S279" s="261"/>
      <c r="T279" s="425"/>
      <c r="U279" s="254"/>
      <c r="V279" s="254"/>
      <c r="W279" s="254"/>
      <c r="X279" s="256"/>
      <c r="Y279" s="256"/>
      <c r="Z279" s="248"/>
    </row>
    <row r="280" spans="1:26" s="338" customFormat="1">
      <c r="A280" s="337"/>
      <c r="B280" s="337"/>
      <c r="C280" s="337"/>
      <c r="D280" s="337"/>
      <c r="E280" s="337"/>
      <c r="F280" s="337"/>
      <c r="G280" s="337"/>
      <c r="H280" s="337"/>
      <c r="I280" s="337"/>
      <c r="J280" s="337"/>
      <c r="K280" s="254"/>
      <c r="L280" s="261"/>
      <c r="M280" s="261"/>
      <c r="N280" s="261"/>
      <c r="O280" s="261"/>
      <c r="P280" s="261"/>
      <c r="Q280" s="261"/>
      <c r="R280" s="261"/>
      <c r="S280" s="261"/>
      <c r="T280" s="425"/>
      <c r="U280" s="254"/>
      <c r="V280" s="254"/>
      <c r="W280" s="254"/>
      <c r="X280" s="256"/>
      <c r="Y280" s="256"/>
      <c r="Z280" s="248"/>
    </row>
    <row r="281" spans="1:26" s="338" customFormat="1">
      <c r="A281" s="337"/>
      <c r="B281" s="337"/>
      <c r="C281" s="337"/>
      <c r="D281" s="337"/>
      <c r="E281" s="337"/>
      <c r="F281" s="337"/>
      <c r="G281" s="337"/>
      <c r="H281" s="337"/>
      <c r="I281" s="337"/>
      <c r="J281" s="337"/>
      <c r="K281" s="254"/>
      <c r="L281" s="261"/>
      <c r="M281" s="261"/>
      <c r="N281" s="261"/>
      <c r="O281" s="261"/>
      <c r="P281" s="261"/>
      <c r="Q281" s="261"/>
      <c r="R281" s="261"/>
      <c r="S281" s="261"/>
      <c r="T281" s="425"/>
      <c r="U281" s="254"/>
      <c r="V281" s="254"/>
      <c r="W281" s="254"/>
      <c r="X281" s="256"/>
      <c r="Y281" s="256"/>
      <c r="Z281" s="248"/>
    </row>
    <row r="282" spans="1:26" s="338" customFormat="1">
      <c r="A282" s="337"/>
      <c r="B282" s="337"/>
      <c r="C282" s="337"/>
      <c r="D282" s="337"/>
      <c r="E282" s="337"/>
      <c r="F282" s="337"/>
      <c r="G282" s="337"/>
      <c r="H282" s="337"/>
      <c r="I282" s="337"/>
      <c r="J282" s="337"/>
      <c r="K282" s="254"/>
      <c r="L282" s="261"/>
      <c r="M282" s="261"/>
      <c r="N282" s="261"/>
      <c r="O282" s="261"/>
      <c r="P282" s="261"/>
      <c r="Q282" s="261"/>
      <c r="R282" s="261"/>
      <c r="S282" s="261"/>
      <c r="T282" s="425"/>
      <c r="U282" s="254"/>
      <c r="V282" s="254"/>
      <c r="W282" s="254"/>
      <c r="X282" s="256"/>
      <c r="Y282" s="256"/>
      <c r="Z282" s="248"/>
    </row>
    <row r="283" spans="1:26" s="338" customFormat="1">
      <c r="A283" s="337"/>
      <c r="B283" s="337"/>
      <c r="C283" s="337"/>
      <c r="D283" s="337"/>
      <c r="E283" s="337"/>
      <c r="F283" s="337"/>
      <c r="G283" s="337"/>
      <c r="H283" s="337"/>
      <c r="I283" s="337"/>
      <c r="J283" s="337"/>
      <c r="K283" s="254"/>
      <c r="L283" s="261"/>
      <c r="M283" s="261"/>
      <c r="N283" s="261"/>
      <c r="O283" s="261"/>
      <c r="P283" s="261"/>
      <c r="Q283" s="261"/>
      <c r="R283" s="261"/>
      <c r="S283" s="261"/>
      <c r="T283" s="425"/>
      <c r="U283" s="254"/>
      <c r="V283" s="254"/>
      <c r="W283" s="254"/>
      <c r="X283" s="256"/>
      <c r="Y283" s="256"/>
      <c r="Z283" s="248"/>
    </row>
    <row r="284" spans="1:26" s="338" customFormat="1">
      <c r="A284" s="337"/>
      <c r="B284" s="337"/>
      <c r="C284" s="337"/>
      <c r="D284" s="337"/>
      <c r="E284" s="337"/>
      <c r="F284" s="337"/>
      <c r="G284" s="337"/>
      <c r="H284" s="337"/>
      <c r="I284" s="337"/>
      <c r="J284" s="337"/>
      <c r="K284" s="254"/>
      <c r="L284" s="261"/>
      <c r="M284" s="261"/>
      <c r="N284" s="261"/>
      <c r="O284" s="261"/>
      <c r="P284" s="261"/>
      <c r="Q284" s="261"/>
      <c r="R284" s="261"/>
      <c r="S284" s="261"/>
      <c r="T284" s="425"/>
      <c r="U284" s="254"/>
      <c r="V284" s="254"/>
      <c r="W284" s="254"/>
      <c r="X284" s="256"/>
      <c r="Y284" s="256"/>
      <c r="Z284" s="248"/>
    </row>
    <row r="285" spans="1:26" s="338" customFormat="1">
      <c r="A285" s="337"/>
      <c r="B285" s="337"/>
      <c r="C285" s="337"/>
      <c r="D285" s="337"/>
      <c r="E285" s="337"/>
      <c r="F285" s="337"/>
      <c r="G285" s="337"/>
      <c r="H285" s="337"/>
      <c r="I285" s="337"/>
      <c r="J285" s="337"/>
      <c r="K285" s="254"/>
      <c r="L285" s="261"/>
      <c r="M285" s="261"/>
      <c r="N285" s="261"/>
      <c r="O285" s="261"/>
      <c r="P285" s="261"/>
      <c r="Q285" s="261"/>
      <c r="R285" s="261"/>
      <c r="S285" s="261"/>
      <c r="T285" s="425"/>
      <c r="U285" s="254"/>
      <c r="V285" s="254"/>
      <c r="W285" s="254"/>
      <c r="X285" s="256"/>
      <c r="Y285" s="256"/>
      <c r="Z285" s="248"/>
    </row>
    <row r="286" spans="1:26" s="338" customFormat="1">
      <c r="A286" s="337"/>
      <c r="B286" s="337"/>
      <c r="C286" s="337"/>
      <c r="D286" s="337"/>
      <c r="E286" s="337"/>
      <c r="F286" s="337"/>
      <c r="G286" s="337"/>
      <c r="H286" s="337"/>
      <c r="I286" s="337"/>
      <c r="J286" s="337"/>
      <c r="K286" s="254"/>
      <c r="L286" s="261"/>
      <c r="M286" s="261"/>
      <c r="N286" s="261"/>
      <c r="O286" s="261"/>
      <c r="P286" s="261"/>
      <c r="Q286" s="261"/>
      <c r="R286" s="261"/>
      <c r="S286" s="261"/>
      <c r="T286" s="425"/>
      <c r="U286" s="254"/>
      <c r="V286" s="254"/>
      <c r="W286" s="254"/>
      <c r="X286" s="256"/>
      <c r="Y286" s="256"/>
      <c r="Z286" s="248"/>
    </row>
    <row r="287" spans="1:26" s="338" customFormat="1">
      <c r="A287" s="337"/>
      <c r="B287" s="337"/>
      <c r="C287" s="337"/>
      <c r="D287" s="337"/>
      <c r="E287" s="337"/>
      <c r="F287" s="337"/>
      <c r="G287" s="337"/>
      <c r="H287" s="337"/>
      <c r="I287" s="337"/>
      <c r="J287" s="337"/>
      <c r="K287" s="254"/>
      <c r="L287" s="261"/>
      <c r="M287" s="261"/>
      <c r="N287" s="261"/>
      <c r="O287" s="261"/>
      <c r="P287" s="261"/>
      <c r="Q287" s="261"/>
      <c r="R287" s="261"/>
      <c r="S287" s="261"/>
      <c r="T287" s="425"/>
      <c r="U287" s="254"/>
      <c r="V287" s="254"/>
      <c r="W287" s="254"/>
      <c r="X287" s="256"/>
      <c r="Y287" s="256"/>
      <c r="Z287" s="248"/>
    </row>
    <row r="288" spans="1:26" s="338" customFormat="1">
      <c r="A288" s="337"/>
      <c r="B288" s="337"/>
      <c r="C288" s="337"/>
      <c r="D288" s="337"/>
      <c r="E288" s="337"/>
      <c r="F288" s="337"/>
      <c r="G288" s="337"/>
      <c r="H288" s="337"/>
      <c r="I288" s="337"/>
      <c r="J288" s="337"/>
      <c r="K288" s="254"/>
      <c r="L288" s="261"/>
      <c r="M288" s="261"/>
      <c r="N288" s="261"/>
      <c r="O288" s="261"/>
      <c r="P288" s="261"/>
      <c r="Q288" s="261"/>
      <c r="R288" s="261"/>
      <c r="S288" s="261"/>
      <c r="T288" s="425"/>
      <c r="U288" s="254"/>
      <c r="V288" s="254"/>
      <c r="W288" s="254"/>
      <c r="X288" s="256"/>
      <c r="Y288" s="256"/>
      <c r="Z288" s="248"/>
    </row>
    <row r="289" spans="1:26" s="338" customFormat="1">
      <c r="A289" s="337"/>
      <c r="B289" s="337"/>
      <c r="C289" s="337"/>
      <c r="D289" s="337"/>
      <c r="E289" s="337"/>
      <c r="F289" s="337"/>
      <c r="G289" s="337"/>
      <c r="H289" s="337"/>
      <c r="I289" s="337"/>
      <c r="J289" s="337"/>
      <c r="K289" s="254"/>
      <c r="L289" s="261"/>
      <c r="M289" s="261"/>
      <c r="N289" s="261"/>
      <c r="O289" s="261"/>
      <c r="P289" s="261"/>
      <c r="Q289" s="261"/>
      <c r="R289" s="261"/>
      <c r="S289" s="261"/>
      <c r="T289" s="425"/>
      <c r="U289" s="254"/>
      <c r="V289" s="254"/>
      <c r="W289" s="254"/>
      <c r="X289" s="256"/>
      <c r="Y289" s="256"/>
      <c r="Z289" s="248"/>
    </row>
    <row r="290" spans="1:26" s="338" customFormat="1">
      <c r="A290" s="337"/>
      <c r="B290" s="337"/>
      <c r="C290" s="337"/>
      <c r="D290" s="337"/>
      <c r="E290" s="337"/>
      <c r="F290" s="337"/>
      <c r="G290" s="337"/>
      <c r="H290" s="337"/>
      <c r="I290" s="337"/>
      <c r="J290" s="337"/>
      <c r="K290" s="254"/>
      <c r="L290" s="261"/>
      <c r="M290" s="261"/>
      <c r="N290" s="261"/>
      <c r="O290" s="261"/>
      <c r="P290" s="261"/>
      <c r="Q290" s="261"/>
      <c r="R290" s="261"/>
      <c r="S290" s="261"/>
      <c r="T290" s="425"/>
      <c r="U290" s="254"/>
      <c r="V290" s="254"/>
      <c r="W290" s="254"/>
      <c r="X290" s="256"/>
      <c r="Y290" s="256"/>
      <c r="Z290" s="248"/>
    </row>
    <row r="291" spans="1:26" s="338" customFormat="1">
      <c r="A291" s="337"/>
      <c r="B291" s="337"/>
      <c r="C291" s="337"/>
      <c r="D291" s="337"/>
      <c r="E291" s="337"/>
      <c r="F291" s="337"/>
      <c r="G291" s="337"/>
      <c r="H291" s="337"/>
      <c r="I291" s="337"/>
      <c r="J291" s="337"/>
      <c r="K291" s="254"/>
      <c r="L291" s="261"/>
      <c r="M291" s="261"/>
      <c r="N291" s="261"/>
      <c r="O291" s="261"/>
      <c r="P291" s="261"/>
      <c r="Q291" s="261"/>
      <c r="R291" s="261"/>
      <c r="S291" s="261"/>
      <c r="T291" s="425"/>
      <c r="U291" s="254"/>
      <c r="V291" s="254"/>
      <c r="W291" s="254"/>
      <c r="X291" s="256"/>
      <c r="Y291" s="256"/>
      <c r="Z291" s="248"/>
    </row>
    <row r="292" spans="1:26" s="338" customFormat="1">
      <c r="A292" s="337"/>
      <c r="B292" s="337"/>
      <c r="C292" s="337"/>
      <c r="D292" s="337"/>
      <c r="E292" s="337"/>
      <c r="F292" s="337"/>
      <c r="G292" s="337"/>
      <c r="H292" s="337"/>
      <c r="I292" s="337"/>
      <c r="J292" s="337"/>
      <c r="K292" s="254"/>
      <c r="L292" s="261"/>
      <c r="M292" s="261"/>
      <c r="N292" s="261"/>
      <c r="O292" s="261"/>
      <c r="P292" s="261"/>
      <c r="Q292" s="261"/>
      <c r="R292" s="261"/>
      <c r="S292" s="261"/>
      <c r="T292" s="425"/>
      <c r="U292" s="254"/>
      <c r="V292" s="254"/>
      <c r="W292" s="254"/>
      <c r="X292" s="256"/>
      <c r="Y292" s="256"/>
      <c r="Z292" s="248"/>
    </row>
    <row r="293" spans="1:26" s="338" customFormat="1">
      <c r="A293" s="337"/>
      <c r="B293" s="337"/>
      <c r="C293" s="337"/>
      <c r="D293" s="337"/>
      <c r="E293" s="337"/>
      <c r="F293" s="337"/>
      <c r="G293" s="337"/>
      <c r="H293" s="337"/>
      <c r="I293" s="337"/>
      <c r="J293" s="337"/>
      <c r="K293" s="254"/>
      <c r="L293" s="261"/>
      <c r="M293" s="261"/>
      <c r="N293" s="261"/>
      <c r="O293" s="261"/>
      <c r="P293" s="261"/>
      <c r="Q293" s="261"/>
      <c r="R293" s="261"/>
      <c r="S293" s="261"/>
      <c r="T293" s="425"/>
      <c r="U293" s="254"/>
      <c r="V293" s="254"/>
      <c r="W293" s="254"/>
      <c r="X293" s="256"/>
      <c r="Y293" s="256"/>
      <c r="Z293" s="248"/>
    </row>
    <row r="294" spans="1:26" s="338" customFormat="1">
      <c r="A294" s="337"/>
      <c r="B294" s="337"/>
      <c r="C294" s="337"/>
      <c r="D294" s="337"/>
      <c r="E294" s="337"/>
      <c r="F294" s="337"/>
      <c r="G294" s="337"/>
      <c r="H294" s="337"/>
      <c r="I294" s="337"/>
      <c r="J294" s="337"/>
      <c r="K294" s="254"/>
      <c r="L294" s="261"/>
      <c r="M294" s="261"/>
      <c r="N294" s="261"/>
      <c r="O294" s="261"/>
      <c r="P294" s="261"/>
      <c r="Q294" s="261"/>
      <c r="R294" s="261"/>
      <c r="S294" s="261"/>
      <c r="T294" s="425"/>
      <c r="U294" s="254"/>
      <c r="V294" s="254"/>
      <c r="W294" s="254"/>
      <c r="X294" s="256"/>
      <c r="Y294" s="256"/>
      <c r="Z294" s="248"/>
    </row>
    <row r="295" spans="1:26" s="338" customFormat="1">
      <c r="A295" s="337"/>
      <c r="B295" s="337"/>
      <c r="C295" s="337"/>
      <c r="D295" s="337"/>
      <c r="E295" s="337"/>
      <c r="F295" s="337"/>
      <c r="G295" s="337"/>
      <c r="H295" s="337"/>
      <c r="I295" s="337"/>
      <c r="J295" s="337"/>
      <c r="K295" s="254"/>
      <c r="L295" s="261"/>
      <c r="M295" s="261"/>
      <c r="N295" s="261"/>
      <c r="O295" s="261"/>
      <c r="P295" s="261"/>
      <c r="Q295" s="261"/>
      <c r="R295" s="261"/>
      <c r="S295" s="261"/>
      <c r="T295" s="425"/>
      <c r="U295" s="254"/>
      <c r="V295" s="254"/>
      <c r="W295" s="254"/>
      <c r="X295" s="256"/>
      <c r="Y295" s="256"/>
      <c r="Z295" s="248"/>
    </row>
    <row r="296" spans="1:26" s="338" customFormat="1">
      <c r="A296" s="337"/>
      <c r="B296" s="337"/>
      <c r="C296" s="337"/>
      <c r="D296" s="337"/>
      <c r="E296" s="337"/>
      <c r="F296" s="337"/>
      <c r="G296" s="337"/>
      <c r="H296" s="337"/>
      <c r="I296" s="337"/>
      <c r="J296" s="337"/>
      <c r="K296" s="254"/>
      <c r="L296" s="261"/>
      <c r="M296" s="261"/>
      <c r="N296" s="261"/>
      <c r="O296" s="261"/>
      <c r="P296" s="261"/>
      <c r="Q296" s="261"/>
      <c r="R296" s="261"/>
      <c r="S296" s="261"/>
      <c r="T296" s="425"/>
      <c r="U296" s="254"/>
      <c r="V296" s="254"/>
      <c r="W296" s="254"/>
      <c r="X296" s="256"/>
      <c r="Y296" s="256"/>
      <c r="Z296" s="248"/>
    </row>
    <row r="297" spans="1:26" s="338" customFormat="1">
      <c r="A297" s="337"/>
      <c r="B297" s="337"/>
      <c r="C297" s="337"/>
      <c r="D297" s="337"/>
      <c r="E297" s="337"/>
      <c r="F297" s="337"/>
      <c r="G297" s="337"/>
      <c r="H297" s="337"/>
      <c r="I297" s="337"/>
      <c r="J297" s="337"/>
      <c r="K297" s="254"/>
      <c r="L297" s="261"/>
      <c r="M297" s="261"/>
      <c r="N297" s="261"/>
      <c r="O297" s="261"/>
      <c r="P297" s="261"/>
      <c r="Q297" s="261"/>
      <c r="R297" s="261"/>
      <c r="S297" s="261"/>
      <c r="T297" s="425"/>
      <c r="U297" s="254"/>
      <c r="V297" s="254"/>
      <c r="W297" s="254"/>
      <c r="X297" s="256"/>
      <c r="Y297" s="256"/>
      <c r="Z297" s="248"/>
    </row>
    <row r="298" spans="1:26" s="338" customFormat="1">
      <c r="A298" s="337"/>
      <c r="B298" s="337"/>
      <c r="C298" s="337"/>
      <c r="D298" s="337"/>
      <c r="E298" s="337"/>
      <c r="F298" s="337"/>
      <c r="G298" s="337"/>
      <c r="H298" s="337"/>
      <c r="I298" s="337"/>
      <c r="J298" s="337"/>
      <c r="K298" s="254"/>
      <c r="L298" s="261"/>
      <c r="M298" s="261"/>
      <c r="N298" s="261"/>
      <c r="O298" s="261"/>
      <c r="P298" s="261"/>
      <c r="Q298" s="261"/>
      <c r="R298" s="261"/>
      <c r="S298" s="261"/>
      <c r="T298" s="425"/>
      <c r="U298" s="254"/>
      <c r="V298" s="254"/>
      <c r="W298" s="254"/>
      <c r="X298" s="256"/>
      <c r="Y298" s="256"/>
      <c r="Z298" s="248"/>
    </row>
    <row r="299" spans="1:26" s="338" customFormat="1">
      <c r="A299" s="337"/>
      <c r="B299" s="337"/>
      <c r="C299" s="337"/>
      <c r="D299" s="337"/>
      <c r="E299" s="337"/>
      <c r="F299" s="337"/>
      <c r="G299" s="337"/>
      <c r="H299" s="337"/>
      <c r="I299" s="337"/>
      <c r="J299" s="337"/>
      <c r="K299" s="254"/>
      <c r="L299" s="261"/>
      <c r="M299" s="261"/>
      <c r="N299" s="261"/>
      <c r="O299" s="261"/>
      <c r="P299" s="261"/>
      <c r="Q299" s="261"/>
      <c r="R299" s="261"/>
      <c r="S299" s="261"/>
      <c r="T299" s="425"/>
      <c r="U299" s="254"/>
      <c r="V299" s="254"/>
      <c r="W299" s="254"/>
      <c r="X299" s="256"/>
      <c r="Y299" s="256"/>
      <c r="Z299" s="248"/>
    </row>
    <row r="300" spans="1:26" s="338" customFormat="1">
      <c r="A300" s="337"/>
      <c r="B300" s="337"/>
      <c r="C300" s="337"/>
      <c r="D300" s="337"/>
      <c r="E300" s="337"/>
      <c r="F300" s="337"/>
      <c r="G300" s="337"/>
      <c r="H300" s="337"/>
      <c r="I300" s="337"/>
      <c r="J300" s="337"/>
      <c r="K300" s="254"/>
      <c r="L300" s="261"/>
      <c r="M300" s="261"/>
      <c r="N300" s="261"/>
      <c r="O300" s="261"/>
      <c r="P300" s="261"/>
      <c r="Q300" s="261"/>
      <c r="R300" s="261"/>
      <c r="S300" s="261"/>
      <c r="T300" s="425"/>
      <c r="U300" s="254"/>
      <c r="V300" s="254"/>
      <c r="W300" s="254"/>
      <c r="X300" s="256"/>
      <c r="Y300" s="256"/>
      <c r="Z300" s="248"/>
    </row>
    <row r="301" spans="1:26" s="338" customFormat="1">
      <c r="A301" s="337"/>
      <c r="B301" s="337"/>
      <c r="C301" s="337"/>
      <c r="D301" s="337"/>
      <c r="E301" s="337"/>
      <c r="F301" s="337"/>
      <c r="G301" s="337"/>
      <c r="H301" s="337"/>
      <c r="I301" s="337"/>
      <c r="J301" s="337"/>
      <c r="K301" s="254"/>
      <c r="L301" s="261"/>
      <c r="M301" s="261"/>
      <c r="N301" s="261"/>
      <c r="O301" s="261"/>
      <c r="P301" s="261"/>
      <c r="Q301" s="261"/>
      <c r="R301" s="261"/>
      <c r="S301" s="261"/>
      <c r="T301" s="425"/>
      <c r="U301" s="254"/>
      <c r="V301" s="254"/>
      <c r="W301" s="254"/>
      <c r="X301" s="256"/>
      <c r="Y301" s="256"/>
      <c r="Z301" s="248"/>
    </row>
    <row r="302" spans="1:26" s="338" customFormat="1">
      <c r="A302" s="337"/>
      <c r="B302" s="337"/>
      <c r="C302" s="337"/>
      <c r="D302" s="337"/>
      <c r="E302" s="337"/>
      <c r="F302" s="337"/>
      <c r="G302" s="337"/>
      <c r="H302" s="337"/>
      <c r="I302" s="337"/>
      <c r="J302" s="337"/>
      <c r="K302" s="254"/>
      <c r="L302" s="261"/>
      <c r="M302" s="261"/>
      <c r="N302" s="261"/>
      <c r="O302" s="261"/>
      <c r="P302" s="261"/>
      <c r="Q302" s="261"/>
      <c r="R302" s="261"/>
      <c r="S302" s="261"/>
      <c r="T302" s="425"/>
      <c r="U302" s="254"/>
      <c r="V302" s="254"/>
      <c r="W302" s="254"/>
      <c r="X302" s="256"/>
      <c r="Y302" s="256"/>
      <c r="Z302" s="248"/>
    </row>
    <row r="303" spans="1:26" s="338" customFormat="1">
      <c r="A303" s="337"/>
      <c r="B303" s="337"/>
      <c r="C303" s="337"/>
      <c r="D303" s="337"/>
      <c r="E303" s="337"/>
      <c r="F303" s="337"/>
      <c r="G303" s="337"/>
      <c r="H303" s="337"/>
      <c r="I303" s="337"/>
      <c r="J303" s="337"/>
      <c r="K303" s="254"/>
      <c r="L303" s="261"/>
      <c r="M303" s="261"/>
      <c r="N303" s="261"/>
      <c r="O303" s="261"/>
      <c r="P303" s="261"/>
      <c r="Q303" s="261"/>
      <c r="R303" s="261"/>
      <c r="S303" s="261"/>
      <c r="T303" s="425"/>
      <c r="U303" s="254"/>
      <c r="V303" s="254"/>
      <c r="W303" s="254"/>
      <c r="X303" s="256"/>
      <c r="Y303" s="256"/>
      <c r="Z303" s="248"/>
    </row>
    <row r="304" spans="1:26" s="338" customFormat="1">
      <c r="A304" s="337"/>
      <c r="B304" s="337"/>
      <c r="C304" s="337"/>
      <c r="D304" s="337"/>
      <c r="E304" s="337"/>
      <c r="F304" s="337"/>
      <c r="G304" s="337"/>
      <c r="H304" s="337"/>
      <c r="I304" s="337"/>
      <c r="J304" s="337"/>
      <c r="K304" s="254"/>
      <c r="L304" s="261"/>
      <c r="M304" s="261"/>
      <c r="N304" s="261"/>
      <c r="O304" s="261"/>
      <c r="P304" s="261"/>
      <c r="Q304" s="261"/>
      <c r="R304" s="261"/>
      <c r="S304" s="261"/>
      <c r="T304" s="425"/>
      <c r="U304" s="254"/>
      <c r="V304" s="254"/>
      <c r="W304" s="254"/>
      <c r="X304" s="256"/>
      <c r="Y304" s="256"/>
      <c r="Z304" s="248"/>
    </row>
    <row r="305" spans="1:26" s="338" customFormat="1">
      <c r="A305" s="337"/>
      <c r="B305" s="337"/>
      <c r="C305" s="337"/>
      <c r="D305" s="337"/>
      <c r="E305" s="337"/>
      <c r="F305" s="337"/>
      <c r="G305" s="337"/>
      <c r="H305" s="337"/>
      <c r="I305" s="337"/>
      <c r="J305" s="337"/>
      <c r="K305" s="254"/>
      <c r="L305" s="261"/>
      <c r="M305" s="261"/>
      <c r="N305" s="261"/>
      <c r="O305" s="261"/>
      <c r="P305" s="261"/>
      <c r="Q305" s="261"/>
      <c r="R305" s="261"/>
      <c r="S305" s="261"/>
      <c r="T305" s="425"/>
      <c r="U305" s="254"/>
      <c r="V305" s="254"/>
      <c r="W305" s="254"/>
      <c r="X305" s="256"/>
      <c r="Y305" s="256"/>
      <c r="Z305" s="248"/>
    </row>
    <row r="306" spans="1:26" s="338" customFormat="1">
      <c r="A306" s="337"/>
      <c r="B306" s="337"/>
      <c r="C306" s="337"/>
      <c r="D306" s="337"/>
      <c r="E306" s="337"/>
      <c r="F306" s="337"/>
      <c r="G306" s="337"/>
      <c r="H306" s="337"/>
      <c r="I306" s="337"/>
      <c r="J306" s="337"/>
      <c r="K306" s="254"/>
      <c r="L306" s="261"/>
      <c r="M306" s="261"/>
      <c r="N306" s="261"/>
      <c r="O306" s="261"/>
      <c r="P306" s="261"/>
      <c r="Q306" s="261"/>
      <c r="R306" s="261"/>
      <c r="S306" s="261"/>
      <c r="T306" s="425"/>
      <c r="U306" s="254"/>
      <c r="V306" s="254"/>
      <c r="W306" s="254"/>
      <c r="X306" s="256"/>
      <c r="Y306" s="256"/>
      <c r="Z306" s="248"/>
    </row>
    <row r="307" spans="1:26" s="338" customFormat="1">
      <c r="A307" s="337"/>
      <c r="B307" s="337"/>
      <c r="C307" s="337"/>
      <c r="D307" s="337"/>
      <c r="E307" s="337"/>
      <c r="F307" s="337"/>
      <c r="G307" s="337"/>
      <c r="H307" s="337"/>
      <c r="I307" s="337"/>
      <c r="J307" s="337"/>
      <c r="K307" s="254"/>
      <c r="L307" s="261"/>
      <c r="M307" s="261"/>
      <c r="N307" s="261"/>
      <c r="O307" s="261"/>
      <c r="P307" s="261"/>
      <c r="Q307" s="261"/>
      <c r="R307" s="261"/>
      <c r="S307" s="261"/>
      <c r="T307" s="425"/>
      <c r="U307" s="254"/>
      <c r="V307" s="254"/>
      <c r="W307" s="254"/>
      <c r="X307" s="256"/>
      <c r="Y307" s="256"/>
      <c r="Z307" s="248"/>
    </row>
    <row r="308" spans="1:26" s="338" customFormat="1">
      <c r="A308" s="337"/>
      <c r="B308" s="337"/>
      <c r="C308" s="337"/>
      <c r="D308" s="337"/>
      <c r="E308" s="337"/>
      <c r="F308" s="337"/>
      <c r="G308" s="337"/>
      <c r="H308" s="337"/>
      <c r="I308" s="337"/>
      <c r="J308" s="337"/>
      <c r="K308" s="254"/>
      <c r="L308" s="261"/>
      <c r="M308" s="261"/>
      <c r="N308" s="261"/>
      <c r="O308" s="261"/>
      <c r="P308" s="261"/>
      <c r="Q308" s="261"/>
      <c r="R308" s="261"/>
      <c r="S308" s="261"/>
      <c r="T308" s="425"/>
      <c r="U308" s="254"/>
      <c r="V308" s="254"/>
      <c r="W308" s="254"/>
      <c r="X308" s="256"/>
      <c r="Y308" s="256"/>
      <c r="Z308" s="248"/>
    </row>
    <row r="309" spans="1:26" s="338" customFormat="1">
      <c r="A309" s="337"/>
      <c r="B309" s="337"/>
      <c r="C309" s="337"/>
      <c r="D309" s="337"/>
      <c r="E309" s="337"/>
      <c r="F309" s="337"/>
      <c r="G309" s="337"/>
      <c r="H309" s="337"/>
      <c r="I309" s="337"/>
      <c r="J309" s="337"/>
      <c r="K309" s="254"/>
      <c r="L309" s="261"/>
      <c r="M309" s="261"/>
      <c r="N309" s="261"/>
      <c r="O309" s="261"/>
      <c r="P309" s="261"/>
      <c r="Q309" s="261"/>
      <c r="R309" s="261"/>
      <c r="S309" s="261"/>
      <c r="T309" s="425"/>
      <c r="U309" s="254"/>
      <c r="V309" s="254"/>
      <c r="W309" s="254"/>
      <c r="X309" s="256"/>
      <c r="Y309" s="256"/>
      <c r="Z309" s="248"/>
    </row>
    <row r="310" spans="1:26" s="338" customFormat="1">
      <c r="A310" s="337"/>
      <c r="B310" s="337"/>
      <c r="C310" s="337"/>
      <c r="D310" s="337"/>
      <c r="E310" s="337"/>
      <c r="F310" s="337"/>
      <c r="G310" s="337"/>
      <c r="H310" s="337"/>
      <c r="I310" s="337"/>
      <c r="J310" s="337"/>
      <c r="K310" s="254"/>
      <c r="L310" s="261"/>
      <c r="M310" s="261"/>
      <c r="N310" s="261"/>
      <c r="O310" s="261"/>
      <c r="P310" s="261"/>
      <c r="Q310" s="261"/>
      <c r="R310" s="261"/>
      <c r="S310" s="261"/>
      <c r="T310" s="425"/>
      <c r="U310" s="254"/>
      <c r="V310" s="254"/>
      <c r="W310" s="254"/>
      <c r="X310" s="256"/>
      <c r="Y310" s="256"/>
      <c r="Z310" s="248"/>
    </row>
    <row r="311" spans="1:26" s="338" customFormat="1">
      <c r="A311" s="337"/>
      <c r="B311" s="337"/>
      <c r="C311" s="337"/>
      <c r="D311" s="337"/>
      <c r="E311" s="337"/>
      <c r="F311" s="337"/>
      <c r="G311" s="337"/>
      <c r="H311" s="337"/>
      <c r="I311" s="337"/>
      <c r="J311" s="337"/>
      <c r="K311" s="254"/>
      <c r="L311" s="261"/>
      <c r="M311" s="261"/>
      <c r="N311" s="261"/>
      <c r="O311" s="261"/>
      <c r="P311" s="261"/>
      <c r="Q311" s="261"/>
      <c r="R311" s="261"/>
      <c r="S311" s="261"/>
      <c r="T311" s="425"/>
      <c r="U311" s="254"/>
      <c r="V311" s="254"/>
      <c r="W311" s="254"/>
      <c r="X311" s="256"/>
      <c r="Y311" s="256"/>
      <c r="Z311" s="248"/>
    </row>
    <row r="312" spans="1:26" s="338" customFormat="1">
      <c r="A312" s="337"/>
      <c r="B312" s="337"/>
      <c r="C312" s="337"/>
      <c r="D312" s="337"/>
      <c r="E312" s="337"/>
      <c r="F312" s="337"/>
      <c r="G312" s="337"/>
      <c r="H312" s="337"/>
      <c r="I312" s="337"/>
      <c r="J312" s="337"/>
      <c r="K312" s="254"/>
      <c r="L312" s="261"/>
      <c r="M312" s="261"/>
      <c r="N312" s="261"/>
      <c r="O312" s="261"/>
      <c r="P312" s="261"/>
      <c r="Q312" s="261"/>
      <c r="R312" s="261"/>
      <c r="S312" s="261"/>
      <c r="T312" s="425"/>
      <c r="U312" s="254"/>
      <c r="V312" s="254"/>
      <c r="W312" s="254"/>
      <c r="X312" s="256"/>
      <c r="Y312" s="256"/>
      <c r="Z312" s="248"/>
    </row>
    <row r="313" spans="1:26" s="338" customFormat="1">
      <c r="A313" s="337"/>
      <c r="B313" s="337"/>
      <c r="C313" s="337"/>
      <c r="D313" s="337"/>
      <c r="E313" s="337"/>
      <c r="F313" s="337"/>
      <c r="G313" s="337"/>
      <c r="H313" s="337"/>
      <c r="I313" s="337"/>
      <c r="J313" s="337"/>
      <c r="K313" s="254"/>
      <c r="L313" s="261"/>
      <c r="M313" s="261"/>
      <c r="N313" s="261"/>
      <c r="O313" s="261"/>
      <c r="P313" s="261"/>
      <c r="Q313" s="261"/>
      <c r="R313" s="261"/>
      <c r="S313" s="261"/>
      <c r="T313" s="425"/>
      <c r="U313" s="254"/>
      <c r="V313" s="254"/>
      <c r="W313" s="254"/>
      <c r="X313" s="256"/>
      <c r="Y313" s="256"/>
      <c r="Z313" s="248"/>
    </row>
    <row r="314" spans="1:26" s="338" customFormat="1">
      <c r="A314" s="337"/>
      <c r="B314" s="337"/>
      <c r="C314" s="337"/>
      <c r="D314" s="337"/>
      <c r="E314" s="337"/>
      <c r="F314" s="337"/>
      <c r="G314" s="337"/>
      <c r="H314" s="337"/>
      <c r="I314" s="337"/>
      <c r="J314" s="337"/>
      <c r="K314" s="254"/>
      <c r="L314" s="261"/>
      <c r="M314" s="261"/>
      <c r="N314" s="261"/>
      <c r="O314" s="261"/>
      <c r="P314" s="261"/>
      <c r="Q314" s="261"/>
      <c r="R314" s="261"/>
      <c r="S314" s="261"/>
      <c r="T314" s="425"/>
      <c r="U314" s="254"/>
      <c r="V314" s="254"/>
      <c r="W314" s="254"/>
      <c r="X314" s="256"/>
      <c r="Y314" s="256"/>
      <c r="Z314" s="248"/>
    </row>
    <row r="315" spans="1:26" s="338" customFormat="1">
      <c r="A315" s="337"/>
      <c r="B315" s="337"/>
      <c r="C315" s="337"/>
      <c r="D315" s="337"/>
      <c r="E315" s="337"/>
      <c r="F315" s="337"/>
      <c r="G315" s="337"/>
      <c r="H315" s="337"/>
      <c r="I315" s="337"/>
      <c r="J315" s="337"/>
      <c r="K315" s="254"/>
      <c r="L315" s="261"/>
      <c r="M315" s="261"/>
      <c r="N315" s="261"/>
      <c r="O315" s="261"/>
      <c r="P315" s="261"/>
      <c r="Q315" s="261"/>
      <c r="R315" s="261"/>
      <c r="S315" s="261"/>
      <c r="T315" s="425"/>
      <c r="U315" s="254"/>
      <c r="V315" s="254"/>
      <c r="W315" s="254"/>
      <c r="X315" s="256"/>
      <c r="Y315" s="256"/>
      <c r="Z315" s="248"/>
    </row>
    <row r="316" spans="1:26" s="338" customFormat="1">
      <c r="A316" s="337"/>
      <c r="B316" s="337"/>
      <c r="C316" s="337"/>
      <c r="D316" s="337"/>
      <c r="E316" s="337"/>
      <c r="F316" s="337"/>
      <c r="G316" s="337"/>
      <c r="H316" s="337"/>
      <c r="I316" s="337"/>
      <c r="J316" s="337"/>
      <c r="K316" s="254"/>
      <c r="L316" s="261"/>
      <c r="M316" s="261"/>
      <c r="N316" s="261"/>
      <c r="O316" s="261"/>
      <c r="P316" s="261"/>
      <c r="Q316" s="261"/>
      <c r="R316" s="261"/>
      <c r="S316" s="261"/>
      <c r="T316" s="425"/>
      <c r="U316" s="254"/>
      <c r="V316" s="254"/>
      <c r="W316" s="254"/>
      <c r="X316" s="256"/>
      <c r="Y316" s="256"/>
      <c r="Z316" s="248"/>
    </row>
    <row r="317" spans="1:26" s="338" customFormat="1">
      <c r="A317" s="337"/>
      <c r="B317" s="337"/>
      <c r="C317" s="337"/>
      <c r="D317" s="337"/>
      <c r="E317" s="337"/>
      <c r="F317" s="337"/>
      <c r="G317" s="337"/>
      <c r="H317" s="337"/>
      <c r="I317" s="337"/>
      <c r="J317" s="337"/>
      <c r="K317" s="254"/>
      <c r="L317" s="261"/>
      <c r="M317" s="261"/>
      <c r="N317" s="261"/>
      <c r="O317" s="261"/>
      <c r="P317" s="261"/>
      <c r="Q317" s="261"/>
      <c r="R317" s="261"/>
      <c r="S317" s="261"/>
      <c r="T317" s="425"/>
      <c r="U317" s="254"/>
      <c r="V317" s="254"/>
      <c r="W317" s="254"/>
      <c r="X317" s="256"/>
      <c r="Y317" s="256"/>
      <c r="Z317" s="248"/>
    </row>
    <row r="318" spans="1:26" s="338" customFormat="1">
      <c r="A318" s="337"/>
      <c r="B318" s="337"/>
      <c r="C318" s="337"/>
      <c r="D318" s="337"/>
      <c r="E318" s="337"/>
      <c r="F318" s="337"/>
      <c r="G318" s="337"/>
      <c r="H318" s="337"/>
      <c r="I318" s="337"/>
      <c r="J318" s="337"/>
      <c r="K318" s="254"/>
      <c r="L318" s="261"/>
      <c r="M318" s="261"/>
      <c r="N318" s="261"/>
      <c r="O318" s="261"/>
      <c r="P318" s="261"/>
      <c r="Q318" s="261"/>
      <c r="R318" s="261"/>
      <c r="S318" s="261"/>
      <c r="T318" s="425"/>
      <c r="U318" s="254"/>
      <c r="V318" s="254"/>
      <c r="W318" s="254"/>
      <c r="X318" s="256"/>
      <c r="Y318" s="256"/>
      <c r="Z318" s="248"/>
    </row>
    <row r="319" spans="1:26" s="338" customFormat="1">
      <c r="A319" s="337"/>
      <c r="B319" s="337"/>
      <c r="C319" s="337"/>
      <c r="D319" s="337"/>
      <c r="E319" s="337"/>
      <c r="F319" s="337"/>
      <c r="G319" s="337"/>
      <c r="H319" s="337"/>
      <c r="I319" s="337"/>
      <c r="J319" s="337"/>
      <c r="K319" s="254"/>
      <c r="L319" s="261"/>
      <c r="M319" s="261"/>
      <c r="N319" s="261"/>
      <c r="O319" s="261"/>
      <c r="P319" s="261"/>
      <c r="Q319" s="261"/>
      <c r="R319" s="261"/>
      <c r="S319" s="261"/>
      <c r="T319" s="425"/>
      <c r="U319" s="254"/>
      <c r="V319" s="254"/>
      <c r="W319" s="254"/>
      <c r="X319" s="256"/>
      <c r="Y319" s="256"/>
      <c r="Z319" s="248"/>
    </row>
    <row r="320" spans="1:26" s="338" customFormat="1">
      <c r="A320" s="337"/>
      <c r="B320" s="337"/>
      <c r="C320" s="337"/>
      <c r="D320" s="337"/>
      <c r="E320" s="337"/>
      <c r="F320" s="337"/>
      <c r="G320" s="337"/>
      <c r="H320" s="337"/>
      <c r="I320" s="337"/>
      <c r="J320" s="337"/>
      <c r="K320" s="254"/>
      <c r="L320" s="261"/>
      <c r="M320" s="261"/>
      <c r="N320" s="261"/>
      <c r="O320" s="261"/>
      <c r="P320" s="261"/>
      <c r="Q320" s="261"/>
      <c r="R320" s="261"/>
      <c r="S320" s="261"/>
      <c r="T320" s="425"/>
      <c r="U320" s="254"/>
      <c r="V320" s="254"/>
      <c r="W320" s="254"/>
      <c r="X320" s="256"/>
      <c r="Y320" s="256"/>
      <c r="Z320" s="248"/>
    </row>
    <row r="321" spans="1:26" s="338" customFormat="1">
      <c r="A321" s="337"/>
      <c r="B321" s="337"/>
      <c r="C321" s="337"/>
      <c r="D321" s="337"/>
      <c r="E321" s="337"/>
      <c r="F321" s="337"/>
      <c r="G321" s="337"/>
      <c r="H321" s="337"/>
      <c r="I321" s="337"/>
      <c r="J321" s="337"/>
      <c r="K321" s="254"/>
      <c r="L321" s="261"/>
      <c r="M321" s="261"/>
      <c r="N321" s="261"/>
      <c r="O321" s="261"/>
      <c r="P321" s="261"/>
      <c r="Q321" s="261"/>
      <c r="R321" s="261"/>
      <c r="S321" s="261"/>
      <c r="T321" s="425"/>
      <c r="U321" s="254"/>
      <c r="V321" s="254"/>
      <c r="W321" s="254"/>
      <c r="X321" s="256"/>
      <c r="Y321" s="256"/>
      <c r="Z321" s="248"/>
    </row>
    <row r="322" spans="1:26" s="338" customFormat="1">
      <c r="A322" s="337"/>
      <c r="B322" s="337"/>
      <c r="C322" s="337"/>
      <c r="D322" s="337"/>
      <c r="E322" s="337"/>
      <c r="F322" s="337"/>
      <c r="G322" s="337"/>
      <c r="H322" s="337"/>
      <c r="I322" s="337"/>
      <c r="J322" s="337"/>
      <c r="K322" s="254"/>
      <c r="L322" s="261"/>
      <c r="M322" s="261"/>
      <c r="N322" s="261"/>
      <c r="O322" s="261"/>
      <c r="P322" s="261"/>
      <c r="Q322" s="261"/>
      <c r="R322" s="261"/>
      <c r="S322" s="261"/>
      <c r="T322" s="425"/>
      <c r="U322" s="254"/>
      <c r="V322" s="254"/>
      <c r="W322" s="254"/>
      <c r="X322" s="256"/>
      <c r="Y322" s="256"/>
      <c r="Z322" s="248"/>
    </row>
    <row r="323" spans="1:26" s="338" customFormat="1">
      <c r="A323" s="337"/>
      <c r="B323" s="337"/>
      <c r="C323" s="337"/>
      <c r="D323" s="337"/>
      <c r="E323" s="337"/>
      <c r="F323" s="337"/>
      <c r="G323" s="337"/>
      <c r="H323" s="337"/>
      <c r="I323" s="337"/>
      <c r="J323" s="337"/>
      <c r="K323" s="254"/>
      <c r="L323" s="261"/>
      <c r="M323" s="261"/>
      <c r="N323" s="261"/>
      <c r="O323" s="261"/>
      <c r="P323" s="261"/>
      <c r="Q323" s="261"/>
      <c r="R323" s="261"/>
      <c r="S323" s="261"/>
      <c r="T323" s="425"/>
      <c r="U323" s="254"/>
      <c r="V323" s="254"/>
      <c r="W323" s="254"/>
      <c r="X323" s="256"/>
      <c r="Y323" s="256"/>
      <c r="Z323" s="248"/>
    </row>
    <row r="324" spans="1:26" s="338" customFormat="1">
      <c r="A324" s="337"/>
      <c r="B324" s="337"/>
      <c r="C324" s="337"/>
      <c r="D324" s="337"/>
      <c r="E324" s="337"/>
      <c r="F324" s="337"/>
      <c r="G324" s="337"/>
      <c r="H324" s="337"/>
      <c r="I324" s="337"/>
      <c r="J324" s="337"/>
      <c r="K324" s="254"/>
      <c r="L324" s="261"/>
      <c r="M324" s="261"/>
      <c r="N324" s="261"/>
      <c r="O324" s="261"/>
      <c r="P324" s="261"/>
      <c r="Q324" s="261"/>
      <c r="R324" s="261"/>
      <c r="S324" s="261"/>
      <c r="T324" s="425"/>
      <c r="U324" s="254"/>
      <c r="V324" s="254"/>
      <c r="W324" s="254"/>
      <c r="X324" s="256"/>
      <c r="Y324" s="256"/>
      <c r="Z324" s="248"/>
    </row>
    <row r="325" spans="1:26" s="338" customFormat="1">
      <c r="A325" s="337"/>
      <c r="B325" s="337"/>
      <c r="C325" s="337"/>
      <c r="D325" s="337"/>
      <c r="E325" s="337"/>
      <c r="F325" s="337"/>
      <c r="G325" s="337"/>
      <c r="H325" s="337"/>
      <c r="I325" s="337"/>
      <c r="J325" s="337"/>
      <c r="K325" s="254"/>
      <c r="L325" s="261"/>
      <c r="M325" s="261"/>
      <c r="N325" s="261"/>
      <c r="O325" s="261"/>
      <c r="P325" s="261"/>
      <c r="Q325" s="261"/>
      <c r="R325" s="261"/>
      <c r="S325" s="261"/>
      <c r="T325" s="425"/>
      <c r="U325" s="254"/>
      <c r="V325" s="254"/>
      <c r="W325" s="254"/>
      <c r="X325" s="256"/>
      <c r="Y325" s="256"/>
      <c r="Z325" s="248"/>
    </row>
    <row r="326" spans="1:26" s="338" customFormat="1">
      <c r="A326" s="337"/>
      <c r="B326" s="337"/>
      <c r="C326" s="337"/>
      <c r="D326" s="337"/>
      <c r="E326" s="337"/>
      <c r="F326" s="337"/>
      <c r="G326" s="337"/>
      <c r="H326" s="337"/>
      <c r="I326" s="337"/>
      <c r="J326" s="337"/>
      <c r="K326" s="254"/>
      <c r="L326" s="261"/>
      <c r="M326" s="261"/>
      <c r="N326" s="261"/>
      <c r="O326" s="261"/>
      <c r="P326" s="261"/>
      <c r="Q326" s="261"/>
      <c r="R326" s="261"/>
      <c r="S326" s="261"/>
      <c r="T326" s="425"/>
      <c r="U326" s="254"/>
      <c r="V326" s="254"/>
      <c r="W326" s="254"/>
      <c r="X326" s="256"/>
      <c r="Y326" s="256"/>
      <c r="Z326" s="248"/>
    </row>
    <row r="327" spans="1:26" s="338" customFormat="1">
      <c r="A327" s="337"/>
      <c r="B327" s="337"/>
      <c r="C327" s="337"/>
      <c r="D327" s="337"/>
      <c r="E327" s="337"/>
      <c r="F327" s="337"/>
      <c r="G327" s="337"/>
      <c r="H327" s="337"/>
      <c r="I327" s="337"/>
      <c r="J327" s="337"/>
      <c r="K327" s="254"/>
      <c r="L327" s="261"/>
      <c r="M327" s="261"/>
      <c r="N327" s="261"/>
      <c r="O327" s="261"/>
      <c r="P327" s="261"/>
      <c r="Q327" s="261"/>
      <c r="R327" s="261"/>
      <c r="S327" s="261"/>
      <c r="T327" s="425"/>
      <c r="U327" s="254"/>
      <c r="V327" s="254"/>
      <c r="W327" s="254"/>
      <c r="X327" s="256"/>
      <c r="Y327" s="256"/>
      <c r="Z327" s="248"/>
    </row>
    <row r="328" spans="1:26" s="338" customFormat="1">
      <c r="A328" s="337"/>
      <c r="B328" s="337"/>
      <c r="C328" s="337"/>
      <c r="D328" s="337"/>
      <c r="E328" s="337"/>
      <c r="F328" s="337"/>
      <c r="G328" s="337"/>
      <c r="H328" s="337"/>
      <c r="I328" s="337"/>
      <c r="J328" s="337"/>
      <c r="K328" s="254"/>
      <c r="L328" s="261"/>
      <c r="M328" s="261"/>
      <c r="N328" s="261"/>
      <c r="O328" s="261"/>
      <c r="P328" s="261"/>
      <c r="Q328" s="261"/>
      <c r="R328" s="261"/>
      <c r="S328" s="261"/>
      <c r="T328" s="425"/>
      <c r="U328" s="254"/>
      <c r="V328" s="254"/>
      <c r="W328" s="254"/>
      <c r="X328" s="256"/>
      <c r="Y328" s="256"/>
      <c r="Z328" s="248"/>
    </row>
    <row r="329" spans="1:26" s="338" customFormat="1">
      <c r="A329" s="337"/>
      <c r="B329" s="337"/>
      <c r="C329" s="337"/>
      <c r="D329" s="337"/>
      <c r="E329" s="337"/>
      <c r="F329" s="337"/>
      <c r="G329" s="337"/>
      <c r="H329" s="337"/>
      <c r="I329" s="337"/>
      <c r="J329" s="337"/>
      <c r="K329" s="254"/>
      <c r="L329" s="261"/>
      <c r="M329" s="261"/>
      <c r="N329" s="261"/>
      <c r="O329" s="261"/>
      <c r="P329" s="261"/>
      <c r="Q329" s="261"/>
      <c r="R329" s="261"/>
      <c r="S329" s="261"/>
      <c r="T329" s="425"/>
      <c r="U329" s="254"/>
      <c r="V329" s="254"/>
      <c r="W329" s="254"/>
      <c r="X329" s="256"/>
      <c r="Y329" s="256"/>
      <c r="Z329" s="248"/>
    </row>
    <row r="330" spans="1:26" s="338" customFormat="1">
      <c r="A330" s="337"/>
      <c r="B330" s="337"/>
      <c r="C330" s="337"/>
      <c r="D330" s="337"/>
      <c r="E330" s="337"/>
      <c r="F330" s="337"/>
      <c r="G330" s="337"/>
      <c r="H330" s="337"/>
      <c r="I330" s="337"/>
      <c r="J330" s="337"/>
      <c r="K330" s="254"/>
      <c r="L330" s="261"/>
      <c r="M330" s="261"/>
      <c r="N330" s="261"/>
      <c r="O330" s="261"/>
      <c r="P330" s="261"/>
      <c r="Q330" s="261"/>
      <c r="R330" s="261"/>
      <c r="S330" s="261"/>
      <c r="T330" s="425"/>
      <c r="U330" s="254"/>
      <c r="V330" s="254"/>
      <c r="W330" s="254"/>
      <c r="X330" s="256"/>
      <c r="Y330" s="256"/>
      <c r="Z330" s="248"/>
    </row>
    <row r="331" spans="1:26" s="338" customFormat="1">
      <c r="A331" s="337"/>
      <c r="B331" s="337"/>
      <c r="C331" s="337"/>
      <c r="D331" s="337"/>
      <c r="E331" s="337"/>
      <c r="F331" s="337"/>
      <c r="G331" s="337"/>
      <c r="H331" s="337"/>
      <c r="I331" s="337"/>
      <c r="J331" s="337"/>
      <c r="K331" s="254"/>
      <c r="L331" s="261"/>
      <c r="M331" s="261"/>
      <c r="N331" s="261"/>
      <c r="O331" s="261"/>
      <c r="P331" s="261"/>
      <c r="Q331" s="261"/>
      <c r="R331" s="261"/>
      <c r="S331" s="261"/>
      <c r="T331" s="425"/>
      <c r="U331" s="254"/>
      <c r="V331" s="254"/>
      <c r="W331" s="254"/>
      <c r="X331" s="256"/>
      <c r="Y331" s="256"/>
      <c r="Z331" s="248"/>
    </row>
    <row r="332" spans="1:26" s="338" customFormat="1">
      <c r="A332" s="337"/>
      <c r="B332" s="337"/>
      <c r="C332" s="337"/>
      <c r="D332" s="337"/>
      <c r="E332" s="337"/>
      <c r="F332" s="337"/>
      <c r="G332" s="337"/>
      <c r="H332" s="337"/>
      <c r="I332" s="337"/>
      <c r="J332" s="337"/>
      <c r="K332" s="254"/>
      <c r="L332" s="261"/>
      <c r="M332" s="261"/>
      <c r="N332" s="261"/>
      <c r="O332" s="261"/>
      <c r="P332" s="261"/>
      <c r="Q332" s="261"/>
      <c r="R332" s="261"/>
      <c r="S332" s="261"/>
      <c r="T332" s="425"/>
      <c r="U332" s="254"/>
      <c r="V332" s="254"/>
      <c r="W332" s="254"/>
      <c r="X332" s="256"/>
      <c r="Y332" s="256"/>
      <c r="Z332" s="248"/>
    </row>
    <row r="333" spans="1:26" s="338" customFormat="1">
      <c r="A333" s="337"/>
      <c r="B333" s="337"/>
      <c r="C333" s="337"/>
      <c r="D333" s="337"/>
      <c r="E333" s="337"/>
      <c r="F333" s="337"/>
      <c r="G333" s="337"/>
      <c r="H333" s="337"/>
      <c r="I333" s="337"/>
      <c r="J333" s="337"/>
      <c r="K333" s="254"/>
      <c r="L333" s="261"/>
      <c r="M333" s="261"/>
      <c r="N333" s="261"/>
      <c r="O333" s="261"/>
      <c r="P333" s="261"/>
      <c r="Q333" s="261"/>
      <c r="R333" s="261"/>
      <c r="S333" s="261"/>
      <c r="T333" s="425"/>
      <c r="U333" s="254"/>
      <c r="V333" s="254"/>
      <c r="W333" s="254"/>
      <c r="X333" s="256"/>
      <c r="Y333" s="256"/>
      <c r="Z333" s="248"/>
    </row>
    <row r="334" spans="1:26" s="338" customFormat="1">
      <c r="A334" s="337"/>
      <c r="B334" s="337"/>
      <c r="C334" s="337"/>
      <c r="D334" s="337"/>
      <c r="E334" s="337"/>
      <c r="F334" s="337"/>
      <c r="G334" s="337"/>
      <c r="H334" s="337"/>
      <c r="I334" s="337"/>
      <c r="J334" s="337"/>
      <c r="K334" s="254"/>
      <c r="L334" s="261"/>
      <c r="M334" s="261"/>
      <c r="N334" s="261"/>
      <c r="O334" s="261"/>
      <c r="P334" s="261"/>
      <c r="Q334" s="261"/>
      <c r="R334" s="261"/>
      <c r="S334" s="261"/>
      <c r="T334" s="425"/>
      <c r="U334" s="254"/>
      <c r="V334" s="254"/>
      <c r="W334" s="254"/>
      <c r="X334" s="256"/>
      <c r="Y334" s="256"/>
      <c r="Z334" s="248"/>
    </row>
    <row r="335" spans="1:26" s="338" customFormat="1">
      <c r="A335" s="337"/>
      <c r="B335" s="337"/>
      <c r="C335" s="337"/>
      <c r="D335" s="337"/>
      <c r="E335" s="337"/>
      <c r="F335" s="337"/>
      <c r="G335" s="337"/>
      <c r="H335" s="337"/>
      <c r="I335" s="337"/>
      <c r="J335" s="337"/>
      <c r="K335" s="254"/>
      <c r="L335" s="261"/>
      <c r="M335" s="261"/>
      <c r="N335" s="261"/>
      <c r="O335" s="261"/>
      <c r="P335" s="261"/>
      <c r="Q335" s="261"/>
      <c r="R335" s="261"/>
      <c r="S335" s="261"/>
      <c r="T335" s="425"/>
      <c r="U335" s="254"/>
      <c r="V335" s="254"/>
      <c r="W335" s="254"/>
      <c r="X335" s="256"/>
      <c r="Y335" s="256"/>
      <c r="Z335" s="248"/>
    </row>
    <row r="336" spans="1:26" s="338" customFormat="1">
      <c r="A336" s="337"/>
      <c r="B336" s="337"/>
      <c r="C336" s="337"/>
      <c r="D336" s="337"/>
      <c r="E336" s="337"/>
      <c r="F336" s="337"/>
      <c r="G336" s="337"/>
      <c r="H336" s="337"/>
      <c r="I336" s="337"/>
      <c r="J336" s="337"/>
      <c r="K336" s="254"/>
      <c r="L336" s="261"/>
      <c r="M336" s="261"/>
      <c r="N336" s="261"/>
      <c r="O336" s="261"/>
      <c r="P336" s="261"/>
      <c r="Q336" s="261"/>
      <c r="R336" s="261"/>
      <c r="S336" s="261"/>
      <c r="T336" s="425"/>
      <c r="U336" s="254"/>
      <c r="V336" s="254"/>
      <c r="W336" s="254"/>
      <c r="X336" s="256"/>
      <c r="Y336" s="256"/>
      <c r="Z336" s="248"/>
    </row>
    <row r="337" spans="1:26" s="338" customFormat="1">
      <c r="A337" s="337"/>
      <c r="B337" s="337"/>
      <c r="C337" s="337"/>
      <c r="D337" s="337"/>
      <c r="E337" s="337"/>
      <c r="F337" s="337"/>
      <c r="G337" s="337"/>
      <c r="H337" s="337"/>
      <c r="I337" s="337"/>
      <c r="J337" s="337"/>
      <c r="K337" s="254"/>
      <c r="L337" s="261"/>
      <c r="M337" s="261"/>
      <c r="N337" s="261"/>
      <c r="O337" s="261"/>
      <c r="P337" s="261"/>
      <c r="Q337" s="261"/>
      <c r="R337" s="261"/>
      <c r="S337" s="261"/>
      <c r="T337" s="425"/>
      <c r="U337" s="254"/>
      <c r="V337" s="254"/>
      <c r="W337" s="254"/>
      <c r="X337" s="256"/>
      <c r="Y337" s="256"/>
      <c r="Z337" s="248"/>
    </row>
    <row r="338" spans="1:26" s="338" customFormat="1">
      <c r="A338" s="337"/>
      <c r="B338" s="337"/>
      <c r="C338" s="337"/>
      <c r="D338" s="337"/>
      <c r="E338" s="337"/>
      <c r="F338" s="337"/>
      <c r="G338" s="337"/>
      <c r="H338" s="337"/>
      <c r="I338" s="337"/>
      <c r="J338" s="337"/>
      <c r="K338" s="254"/>
      <c r="L338" s="261"/>
      <c r="M338" s="261"/>
      <c r="N338" s="261"/>
      <c r="O338" s="261"/>
      <c r="P338" s="261"/>
      <c r="Q338" s="261"/>
      <c r="R338" s="261"/>
      <c r="S338" s="261"/>
      <c r="T338" s="425"/>
      <c r="U338" s="254"/>
      <c r="V338" s="254"/>
      <c r="W338" s="254"/>
      <c r="X338" s="256"/>
      <c r="Y338" s="256"/>
      <c r="Z338" s="248"/>
    </row>
    <row r="339" spans="1:26" s="338" customFormat="1">
      <c r="A339" s="337"/>
      <c r="B339" s="337"/>
      <c r="C339" s="337"/>
      <c r="D339" s="337"/>
      <c r="E339" s="337"/>
      <c r="F339" s="337"/>
      <c r="G339" s="337"/>
      <c r="H339" s="337"/>
      <c r="I339" s="337"/>
      <c r="J339" s="337"/>
      <c r="K339" s="254"/>
      <c r="L339" s="261"/>
      <c r="M339" s="261"/>
      <c r="N339" s="261"/>
      <c r="O339" s="261"/>
      <c r="P339" s="261"/>
      <c r="Q339" s="261"/>
      <c r="R339" s="261"/>
      <c r="S339" s="261"/>
      <c r="T339" s="425"/>
      <c r="U339" s="254"/>
      <c r="V339" s="254"/>
      <c r="W339" s="254"/>
      <c r="X339" s="256"/>
      <c r="Y339" s="256"/>
      <c r="Z339" s="248"/>
    </row>
    <row r="340" spans="1:26" s="338" customFormat="1">
      <c r="A340" s="337"/>
      <c r="B340" s="337"/>
      <c r="C340" s="337"/>
      <c r="D340" s="337"/>
      <c r="E340" s="337"/>
      <c r="F340" s="337"/>
      <c r="G340" s="337"/>
      <c r="H340" s="337"/>
      <c r="I340" s="337"/>
      <c r="J340" s="337"/>
      <c r="K340" s="254"/>
      <c r="L340" s="261"/>
      <c r="M340" s="261"/>
      <c r="N340" s="261"/>
      <c r="O340" s="261"/>
      <c r="P340" s="261"/>
      <c r="Q340" s="261"/>
      <c r="R340" s="261"/>
      <c r="S340" s="261"/>
      <c r="T340" s="425"/>
      <c r="U340" s="254"/>
      <c r="V340" s="254"/>
      <c r="W340" s="254"/>
      <c r="X340" s="256"/>
      <c r="Y340" s="256"/>
      <c r="Z340" s="248"/>
    </row>
    <row r="341" spans="1:26" s="338" customFormat="1">
      <c r="A341" s="337"/>
      <c r="B341" s="337"/>
      <c r="C341" s="337"/>
      <c r="D341" s="337"/>
      <c r="E341" s="337"/>
      <c r="F341" s="337"/>
      <c r="G341" s="337"/>
      <c r="H341" s="337"/>
      <c r="I341" s="337"/>
      <c r="J341" s="337"/>
      <c r="K341" s="254"/>
      <c r="L341" s="261"/>
      <c r="M341" s="261"/>
      <c r="N341" s="261"/>
      <c r="O341" s="261"/>
      <c r="P341" s="261"/>
      <c r="Q341" s="261"/>
      <c r="R341" s="261"/>
      <c r="S341" s="261"/>
      <c r="T341" s="425"/>
      <c r="U341" s="254"/>
      <c r="V341" s="254"/>
      <c r="W341" s="254"/>
      <c r="X341" s="256"/>
      <c r="Y341" s="256"/>
      <c r="Z341" s="248"/>
    </row>
    <row r="342" spans="1:26" s="338" customFormat="1">
      <c r="A342" s="337"/>
      <c r="B342" s="337"/>
      <c r="C342" s="337"/>
      <c r="D342" s="337"/>
      <c r="E342" s="337"/>
      <c r="F342" s="337"/>
      <c r="G342" s="337"/>
      <c r="H342" s="337"/>
      <c r="I342" s="337"/>
      <c r="J342" s="337"/>
      <c r="K342" s="254"/>
      <c r="L342" s="261"/>
      <c r="M342" s="261"/>
      <c r="N342" s="261"/>
      <c r="O342" s="261"/>
      <c r="P342" s="261"/>
      <c r="Q342" s="261"/>
      <c r="R342" s="261"/>
      <c r="S342" s="261"/>
      <c r="T342" s="425"/>
      <c r="U342" s="254"/>
      <c r="V342" s="254"/>
      <c r="W342" s="254"/>
      <c r="X342" s="256"/>
      <c r="Y342" s="256"/>
      <c r="Z342" s="248"/>
    </row>
    <row r="343" spans="1:26" s="338" customFormat="1">
      <c r="A343" s="337"/>
      <c r="B343" s="337"/>
      <c r="C343" s="337"/>
      <c r="D343" s="337"/>
      <c r="E343" s="337"/>
      <c r="F343" s="337"/>
      <c r="G343" s="337"/>
      <c r="H343" s="337"/>
      <c r="I343" s="337"/>
      <c r="J343" s="337"/>
      <c r="K343" s="254"/>
      <c r="L343" s="261"/>
      <c r="M343" s="261"/>
      <c r="N343" s="261"/>
      <c r="O343" s="261"/>
      <c r="P343" s="261"/>
      <c r="Q343" s="261"/>
      <c r="R343" s="261"/>
      <c r="S343" s="261"/>
      <c r="T343" s="425"/>
      <c r="U343" s="254"/>
      <c r="V343" s="254"/>
      <c r="W343" s="254"/>
      <c r="X343" s="256"/>
      <c r="Y343" s="256"/>
      <c r="Z343" s="248"/>
    </row>
    <row r="344" spans="1:26" s="338" customFormat="1">
      <c r="A344" s="337"/>
      <c r="B344" s="337"/>
      <c r="C344" s="337"/>
      <c r="D344" s="337"/>
      <c r="E344" s="337"/>
      <c r="F344" s="337"/>
      <c r="G344" s="337"/>
      <c r="H344" s="337"/>
      <c r="I344" s="337"/>
      <c r="J344" s="337"/>
      <c r="K344" s="254"/>
      <c r="L344" s="261"/>
      <c r="M344" s="261"/>
      <c r="N344" s="261"/>
      <c r="O344" s="261"/>
      <c r="P344" s="261"/>
      <c r="Q344" s="261"/>
      <c r="R344" s="261"/>
      <c r="S344" s="261"/>
      <c r="T344" s="425"/>
      <c r="U344" s="254"/>
      <c r="V344" s="254"/>
      <c r="W344" s="254"/>
      <c r="X344" s="256"/>
      <c r="Y344" s="256"/>
      <c r="Z344" s="248"/>
    </row>
    <row r="345" spans="1:26" s="338" customFormat="1">
      <c r="A345" s="337"/>
      <c r="B345" s="337"/>
      <c r="C345" s="337"/>
      <c r="D345" s="337"/>
      <c r="E345" s="337"/>
      <c r="F345" s="337"/>
      <c r="G345" s="337"/>
      <c r="H345" s="337"/>
      <c r="I345" s="337"/>
      <c r="J345" s="337"/>
      <c r="K345" s="254"/>
      <c r="L345" s="261"/>
      <c r="M345" s="261"/>
      <c r="N345" s="261"/>
      <c r="O345" s="261"/>
      <c r="P345" s="261"/>
      <c r="Q345" s="261"/>
      <c r="R345" s="261"/>
      <c r="S345" s="261"/>
      <c r="T345" s="425"/>
      <c r="U345" s="254"/>
      <c r="V345" s="254"/>
      <c r="W345" s="254"/>
      <c r="X345" s="256"/>
      <c r="Y345" s="256"/>
      <c r="Z345" s="248"/>
    </row>
    <row r="346" spans="1:26" s="338" customFormat="1">
      <c r="A346" s="337"/>
      <c r="B346" s="337"/>
      <c r="C346" s="337"/>
      <c r="D346" s="337"/>
      <c r="E346" s="337"/>
      <c r="F346" s="337"/>
      <c r="G346" s="337"/>
      <c r="H346" s="337"/>
      <c r="I346" s="337"/>
      <c r="J346" s="337"/>
      <c r="K346" s="254"/>
      <c r="L346" s="261"/>
      <c r="M346" s="261"/>
      <c r="N346" s="261"/>
      <c r="O346" s="261"/>
      <c r="P346" s="261"/>
      <c r="Q346" s="261"/>
      <c r="R346" s="261"/>
      <c r="S346" s="261"/>
      <c r="T346" s="425"/>
      <c r="U346" s="254"/>
      <c r="V346" s="254"/>
      <c r="W346" s="254"/>
      <c r="X346" s="256"/>
      <c r="Y346" s="256"/>
      <c r="Z346" s="248"/>
    </row>
    <row r="347" spans="1:26" s="338" customFormat="1">
      <c r="A347" s="337"/>
      <c r="B347" s="337"/>
      <c r="C347" s="337"/>
      <c r="D347" s="337"/>
      <c r="E347" s="337"/>
      <c r="F347" s="337"/>
      <c r="G347" s="337"/>
      <c r="H347" s="337"/>
      <c r="I347" s="337"/>
      <c r="J347" s="337"/>
      <c r="K347" s="254"/>
      <c r="L347" s="261"/>
      <c r="M347" s="261"/>
      <c r="N347" s="261"/>
      <c r="O347" s="261"/>
      <c r="P347" s="261"/>
      <c r="Q347" s="261"/>
      <c r="R347" s="261"/>
      <c r="S347" s="261"/>
      <c r="T347" s="425"/>
      <c r="U347" s="254"/>
      <c r="V347" s="254"/>
      <c r="W347" s="254"/>
      <c r="X347" s="256"/>
      <c r="Y347" s="256"/>
      <c r="Z347" s="248"/>
    </row>
    <row r="348" spans="1:26" s="338" customFormat="1">
      <c r="A348" s="337"/>
      <c r="B348" s="337"/>
      <c r="C348" s="337"/>
      <c r="D348" s="337"/>
      <c r="E348" s="337"/>
      <c r="F348" s="337"/>
      <c r="G348" s="337"/>
      <c r="H348" s="337"/>
      <c r="I348" s="337"/>
      <c r="J348" s="337"/>
      <c r="K348" s="254"/>
      <c r="L348" s="261"/>
      <c r="M348" s="261"/>
      <c r="N348" s="261"/>
      <c r="O348" s="261"/>
      <c r="P348" s="261"/>
      <c r="Q348" s="261"/>
      <c r="R348" s="261"/>
      <c r="S348" s="261"/>
      <c r="T348" s="425"/>
      <c r="U348" s="254"/>
      <c r="V348" s="254"/>
      <c r="W348" s="254"/>
      <c r="X348" s="256"/>
      <c r="Y348" s="256"/>
      <c r="Z348" s="248"/>
    </row>
    <row r="349" spans="1:26" s="338" customFormat="1">
      <c r="A349" s="337"/>
      <c r="B349" s="337"/>
      <c r="C349" s="337"/>
      <c r="D349" s="337"/>
      <c r="E349" s="337"/>
      <c r="F349" s="337"/>
      <c r="G349" s="337"/>
      <c r="H349" s="337"/>
      <c r="I349" s="337"/>
      <c r="J349" s="337"/>
      <c r="K349" s="254"/>
      <c r="L349" s="261"/>
      <c r="M349" s="261"/>
      <c r="N349" s="261"/>
      <c r="O349" s="261"/>
      <c r="P349" s="261"/>
      <c r="Q349" s="261"/>
      <c r="R349" s="261"/>
      <c r="S349" s="261"/>
      <c r="T349" s="425"/>
      <c r="U349" s="254"/>
      <c r="V349" s="254"/>
      <c r="W349" s="254"/>
      <c r="X349" s="256"/>
      <c r="Y349" s="256"/>
      <c r="Z349" s="248"/>
    </row>
    <row r="350" spans="1:26" s="338" customFormat="1">
      <c r="A350" s="337"/>
      <c r="B350" s="337"/>
      <c r="C350" s="337"/>
      <c r="D350" s="337"/>
      <c r="E350" s="337"/>
      <c r="F350" s="337"/>
      <c r="G350" s="337"/>
      <c r="H350" s="337"/>
      <c r="I350" s="337"/>
      <c r="J350" s="337"/>
      <c r="K350" s="254"/>
      <c r="L350" s="261"/>
      <c r="M350" s="261"/>
      <c r="N350" s="261"/>
      <c r="O350" s="261"/>
      <c r="P350" s="261"/>
      <c r="Q350" s="261"/>
      <c r="R350" s="261"/>
      <c r="S350" s="261"/>
      <c r="T350" s="425"/>
      <c r="U350" s="254"/>
      <c r="V350" s="254"/>
      <c r="W350" s="256"/>
      <c r="X350" s="256"/>
      <c r="Y350" s="256"/>
      <c r="Z350" s="248"/>
    </row>
    <row r="351" spans="1:26" s="338" customFormat="1">
      <c r="A351" s="337"/>
      <c r="B351" s="337"/>
      <c r="C351" s="337"/>
      <c r="D351" s="337"/>
      <c r="E351" s="337"/>
      <c r="F351" s="337"/>
      <c r="G351" s="337"/>
      <c r="H351" s="337"/>
      <c r="I351" s="337"/>
      <c r="J351" s="337"/>
      <c r="K351" s="254"/>
      <c r="L351" s="261"/>
      <c r="M351" s="261"/>
      <c r="N351" s="261"/>
      <c r="O351" s="261"/>
      <c r="P351" s="261"/>
      <c r="Q351" s="261"/>
      <c r="R351" s="261"/>
      <c r="S351" s="261"/>
      <c r="T351" s="425"/>
      <c r="U351" s="254"/>
      <c r="V351" s="254"/>
      <c r="W351" s="256"/>
      <c r="X351" s="256"/>
      <c r="Y351" s="256"/>
      <c r="Z351" s="248"/>
    </row>
    <row r="352" spans="1:26" s="338" customFormat="1">
      <c r="A352" s="337"/>
      <c r="B352" s="337"/>
      <c r="C352" s="337"/>
      <c r="D352" s="337"/>
      <c r="E352" s="337"/>
      <c r="F352" s="337"/>
      <c r="G352" s="337"/>
      <c r="H352" s="337"/>
      <c r="I352" s="337"/>
      <c r="J352" s="337"/>
      <c r="K352" s="254"/>
      <c r="L352" s="261"/>
      <c r="M352" s="261"/>
      <c r="N352" s="261"/>
      <c r="O352" s="261"/>
      <c r="P352" s="261"/>
      <c r="Q352" s="261"/>
      <c r="R352" s="261"/>
      <c r="S352" s="261"/>
      <c r="T352" s="425"/>
      <c r="U352" s="254"/>
      <c r="V352" s="254"/>
      <c r="W352" s="256"/>
      <c r="X352" s="256"/>
      <c r="Y352" s="256"/>
      <c r="Z352" s="248"/>
    </row>
    <row r="353" spans="1:26" s="339" customFormat="1">
      <c r="A353" s="337"/>
      <c r="B353" s="337"/>
      <c r="C353" s="337"/>
      <c r="D353" s="337"/>
      <c r="E353" s="337"/>
      <c r="F353" s="337"/>
      <c r="G353" s="337"/>
      <c r="H353" s="337"/>
      <c r="I353" s="337"/>
      <c r="J353" s="337"/>
      <c r="K353" s="254"/>
      <c r="L353" s="261"/>
      <c r="M353" s="261"/>
      <c r="N353" s="261"/>
      <c r="O353" s="261"/>
      <c r="P353" s="261"/>
      <c r="Q353" s="261"/>
      <c r="R353" s="261"/>
      <c r="S353" s="261"/>
      <c r="T353" s="425"/>
      <c r="U353" s="254"/>
      <c r="V353" s="254"/>
      <c r="W353" s="256"/>
      <c r="X353" s="256"/>
      <c r="Y353" s="256"/>
      <c r="Z353" s="248"/>
    </row>
    <row r="354" spans="1:26" s="339" customFormat="1">
      <c r="A354" s="337"/>
      <c r="B354" s="337"/>
      <c r="C354" s="337"/>
      <c r="D354" s="337"/>
      <c r="E354" s="337"/>
      <c r="F354" s="337"/>
      <c r="G354" s="337"/>
      <c r="H354" s="337"/>
      <c r="I354" s="337"/>
      <c r="J354" s="337"/>
      <c r="K354" s="254"/>
      <c r="L354" s="261"/>
      <c r="M354" s="261"/>
      <c r="N354" s="261"/>
      <c r="O354" s="261"/>
      <c r="P354" s="261"/>
      <c r="Q354" s="261"/>
      <c r="R354" s="261"/>
      <c r="S354" s="261"/>
      <c r="T354" s="425"/>
      <c r="U354" s="254"/>
      <c r="V354" s="254"/>
      <c r="W354" s="256"/>
      <c r="X354" s="256"/>
      <c r="Y354" s="256"/>
      <c r="Z354" s="248"/>
    </row>
    <row r="355" spans="1:26" s="339" customFormat="1">
      <c r="A355" s="337"/>
      <c r="B355" s="337"/>
      <c r="C355" s="337"/>
      <c r="D355" s="337"/>
      <c r="E355" s="337"/>
      <c r="F355" s="337"/>
      <c r="G355" s="337"/>
      <c r="H355" s="337"/>
      <c r="I355" s="337"/>
      <c r="J355" s="337"/>
      <c r="K355" s="254"/>
      <c r="L355" s="261"/>
      <c r="M355" s="261"/>
      <c r="N355" s="261"/>
      <c r="O355" s="261"/>
      <c r="P355" s="261"/>
      <c r="Q355" s="261"/>
      <c r="R355" s="261"/>
      <c r="S355" s="261"/>
      <c r="T355" s="425"/>
      <c r="U355" s="254"/>
      <c r="V355" s="254"/>
      <c r="W355" s="256"/>
      <c r="X355" s="256"/>
      <c r="Y355" s="256"/>
      <c r="Z355" s="248"/>
    </row>
    <row r="356" spans="1:26" s="339" customFormat="1">
      <c r="A356" s="337"/>
      <c r="B356" s="337"/>
      <c r="C356" s="337"/>
      <c r="D356" s="337"/>
      <c r="E356" s="337"/>
      <c r="F356" s="337"/>
      <c r="G356" s="337"/>
      <c r="H356" s="337"/>
      <c r="I356" s="337"/>
      <c r="J356" s="337"/>
      <c r="K356" s="254"/>
      <c r="L356" s="261"/>
      <c r="M356" s="261"/>
      <c r="N356" s="261"/>
      <c r="O356" s="261"/>
      <c r="P356" s="261"/>
      <c r="Q356" s="261"/>
      <c r="R356" s="261"/>
      <c r="S356" s="261"/>
      <c r="T356" s="425"/>
      <c r="U356" s="254"/>
      <c r="V356" s="254"/>
      <c r="W356" s="256"/>
      <c r="X356" s="256"/>
      <c r="Y356" s="256"/>
      <c r="Z356" s="248"/>
    </row>
    <row r="357" spans="1:26" s="339" customFormat="1">
      <c r="A357" s="337"/>
      <c r="B357" s="337"/>
      <c r="C357" s="337"/>
      <c r="D357" s="337"/>
      <c r="E357" s="337"/>
      <c r="F357" s="337"/>
      <c r="G357" s="337"/>
      <c r="H357" s="337"/>
      <c r="I357" s="337"/>
      <c r="J357" s="337"/>
      <c r="K357" s="340"/>
      <c r="L357" s="341"/>
      <c r="M357" s="341"/>
      <c r="N357" s="341"/>
      <c r="O357" s="341"/>
      <c r="P357" s="341"/>
      <c r="Q357" s="341"/>
      <c r="R357" s="341"/>
      <c r="S357" s="341"/>
      <c r="T357" s="342"/>
      <c r="U357" s="340"/>
      <c r="V357" s="340"/>
      <c r="W357" s="247"/>
      <c r="X357" s="247"/>
      <c r="Y357" s="247"/>
      <c r="Z357" s="248"/>
    </row>
    <row r="358" spans="1:26" s="339" customFormat="1">
      <c r="A358" s="337"/>
      <c r="B358" s="337"/>
      <c r="C358" s="337"/>
      <c r="D358" s="337"/>
      <c r="E358" s="337"/>
      <c r="F358" s="337"/>
      <c r="G358" s="337"/>
      <c r="H358" s="337"/>
      <c r="I358" s="337"/>
      <c r="J358" s="337"/>
      <c r="K358" s="340"/>
      <c r="L358" s="341"/>
      <c r="M358" s="341"/>
      <c r="N358" s="341"/>
      <c r="O358" s="341"/>
      <c r="P358" s="341"/>
      <c r="Q358" s="341"/>
      <c r="R358" s="341"/>
      <c r="S358" s="341"/>
      <c r="T358" s="342"/>
      <c r="U358" s="340"/>
      <c r="V358" s="340"/>
      <c r="W358" s="247"/>
      <c r="X358" s="247"/>
      <c r="Y358" s="247"/>
      <c r="Z358" s="248"/>
    </row>
    <row r="359" spans="1:26" s="339" customFormat="1">
      <c r="A359" s="337"/>
      <c r="B359" s="337"/>
      <c r="C359" s="337"/>
      <c r="D359" s="337"/>
      <c r="E359" s="337"/>
      <c r="F359" s="337"/>
      <c r="G359" s="337"/>
      <c r="H359" s="337"/>
      <c r="I359" s="337"/>
      <c r="J359" s="337"/>
      <c r="K359" s="340"/>
      <c r="L359" s="341"/>
      <c r="M359" s="341"/>
      <c r="N359" s="341"/>
      <c r="O359" s="341"/>
      <c r="P359" s="341"/>
      <c r="Q359" s="341"/>
      <c r="R359" s="341"/>
      <c r="S359" s="341"/>
      <c r="T359" s="342"/>
      <c r="U359" s="340"/>
      <c r="V359" s="340"/>
      <c r="W359" s="247"/>
      <c r="X359" s="247"/>
      <c r="Y359" s="247"/>
      <c r="Z359" s="248"/>
    </row>
    <row r="360" spans="1:26" s="339" customFormat="1">
      <c r="A360" s="337"/>
      <c r="B360" s="337"/>
      <c r="C360" s="337"/>
      <c r="D360" s="337"/>
      <c r="E360" s="337"/>
      <c r="F360" s="337"/>
      <c r="G360" s="337"/>
      <c r="H360" s="337"/>
      <c r="I360" s="337"/>
      <c r="J360" s="337"/>
      <c r="K360" s="340"/>
      <c r="L360" s="341"/>
      <c r="M360" s="341"/>
      <c r="N360" s="341"/>
      <c r="O360" s="341"/>
      <c r="P360" s="341"/>
      <c r="Q360" s="341"/>
      <c r="R360" s="341"/>
      <c r="S360" s="341"/>
      <c r="T360" s="342"/>
      <c r="U360" s="340"/>
      <c r="V360" s="340"/>
      <c r="W360" s="247"/>
      <c r="X360" s="247"/>
      <c r="Y360" s="247"/>
      <c r="Z360" s="248"/>
    </row>
    <row r="361" spans="1:26" s="339" customFormat="1">
      <c r="A361" s="337"/>
      <c r="B361" s="337"/>
      <c r="C361" s="337"/>
      <c r="D361" s="337"/>
      <c r="E361" s="337"/>
      <c r="F361" s="337"/>
      <c r="G361" s="337"/>
      <c r="H361" s="337"/>
      <c r="I361" s="337"/>
      <c r="J361" s="337"/>
      <c r="K361" s="340"/>
      <c r="L361" s="341"/>
      <c r="M361" s="341"/>
      <c r="N361" s="341"/>
      <c r="O361" s="341"/>
      <c r="P361" s="341"/>
      <c r="Q361" s="341"/>
      <c r="R361" s="341"/>
      <c r="S361" s="341"/>
      <c r="T361" s="342"/>
      <c r="U361" s="340"/>
      <c r="V361" s="340"/>
      <c r="W361" s="247"/>
      <c r="X361" s="247"/>
      <c r="Y361" s="247"/>
      <c r="Z361" s="248"/>
    </row>
    <row r="362" spans="1:26" s="339" customFormat="1">
      <c r="A362" s="337"/>
      <c r="B362" s="337"/>
      <c r="C362" s="337"/>
      <c r="D362" s="337"/>
      <c r="E362" s="337"/>
      <c r="F362" s="337"/>
      <c r="G362" s="337"/>
      <c r="H362" s="337"/>
      <c r="I362" s="337"/>
      <c r="J362" s="337"/>
      <c r="K362" s="340"/>
      <c r="L362" s="341"/>
      <c r="M362" s="341"/>
      <c r="N362" s="341"/>
      <c r="O362" s="341"/>
      <c r="P362" s="341"/>
      <c r="Q362" s="341"/>
      <c r="R362" s="341"/>
      <c r="S362" s="341"/>
      <c r="T362" s="342"/>
      <c r="U362" s="340"/>
      <c r="V362" s="340"/>
      <c r="W362" s="247"/>
      <c r="X362" s="247"/>
      <c r="Y362" s="247"/>
      <c r="Z362" s="248"/>
    </row>
    <row r="363" spans="1:26" s="339" customFormat="1">
      <c r="A363" s="337"/>
      <c r="B363" s="337"/>
      <c r="C363" s="337"/>
      <c r="D363" s="337"/>
      <c r="E363" s="337"/>
      <c r="F363" s="337"/>
      <c r="G363" s="337"/>
      <c r="H363" s="337"/>
      <c r="I363" s="337"/>
      <c r="J363" s="337"/>
      <c r="K363" s="340"/>
      <c r="L363" s="341"/>
      <c r="M363" s="341"/>
      <c r="N363" s="341"/>
      <c r="O363" s="341"/>
      <c r="P363" s="341"/>
      <c r="Q363" s="341"/>
      <c r="R363" s="341"/>
      <c r="S363" s="341"/>
      <c r="T363" s="342"/>
      <c r="U363" s="340"/>
      <c r="V363" s="340"/>
      <c r="W363" s="247"/>
      <c r="X363" s="247"/>
      <c r="Y363" s="247"/>
      <c r="Z363" s="248"/>
    </row>
    <row r="364" spans="1:26" s="339" customFormat="1">
      <c r="A364" s="337"/>
      <c r="B364" s="337"/>
      <c r="C364" s="337"/>
      <c r="D364" s="337"/>
      <c r="E364" s="337"/>
      <c r="F364" s="337"/>
      <c r="G364" s="337"/>
      <c r="H364" s="337"/>
      <c r="I364" s="337"/>
      <c r="J364" s="337"/>
      <c r="K364" s="340"/>
      <c r="L364" s="341"/>
      <c r="M364" s="341"/>
      <c r="N364" s="341"/>
      <c r="O364" s="341"/>
      <c r="P364" s="341"/>
      <c r="Q364" s="341"/>
      <c r="R364" s="341"/>
      <c r="S364" s="341"/>
      <c r="T364" s="342"/>
      <c r="U364" s="340"/>
      <c r="V364" s="340"/>
      <c r="W364" s="247"/>
      <c r="X364" s="247"/>
      <c r="Y364" s="247"/>
      <c r="Z364" s="248"/>
    </row>
    <row r="365" spans="1:26" s="339" customFormat="1">
      <c r="A365" s="337"/>
      <c r="B365" s="337"/>
      <c r="C365" s="337"/>
      <c r="D365" s="337"/>
      <c r="E365" s="337"/>
      <c r="F365" s="337"/>
      <c r="G365" s="337"/>
      <c r="H365" s="337"/>
      <c r="I365" s="337"/>
      <c r="J365" s="337"/>
      <c r="K365" s="340"/>
      <c r="L365" s="341"/>
      <c r="M365" s="341"/>
      <c r="N365" s="341"/>
      <c r="O365" s="341"/>
      <c r="P365" s="341"/>
      <c r="Q365" s="341"/>
      <c r="R365" s="341"/>
      <c r="S365" s="341"/>
      <c r="T365" s="342"/>
      <c r="U365" s="340"/>
      <c r="V365" s="340"/>
      <c r="W365" s="247"/>
      <c r="X365" s="247"/>
      <c r="Y365" s="247"/>
      <c r="Z365" s="248"/>
    </row>
    <row r="366" spans="1:26" s="339" customFormat="1">
      <c r="A366" s="337"/>
      <c r="B366" s="337"/>
      <c r="C366" s="337"/>
      <c r="D366" s="337"/>
      <c r="E366" s="337"/>
      <c r="F366" s="337"/>
      <c r="G366" s="337"/>
      <c r="H366" s="337"/>
      <c r="I366" s="337"/>
      <c r="J366" s="337"/>
      <c r="K366" s="340"/>
      <c r="L366" s="341"/>
      <c r="M366" s="341"/>
      <c r="N366" s="341"/>
      <c r="O366" s="341"/>
      <c r="P366" s="341"/>
      <c r="Q366" s="341"/>
      <c r="R366" s="341"/>
      <c r="S366" s="341"/>
      <c r="T366" s="342"/>
      <c r="U366" s="340"/>
      <c r="V366" s="340"/>
      <c r="W366" s="247"/>
      <c r="X366" s="247"/>
      <c r="Y366" s="247"/>
      <c r="Z366" s="248"/>
    </row>
    <row r="367" spans="1:26" s="339" customFormat="1">
      <c r="A367" s="337"/>
      <c r="B367" s="337"/>
      <c r="C367" s="337"/>
      <c r="D367" s="337"/>
      <c r="E367" s="337"/>
      <c r="F367" s="337"/>
      <c r="G367" s="337"/>
      <c r="H367" s="337"/>
      <c r="I367" s="337"/>
      <c r="J367" s="337"/>
      <c r="K367" s="340"/>
      <c r="L367" s="341"/>
      <c r="M367" s="341"/>
      <c r="N367" s="341"/>
      <c r="O367" s="341"/>
      <c r="P367" s="341"/>
      <c r="Q367" s="341"/>
      <c r="R367" s="341"/>
      <c r="S367" s="341"/>
      <c r="T367" s="342"/>
      <c r="U367" s="340"/>
      <c r="V367" s="340"/>
      <c r="W367" s="247"/>
      <c r="X367" s="247"/>
      <c r="Y367" s="247"/>
      <c r="Z367" s="248"/>
    </row>
    <row r="368" spans="1:26" s="339" customFormat="1">
      <c r="A368" s="337"/>
      <c r="B368" s="337"/>
      <c r="C368" s="337"/>
      <c r="D368" s="337"/>
      <c r="E368" s="337"/>
      <c r="F368" s="337"/>
      <c r="G368" s="337"/>
      <c r="H368" s="337"/>
      <c r="I368" s="337"/>
      <c r="J368" s="337"/>
      <c r="K368" s="340"/>
      <c r="L368" s="341"/>
      <c r="M368" s="341"/>
      <c r="N368" s="341"/>
      <c r="O368" s="341"/>
      <c r="P368" s="341"/>
      <c r="Q368" s="341"/>
      <c r="R368" s="341"/>
      <c r="S368" s="341"/>
      <c r="T368" s="342"/>
      <c r="U368" s="340"/>
      <c r="V368" s="340"/>
      <c r="W368" s="247"/>
      <c r="X368" s="247"/>
      <c r="Y368" s="247"/>
      <c r="Z368" s="248"/>
    </row>
    <row r="369" spans="1:26" s="339" customFormat="1">
      <c r="A369" s="337"/>
      <c r="B369" s="337"/>
      <c r="C369" s="337"/>
      <c r="D369" s="337"/>
      <c r="E369" s="337"/>
      <c r="F369" s="337"/>
      <c r="G369" s="337"/>
      <c r="H369" s="337"/>
      <c r="I369" s="337"/>
      <c r="J369" s="337"/>
      <c r="K369" s="340"/>
      <c r="L369" s="341"/>
      <c r="M369" s="341"/>
      <c r="N369" s="341"/>
      <c r="O369" s="341"/>
      <c r="P369" s="341"/>
      <c r="Q369" s="341"/>
      <c r="R369" s="341"/>
      <c r="S369" s="341"/>
      <c r="T369" s="342"/>
      <c r="U369" s="340"/>
      <c r="V369" s="340"/>
      <c r="W369" s="247"/>
      <c r="X369" s="247"/>
      <c r="Y369" s="247"/>
      <c r="Z369" s="248"/>
    </row>
    <row r="370" spans="1:26" s="339" customFormat="1">
      <c r="A370" s="337"/>
      <c r="B370" s="337"/>
      <c r="C370" s="337"/>
      <c r="D370" s="337"/>
      <c r="E370" s="337"/>
      <c r="F370" s="337"/>
      <c r="G370" s="337"/>
      <c r="H370" s="337"/>
      <c r="I370" s="337"/>
      <c r="J370" s="337"/>
      <c r="K370" s="340"/>
      <c r="L370" s="341"/>
      <c r="M370" s="341"/>
      <c r="N370" s="341"/>
      <c r="O370" s="341"/>
      <c r="P370" s="341"/>
      <c r="Q370" s="341"/>
      <c r="R370" s="341"/>
      <c r="S370" s="341"/>
      <c r="T370" s="342"/>
      <c r="U370" s="340"/>
      <c r="V370" s="340"/>
      <c r="W370" s="247"/>
      <c r="X370" s="247"/>
      <c r="Y370" s="247"/>
      <c r="Z370" s="248"/>
    </row>
    <row r="371" spans="1:26" s="339" customFormat="1">
      <c r="A371" s="337"/>
      <c r="B371" s="337"/>
      <c r="C371" s="337"/>
      <c r="D371" s="337"/>
      <c r="E371" s="337"/>
      <c r="F371" s="337"/>
      <c r="G371" s="337"/>
      <c r="H371" s="337"/>
      <c r="I371" s="337"/>
      <c r="J371" s="337"/>
      <c r="K371" s="340"/>
      <c r="L371" s="341"/>
      <c r="M371" s="341"/>
      <c r="N371" s="341"/>
      <c r="O371" s="341"/>
      <c r="P371" s="341"/>
      <c r="Q371" s="341"/>
      <c r="R371" s="341"/>
      <c r="S371" s="341"/>
      <c r="T371" s="342"/>
      <c r="U371" s="340"/>
      <c r="V371" s="340"/>
      <c r="W371" s="247"/>
      <c r="X371" s="247"/>
      <c r="Y371" s="247"/>
      <c r="Z371" s="248"/>
    </row>
    <row r="372" spans="1:26" s="339" customFormat="1">
      <c r="A372" s="337"/>
      <c r="B372" s="337"/>
      <c r="C372" s="337"/>
      <c r="D372" s="337"/>
      <c r="E372" s="337"/>
      <c r="F372" s="337"/>
      <c r="G372" s="337"/>
      <c r="H372" s="337"/>
      <c r="I372" s="337"/>
      <c r="J372" s="337"/>
      <c r="K372" s="340"/>
      <c r="L372" s="341"/>
      <c r="M372" s="341"/>
      <c r="N372" s="341"/>
      <c r="O372" s="341"/>
      <c r="P372" s="341"/>
      <c r="Q372" s="341"/>
      <c r="R372" s="341"/>
      <c r="S372" s="341"/>
      <c r="T372" s="342"/>
      <c r="U372" s="340"/>
      <c r="V372" s="340"/>
      <c r="W372" s="247"/>
      <c r="X372" s="247"/>
      <c r="Y372" s="247"/>
      <c r="Z372" s="248"/>
    </row>
    <row r="373" spans="1:26" s="339" customFormat="1">
      <c r="A373" s="337"/>
      <c r="B373" s="337"/>
      <c r="C373" s="337"/>
      <c r="D373" s="337"/>
      <c r="E373" s="337"/>
      <c r="F373" s="337"/>
      <c r="G373" s="337"/>
      <c r="H373" s="337"/>
      <c r="I373" s="337"/>
      <c r="J373" s="337"/>
      <c r="K373" s="340"/>
      <c r="L373" s="341"/>
      <c r="M373" s="341"/>
      <c r="N373" s="341"/>
      <c r="O373" s="341"/>
      <c r="P373" s="341"/>
      <c r="Q373" s="341"/>
      <c r="R373" s="341"/>
      <c r="S373" s="341"/>
      <c r="T373" s="342"/>
      <c r="U373" s="340"/>
      <c r="V373" s="340"/>
      <c r="W373" s="247"/>
      <c r="X373" s="247"/>
      <c r="Y373" s="247"/>
      <c r="Z373" s="248"/>
    </row>
    <row r="374" spans="1:26" s="339" customFormat="1">
      <c r="A374" s="337"/>
      <c r="B374" s="337"/>
      <c r="C374" s="337"/>
      <c r="D374" s="337"/>
      <c r="E374" s="337"/>
      <c r="F374" s="337"/>
      <c r="G374" s="337"/>
      <c r="H374" s="337"/>
      <c r="I374" s="337"/>
      <c r="J374" s="337"/>
      <c r="K374" s="340"/>
      <c r="L374" s="341"/>
      <c r="M374" s="341"/>
      <c r="N374" s="341"/>
      <c r="O374" s="341"/>
      <c r="P374" s="341"/>
      <c r="Q374" s="341"/>
      <c r="R374" s="341"/>
      <c r="S374" s="341"/>
      <c r="T374" s="342"/>
      <c r="U374" s="340"/>
      <c r="V374" s="340"/>
      <c r="W374" s="247"/>
      <c r="X374" s="247"/>
      <c r="Y374" s="247"/>
      <c r="Z374" s="248"/>
    </row>
  </sheetData>
  <sheetProtection sheet="1" objects="1" scenarios="1"/>
  <mergeCells count="115">
    <mergeCell ref="B2:J2"/>
    <mergeCell ref="A3:J3"/>
    <mergeCell ref="A4:C4"/>
    <mergeCell ref="D4:E4"/>
    <mergeCell ref="G4:H4"/>
    <mergeCell ref="A5:C5"/>
    <mergeCell ref="D5:E5"/>
    <mergeCell ref="G5:H5"/>
    <mergeCell ref="A32:G32"/>
    <mergeCell ref="H36:J36"/>
    <mergeCell ref="I37:J37"/>
    <mergeCell ref="I35:J35"/>
    <mergeCell ref="A6:C6"/>
    <mergeCell ref="D6:E6"/>
    <mergeCell ref="F6:F7"/>
    <mergeCell ref="G6:J7"/>
    <mergeCell ref="A7:C7"/>
    <mergeCell ref="D7:E7"/>
    <mergeCell ref="E8:J8"/>
    <mergeCell ref="A33:G33"/>
    <mergeCell ref="A31:E31"/>
    <mergeCell ref="I44:J44"/>
    <mergeCell ref="I45:J45"/>
    <mergeCell ref="I46:J46"/>
    <mergeCell ref="A47:G47"/>
    <mergeCell ref="A48:E48"/>
    <mergeCell ref="G48:I48"/>
    <mergeCell ref="I38:J38"/>
    <mergeCell ref="I39:J39"/>
    <mergeCell ref="I40:J40"/>
    <mergeCell ref="I41:J41"/>
    <mergeCell ref="I42:J42"/>
    <mergeCell ref="I43:J43"/>
    <mergeCell ref="G59:J59"/>
    <mergeCell ref="G60:J61"/>
    <mergeCell ref="G62:J62"/>
    <mergeCell ref="A66:E66"/>
    <mergeCell ref="G66:I66"/>
    <mergeCell ref="C67:E67"/>
    <mergeCell ref="C49:E49"/>
    <mergeCell ref="G50:J50"/>
    <mergeCell ref="G51:J52"/>
    <mergeCell ref="G53:J53"/>
    <mergeCell ref="A57:E57"/>
    <mergeCell ref="G57:I57"/>
    <mergeCell ref="G77:J77"/>
    <mergeCell ref="G78:J79"/>
    <mergeCell ref="G80:J80"/>
    <mergeCell ref="A84:E84"/>
    <mergeCell ref="G84:I84"/>
    <mergeCell ref="C85:E85"/>
    <mergeCell ref="G68:J68"/>
    <mergeCell ref="G69:J70"/>
    <mergeCell ref="G71:J71"/>
    <mergeCell ref="A75:E75"/>
    <mergeCell ref="G75:I75"/>
    <mergeCell ref="C76:E76"/>
    <mergeCell ref="A96:J96"/>
    <mergeCell ref="A97:J97"/>
    <mergeCell ref="A98:J98"/>
    <mergeCell ref="A99:J99"/>
    <mergeCell ref="A100:J100"/>
    <mergeCell ref="A101:J101"/>
    <mergeCell ref="G86:J86"/>
    <mergeCell ref="G87:J88"/>
    <mergeCell ref="G89:J89"/>
    <mergeCell ref="A93:J93"/>
    <mergeCell ref="A94:J94"/>
    <mergeCell ref="A95:J95"/>
    <mergeCell ref="G108:J108"/>
    <mergeCell ref="G109:J109"/>
    <mergeCell ref="G110:J110"/>
    <mergeCell ref="G111:J111"/>
    <mergeCell ref="G112:J112"/>
    <mergeCell ref="G113:J113"/>
    <mergeCell ref="A102:C103"/>
    <mergeCell ref="G102:J102"/>
    <mergeCell ref="G104:J104"/>
    <mergeCell ref="G105:J105"/>
    <mergeCell ref="G106:J106"/>
    <mergeCell ref="G107:J107"/>
    <mergeCell ref="G122:J122"/>
    <mergeCell ref="G123:J123"/>
    <mergeCell ref="G124:J124"/>
    <mergeCell ref="G125:J125"/>
    <mergeCell ref="G114:J114"/>
    <mergeCell ref="G115:J115"/>
    <mergeCell ref="G116:J116"/>
    <mergeCell ref="G117:J117"/>
    <mergeCell ref="G118:J118"/>
    <mergeCell ref="G119:J119"/>
    <mergeCell ref="A139:J139"/>
    <mergeCell ref="G140:J140"/>
    <mergeCell ref="A141:J141"/>
    <mergeCell ref="G142:J142"/>
    <mergeCell ref="A143:J143"/>
    <mergeCell ref="I9:J9"/>
    <mergeCell ref="I10:J10"/>
    <mergeCell ref="I11:J11"/>
    <mergeCell ref="I33:J33"/>
    <mergeCell ref="I34:J34"/>
    <mergeCell ref="A132:J133"/>
    <mergeCell ref="G134:J134"/>
    <mergeCell ref="A135:J135"/>
    <mergeCell ref="G136:J136"/>
    <mergeCell ref="A137:J137"/>
    <mergeCell ref="G138:J138"/>
    <mergeCell ref="G126:J126"/>
    <mergeCell ref="G127:J127"/>
    <mergeCell ref="G128:J128"/>
    <mergeCell ref="G129:J129"/>
    <mergeCell ref="G130:J130"/>
    <mergeCell ref="G131:J131"/>
    <mergeCell ref="G120:J120"/>
    <mergeCell ref="G121:J121"/>
  </mergeCells>
  <pageMargins left="0.56000000000000005" right="0.52" top="0.55000000000000004" bottom="0.57000000000000006" header="0.30000000000000004" footer="0.30000000000000004"/>
  <pageSetup paperSize="9" scale="99" orientation="landscape" r:id="rId1"/>
  <headerFooter>
    <oddHeader>&amp;L&amp;8 UTC  - Master Qualité &amp;C&amp;8Onglet : &amp;A&amp;R&amp;8Fichier : &amp;F</oddHeader>
    <oddFooter>&amp;L&amp;8Version du 04 février 2018&amp;C&amp;8©2018  Master QPO - TTS :Claire MANCET-Hamza EL MARSAOUI-Lamjed MEKSI-Wiame LAMKADEM &amp;R&amp;8&amp;P/&amp;N</oddFooter>
  </headerFooter>
  <rowBreaks count="6" manualBreakCount="6">
    <brk id="31" max="16383" man="1"/>
    <brk id="47" max="16383" man="1"/>
    <brk id="65" max="16383" man="1"/>
    <brk id="83" max="16383" man="1"/>
    <brk id="100" max="9" man="1"/>
    <brk id="131" max="16383" man="1"/>
  </rowBreaks>
  <colBreaks count="1" manualBreakCount="1">
    <brk id="10" max="142" man="1"/>
  </colBreaks>
  <drawing r:id="rId2"/>
</worksheet>
</file>

<file path=xl/worksheets/sheet7.xml><?xml version="1.0" encoding="utf-8"?>
<worksheet xmlns="http://schemas.openxmlformats.org/spreadsheetml/2006/main" xmlns:r="http://schemas.openxmlformats.org/officeDocument/2006/relationships">
  <sheetPr codeName="Feuil9">
    <tabColor rgb="FFFFE9F9"/>
  </sheetPr>
  <dimension ref="A1:AA346"/>
  <sheetViews>
    <sheetView view="pageBreakPreview" zoomScaleNormal="80" zoomScaleSheetLayoutView="100" workbookViewId="0">
      <selection activeCell="J4" sqref="J4"/>
    </sheetView>
  </sheetViews>
  <sheetFormatPr baseColWidth="10" defaultColWidth="10.7109375" defaultRowHeight="15"/>
  <cols>
    <col min="1" max="1" width="7.28515625" style="249" customWidth="1"/>
    <col min="2" max="10" width="14" style="249" customWidth="1"/>
    <col min="11" max="11" width="11.42578125" style="340" customWidth="1"/>
    <col min="12" max="12" width="14.28515625" style="341" customWidth="1"/>
    <col min="13" max="13" width="9.85546875" style="341" customWidth="1"/>
    <col min="14" max="14" width="10.140625" style="341" customWidth="1"/>
    <col min="15" max="15" width="6.7109375" style="341" customWidth="1"/>
    <col min="16" max="17" width="5" style="341" customWidth="1"/>
    <col min="18" max="18" width="8" style="341" customWidth="1"/>
    <col min="19" max="20" width="8.7109375" style="341" customWidth="1"/>
    <col min="21" max="21" width="8.7109375" style="340" customWidth="1"/>
    <col min="22" max="22" width="5" style="340" customWidth="1"/>
    <col min="23" max="25" width="8.42578125" style="340" customWidth="1"/>
    <col min="26" max="26" width="10.7109375" style="247"/>
    <col min="27" max="16384" width="10.7109375" style="249"/>
  </cols>
  <sheetData>
    <row r="1" spans="1:27" ht="34.5" customHeight="1">
      <c r="A1" s="710" t="str">
        <f>'Résultats communs'!A1</f>
        <v>Document d'appui à une déclaration Qualité sur les normes ISO 9001:2015, ISO 13485:2015 et ISO 14975:2013</v>
      </c>
      <c r="B1" s="711"/>
      <c r="C1" s="711"/>
      <c r="D1" s="711"/>
      <c r="E1" s="712"/>
      <c r="F1" s="712"/>
      <c r="G1" s="712"/>
      <c r="H1" s="712"/>
      <c r="I1" s="712"/>
      <c r="J1" s="713" t="s">
        <v>1</v>
      </c>
      <c r="K1" s="243"/>
      <c r="L1" s="243"/>
      <c r="M1" s="243"/>
      <c r="N1" s="243"/>
      <c r="O1" s="243"/>
      <c r="P1" s="243"/>
      <c r="Q1" s="243"/>
      <c r="R1" s="243"/>
      <c r="S1" s="244"/>
      <c r="T1" s="244"/>
      <c r="U1" s="246"/>
      <c r="V1" s="246"/>
      <c r="W1" s="246"/>
    </row>
    <row r="2" spans="1:27" ht="32.1" customHeight="1">
      <c r="A2" s="714"/>
      <c r="B2" s="1360" t="str">
        <f>'Résultats communs'!B2</f>
        <v>ISO 13485:2016, ISO 9001:2015, ISO 14971:2013 : Mutualisation des exigences et outil tri-diagnostic pour la performance des entreprises biomédicales</v>
      </c>
      <c r="C2" s="1361"/>
      <c r="D2" s="1361"/>
      <c r="E2" s="1361"/>
      <c r="F2" s="1361"/>
      <c r="G2" s="1361"/>
      <c r="H2" s="1361"/>
      <c r="I2" s="1361"/>
      <c r="J2" s="1362"/>
      <c r="K2" s="418"/>
      <c r="L2" s="419"/>
      <c r="M2" s="419"/>
      <c r="N2" s="419"/>
      <c r="O2" s="419"/>
      <c r="P2" s="419"/>
      <c r="Q2" s="419"/>
      <c r="R2" s="419"/>
      <c r="S2" s="244"/>
      <c r="T2" s="244"/>
      <c r="W2" s="246"/>
    </row>
    <row r="3" spans="1:27" ht="21.95" customHeight="1">
      <c r="A3" s="1476" t="s">
        <v>1638</v>
      </c>
      <c r="B3" s="1477"/>
      <c r="C3" s="1477"/>
      <c r="D3" s="1477"/>
      <c r="E3" s="1477"/>
      <c r="F3" s="1477"/>
      <c r="G3" s="1477"/>
      <c r="H3" s="1477"/>
      <c r="I3" s="1477"/>
      <c r="J3" s="1478"/>
      <c r="K3" s="495"/>
      <c r="L3" s="496"/>
      <c r="M3" s="496"/>
      <c r="N3" s="496"/>
      <c r="O3" s="496"/>
      <c r="P3" s="496"/>
      <c r="Q3" s="496"/>
      <c r="R3" s="496"/>
      <c r="S3" s="244"/>
      <c r="T3" s="244"/>
      <c r="U3" s="246"/>
      <c r="V3" s="497"/>
    </row>
    <row r="4" spans="1:27" ht="14.1" customHeight="1">
      <c r="A4" s="1366" t="str">
        <f>'Résultats communs'!A4:C4</f>
        <v>Nom de l'établissement :</v>
      </c>
      <c r="B4" s="1367"/>
      <c r="C4" s="1367"/>
      <c r="D4" s="1368" t="str">
        <f>'Résultats communs'!D4:E4</f>
        <v>Nom de l'établissement</v>
      </c>
      <c r="E4" s="1460"/>
      <c r="F4" s="715" t="str">
        <f>'Résultats communs'!F4</f>
        <v>Resp. Autodiagnostic :</v>
      </c>
      <c r="G4" s="1370" t="str">
        <f>'Résultats communs'!G4:H4</f>
        <v>Nom &amp; Prénom</v>
      </c>
      <c r="H4" s="1371"/>
      <c r="I4" s="16" t="str">
        <f>'Résultats communs'!I4</f>
        <v>Date :</v>
      </c>
      <c r="J4" s="765">
        <f>'Evaluation des exigences'!M4</f>
        <v>43131</v>
      </c>
      <c r="K4" s="498"/>
      <c r="L4" s="498"/>
      <c r="M4" s="498"/>
      <c r="N4" s="498"/>
      <c r="O4" s="498"/>
      <c r="P4" s="498"/>
      <c r="Q4" s="498"/>
      <c r="R4" s="498"/>
      <c r="V4" s="497"/>
    </row>
    <row r="5" spans="1:27" ht="14.1" customHeight="1">
      <c r="A5" s="1345" t="str">
        <f>'Résultats communs'!A5:C5</f>
        <v>Resp. Qualité et Affaires Règlementaires :</v>
      </c>
      <c r="B5" s="1346"/>
      <c r="C5" s="1346"/>
      <c r="D5" s="1347" t="str">
        <f>'Résultats communs'!D5:E5</f>
        <v>Nom et Prénom</v>
      </c>
      <c r="E5" s="1348"/>
      <c r="F5" s="631" t="str">
        <f>'Résultats communs'!F5</f>
        <v>Email :</v>
      </c>
      <c r="G5" s="1372" t="str">
        <f>'Résultats communs'!G5:H5</f>
        <v>email</v>
      </c>
      <c r="H5" s="1373"/>
      <c r="I5" s="17" t="str">
        <f>'Résultats communs'!I5</f>
        <v xml:space="preserve">Tel : </v>
      </c>
      <c r="J5" s="932" t="str">
        <f>'Résultats communs'!J5</f>
        <v>xxxxxxx</v>
      </c>
      <c r="K5" s="499"/>
      <c r="L5" s="499"/>
      <c r="M5" s="499"/>
      <c r="N5" s="499"/>
      <c r="O5" s="499"/>
      <c r="P5" s="499"/>
      <c r="Q5" s="499"/>
      <c r="R5" s="499"/>
      <c r="V5" s="497"/>
    </row>
    <row r="6" spans="1:27" ht="14.1" customHeight="1">
      <c r="A6" s="1345" t="str">
        <f>'Résultats communs'!A6:C6</f>
        <v xml:space="preserve">Email : </v>
      </c>
      <c r="B6" s="1346"/>
      <c r="C6" s="1346"/>
      <c r="D6" s="1347" t="str">
        <f>'Résultats communs'!D6:E6</f>
        <v>@</v>
      </c>
      <c r="E6" s="1348"/>
      <c r="F6" s="1474" t="str">
        <f>'Résultats communs'!F6:F7</f>
        <v>Equipe d'évaluation :</v>
      </c>
      <c r="G6" s="1351" t="str">
        <f>'Résultats communs'!G6:J7</f>
        <v>Noms et prénoms des participants</v>
      </c>
      <c r="H6" s="1352"/>
      <c r="I6" s="1352"/>
      <c r="J6" s="1353"/>
      <c r="K6" s="500"/>
      <c r="L6" s="500"/>
      <c r="M6" s="500"/>
      <c r="N6" s="500"/>
      <c r="O6" s="500"/>
      <c r="P6" s="500"/>
      <c r="Q6" s="500"/>
      <c r="R6" s="500"/>
      <c r="S6" s="244"/>
      <c r="T6" s="244"/>
      <c r="U6" s="246"/>
      <c r="V6" s="497"/>
    </row>
    <row r="7" spans="1:27" ht="14.1" customHeight="1">
      <c r="A7" s="1448" t="str">
        <f>'Résultats communs'!A7:C7</f>
        <v>Téléphone :</v>
      </c>
      <c r="B7" s="1449"/>
      <c r="C7" s="1449"/>
      <c r="D7" s="1450" t="str">
        <f>'Résultats communs'!D7:E7</f>
        <v>Tél</v>
      </c>
      <c r="E7" s="1451"/>
      <c r="F7" s="1475"/>
      <c r="G7" s="1446"/>
      <c r="H7" s="1446"/>
      <c r="I7" s="1446"/>
      <c r="J7" s="1447"/>
      <c r="K7" s="263"/>
      <c r="L7" s="263"/>
      <c r="M7" s="263"/>
      <c r="N7" s="263"/>
      <c r="O7" s="263"/>
      <c r="P7" s="263"/>
      <c r="Q7" s="263"/>
      <c r="R7" s="263"/>
      <c r="S7" s="252"/>
      <c r="T7" s="252"/>
      <c r="U7" s="255"/>
      <c r="V7" s="259"/>
      <c r="W7" s="254"/>
      <c r="X7" s="254"/>
      <c r="Y7" s="254"/>
      <c r="Z7" s="256"/>
      <c r="AA7" s="256"/>
    </row>
    <row r="8" spans="1:27" ht="18" customHeight="1">
      <c r="A8" s="1277" t="str">
        <f>CONCATENATE("Conformité estimée des ",'Calculs et Décisions'!$B$653," sous-articles ISO 14971:2013")</f>
        <v>Conformité estimée des 0 sous-articles ISO 14971:2013</v>
      </c>
      <c r="B8" s="1278"/>
      <c r="C8" s="1278"/>
      <c r="D8" s="1278"/>
      <c r="E8" s="1278"/>
      <c r="F8" s="1275" t="s">
        <v>1740</v>
      </c>
      <c r="G8" s="1275"/>
      <c r="H8" s="1275"/>
      <c r="I8" s="422"/>
      <c r="J8" s="716" t="s">
        <v>657</v>
      </c>
      <c r="K8" s="265"/>
      <c r="L8" s="251"/>
      <c r="M8" s="251"/>
      <c r="N8" s="251"/>
      <c r="O8" s="251"/>
      <c r="P8" s="251"/>
      <c r="Q8" s="251"/>
      <c r="R8" s="251"/>
      <c r="S8" s="252"/>
      <c r="T8" s="252"/>
      <c r="U8" s="254"/>
      <c r="V8" s="254"/>
      <c r="W8" s="254"/>
      <c r="X8" s="254"/>
      <c r="Y8" s="254"/>
      <c r="Z8" s="256"/>
      <c r="AA8" s="256"/>
    </row>
    <row r="9" spans="1:27" ht="15.75">
      <c r="A9" s="717"/>
      <c r="B9" s="266"/>
      <c r="C9" s="266"/>
      <c r="D9" s="266"/>
      <c r="E9" s="266"/>
      <c r="F9" s="1276"/>
      <c r="G9" s="1276"/>
      <c r="H9" s="1276"/>
      <c r="I9" s="501" t="s">
        <v>658</v>
      </c>
      <c r="J9" s="718" t="s">
        <v>659</v>
      </c>
      <c r="K9" s="254"/>
      <c r="L9" s="261"/>
      <c r="M9" s="261"/>
      <c r="N9" s="261"/>
      <c r="O9" s="261"/>
      <c r="P9" s="261"/>
      <c r="Q9" s="261"/>
      <c r="R9" s="261"/>
      <c r="S9" s="252"/>
      <c r="T9" s="252"/>
      <c r="U9" s="254"/>
      <c r="V9" s="254"/>
      <c r="W9" s="254"/>
      <c r="X9" s="254"/>
      <c r="Y9" s="254"/>
      <c r="Z9" s="256"/>
      <c r="AA9" s="256"/>
    </row>
    <row r="10" spans="1:27" ht="15.75">
      <c r="A10" s="719"/>
      <c r="B10" s="266"/>
      <c r="C10" s="266"/>
      <c r="D10" s="266"/>
      <c r="E10" s="266"/>
      <c r="F10" s="266"/>
      <c r="G10" s="266"/>
      <c r="H10" s="266"/>
      <c r="I10" s="502" t="s">
        <v>660</v>
      </c>
      <c r="J10" s="720" t="s">
        <v>661</v>
      </c>
      <c r="K10" s="254"/>
      <c r="N10" s="424"/>
      <c r="O10" s="261"/>
      <c r="AA10" s="256"/>
    </row>
    <row r="11" spans="1:27" ht="15.75">
      <c r="A11" s="719"/>
      <c r="B11" s="266"/>
      <c r="C11" s="266"/>
      <c r="D11" s="266"/>
      <c r="E11" s="266"/>
      <c r="F11" s="266"/>
      <c r="G11" s="266"/>
      <c r="H11" s="266"/>
      <c r="I11" s="503" t="s">
        <v>660</v>
      </c>
      <c r="J11" s="721" t="s">
        <v>665</v>
      </c>
      <c r="K11" s="254"/>
      <c r="N11" s="272"/>
      <c r="O11" s="261"/>
      <c r="AA11" s="256"/>
    </row>
    <row r="12" spans="1:27">
      <c r="A12" s="719"/>
      <c r="B12" s="266"/>
      <c r="C12" s="266"/>
      <c r="D12" s="266"/>
      <c r="E12" s="266"/>
      <c r="F12" s="266"/>
      <c r="G12" s="266"/>
      <c r="H12" s="266"/>
      <c r="I12" s="266"/>
      <c r="J12" s="722"/>
      <c r="K12" s="254"/>
      <c r="N12" s="272"/>
      <c r="O12" s="261"/>
      <c r="AA12" s="256"/>
    </row>
    <row r="13" spans="1:27">
      <c r="A13" s="719"/>
      <c r="B13" s="266"/>
      <c r="C13" s="266"/>
      <c r="D13" s="266"/>
      <c r="E13" s="266"/>
      <c r="F13" s="266"/>
      <c r="G13" s="266"/>
      <c r="H13" s="266"/>
      <c r="I13" s="266"/>
      <c r="J13" s="722"/>
      <c r="K13" s="254"/>
      <c r="N13" s="272"/>
      <c r="O13" s="261"/>
      <c r="AA13" s="256"/>
    </row>
    <row r="14" spans="1:27">
      <c r="A14" s="719"/>
      <c r="B14" s="266"/>
      <c r="C14" s="266"/>
      <c r="D14" s="266"/>
      <c r="E14" s="266"/>
      <c r="F14" s="266"/>
      <c r="G14" s="266"/>
      <c r="H14" s="266"/>
      <c r="I14" s="266"/>
      <c r="J14" s="722"/>
      <c r="K14" s="254"/>
      <c r="N14" s="272"/>
      <c r="O14" s="261"/>
      <c r="AA14" s="256"/>
    </row>
    <row r="15" spans="1:27">
      <c r="A15" s="719"/>
      <c r="B15" s="266"/>
      <c r="C15" s="266"/>
      <c r="D15" s="266"/>
      <c r="E15" s="266"/>
      <c r="F15" s="266"/>
      <c r="G15" s="266"/>
      <c r="H15" s="266"/>
      <c r="I15" s="266"/>
      <c r="J15" s="722"/>
      <c r="K15" s="254"/>
      <c r="N15" s="251"/>
      <c r="O15" s="261"/>
      <c r="AA15" s="256"/>
    </row>
    <row r="16" spans="1:27">
      <c r="A16" s="719"/>
      <c r="B16" s="266"/>
      <c r="C16" s="266"/>
      <c r="D16" s="266"/>
      <c r="E16" s="266"/>
      <c r="F16" s="266"/>
      <c r="G16" s="266"/>
      <c r="H16" s="266"/>
      <c r="I16" s="266"/>
      <c r="J16" s="722"/>
      <c r="K16" s="254"/>
      <c r="L16" s="261"/>
      <c r="M16" s="261"/>
      <c r="N16" s="261"/>
      <c r="O16" s="261"/>
      <c r="AA16" s="256"/>
    </row>
    <row r="17" spans="1:27">
      <c r="A17" s="719"/>
      <c r="B17" s="266"/>
      <c r="C17" s="266"/>
      <c r="D17" s="266"/>
      <c r="E17" s="266"/>
      <c r="F17" s="266"/>
      <c r="G17" s="266"/>
      <c r="H17" s="266"/>
      <c r="I17" s="266"/>
      <c r="J17" s="722"/>
      <c r="K17" s="254"/>
      <c r="L17" s="254"/>
      <c r="M17" s="261"/>
      <c r="N17" s="254"/>
      <c r="O17" s="261"/>
      <c r="AA17" s="256"/>
    </row>
    <row r="18" spans="1:27">
      <c r="A18" s="719"/>
      <c r="B18" s="266"/>
      <c r="C18" s="266"/>
      <c r="D18" s="266"/>
      <c r="E18" s="266"/>
      <c r="F18" s="266"/>
      <c r="G18" s="266"/>
      <c r="H18" s="266"/>
      <c r="I18" s="266"/>
      <c r="J18" s="722"/>
      <c r="K18" s="254"/>
      <c r="L18" s="261"/>
      <c r="M18" s="261"/>
      <c r="N18" s="261"/>
      <c r="O18" s="261"/>
      <c r="AA18" s="256"/>
    </row>
    <row r="19" spans="1:27">
      <c r="A19" s="719"/>
      <c r="B19" s="266"/>
      <c r="C19" s="266"/>
      <c r="D19" s="266"/>
      <c r="E19" s="266"/>
      <c r="F19" s="266"/>
      <c r="G19" s="266"/>
      <c r="H19" s="266"/>
      <c r="I19" s="266"/>
      <c r="J19" s="722"/>
      <c r="K19" s="254"/>
      <c r="L19" s="261"/>
      <c r="M19" s="261"/>
      <c r="N19" s="261"/>
      <c r="O19" s="261"/>
      <c r="P19" s="261"/>
      <c r="Q19" s="261"/>
      <c r="R19" s="261"/>
      <c r="S19" s="252"/>
      <c r="T19" s="252"/>
      <c r="U19" s="254"/>
      <c r="V19" s="254"/>
      <c r="W19" s="254"/>
      <c r="X19" s="254"/>
      <c r="Y19" s="254"/>
      <c r="Z19" s="256"/>
      <c r="AA19" s="256"/>
    </row>
    <row r="20" spans="1:27">
      <c r="A20" s="719"/>
      <c r="B20" s="266"/>
      <c r="C20" s="266"/>
      <c r="D20" s="266"/>
      <c r="E20" s="266"/>
      <c r="F20" s="266"/>
      <c r="G20" s="266"/>
      <c r="H20" s="266"/>
      <c r="I20" s="266"/>
      <c r="J20" s="722"/>
      <c r="K20" s="254"/>
      <c r="O20" s="425"/>
      <c r="P20" s="425"/>
      <c r="Q20" s="425"/>
      <c r="R20" s="425"/>
      <c r="S20" s="252"/>
      <c r="T20" s="252"/>
      <c r="U20" s="254"/>
      <c r="V20" s="254"/>
      <c r="W20" s="254"/>
      <c r="X20" s="254"/>
      <c r="Y20" s="254"/>
      <c r="Z20" s="256"/>
      <c r="AA20" s="256"/>
    </row>
    <row r="21" spans="1:27">
      <c r="A21" s="719"/>
      <c r="B21" s="266"/>
      <c r="C21" s="266"/>
      <c r="D21" s="266"/>
      <c r="E21" s="266"/>
      <c r="F21" s="266"/>
      <c r="G21" s="266"/>
      <c r="H21" s="266"/>
      <c r="I21" s="266"/>
      <c r="J21" s="722"/>
      <c r="K21" s="254"/>
      <c r="O21" s="424"/>
      <c r="P21" s="424"/>
      <c r="Q21" s="424"/>
      <c r="R21" s="424"/>
      <c r="S21" s="252"/>
      <c r="T21" s="252"/>
      <c r="U21" s="254"/>
      <c r="V21" s="254"/>
      <c r="W21" s="254"/>
      <c r="X21" s="254"/>
      <c r="Y21" s="254"/>
      <c r="Z21" s="256"/>
      <c r="AA21" s="256"/>
    </row>
    <row r="22" spans="1:27">
      <c r="A22" s="719"/>
      <c r="B22" s="266"/>
      <c r="C22" s="266"/>
      <c r="D22" s="266"/>
      <c r="E22" s="266"/>
      <c r="F22" s="266"/>
      <c r="G22" s="266"/>
      <c r="H22" s="266"/>
      <c r="I22" s="266"/>
      <c r="J22" s="722"/>
      <c r="K22" s="254"/>
      <c r="O22" s="424"/>
      <c r="P22" s="424"/>
      <c r="Q22" s="424"/>
      <c r="R22" s="424"/>
      <c r="S22" s="252"/>
      <c r="T22" s="252"/>
      <c r="U22" s="254"/>
      <c r="V22" s="254"/>
      <c r="W22" s="254"/>
      <c r="X22" s="254"/>
      <c r="Y22" s="254"/>
      <c r="Z22" s="256"/>
      <c r="AA22" s="256"/>
    </row>
    <row r="23" spans="1:27">
      <c r="A23" s="719"/>
      <c r="B23" s="266"/>
      <c r="C23" s="266"/>
      <c r="D23" s="266"/>
      <c r="E23" s="266"/>
      <c r="F23" s="266"/>
      <c r="G23" s="266"/>
      <c r="H23" s="266"/>
      <c r="I23" s="266"/>
      <c r="J23" s="722"/>
      <c r="K23" s="254"/>
      <c r="O23" s="424"/>
      <c r="P23" s="424"/>
      <c r="Q23" s="424"/>
      <c r="R23" s="424"/>
      <c r="S23" s="252"/>
      <c r="T23" s="252"/>
      <c r="U23" s="254"/>
      <c r="V23" s="254"/>
      <c r="W23" s="254"/>
      <c r="X23" s="254"/>
      <c r="Y23" s="254"/>
      <c r="Z23" s="256"/>
      <c r="AA23" s="256"/>
    </row>
    <row r="24" spans="1:27">
      <c r="A24" s="719"/>
      <c r="B24" s="266"/>
      <c r="C24" s="266"/>
      <c r="D24" s="266"/>
      <c r="E24" s="266"/>
      <c r="F24" s="266"/>
      <c r="G24" s="266"/>
      <c r="H24" s="266"/>
      <c r="I24" s="266"/>
      <c r="J24" s="722"/>
      <c r="K24" s="254"/>
      <c r="O24" s="424"/>
      <c r="P24" s="424"/>
      <c r="Q24" s="424"/>
      <c r="R24" s="424"/>
      <c r="S24" s="252"/>
      <c r="T24" s="252"/>
      <c r="U24" s="254"/>
      <c r="V24" s="254"/>
      <c r="W24" s="254"/>
      <c r="X24" s="254"/>
      <c r="Y24" s="254"/>
      <c r="Z24" s="256"/>
      <c r="AA24" s="256"/>
    </row>
    <row r="25" spans="1:27" ht="13.5" customHeight="1">
      <c r="A25" s="719"/>
      <c r="B25" s="266"/>
      <c r="C25" s="266"/>
      <c r="D25" s="266"/>
      <c r="E25" s="266"/>
      <c r="F25" s="266"/>
      <c r="G25" s="266"/>
      <c r="H25" s="266"/>
      <c r="I25" s="266"/>
      <c r="J25" s="722"/>
      <c r="K25" s="254"/>
      <c r="O25" s="424"/>
      <c r="P25" s="424"/>
      <c r="Q25" s="424"/>
      <c r="R25" s="424"/>
      <c r="S25" s="252"/>
      <c r="T25" s="252"/>
      <c r="U25" s="254"/>
      <c r="V25" s="254"/>
      <c r="W25" s="254"/>
      <c r="X25" s="254"/>
      <c r="Y25" s="254"/>
      <c r="Z25" s="256"/>
      <c r="AA25" s="256"/>
    </row>
    <row r="26" spans="1:27">
      <c r="A26" s="719"/>
      <c r="B26" s="266"/>
      <c r="C26" s="266"/>
      <c r="D26" s="266"/>
      <c r="E26" s="266"/>
      <c r="F26" s="266"/>
      <c r="G26" s="266"/>
      <c r="H26" s="266"/>
      <c r="I26" s="266"/>
      <c r="J26" s="722"/>
      <c r="K26" s="254"/>
      <c r="O26" s="424"/>
      <c r="P26" s="424"/>
      <c r="Q26" s="424"/>
      <c r="R26" s="424"/>
      <c r="S26" s="252"/>
      <c r="T26" s="252"/>
      <c r="U26" s="254"/>
      <c r="V26" s="254"/>
      <c r="W26" s="254"/>
      <c r="X26" s="254"/>
      <c r="Y26" s="254"/>
      <c r="Z26" s="256"/>
      <c r="AA26" s="256"/>
    </row>
    <row r="27" spans="1:27">
      <c r="A27" s="719"/>
      <c r="B27" s="266"/>
      <c r="C27" s="266"/>
      <c r="D27" s="266"/>
      <c r="E27" s="266"/>
      <c r="F27" s="266"/>
      <c r="G27" s="266"/>
      <c r="H27" s="266"/>
      <c r="I27" s="266"/>
      <c r="J27" s="722"/>
      <c r="K27" s="254"/>
      <c r="O27" s="424"/>
      <c r="P27" s="424"/>
      <c r="Q27" s="424"/>
      <c r="R27" s="424"/>
      <c r="S27" s="252"/>
      <c r="T27" s="252"/>
      <c r="U27" s="254"/>
      <c r="V27" s="254"/>
      <c r="W27" s="254"/>
      <c r="X27" s="254"/>
      <c r="Y27" s="254"/>
      <c r="Z27" s="256"/>
      <c r="AA27" s="256"/>
    </row>
    <row r="28" spans="1:27">
      <c r="A28" s="719"/>
      <c r="B28" s="266"/>
      <c r="C28" s="266"/>
      <c r="D28" s="266"/>
      <c r="E28" s="266"/>
      <c r="F28" s="266"/>
      <c r="G28" s="266"/>
      <c r="H28" s="266"/>
      <c r="I28" s="266"/>
      <c r="J28" s="722"/>
      <c r="K28" s="254"/>
      <c r="O28" s="251"/>
      <c r="P28" s="251"/>
      <c r="Q28" s="251"/>
      <c r="R28" s="251"/>
      <c r="S28" s="252"/>
      <c r="T28" s="252"/>
      <c r="U28" s="254"/>
      <c r="V28" s="254"/>
      <c r="W28" s="254"/>
      <c r="X28" s="254"/>
      <c r="Y28" s="254"/>
      <c r="Z28" s="256"/>
      <c r="AA28" s="256"/>
    </row>
    <row r="29" spans="1:27">
      <c r="A29" s="719"/>
      <c r="B29" s="266"/>
      <c r="C29" s="266"/>
      <c r="D29" s="266"/>
      <c r="E29" s="266"/>
      <c r="F29" s="266"/>
      <c r="G29" s="266"/>
      <c r="H29" s="266"/>
      <c r="I29" s="266"/>
      <c r="J29" s="722"/>
      <c r="K29" s="254"/>
      <c r="L29" s="261"/>
      <c r="M29" s="252"/>
      <c r="N29" s="252"/>
      <c r="O29" s="252"/>
      <c r="P29" s="252"/>
      <c r="Q29" s="252"/>
      <c r="R29" s="252"/>
      <c r="S29" s="252"/>
      <c r="T29" s="252"/>
      <c r="U29" s="254"/>
      <c r="V29" s="254"/>
      <c r="W29" s="254"/>
      <c r="X29" s="254"/>
      <c r="Y29" s="254"/>
      <c r="Z29" s="256"/>
      <c r="AA29" s="256"/>
    </row>
    <row r="30" spans="1:27" ht="14.25" customHeight="1">
      <c r="A30" s="719"/>
      <c r="B30" s="266"/>
      <c r="C30" s="266"/>
      <c r="D30" s="266"/>
      <c r="E30" s="266"/>
      <c r="F30" s="266"/>
      <c r="G30" s="266"/>
      <c r="H30" s="266"/>
      <c r="I30" s="266"/>
      <c r="J30" s="722"/>
      <c r="K30" s="254"/>
      <c r="L30" s="269"/>
      <c r="M30" s="252"/>
      <c r="N30" s="252"/>
      <c r="O30" s="252"/>
      <c r="P30" s="252"/>
      <c r="Q30" s="252"/>
      <c r="R30" s="252"/>
      <c r="S30" s="252"/>
      <c r="T30" s="252"/>
      <c r="U30" s="254"/>
      <c r="V30" s="254"/>
      <c r="W30" s="254"/>
      <c r="X30" s="254"/>
      <c r="Y30" s="254"/>
      <c r="Z30" s="256"/>
      <c r="AA30" s="256"/>
    </row>
    <row r="31" spans="1:27" ht="29.25" customHeight="1">
      <c r="A31" s="1468" t="str">
        <f>IF('Calculs et Décisions'!M548=0,'Calculs et Décisions'!H605,'Calculs et Décisions'!H604)</f>
        <v>Il vous reste encore 329 exigences non évaluées</v>
      </c>
      <c r="B31" s="1469"/>
      <c r="C31" s="1469"/>
      <c r="D31" s="1469"/>
      <c r="E31" s="1469"/>
      <c r="F31" s="277"/>
      <c r="G31" s="277"/>
      <c r="H31" s="277"/>
      <c r="I31" s="277"/>
      <c r="J31" s="723"/>
      <c r="K31" s="254"/>
      <c r="L31" s="278"/>
      <c r="M31" s="279"/>
      <c r="N31" s="279"/>
      <c r="O31" s="279"/>
      <c r="P31" s="279"/>
      <c r="Q31" s="279"/>
      <c r="R31" s="279"/>
      <c r="S31" s="252"/>
      <c r="T31" s="252"/>
      <c r="U31" s="254"/>
      <c r="V31" s="254"/>
      <c r="W31" s="254"/>
      <c r="X31" s="254"/>
      <c r="Y31" s="254"/>
      <c r="Z31" s="256"/>
      <c r="AA31" s="256"/>
    </row>
    <row r="32" spans="1:27" ht="14.1" customHeight="1">
      <c r="A32" s="1339"/>
      <c r="B32" s="1340"/>
      <c r="C32" s="1340"/>
      <c r="D32" s="1340"/>
      <c r="E32" s="1340"/>
      <c r="F32" s="1340"/>
      <c r="G32" s="1340"/>
      <c r="H32" s="280"/>
      <c r="I32" s="281"/>
      <c r="J32" s="724" t="s">
        <v>657</v>
      </c>
      <c r="K32" s="282"/>
      <c r="L32" s="258"/>
      <c r="T32" s="425"/>
      <c r="U32" s="270"/>
      <c r="V32" s="425"/>
      <c r="W32" s="256"/>
      <c r="X32" s="254"/>
      <c r="Y32" s="254"/>
      <c r="Z32" s="256"/>
      <c r="AA32" s="256"/>
    </row>
    <row r="33" spans="1:27" ht="14.1" customHeight="1">
      <c r="A33" s="1279" t="str">
        <f>CONCATENATE("Conformité estimée des ",'Calculs et Décisions'!$B$653," sous-articles ISO 14971:2013")</f>
        <v>Conformité estimée des 0 sous-articles ISO 14971:2013</v>
      </c>
      <c r="B33" s="1280"/>
      <c r="C33" s="1280"/>
      <c r="D33" s="1280"/>
      <c r="E33" s="1280"/>
      <c r="F33" s="1280"/>
      <c r="G33" s="1280"/>
      <c r="H33" s="427"/>
      <c r="I33" s="267" t="str">
        <f>" - - - - -"</f>
        <v xml:space="preserve"> - - - - -</v>
      </c>
      <c r="J33" s="725" t="s">
        <v>659</v>
      </c>
      <c r="K33" s="283"/>
      <c r="L33" s="283"/>
      <c r="T33" s="254"/>
      <c r="U33" s="254"/>
      <c r="V33" s="256"/>
      <c r="W33" s="256"/>
      <c r="X33" s="256"/>
      <c r="Y33" s="256"/>
      <c r="Z33" s="256"/>
      <c r="AA33" s="256"/>
    </row>
    <row r="34" spans="1:27" ht="14.1" customHeight="1">
      <c r="A34" s="719"/>
      <c r="B34" s="266"/>
      <c r="C34" s="266"/>
      <c r="D34" s="266"/>
      <c r="E34" s="266"/>
      <c r="F34" s="266"/>
      <c r="G34" s="266"/>
      <c r="H34" s="428"/>
      <c r="I34" s="268" t="str">
        <f>"- - - - -"</f>
        <v>- - - - -</v>
      </c>
      <c r="J34" s="726" t="s">
        <v>661</v>
      </c>
      <c r="K34" s="284"/>
      <c r="L34" s="284"/>
      <c r="T34" s="254"/>
      <c r="U34" s="254"/>
      <c r="V34" s="256"/>
      <c r="W34" s="256"/>
      <c r="X34" s="256"/>
      <c r="Y34" s="256"/>
      <c r="Z34" s="256"/>
      <c r="AA34" s="256"/>
    </row>
    <row r="35" spans="1:27" ht="14.1" customHeight="1">
      <c r="A35" s="719"/>
      <c r="B35" s="266"/>
      <c r="C35" s="266"/>
      <c r="D35" s="266"/>
      <c r="E35" s="266"/>
      <c r="F35" s="266"/>
      <c r="G35" s="266"/>
      <c r="H35" s="428"/>
      <c r="I35" s="271" t="str">
        <f>"- - - - -"</f>
        <v>- - - - -</v>
      </c>
      <c r="J35" s="727" t="s">
        <v>665</v>
      </c>
      <c r="K35" s="284"/>
      <c r="L35" s="284"/>
      <c r="T35" s="254"/>
      <c r="U35" s="254"/>
      <c r="V35" s="256"/>
      <c r="W35" s="256"/>
      <c r="X35" s="256"/>
      <c r="Y35" s="256"/>
      <c r="Z35" s="256"/>
      <c r="AA35" s="256"/>
    </row>
    <row r="36" spans="1:27" ht="27" customHeight="1">
      <c r="A36" s="719"/>
      <c r="B36" s="266"/>
      <c r="C36" s="266"/>
      <c r="D36" s="266"/>
      <c r="E36" s="266"/>
      <c r="F36" s="266"/>
      <c r="G36" s="266"/>
      <c r="H36" s="1341" t="s">
        <v>675</v>
      </c>
      <c r="I36" s="1341"/>
      <c r="J36" s="1342"/>
      <c r="K36" s="284"/>
      <c r="L36" s="284"/>
      <c r="T36" s="254"/>
      <c r="U36" s="254"/>
      <c r="V36" s="256"/>
      <c r="W36" s="256"/>
      <c r="X36" s="256"/>
      <c r="Y36" s="256"/>
      <c r="Z36" s="256"/>
      <c r="AA36" s="256"/>
    </row>
    <row r="37" spans="1:27" ht="33" customHeight="1">
      <c r="A37" s="719"/>
      <c r="B37" s="266"/>
      <c r="C37" s="266"/>
      <c r="D37" s="266"/>
      <c r="E37" s="266"/>
      <c r="F37" s="266"/>
      <c r="G37" s="266"/>
      <c r="H37" s="429" t="s">
        <v>676</v>
      </c>
      <c r="I37" s="1318" t="s">
        <v>677</v>
      </c>
      <c r="J37" s="1319"/>
      <c r="K37" s="284"/>
      <c r="L37" s="284"/>
      <c r="T37" s="254"/>
      <c r="U37" s="254"/>
      <c r="V37" s="256"/>
      <c r="W37" s="256"/>
      <c r="X37" s="256"/>
      <c r="Y37" s="256"/>
      <c r="Z37" s="256"/>
      <c r="AA37" s="256"/>
    </row>
    <row r="38" spans="1:27" ht="33" customHeight="1">
      <c r="A38" s="719"/>
      <c r="B38" s="266"/>
      <c r="C38" s="266"/>
      <c r="D38" s="266"/>
      <c r="E38" s="266"/>
      <c r="F38" s="266"/>
      <c r="G38" s="266"/>
      <c r="H38" s="430" t="s">
        <v>1113</v>
      </c>
      <c r="I38" s="1299" t="s">
        <v>678</v>
      </c>
      <c r="J38" s="1300"/>
      <c r="K38" s="283"/>
      <c r="L38" s="283"/>
      <c r="T38" s="254"/>
      <c r="U38" s="254"/>
      <c r="V38" s="256"/>
      <c r="W38" s="256"/>
      <c r="X38" s="256"/>
      <c r="Y38" s="256"/>
      <c r="Z38" s="256"/>
      <c r="AA38" s="256"/>
    </row>
    <row r="39" spans="1:27" ht="33" customHeight="1">
      <c r="A39" s="719"/>
      <c r="B39" s="266"/>
      <c r="C39" s="266"/>
      <c r="D39" s="266"/>
      <c r="E39" s="266"/>
      <c r="F39" s="266"/>
      <c r="G39" s="266"/>
      <c r="H39" s="430" t="s">
        <v>1114</v>
      </c>
      <c r="I39" s="1299" t="s">
        <v>678</v>
      </c>
      <c r="J39" s="1300"/>
      <c r="K39" s="284"/>
      <c r="L39" s="284"/>
      <c r="T39" s="254"/>
      <c r="U39" s="254"/>
      <c r="V39" s="256"/>
      <c r="W39" s="256"/>
      <c r="X39" s="256"/>
      <c r="Y39" s="256"/>
      <c r="Z39" s="256"/>
      <c r="AA39" s="256"/>
    </row>
    <row r="40" spans="1:27" ht="33" customHeight="1">
      <c r="A40" s="719"/>
      <c r="B40" s="266"/>
      <c r="C40" s="266"/>
      <c r="D40" s="266"/>
      <c r="E40" s="266"/>
      <c r="F40" s="266"/>
      <c r="G40" s="266"/>
      <c r="H40" s="432" t="s">
        <v>1115</v>
      </c>
      <c r="I40" s="1299" t="s">
        <v>678</v>
      </c>
      <c r="J40" s="1300"/>
      <c r="K40" s="284"/>
      <c r="L40" s="284"/>
      <c r="T40" s="254"/>
      <c r="U40" s="254"/>
      <c r="V40" s="256"/>
      <c r="W40" s="256"/>
      <c r="X40" s="256"/>
      <c r="Y40" s="256"/>
      <c r="Z40" s="256"/>
      <c r="AA40" s="256"/>
    </row>
    <row r="41" spans="1:27" ht="33" customHeight="1">
      <c r="A41" s="719"/>
      <c r="B41" s="266"/>
      <c r="C41" s="266"/>
      <c r="D41" s="266"/>
      <c r="E41" s="266"/>
      <c r="F41" s="266"/>
      <c r="G41" s="266"/>
      <c r="H41" s="433" t="s">
        <v>1116</v>
      </c>
      <c r="I41" s="1442" t="s">
        <v>678</v>
      </c>
      <c r="J41" s="1443"/>
      <c r="K41" s="284"/>
      <c r="L41" s="284"/>
      <c r="M41" s="322"/>
      <c r="N41" s="284"/>
      <c r="O41" s="284"/>
      <c r="P41" s="284"/>
      <c r="Q41" s="284"/>
      <c r="R41" s="284"/>
      <c r="S41" s="252"/>
      <c r="T41" s="252"/>
      <c r="U41" s="254"/>
      <c r="V41" s="254"/>
      <c r="W41" s="254"/>
      <c r="X41" s="254"/>
      <c r="Y41" s="254"/>
      <c r="Z41" s="256"/>
      <c r="AA41" s="256"/>
    </row>
    <row r="42" spans="1:27" ht="33" customHeight="1">
      <c r="A42" s="719"/>
      <c r="B42" s="266"/>
      <c r="C42" s="266"/>
      <c r="D42" s="266"/>
      <c r="E42" s="266"/>
      <c r="F42" s="266"/>
      <c r="G42" s="266"/>
      <c r="H42" s="429" t="s">
        <v>676</v>
      </c>
      <c r="I42" s="1318" t="s">
        <v>677</v>
      </c>
      <c r="J42" s="1319"/>
      <c r="K42" s="284"/>
      <c r="L42" s="284"/>
      <c r="M42" s="322"/>
      <c r="N42" s="284"/>
      <c r="O42" s="284"/>
      <c r="P42" s="284"/>
      <c r="Q42" s="284"/>
      <c r="R42" s="284"/>
      <c r="S42" s="252"/>
      <c r="T42" s="252"/>
      <c r="U42" s="254"/>
      <c r="V42" s="254"/>
      <c r="W42" s="254"/>
      <c r="X42" s="254"/>
      <c r="Y42" s="254"/>
      <c r="Z42" s="256"/>
      <c r="AA42" s="256"/>
    </row>
    <row r="43" spans="1:27" ht="33" customHeight="1">
      <c r="A43" s="719"/>
      <c r="B43" s="266"/>
      <c r="C43" s="266"/>
      <c r="D43" s="266"/>
      <c r="E43" s="266"/>
      <c r="F43" s="266"/>
      <c r="G43" s="266"/>
      <c r="H43" s="430" t="s">
        <v>1113</v>
      </c>
      <c r="I43" s="1299" t="s">
        <v>678</v>
      </c>
      <c r="J43" s="1300"/>
      <c r="K43" s="283"/>
      <c r="L43" s="283"/>
      <c r="M43" s="322"/>
      <c r="N43" s="283"/>
      <c r="O43" s="283"/>
      <c r="P43" s="283"/>
      <c r="Q43" s="283"/>
      <c r="R43" s="283"/>
      <c r="S43" s="252"/>
      <c r="T43" s="252"/>
      <c r="U43" s="254"/>
      <c r="V43" s="254"/>
      <c r="W43" s="254"/>
      <c r="X43" s="254"/>
      <c r="Y43" s="254"/>
      <c r="Z43" s="256"/>
      <c r="AA43" s="256"/>
    </row>
    <row r="44" spans="1:27" ht="33" customHeight="1">
      <c r="A44" s="719"/>
      <c r="B44" s="266"/>
      <c r="C44" s="266"/>
      <c r="D44" s="266"/>
      <c r="E44" s="266"/>
      <c r="F44" s="266"/>
      <c r="G44" s="266"/>
      <c r="H44" s="430" t="s">
        <v>1114</v>
      </c>
      <c r="I44" s="1299" t="s">
        <v>678</v>
      </c>
      <c r="J44" s="1300"/>
      <c r="K44" s="284"/>
      <c r="L44" s="284"/>
      <c r="M44" s="322"/>
      <c r="N44" s="284"/>
      <c r="O44" s="284"/>
      <c r="P44" s="284"/>
      <c r="Q44" s="284"/>
      <c r="R44" s="284"/>
      <c r="S44" s="252"/>
      <c r="T44" s="252"/>
      <c r="U44" s="254"/>
      <c r="V44" s="254"/>
      <c r="W44" s="254"/>
      <c r="X44" s="254"/>
      <c r="Y44" s="254"/>
      <c r="Z44" s="256"/>
      <c r="AA44" s="256"/>
    </row>
    <row r="45" spans="1:27" ht="33" customHeight="1">
      <c r="A45" s="719"/>
      <c r="B45" s="266"/>
      <c r="C45" s="266"/>
      <c r="D45" s="266"/>
      <c r="E45" s="266"/>
      <c r="F45" s="266"/>
      <c r="G45" s="266"/>
      <c r="H45" s="432" t="s">
        <v>1115</v>
      </c>
      <c r="I45" s="1299" t="s">
        <v>678</v>
      </c>
      <c r="J45" s="1300"/>
      <c r="K45" s="284"/>
      <c r="L45" s="284"/>
      <c r="M45" s="322"/>
      <c r="N45" s="284"/>
      <c r="O45" s="284"/>
      <c r="P45" s="284"/>
      <c r="Q45" s="284"/>
      <c r="R45" s="284"/>
      <c r="S45" s="252"/>
      <c r="T45" s="252"/>
      <c r="U45" s="254"/>
      <c r="V45" s="254"/>
      <c r="W45" s="254"/>
      <c r="X45" s="254"/>
      <c r="Y45" s="254"/>
      <c r="Z45" s="256"/>
      <c r="AA45" s="256"/>
    </row>
    <row r="46" spans="1:27" ht="33" customHeight="1">
      <c r="A46" s="719"/>
      <c r="B46" s="266"/>
      <c r="C46" s="266"/>
      <c r="D46" s="266"/>
      <c r="E46" s="266"/>
      <c r="F46" s="266"/>
      <c r="G46" s="266"/>
      <c r="H46" s="432" t="s">
        <v>1116</v>
      </c>
      <c r="I46" s="1299" t="s">
        <v>678</v>
      </c>
      <c r="J46" s="1300"/>
      <c r="K46" s="284"/>
      <c r="L46" s="284"/>
      <c r="M46" s="322"/>
      <c r="N46" s="284"/>
      <c r="O46" s="284"/>
      <c r="P46" s="284"/>
      <c r="Q46" s="284"/>
      <c r="R46" s="284"/>
      <c r="S46" s="252"/>
      <c r="T46" s="252"/>
      <c r="U46" s="255"/>
      <c r="V46" s="255"/>
      <c r="W46" s="255"/>
      <c r="X46" s="254"/>
      <c r="Y46" s="254"/>
      <c r="Z46" s="256"/>
      <c r="AA46" s="256"/>
    </row>
    <row r="47" spans="1:27" ht="24.95" customHeight="1">
      <c r="A47" s="1440"/>
      <c r="B47" s="1441"/>
      <c r="C47" s="1441"/>
      <c r="D47" s="1441"/>
      <c r="E47" s="1441"/>
      <c r="F47" s="1441"/>
      <c r="G47" s="1441"/>
      <c r="H47" s="434"/>
      <c r="I47" s="435"/>
      <c r="J47" s="728"/>
      <c r="K47" s="284"/>
      <c r="L47" s="284"/>
      <c r="M47" s="322"/>
      <c r="N47" s="284"/>
      <c r="O47" s="284"/>
      <c r="P47" s="284"/>
      <c r="Q47" s="284"/>
      <c r="R47" s="284"/>
      <c r="S47" s="252"/>
      <c r="T47" s="252"/>
      <c r="U47" s="255"/>
      <c r="V47" s="255"/>
      <c r="W47" s="255"/>
      <c r="X47" s="254"/>
      <c r="Y47" s="254"/>
      <c r="Z47" s="256"/>
      <c r="AA47" s="256"/>
    </row>
    <row r="48" spans="1:27" ht="24.95" customHeight="1">
      <c r="A48" s="1337" t="str">
        <f>A86</f>
        <v>Article 3 : Exigences générales relatives à la gestion des risques</v>
      </c>
      <c r="B48" s="1338"/>
      <c r="C48" s="1338"/>
      <c r="D48" s="1338"/>
      <c r="E48" s="1338"/>
      <c r="F48" s="629" t="str">
        <f>F86</f>
        <v/>
      </c>
      <c r="G48" s="1338" t="str">
        <f>IFERROR(VLOOKUP(J48,'Page d''accueil'!A37:G42,5),"")</f>
        <v/>
      </c>
      <c r="H48" s="1338"/>
      <c r="I48" s="1338"/>
      <c r="J48" s="729" t="str">
        <f>G86</f>
        <v/>
      </c>
      <c r="K48" s="273"/>
      <c r="L48" s="273"/>
      <c r="M48" s="505"/>
      <c r="N48" s="505"/>
      <c r="O48" s="506"/>
      <c r="P48" s="507"/>
      <c r="Q48" s="507"/>
      <c r="R48" s="446"/>
      <c r="S48" s="252"/>
      <c r="T48" s="252"/>
      <c r="U48" s="255"/>
      <c r="V48" s="255"/>
      <c r="W48" s="255"/>
      <c r="X48" s="254"/>
      <c r="Y48" s="254"/>
      <c r="Z48" s="256"/>
      <c r="AA48" s="256"/>
    </row>
    <row r="49" spans="1:27" ht="24.95" customHeight="1">
      <c r="A49" s="730"/>
      <c r="B49" s="290"/>
      <c r="C49" s="1317"/>
      <c r="D49" s="1317"/>
      <c r="E49" s="1317"/>
      <c r="F49" s="291"/>
      <c r="G49" s="291"/>
      <c r="H49" s="291"/>
      <c r="I49" s="291"/>
      <c r="J49" s="731"/>
      <c r="K49" s="254"/>
      <c r="L49" s="261"/>
      <c r="M49" s="508"/>
      <c r="N49" s="261"/>
      <c r="O49" s="506"/>
      <c r="P49" s="506"/>
      <c r="Q49" s="506"/>
      <c r="R49" s="449"/>
      <c r="S49" s="252"/>
      <c r="T49" s="252"/>
      <c r="U49" s="255"/>
      <c r="V49" s="255"/>
      <c r="W49" s="255"/>
      <c r="X49" s="254"/>
      <c r="Y49" s="254"/>
      <c r="Z49" s="256"/>
      <c r="AA49" s="256"/>
    </row>
    <row r="50" spans="1:27" ht="24.95" customHeight="1">
      <c r="A50" s="732"/>
      <c r="B50" s="291"/>
      <c r="C50" s="291"/>
      <c r="D50" s="292"/>
      <c r="E50" s="293"/>
      <c r="F50" s="294" t="s">
        <v>676</v>
      </c>
      <c r="G50" s="1330" t="s">
        <v>677</v>
      </c>
      <c r="H50" s="1330"/>
      <c r="I50" s="1330"/>
      <c r="J50" s="1331"/>
      <c r="K50" s="295"/>
      <c r="L50" s="295"/>
      <c r="M50" s="508"/>
      <c r="N50" s="263"/>
      <c r="O50" s="506"/>
      <c r="P50" s="506"/>
      <c r="Q50" s="506"/>
      <c r="R50" s="449"/>
      <c r="S50" s="252"/>
      <c r="T50" s="252"/>
      <c r="U50" s="255"/>
      <c r="V50" s="255"/>
      <c r="W50" s="255"/>
      <c r="X50" s="254"/>
      <c r="Y50" s="254"/>
      <c r="Z50" s="256"/>
      <c r="AA50" s="256"/>
    </row>
    <row r="51" spans="1:27" ht="24.95" customHeight="1">
      <c r="A51" s="732"/>
      <c r="B51" s="293"/>
      <c r="C51" s="293"/>
      <c r="D51" s="293"/>
      <c r="E51" s="293"/>
      <c r="F51" s="296" t="s">
        <v>1113</v>
      </c>
      <c r="G51" s="1324" t="s">
        <v>678</v>
      </c>
      <c r="H51" s="1324"/>
      <c r="I51" s="1324"/>
      <c r="J51" s="1325"/>
      <c r="K51" s="263"/>
      <c r="L51" s="263"/>
      <c r="M51" s="508"/>
      <c r="N51" s="263"/>
      <c r="O51" s="506"/>
      <c r="P51" s="506"/>
      <c r="Q51" s="506"/>
      <c r="R51" s="449"/>
      <c r="S51" s="252"/>
      <c r="T51" s="252"/>
      <c r="U51" s="255"/>
      <c r="V51" s="255"/>
      <c r="W51" s="255"/>
      <c r="X51" s="254"/>
      <c r="Y51" s="254"/>
      <c r="Z51" s="256"/>
      <c r="AA51" s="256"/>
    </row>
    <row r="52" spans="1:27" ht="24.95" customHeight="1">
      <c r="A52" s="732"/>
      <c r="B52" s="293"/>
      <c r="C52" s="293"/>
      <c r="D52" s="293"/>
      <c r="E52" s="293"/>
      <c r="F52" s="297"/>
      <c r="G52" s="1324"/>
      <c r="H52" s="1324"/>
      <c r="I52" s="1324"/>
      <c r="J52" s="1325"/>
      <c r="K52" s="263"/>
      <c r="L52" s="263"/>
      <c r="M52" s="509"/>
      <c r="N52" s="263"/>
      <c r="O52" s="506"/>
      <c r="P52" s="506"/>
      <c r="Q52" s="506"/>
      <c r="R52" s="449"/>
      <c r="S52" s="252"/>
      <c r="T52" s="252"/>
      <c r="U52" s="255"/>
      <c r="V52" s="255"/>
      <c r="W52" s="255"/>
      <c r="X52" s="254"/>
      <c r="Y52" s="254"/>
      <c r="Z52" s="256"/>
      <c r="AA52" s="256"/>
    </row>
    <row r="53" spans="1:27" ht="24.95" customHeight="1">
      <c r="A53" s="732"/>
      <c r="B53" s="293"/>
      <c r="C53" s="293"/>
      <c r="D53" s="293"/>
      <c r="E53" s="293"/>
      <c r="F53" s="296" t="s">
        <v>1114</v>
      </c>
      <c r="G53" s="1324" t="s">
        <v>678</v>
      </c>
      <c r="H53" s="1324"/>
      <c r="I53" s="1324"/>
      <c r="J53" s="1325"/>
      <c r="K53" s="263"/>
      <c r="L53" s="263"/>
      <c r="M53" s="509"/>
      <c r="N53" s="263"/>
      <c r="O53" s="506"/>
      <c r="P53" s="506"/>
      <c r="Q53" s="506"/>
      <c r="R53" s="449"/>
      <c r="S53" s="252"/>
      <c r="T53" s="252"/>
      <c r="U53" s="255"/>
      <c r="V53" s="255"/>
      <c r="W53" s="255"/>
      <c r="X53" s="254"/>
      <c r="Y53" s="254"/>
      <c r="Z53" s="256"/>
      <c r="AA53" s="256"/>
    </row>
    <row r="54" spans="1:27" ht="24.95" customHeight="1">
      <c r="A54" s="732"/>
      <c r="B54" s="293"/>
      <c r="C54" s="293"/>
      <c r="D54" s="293"/>
      <c r="E54" s="293"/>
      <c r="F54" s="298" t="s">
        <v>1115</v>
      </c>
      <c r="G54" s="627" t="s">
        <v>678</v>
      </c>
      <c r="H54" s="627"/>
      <c r="I54" s="627"/>
      <c r="J54" s="733"/>
      <c r="K54" s="263"/>
      <c r="L54" s="263"/>
      <c r="M54" s="284"/>
      <c r="N54" s="263"/>
      <c r="O54" s="506"/>
      <c r="P54" s="506"/>
      <c r="Q54" s="506"/>
      <c r="R54" s="449"/>
      <c r="S54" s="252"/>
      <c r="T54" s="252"/>
      <c r="U54" s="255"/>
      <c r="V54" s="255"/>
      <c r="W54" s="255"/>
      <c r="X54" s="254"/>
      <c r="Y54" s="254"/>
      <c r="Z54" s="256"/>
      <c r="AA54" s="256"/>
    </row>
    <row r="55" spans="1:27" ht="24.95" customHeight="1">
      <c r="A55" s="732"/>
      <c r="B55" s="293"/>
      <c r="C55" s="293"/>
      <c r="D55" s="293"/>
      <c r="E55" s="293"/>
      <c r="F55" s="298" t="s">
        <v>1116</v>
      </c>
      <c r="G55" s="627" t="s">
        <v>678</v>
      </c>
      <c r="H55" s="627"/>
      <c r="I55" s="627"/>
      <c r="J55" s="733"/>
      <c r="K55" s="263"/>
      <c r="L55" s="263"/>
      <c r="M55" s="273"/>
      <c r="N55" s="263"/>
      <c r="O55" s="261"/>
      <c r="P55" s="261"/>
      <c r="Q55" s="261"/>
      <c r="R55" s="261"/>
      <c r="S55" s="252"/>
      <c r="T55" s="252"/>
      <c r="U55" s="255"/>
      <c r="V55" s="255"/>
      <c r="W55" s="255"/>
      <c r="X55" s="254"/>
      <c r="Y55" s="254"/>
      <c r="Z55" s="256"/>
      <c r="AA55" s="256"/>
    </row>
    <row r="56" spans="1:27" ht="24.95" customHeight="1">
      <c r="A56" s="734"/>
      <c r="B56" s="299"/>
      <c r="C56" s="299"/>
      <c r="D56" s="299"/>
      <c r="E56" s="299"/>
      <c r="F56" s="300"/>
      <c r="G56" s="14"/>
      <c r="H56" s="14"/>
      <c r="I56" s="14"/>
      <c r="J56" s="735"/>
      <c r="K56" s="284"/>
      <c r="L56" s="284"/>
      <c r="M56" s="261"/>
      <c r="N56" s="284"/>
      <c r="O56" s="284"/>
      <c r="P56" s="284"/>
      <c r="Q56" s="284"/>
      <c r="R56" s="284"/>
      <c r="S56" s="252"/>
      <c r="T56" s="252"/>
      <c r="U56" s="255"/>
      <c r="V56" s="255"/>
      <c r="W56" s="255"/>
      <c r="X56" s="254"/>
      <c r="Y56" s="254"/>
      <c r="Z56" s="256"/>
      <c r="AA56" s="256"/>
    </row>
    <row r="57" spans="1:27" ht="24.95" customHeight="1">
      <c r="A57" s="1473" t="str">
        <f>A92</f>
        <v>Article 4 : Analyse du risque</v>
      </c>
      <c r="B57" s="1333"/>
      <c r="C57" s="1333"/>
      <c r="D57" s="1333"/>
      <c r="E57" s="1333"/>
      <c r="F57" s="628" t="str">
        <f>F92</f>
        <v/>
      </c>
      <c r="G57" s="1333" t="str">
        <f>IFERROR(VLOOKUP(J57,'Page d''accueil'!A37:G42,5),"")</f>
        <v/>
      </c>
      <c r="H57" s="1333"/>
      <c r="I57" s="1333"/>
      <c r="J57" s="925" t="str">
        <f>G92</f>
        <v/>
      </c>
      <c r="K57" s="273"/>
      <c r="L57" s="273"/>
      <c r="M57" s="295"/>
      <c r="N57" s="273"/>
      <c r="O57" s="273"/>
      <c r="P57" s="273"/>
      <c r="Q57" s="273"/>
      <c r="R57" s="273"/>
      <c r="S57" s="252"/>
      <c r="T57" s="252"/>
      <c r="U57" s="255"/>
      <c r="V57" s="255"/>
      <c r="W57" s="255"/>
      <c r="X57" s="254"/>
      <c r="Y57" s="254"/>
      <c r="Z57" s="256"/>
      <c r="AA57" s="256"/>
    </row>
    <row r="58" spans="1:27" ht="24.95" customHeight="1">
      <c r="A58" s="730"/>
      <c r="B58" s="290"/>
      <c r="C58" s="624"/>
      <c r="D58" s="624"/>
      <c r="E58" s="624"/>
      <c r="F58" s="291"/>
      <c r="G58" s="291"/>
      <c r="H58" s="291"/>
      <c r="I58" s="291"/>
      <c r="J58" s="731"/>
      <c r="K58" s="254"/>
      <c r="L58" s="261"/>
      <c r="M58" s="263"/>
      <c r="N58" s="261"/>
      <c r="O58" s="261"/>
      <c r="P58" s="261"/>
      <c r="Q58" s="261"/>
      <c r="R58" s="261"/>
      <c r="S58" s="252"/>
      <c r="T58" s="252"/>
      <c r="U58" s="255"/>
      <c r="V58" s="255"/>
      <c r="W58" s="255"/>
      <c r="X58" s="254"/>
      <c r="Y58" s="254"/>
      <c r="Z58" s="256"/>
      <c r="AA58" s="256"/>
    </row>
    <row r="59" spans="1:27" ht="24.95" customHeight="1">
      <c r="A59" s="732"/>
      <c r="B59" s="301"/>
      <c r="C59" s="301"/>
      <c r="D59" s="292"/>
      <c r="E59" s="293"/>
      <c r="F59" s="302" t="s">
        <v>676</v>
      </c>
      <c r="G59" s="1330" t="s">
        <v>677</v>
      </c>
      <c r="H59" s="1330"/>
      <c r="I59" s="1330"/>
      <c r="J59" s="1331"/>
      <c r="K59" s="295"/>
      <c r="L59" s="295"/>
      <c r="M59" s="263"/>
      <c r="N59" s="295"/>
      <c r="O59" s="295"/>
      <c r="P59" s="295"/>
      <c r="Q59" s="295"/>
      <c r="R59" s="295"/>
      <c r="S59" s="252"/>
      <c r="T59" s="252"/>
      <c r="U59" s="255"/>
      <c r="V59" s="255"/>
      <c r="W59" s="255"/>
      <c r="X59" s="254"/>
      <c r="Y59" s="254"/>
      <c r="Z59" s="256"/>
      <c r="AA59" s="256"/>
    </row>
    <row r="60" spans="1:27" ht="24.95" customHeight="1">
      <c r="A60" s="732"/>
      <c r="B60" s="293"/>
      <c r="C60" s="293"/>
      <c r="D60" s="293"/>
      <c r="E60" s="293"/>
      <c r="F60" s="303" t="s">
        <v>1113</v>
      </c>
      <c r="G60" s="1324" t="s">
        <v>678</v>
      </c>
      <c r="H60" s="1324"/>
      <c r="I60" s="1324"/>
      <c r="J60" s="1325"/>
      <c r="K60" s="263"/>
      <c r="L60" s="263"/>
      <c r="M60" s="263"/>
      <c r="N60" s="263"/>
      <c r="O60" s="263"/>
      <c r="P60" s="263"/>
      <c r="Q60" s="263"/>
      <c r="R60" s="263"/>
      <c r="S60" s="252"/>
      <c r="T60" s="252"/>
      <c r="U60" s="255"/>
      <c r="V60" s="255"/>
      <c r="W60" s="255"/>
      <c r="X60" s="254"/>
      <c r="Y60" s="254"/>
      <c r="Z60" s="256"/>
      <c r="AA60" s="256"/>
    </row>
    <row r="61" spans="1:27" ht="24.95" customHeight="1">
      <c r="A61" s="732"/>
      <c r="B61" s="293"/>
      <c r="C61" s="293"/>
      <c r="D61" s="293"/>
      <c r="E61" s="293"/>
      <c r="F61" s="304"/>
      <c r="G61" s="1324"/>
      <c r="H61" s="1324"/>
      <c r="I61" s="1324"/>
      <c r="J61" s="1325"/>
      <c r="K61" s="263"/>
      <c r="L61" s="263"/>
      <c r="M61" s="263"/>
      <c r="N61" s="263"/>
      <c r="O61" s="263"/>
      <c r="P61" s="263"/>
      <c r="Q61" s="263"/>
      <c r="R61" s="263"/>
      <c r="S61" s="252"/>
      <c r="T61" s="252"/>
      <c r="U61" s="255"/>
      <c r="V61" s="255"/>
      <c r="W61" s="255"/>
      <c r="X61" s="254"/>
      <c r="Y61" s="254"/>
      <c r="Z61" s="256"/>
      <c r="AA61" s="256"/>
    </row>
    <row r="62" spans="1:27" ht="24.95" customHeight="1">
      <c r="A62" s="732"/>
      <c r="B62" s="293"/>
      <c r="C62" s="293"/>
      <c r="D62" s="293"/>
      <c r="E62" s="293"/>
      <c r="F62" s="303" t="s">
        <v>1114</v>
      </c>
      <c r="G62" s="1324" t="s">
        <v>678</v>
      </c>
      <c r="H62" s="1324"/>
      <c r="I62" s="1324"/>
      <c r="J62" s="1325"/>
      <c r="K62" s="263"/>
      <c r="L62" s="263"/>
      <c r="M62" s="263"/>
      <c r="N62" s="263"/>
      <c r="O62" s="263"/>
      <c r="P62" s="263"/>
      <c r="Q62" s="263"/>
      <c r="R62" s="263"/>
      <c r="S62" s="252"/>
      <c r="T62" s="252"/>
      <c r="U62" s="255"/>
      <c r="V62" s="255"/>
      <c r="W62" s="255"/>
      <c r="X62" s="254"/>
      <c r="Y62" s="254"/>
      <c r="Z62" s="256"/>
      <c r="AA62" s="256"/>
    </row>
    <row r="63" spans="1:27" ht="24.95" customHeight="1">
      <c r="A63" s="732"/>
      <c r="B63" s="293"/>
      <c r="C63" s="293"/>
      <c r="D63" s="293"/>
      <c r="E63" s="293"/>
      <c r="F63" s="305" t="s">
        <v>1115</v>
      </c>
      <c r="G63" s="627" t="s">
        <v>678</v>
      </c>
      <c r="H63" s="627"/>
      <c r="I63" s="627"/>
      <c r="J63" s="733"/>
      <c r="K63" s="263"/>
      <c r="L63" s="263"/>
      <c r="M63" s="261"/>
      <c r="N63" s="263"/>
      <c r="O63" s="263"/>
      <c r="P63" s="263"/>
      <c r="Q63" s="263"/>
      <c r="R63" s="263"/>
      <c r="S63" s="252"/>
      <c r="T63" s="252"/>
      <c r="U63" s="255"/>
      <c r="V63" s="255"/>
      <c r="W63" s="255"/>
      <c r="X63" s="254"/>
      <c r="Y63" s="254"/>
      <c r="Z63" s="256"/>
      <c r="AA63" s="256"/>
    </row>
    <row r="64" spans="1:27" ht="24.95" customHeight="1">
      <c r="A64" s="732"/>
      <c r="B64" s="293"/>
      <c r="C64" s="293"/>
      <c r="D64" s="293"/>
      <c r="E64" s="293"/>
      <c r="F64" s="305" t="s">
        <v>1116</v>
      </c>
      <c r="G64" s="627" t="s">
        <v>678</v>
      </c>
      <c r="H64" s="627"/>
      <c r="I64" s="627"/>
      <c r="J64" s="733"/>
      <c r="K64" s="263"/>
      <c r="L64" s="263"/>
      <c r="M64" s="273"/>
      <c r="N64" s="263"/>
      <c r="O64" s="263"/>
      <c r="P64" s="263"/>
      <c r="Q64" s="263"/>
      <c r="R64" s="263"/>
      <c r="S64" s="252"/>
      <c r="T64" s="252"/>
      <c r="U64" s="255"/>
      <c r="V64" s="255"/>
      <c r="W64" s="255"/>
      <c r="X64" s="254"/>
      <c r="Y64" s="254"/>
      <c r="Z64" s="256"/>
      <c r="AA64" s="256"/>
    </row>
    <row r="65" spans="1:27" ht="24.95" customHeight="1">
      <c r="A65" s="902"/>
      <c r="B65" s="903"/>
      <c r="C65" s="903"/>
      <c r="D65" s="903"/>
      <c r="E65" s="903"/>
      <c r="F65" s="903"/>
      <c r="G65" s="903"/>
      <c r="H65" s="903"/>
      <c r="I65" s="903"/>
      <c r="J65" s="904"/>
      <c r="K65" s="254"/>
      <c r="L65" s="261"/>
      <c r="M65" s="261"/>
      <c r="N65" s="261"/>
      <c r="O65" s="261"/>
      <c r="P65" s="261"/>
      <c r="Q65" s="261"/>
      <c r="R65" s="261"/>
      <c r="S65" s="252"/>
      <c r="T65" s="252"/>
      <c r="U65" s="255"/>
      <c r="V65" s="255"/>
      <c r="W65" s="255"/>
      <c r="X65" s="254"/>
      <c r="Y65" s="254"/>
      <c r="Z65" s="256"/>
      <c r="AA65" s="256"/>
    </row>
    <row r="66" spans="1:27" ht="24.95" customHeight="1">
      <c r="A66" s="1326" t="str">
        <f>A98</f>
        <v>Article 6 : Maîtrise du risque</v>
      </c>
      <c r="B66" s="1327"/>
      <c r="C66" s="1327"/>
      <c r="D66" s="1327"/>
      <c r="E66" s="1327"/>
      <c r="F66" s="625" t="str">
        <f>F98</f>
        <v/>
      </c>
      <c r="G66" s="1327" t="str">
        <f>IFERROR(VLOOKUP(J66,'Page d''accueil'!A37:G42,5),"")</f>
        <v/>
      </c>
      <c r="H66" s="1327"/>
      <c r="I66" s="1327"/>
      <c r="J66" s="741" t="str">
        <f>G98</f>
        <v/>
      </c>
      <c r="K66" s="273"/>
      <c r="L66" s="273"/>
      <c r="M66" s="295"/>
      <c r="N66" s="273"/>
      <c r="O66" s="273"/>
      <c r="P66" s="273"/>
      <c r="Q66" s="273"/>
      <c r="R66" s="273"/>
      <c r="S66" s="252"/>
      <c r="T66" s="252"/>
      <c r="U66" s="255"/>
      <c r="V66" s="255"/>
      <c r="W66" s="255"/>
      <c r="X66" s="254"/>
      <c r="Y66" s="254"/>
      <c r="Z66" s="256"/>
      <c r="AA66" s="256"/>
    </row>
    <row r="67" spans="1:27" ht="24.95" customHeight="1">
      <c r="A67" s="730"/>
      <c r="B67" s="290"/>
      <c r="C67" s="1317"/>
      <c r="D67" s="1317"/>
      <c r="E67" s="1317"/>
      <c r="F67" s="291"/>
      <c r="G67" s="291"/>
      <c r="H67" s="291"/>
      <c r="I67" s="291"/>
      <c r="J67" s="731"/>
      <c r="K67" s="254"/>
      <c r="L67" s="261"/>
      <c r="M67" s="263"/>
      <c r="N67" s="261"/>
      <c r="O67" s="261"/>
      <c r="P67" s="261"/>
      <c r="Q67" s="261"/>
      <c r="R67" s="261"/>
      <c r="S67" s="252"/>
      <c r="T67" s="252"/>
      <c r="U67" s="255"/>
      <c r="V67" s="255"/>
      <c r="W67" s="255"/>
      <c r="X67" s="254"/>
      <c r="Y67" s="254"/>
      <c r="Z67" s="256"/>
      <c r="AA67" s="256"/>
    </row>
    <row r="68" spans="1:27" ht="24.95" customHeight="1">
      <c r="A68" s="732"/>
      <c r="B68" s="301"/>
      <c r="C68" s="301"/>
      <c r="D68" s="292"/>
      <c r="E68" s="293"/>
      <c r="F68" s="311" t="s">
        <v>676</v>
      </c>
      <c r="G68" s="1318" t="s">
        <v>677</v>
      </c>
      <c r="H68" s="1318"/>
      <c r="I68" s="1318"/>
      <c r="J68" s="1319"/>
      <c r="K68" s="295"/>
      <c r="L68" s="295"/>
      <c r="M68" s="263"/>
      <c r="N68" s="295"/>
      <c r="O68" s="295"/>
      <c r="P68" s="295"/>
      <c r="Q68" s="295"/>
      <c r="R68" s="295"/>
      <c r="S68" s="252"/>
      <c r="T68" s="252"/>
      <c r="U68" s="255"/>
      <c r="V68" s="255"/>
      <c r="W68" s="255"/>
      <c r="X68" s="254"/>
      <c r="Y68" s="254"/>
      <c r="Z68" s="256"/>
      <c r="AA68" s="256"/>
    </row>
    <row r="69" spans="1:27" ht="24.95" customHeight="1">
      <c r="A69" s="732"/>
      <c r="B69" s="293"/>
      <c r="C69" s="293"/>
      <c r="D69" s="293"/>
      <c r="E69" s="293"/>
      <c r="F69" s="312" t="s">
        <v>1113</v>
      </c>
      <c r="G69" s="1299" t="s">
        <v>678</v>
      </c>
      <c r="H69" s="1299"/>
      <c r="I69" s="1299"/>
      <c r="J69" s="1300"/>
      <c r="K69" s="263"/>
      <c r="L69" s="263"/>
      <c r="M69" s="263"/>
      <c r="N69" s="263"/>
      <c r="O69" s="263"/>
      <c r="P69" s="263"/>
      <c r="Q69" s="263"/>
      <c r="R69" s="263"/>
      <c r="S69" s="252"/>
      <c r="T69" s="252"/>
      <c r="U69" s="255"/>
      <c r="V69" s="255"/>
      <c r="W69" s="255"/>
      <c r="X69" s="254"/>
      <c r="Y69" s="254"/>
      <c r="Z69" s="256"/>
      <c r="AA69" s="256"/>
    </row>
    <row r="70" spans="1:27" ht="24.95" customHeight="1">
      <c r="A70" s="732"/>
      <c r="B70" s="293"/>
      <c r="C70" s="293"/>
      <c r="D70" s="293"/>
      <c r="E70" s="293"/>
      <c r="F70" s="313"/>
      <c r="G70" s="1299"/>
      <c r="H70" s="1299"/>
      <c r="I70" s="1299"/>
      <c r="J70" s="1300"/>
      <c r="K70" s="263"/>
      <c r="L70" s="263"/>
      <c r="M70" s="263"/>
      <c r="N70" s="263"/>
      <c r="O70" s="263"/>
      <c r="P70" s="263"/>
      <c r="Q70" s="263"/>
      <c r="R70" s="263"/>
      <c r="S70" s="252"/>
      <c r="T70" s="252"/>
      <c r="U70" s="255"/>
      <c r="V70" s="255"/>
      <c r="W70" s="255"/>
      <c r="X70" s="254"/>
      <c r="Y70" s="254"/>
      <c r="Z70" s="256"/>
      <c r="AA70" s="256"/>
    </row>
    <row r="71" spans="1:27" ht="24.95" customHeight="1">
      <c r="A71" s="732"/>
      <c r="B71" s="293"/>
      <c r="C71" s="293"/>
      <c r="D71" s="293"/>
      <c r="E71" s="293"/>
      <c r="F71" s="312" t="s">
        <v>1114</v>
      </c>
      <c r="G71" s="1299" t="s">
        <v>678</v>
      </c>
      <c r="H71" s="1299"/>
      <c r="I71" s="1299"/>
      <c r="J71" s="1300"/>
      <c r="K71" s="263"/>
      <c r="L71" s="263"/>
      <c r="M71" s="263"/>
      <c r="N71" s="263"/>
      <c r="O71" s="263"/>
      <c r="P71" s="263"/>
      <c r="Q71" s="263"/>
      <c r="R71" s="263"/>
      <c r="S71" s="252"/>
      <c r="T71" s="252"/>
      <c r="U71" s="255"/>
      <c r="V71" s="255"/>
      <c r="W71" s="255"/>
      <c r="X71" s="254"/>
      <c r="Y71" s="254"/>
      <c r="Z71" s="256"/>
      <c r="AA71" s="256"/>
    </row>
    <row r="72" spans="1:27" ht="24.95" customHeight="1">
      <c r="A72" s="732"/>
      <c r="B72" s="293"/>
      <c r="C72" s="293"/>
      <c r="D72" s="293"/>
      <c r="E72" s="293"/>
      <c r="F72" s="314" t="s">
        <v>1115</v>
      </c>
      <c r="G72" s="622" t="s">
        <v>678</v>
      </c>
      <c r="H72" s="622"/>
      <c r="I72" s="622"/>
      <c r="J72" s="742"/>
      <c r="K72" s="263"/>
      <c r="L72" s="263"/>
      <c r="M72" s="261"/>
      <c r="N72" s="263"/>
      <c r="O72" s="263"/>
      <c r="P72" s="263"/>
      <c r="Q72" s="263"/>
      <c r="R72" s="263"/>
      <c r="S72" s="252"/>
      <c r="T72" s="252"/>
      <c r="U72" s="255"/>
      <c r="V72" s="255"/>
      <c r="W72" s="255"/>
      <c r="X72" s="254"/>
      <c r="Y72" s="254"/>
      <c r="Z72" s="256"/>
      <c r="AA72" s="256"/>
    </row>
    <row r="73" spans="1:27" ht="24.95" customHeight="1">
      <c r="A73" s="732"/>
      <c r="B73" s="293"/>
      <c r="C73" s="293"/>
      <c r="D73" s="293"/>
      <c r="E73" s="293"/>
      <c r="F73" s="314" t="s">
        <v>1116</v>
      </c>
      <c r="G73" s="622" t="s">
        <v>678</v>
      </c>
      <c r="H73" s="622"/>
      <c r="I73" s="622"/>
      <c r="J73" s="742"/>
      <c r="K73" s="263"/>
      <c r="L73" s="263"/>
      <c r="M73" s="273"/>
      <c r="N73" s="263"/>
      <c r="O73" s="263"/>
      <c r="P73" s="263"/>
      <c r="Q73" s="263"/>
      <c r="R73" s="263"/>
      <c r="S73" s="252"/>
      <c r="T73" s="252"/>
      <c r="U73" s="255"/>
      <c r="V73" s="255"/>
      <c r="W73" s="255"/>
      <c r="X73" s="254"/>
      <c r="Y73" s="254"/>
      <c r="Z73" s="256"/>
      <c r="AA73" s="256"/>
    </row>
    <row r="74" spans="1:27" ht="24.95" customHeight="1">
      <c r="A74" s="740"/>
      <c r="B74" s="291"/>
      <c r="C74" s="291"/>
      <c r="D74" s="291"/>
      <c r="E74" s="291"/>
      <c r="F74" s="291"/>
      <c r="G74" s="291"/>
      <c r="H74" s="291"/>
      <c r="I74" s="291"/>
      <c r="J74" s="731"/>
      <c r="K74" s="254"/>
      <c r="L74" s="261"/>
      <c r="M74" s="261"/>
      <c r="N74" s="261"/>
      <c r="O74" s="261"/>
      <c r="P74" s="261"/>
      <c r="Q74" s="261"/>
      <c r="R74" s="261"/>
      <c r="S74" s="252"/>
      <c r="T74" s="252"/>
      <c r="U74" s="255"/>
      <c r="V74" s="255"/>
      <c r="W74" s="255"/>
      <c r="X74" s="254"/>
      <c r="Y74" s="254"/>
      <c r="Z74" s="256"/>
      <c r="AA74" s="256"/>
    </row>
    <row r="75" spans="1:27" s="248" customFormat="1" ht="24.95" customHeight="1">
      <c r="A75" s="1470" t="s">
        <v>721</v>
      </c>
      <c r="B75" s="1313"/>
      <c r="C75" s="1313"/>
      <c r="D75" s="1313"/>
      <c r="E75" s="1313"/>
      <c r="F75" s="1313"/>
      <c r="G75" s="1313"/>
      <c r="H75" s="1313"/>
      <c r="I75" s="1313"/>
      <c r="J75" s="1314"/>
      <c r="K75" s="319"/>
      <c r="L75" s="320"/>
      <c r="M75" s="320"/>
      <c r="N75" s="320"/>
      <c r="O75" s="320"/>
      <c r="P75" s="320"/>
      <c r="Q75" s="320"/>
      <c r="R75" s="320"/>
      <c r="S75" s="252"/>
      <c r="T75" s="252"/>
      <c r="U75" s="255"/>
      <c r="V75" s="255"/>
      <c r="W75" s="255"/>
      <c r="X75" s="254"/>
      <c r="Y75" s="254"/>
      <c r="Z75" s="256"/>
      <c r="AA75" s="256"/>
    </row>
    <row r="76" spans="1:27" s="248" customFormat="1" ht="24.95" customHeight="1">
      <c r="A76" s="1298"/>
      <c r="B76" s="1299"/>
      <c r="C76" s="1299"/>
      <c r="D76" s="1299"/>
      <c r="E76" s="1299"/>
      <c r="F76" s="1299"/>
      <c r="G76" s="1299"/>
      <c r="H76" s="1299"/>
      <c r="I76" s="1299"/>
      <c r="J76" s="1300"/>
      <c r="K76" s="319"/>
      <c r="L76" s="320"/>
      <c r="M76" s="320"/>
      <c r="N76" s="320"/>
      <c r="O76" s="320"/>
      <c r="P76" s="320"/>
      <c r="Q76" s="320"/>
      <c r="R76" s="320"/>
      <c r="S76" s="252"/>
      <c r="T76" s="252"/>
      <c r="U76" s="255"/>
      <c r="V76" s="255"/>
      <c r="W76" s="255"/>
      <c r="X76" s="254"/>
      <c r="Y76" s="254"/>
      <c r="Z76" s="256"/>
      <c r="AA76" s="256"/>
    </row>
    <row r="77" spans="1:27" s="248" customFormat="1" ht="24.95" customHeight="1">
      <c r="A77" s="1298"/>
      <c r="B77" s="1299"/>
      <c r="C77" s="1299"/>
      <c r="D77" s="1299"/>
      <c r="E77" s="1299"/>
      <c r="F77" s="1299"/>
      <c r="G77" s="1299"/>
      <c r="H77" s="1299"/>
      <c r="I77" s="1299"/>
      <c r="J77" s="1300"/>
      <c r="K77" s="319"/>
      <c r="L77" s="320"/>
      <c r="M77" s="320"/>
      <c r="N77" s="320"/>
      <c r="O77" s="320"/>
      <c r="P77" s="320"/>
      <c r="Q77" s="320"/>
      <c r="R77" s="320"/>
      <c r="S77" s="252"/>
      <c r="T77" s="252"/>
      <c r="U77" s="255"/>
      <c r="V77" s="255"/>
      <c r="W77" s="255"/>
      <c r="X77" s="254"/>
      <c r="Y77" s="254"/>
      <c r="Z77" s="256"/>
      <c r="AA77" s="256"/>
    </row>
    <row r="78" spans="1:27" s="248" customFormat="1" ht="24.95" customHeight="1">
      <c r="A78" s="1298"/>
      <c r="B78" s="1299"/>
      <c r="C78" s="1299"/>
      <c r="D78" s="1299"/>
      <c r="E78" s="1299"/>
      <c r="F78" s="1299"/>
      <c r="G78" s="1299"/>
      <c r="H78" s="1299"/>
      <c r="I78" s="1299"/>
      <c r="J78" s="1300"/>
      <c r="K78" s="319"/>
      <c r="L78" s="320"/>
      <c r="M78" s="320"/>
      <c r="N78" s="320"/>
      <c r="O78" s="320"/>
      <c r="P78" s="320"/>
      <c r="Q78" s="320"/>
      <c r="R78" s="320"/>
      <c r="S78" s="252"/>
      <c r="T78" s="252"/>
      <c r="U78" s="255"/>
      <c r="V78" s="255"/>
      <c r="W78" s="255"/>
      <c r="X78" s="254"/>
      <c r="Y78" s="254"/>
      <c r="Z78" s="256"/>
      <c r="AA78" s="256"/>
    </row>
    <row r="79" spans="1:27" s="248" customFormat="1" ht="24.95" customHeight="1">
      <c r="A79" s="1298"/>
      <c r="B79" s="1299"/>
      <c r="C79" s="1299"/>
      <c r="D79" s="1299"/>
      <c r="E79" s="1299"/>
      <c r="F79" s="1299"/>
      <c r="G79" s="1299"/>
      <c r="H79" s="1299"/>
      <c r="I79" s="1299"/>
      <c r="J79" s="1300"/>
      <c r="K79" s="319"/>
      <c r="L79" s="320"/>
      <c r="M79" s="320"/>
      <c r="N79" s="320"/>
      <c r="O79" s="320"/>
      <c r="P79" s="320"/>
      <c r="Q79" s="320"/>
      <c r="R79" s="320"/>
      <c r="S79" s="252"/>
      <c r="T79" s="252"/>
      <c r="U79" s="255"/>
      <c r="V79" s="255"/>
      <c r="W79" s="255"/>
      <c r="X79" s="254"/>
      <c r="Y79" s="254"/>
      <c r="Z79" s="256"/>
      <c r="AA79" s="256"/>
    </row>
    <row r="80" spans="1:27" s="248" customFormat="1" ht="24.95" customHeight="1">
      <c r="A80" s="1298"/>
      <c r="B80" s="1299"/>
      <c r="C80" s="1299"/>
      <c r="D80" s="1299"/>
      <c r="E80" s="1299"/>
      <c r="F80" s="1299"/>
      <c r="G80" s="1299"/>
      <c r="H80" s="1299"/>
      <c r="I80" s="1299"/>
      <c r="J80" s="1300"/>
      <c r="K80" s="319"/>
      <c r="L80" s="320"/>
      <c r="M80" s="320"/>
      <c r="N80" s="320"/>
      <c r="O80" s="320"/>
      <c r="P80" s="320"/>
      <c r="Q80" s="320"/>
      <c r="R80" s="320"/>
      <c r="S80" s="252"/>
      <c r="T80" s="252"/>
      <c r="U80" s="255"/>
      <c r="V80" s="255"/>
      <c r="W80" s="255"/>
      <c r="X80" s="254"/>
      <c r="Y80" s="254"/>
      <c r="Z80" s="256"/>
      <c r="AA80" s="256"/>
    </row>
    <row r="81" spans="1:27" s="248" customFormat="1" ht="24.95" customHeight="1">
      <c r="A81" s="1298"/>
      <c r="B81" s="1299"/>
      <c r="C81" s="1299"/>
      <c r="D81" s="1299"/>
      <c r="E81" s="1299"/>
      <c r="F81" s="1299"/>
      <c r="G81" s="1299"/>
      <c r="H81" s="1299"/>
      <c r="I81" s="1299"/>
      <c r="J81" s="1300"/>
      <c r="K81" s="319"/>
      <c r="L81" s="320"/>
      <c r="M81" s="320"/>
      <c r="N81" s="320"/>
      <c r="O81" s="320"/>
      <c r="P81" s="320"/>
      <c r="Q81" s="320"/>
      <c r="R81" s="320"/>
      <c r="S81" s="252"/>
      <c r="T81" s="252"/>
      <c r="U81" s="255"/>
      <c r="V81" s="255"/>
      <c r="W81" s="255"/>
      <c r="X81" s="254"/>
      <c r="Y81" s="254"/>
      <c r="Z81" s="256"/>
      <c r="AA81" s="256"/>
    </row>
    <row r="82" spans="1:27" s="248" customFormat="1" ht="24.95" customHeight="1">
      <c r="A82" s="1298"/>
      <c r="B82" s="1299"/>
      <c r="C82" s="1299"/>
      <c r="D82" s="1299"/>
      <c r="E82" s="1299"/>
      <c r="F82" s="1299"/>
      <c r="G82" s="1299"/>
      <c r="H82" s="1299"/>
      <c r="I82" s="1299"/>
      <c r="J82" s="1300"/>
      <c r="K82" s="319"/>
      <c r="L82" s="320"/>
      <c r="M82" s="284"/>
      <c r="N82" s="320"/>
      <c r="O82" s="320"/>
      <c r="P82" s="320"/>
      <c r="Q82" s="320"/>
      <c r="R82" s="320"/>
      <c r="S82" s="252"/>
      <c r="T82" s="252"/>
      <c r="U82" s="255"/>
      <c r="V82" s="255"/>
      <c r="W82" s="255"/>
      <c r="X82" s="254"/>
      <c r="Y82" s="254"/>
      <c r="Z82" s="256"/>
      <c r="AA82" s="256"/>
    </row>
    <row r="83" spans="1:27" s="248" customFormat="1" ht="24.95" customHeight="1">
      <c r="A83" s="1301"/>
      <c r="B83" s="1302"/>
      <c r="C83" s="1302"/>
      <c r="D83" s="1302"/>
      <c r="E83" s="1302"/>
      <c r="F83" s="1302"/>
      <c r="G83" s="1302"/>
      <c r="H83" s="1302"/>
      <c r="I83" s="1302"/>
      <c r="J83" s="1303"/>
      <c r="K83" s="319"/>
      <c r="L83" s="320"/>
      <c r="M83" s="444"/>
      <c r="N83" s="320"/>
      <c r="O83" s="320"/>
      <c r="P83" s="320"/>
      <c r="Q83" s="320"/>
      <c r="R83" s="320"/>
      <c r="S83" s="252"/>
      <c r="T83" s="252"/>
      <c r="U83" s="255"/>
      <c r="V83" s="255"/>
      <c r="W83" s="255"/>
      <c r="X83" s="254"/>
      <c r="Y83" s="254"/>
      <c r="Z83" s="256"/>
      <c r="AA83" s="256"/>
    </row>
    <row r="84" spans="1:27" s="248" customFormat="1" ht="12.95" customHeight="1">
      <c r="A84" s="1304" t="s">
        <v>680</v>
      </c>
      <c r="B84" s="1305"/>
      <c r="C84" s="1305"/>
      <c r="D84" s="463"/>
      <c r="E84" s="464"/>
      <c r="F84" s="465" t="s">
        <v>681</v>
      </c>
      <c r="G84" s="465" t="s">
        <v>32</v>
      </c>
      <c r="H84" s="1411" t="s">
        <v>682</v>
      </c>
      <c r="I84" s="1411"/>
      <c r="J84" s="1412"/>
      <c r="K84" s="284"/>
      <c r="L84" s="284"/>
      <c r="M84" s="448"/>
      <c r="N84" s="284"/>
      <c r="O84" s="284"/>
      <c r="P84" s="284"/>
      <c r="Q84" s="284"/>
      <c r="R84" s="284"/>
      <c r="S84" s="252"/>
      <c r="T84" s="252"/>
      <c r="U84" s="255"/>
      <c r="V84" s="255"/>
      <c r="W84" s="255"/>
      <c r="X84" s="254"/>
      <c r="Y84" s="254"/>
      <c r="Z84" s="256"/>
      <c r="AA84" s="256"/>
    </row>
    <row r="85" spans="1:27" s="248" customFormat="1" ht="12.95" customHeight="1">
      <c r="A85" s="1471"/>
      <c r="B85" s="1472"/>
      <c r="C85" s="1472"/>
      <c r="D85" s="466"/>
      <c r="E85" s="467"/>
      <c r="F85" s="468" t="str">
        <f>'Evaluation des exigences'!G16</f>
        <v/>
      </c>
      <c r="G85" s="468" t="str">
        <f>'Evaluation des exigences'!E16</f>
        <v/>
      </c>
      <c r="H85" s="1415"/>
      <c r="I85" s="1415"/>
      <c r="J85" s="1416"/>
      <c r="K85" s="284"/>
      <c r="S85" s="255"/>
      <c r="T85" s="254"/>
      <c r="U85" s="254"/>
      <c r="V85" s="256"/>
      <c r="W85" s="256"/>
      <c r="X85" s="256"/>
      <c r="Y85" s="256"/>
      <c r="Z85" s="256"/>
      <c r="AA85" s="256"/>
    </row>
    <row r="86" spans="1:27" s="453" customFormat="1" ht="18" customHeight="1">
      <c r="A86" s="744" t="s">
        <v>1680</v>
      </c>
      <c r="B86" s="18"/>
      <c r="C86" s="18"/>
      <c r="D86" s="19"/>
      <c r="E86" s="469"/>
      <c r="F86" s="74" t="str">
        <f>IFERROR(VLOOKUP(G86,'Page d''accueil'!$A$38:$E$42,3),"")</f>
        <v/>
      </c>
      <c r="G86" s="76" t="str">
        <f>'Evaluation des exigences'!J488</f>
        <v/>
      </c>
      <c r="H86" s="1288" t="s">
        <v>682</v>
      </c>
      <c r="I86" s="1288"/>
      <c r="J86" s="1465"/>
      <c r="K86" s="447"/>
      <c r="S86" s="450"/>
      <c r="T86" s="451"/>
      <c r="U86" s="451"/>
      <c r="V86" s="452"/>
      <c r="W86" s="452"/>
      <c r="X86" s="452"/>
      <c r="Y86" s="452"/>
      <c r="Z86" s="452"/>
      <c r="AA86" s="452"/>
    </row>
    <row r="87" spans="1:27" s="453" customFormat="1" ht="18" customHeight="1">
      <c r="A87" s="766" t="s">
        <v>1679</v>
      </c>
      <c r="B87" s="20"/>
      <c r="C87" s="20"/>
      <c r="D87" s="20"/>
      <c r="E87" s="20"/>
      <c r="F87" s="75" t="str">
        <f>IFERROR(VLOOKUP(G87,'Page d''accueil'!$A$38:$E$42,3),"")</f>
        <v/>
      </c>
      <c r="G87" s="77" t="str">
        <f>'Evaluation des exigences'!J489</f>
        <v/>
      </c>
      <c r="H87" s="1290"/>
      <c r="I87" s="1290"/>
      <c r="J87" s="1291"/>
      <c r="K87" s="454"/>
      <c r="S87" s="450"/>
      <c r="T87" s="451"/>
      <c r="U87" s="451"/>
      <c r="V87" s="452"/>
      <c r="W87" s="452"/>
      <c r="X87" s="452"/>
      <c r="Y87" s="452"/>
      <c r="Z87" s="452"/>
      <c r="AA87" s="452"/>
    </row>
    <row r="88" spans="1:27" s="453" customFormat="1" ht="18" customHeight="1">
      <c r="A88" s="766" t="s">
        <v>1681</v>
      </c>
      <c r="B88" s="20"/>
      <c r="C88" s="21"/>
      <c r="D88" s="470"/>
      <c r="E88" s="471"/>
      <c r="F88" s="75" t="str">
        <f>IFERROR(VLOOKUP(G88,'Page d''accueil'!$A$38:$E$42,3),"")</f>
        <v/>
      </c>
      <c r="G88" s="77" t="str">
        <f>'Evaluation des exigences'!J491</f>
        <v/>
      </c>
      <c r="H88" s="1290"/>
      <c r="I88" s="1290"/>
      <c r="J88" s="1291"/>
      <c r="K88" s="454"/>
      <c r="S88" s="450"/>
      <c r="T88" s="451"/>
      <c r="U88" s="451"/>
      <c r="V88" s="452"/>
      <c r="W88" s="452"/>
      <c r="X88" s="452"/>
      <c r="Y88" s="452"/>
      <c r="Z88" s="452"/>
      <c r="AA88" s="452"/>
    </row>
    <row r="89" spans="1:27" s="453" customFormat="1" ht="18" customHeight="1">
      <c r="A89" s="766" t="s">
        <v>1682</v>
      </c>
      <c r="B89" s="20"/>
      <c r="C89" s="21"/>
      <c r="D89" s="470"/>
      <c r="E89" s="471"/>
      <c r="F89" s="75" t="str">
        <f>IFERROR(VLOOKUP(G89,'Page d''accueil'!$A$38:$E$42,3),"")</f>
        <v/>
      </c>
      <c r="G89" s="77" t="str">
        <f>'Evaluation des exigences'!J493</f>
        <v/>
      </c>
      <c r="H89" s="1290"/>
      <c r="I89" s="1290"/>
      <c r="J89" s="1291"/>
      <c r="K89" s="447"/>
      <c r="S89" s="450"/>
      <c r="T89" s="451"/>
      <c r="U89" s="451"/>
      <c r="V89" s="452"/>
      <c r="W89" s="452"/>
      <c r="X89" s="452"/>
      <c r="Y89" s="452"/>
      <c r="Z89" s="452"/>
      <c r="AA89" s="452"/>
    </row>
    <row r="90" spans="1:27" s="453" customFormat="1" ht="18" customHeight="1">
      <c r="A90" s="766" t="s">
        <v>1683</v>
      </c>
      <c r="B90" s="111"/>
      <c r="C90" s="21"/>
      <c r="D90" s="470"/>
      <c r="E90" s="471"/>
      <c r="F90" s="75" t="str">
        <f>IFERROR(VLOOKUP(G90,'Page d''accueil'!$A$38:$E$42,3),"")</f>
        <v/>
      </c>
      <c r="G90" s="77" t="str">
        <f>'Evaluation des exigences'!J495</f>
        <v/>
      </c>
      <c r="H90" s="630"/>
      <c r="I90" s="630"/>
      <c r="J90" s="767"/>
      <c r="K90" s="447"/>
      <c r="S90" s="450"/>
      <c r="T90" s="451"/>
      <c r="U90" s="451"/>
      <c r="V90" s="452"/>
      <c r="W90" s="452"/>
      <c r="X90" s="452"/>
      <c r="Y90" s="452"/>
      <c r="Z90" s="452"/>
      <c r="AA90" s="452"/>
    </row>
    <row r="91" spans="1:27" s="453" customFormat="1" ht="18" customHeight="1">
      <c r="A91" s="768" t="s">
        <v>1684</v>
      </c>
      <c r="B91" s="22"/>
      <c r="C91" s="23"/>
      <c r="D91" s="472"/>
      <c r="E91" s="473"/>
      <c r="F91" s="75" t="str">
        <f>IFERROR(VLOOKUP(G91,'Page d''accueil'!$A$38:$E$42,3),"")</f>
        <v/>
      </c>
      <c r="G91" s="77" t="str">
        <f>'Evaluation des exigences'!J506</f>
        <v/>
      </c>
      <c r="H91" s="1466"/>
      <c r="I91" s="1466"/>
      <c r="J91" s="1467"/>
      <c r="K91" s="454"/>
      <c r="S91" s="450"/>
      <c r="T91" s="451"/>
      <c r="U91" s="451"/>
      <c r="V91" s="452"/>
      <c r="W91" s="452"/>
      <c r="X91" s="452"/>
      <c r="Y91" s="452"/>
      <c r="Z91" s="452"/>
      <c r="AA91" s="452"/>
    </row>
    <row r="92" spans="1:27" s="453" customFormat="1" ht="18" customHeight="1">
      <c r="A92" s="744" t="s">
        <v>1685</v>
      </c>
      <c r="B92" s="18"/>
      <c r="C92" s="18"/>
      <c r="D92" s="19"/>
      <c r="E92" s="469"/>
      <c r="F92" s="74" t="str">
        <f>IFERROR(VLOOKUP(G92,'Page d''accueil'!$A$38:$E$42,3),"")</f>
        <v/>
      </c>
      <c r="G92" s="76" t="str">
        <f>'Evaluation des exigences'!J508</f>
        <v/>
      </c>
      <c r="H92" s="1288" t="s">
        <v>682</v>
      </c>
      <c r="I92" s="1288"/>
      <c r="J92" s="1465"/>
      <c r="K92" s="454"/>
      <c r="S92" s="450"/>
      <c r="T92" s="451"/>
      <c r="U92" s="451"/>
      <c r="V92" s="452"/>
      <c r="W92" s="452"/>
      <c r="X92" s="452"/>
      <c r="Y92" s="452"/>
      <c r="Z92" s="452"/>
      <c r="AA92" s="452"/>
    </row>
    <row r="93" spans="1:27" s="453" customFormat="1" ht="18" customHeight="1">
      <c r="A93" s="766" t="s">
        <v>1686</v>
      </c>
      <c r="B93" s="20"/>
      <c r="C93" s="24"/>
      <c r="D93" s="470"/>
      <c r="E93" s="471"/>
      <c r="F93" s="75" t="str">
        <f>IFERROR(VLOOKUP(G93,'Page d''accueil'!$A$38:$E$42,3),"")</f>
        <v/>
      </c>
      <c r="G93" s="77" t="str">
        <f>'Evaluation des exigences'!J509</f>
        <v/>
      </c>
      <c r="H93" s="1290"/>
      <c r="I93" s="1290"/>
      <c r="J93" s="1291"/>
      <c r="K93" s="454"/>
      <c r="S93" s="450"/>
      <c r="T93" s="451"/>
      <c r="U93" s="451"/>
      <c r="V93" s="452"/>
      <c r="W93" s="452"/>
      <c r="X93" s="452"/>
      <c r="Y93" s="452"/>
      <c r="Z93" s="452"/>
      <c r="AA93" s="452"/>
    </row>
    <row r="94" spans="1:27" s="453" customFormat="1" ht="18" customHeight="1">
      <c r="A94" s="766" t="s">
        <v>1687</v>
      </c>
      <c r="B94" s="20"/>
      <c r="C94" s="24"/>
      <c r="D94" s="470"/>
      <c r="E94" s="471"/>
      <c r="F94" s="75" t="str">
        <f>IFERROR(VLOOKUP(G94,'Page d''accueil'!$A$38:$E$42,3),"")</f>
        <v/>
      </c>
      <c r="G94" s="77" t="str">
        <f>'Evaluation des exigences'!J511</f>
        <v/>
      </c>
      <c r="H94" s="1290"/>
      <c r="I94" s="1290"/>
      <c r="J94" s="1291"/>
      <c r="K94" s="454"/>
      <c r="S94" s="450"/>
      <c r="T94" s="451"/>
      <c r="U94" s="451"/>
      <c r="V94" s="452"/>
      <c r="W94" s="452"/>
      <c r="X94" s="452"/>
      <c r="Y94" s="452"/>
      <c r="Z94" s="452"/>
      <c r="AA94" s="452"/>
    </row>
    <row r="95" spans="1:27" s="453" customFormat="1" ht="18" customHeight="1">
      <c r="A95" s="766" t="s">
        <v>1688</v>
      </c>
      <c r="B95" s="20"/>
      <c r="C95" s="24"/>
      <c r="D95" s="470"/>
      <c r="E95" s="471"/>
      <c r="F95" s="75" t="str">
        <f>IFERROR(VLOOKUP(G95,'Page d''accueil'!$A$38:$E$42,3),"")</f>
        <v/>
      </c>
      <c r="G95" s="77" t="str">
        <f>'Evaluation des exigences'!J514</f>
        <v/>
      </c>
      <c r="H95" s="1290"/>
      <c r="I95" s="1290"/>
      <c r="J95" s="1291"/>
      <c r="K95" s="454"/>
      <c r="S95" s="450"/>
      <c r="T95" s="451"/>
      <c r="U95" s="451"/>
      <c r="V95" s="452"/>
      <c r="W95" s="452"/>
      <c r="X95" s="452"/>
      <c r="Y95" s="452"/>
      <c r="Z95" s="452"/>
      <c r="AA95" s="452"/>
    </row>
    <row r="96" spans="1:27" s="453" customFormat="1" ht="18" customHeight="1">
      <c r="A96" s="766" t="s">
        <v>1689</v>
      </c>
      <c r="B96" s="20"/>
      <c r="C96" s="24"/>
      <c r="D96" s="470"/>
      <c r="E96" s="471"/>
      <c r="F96" s="75" t="str">
        <f>IFERROR(VLOOKUP(G96,'Page d''accueil'!$A$38:$E$42,3),"")</f>
        <v/>
      </c>
      <c r="G96" s="77" t="str">
        <f>'Evaluation des exigences'!J516</f>
        <v/>
      </c>
      <c r="H96" s="1290"/>
      <c r="I96" s="1290"/>
      <c r="J96" s="1291"/>
      <c r="K96" s="454"/>
      <c r="S96" s="450"/>
      <c r="T96" s="451"/>
      <c r="U96" s="451"/>
      <c r="V96" s="452"/>
      <c r="W96" s="452"/>
      <c r="X96" s="452"/>
      <c r="Y96" s="452"/>
      <c r="Z96" s="452"/>
      <c r="AA96" s="452"/>
    </row>
    <row r="97" spans="1:27" s="453" customFormat="1" ht="18" customHeight="1">
      <c r="A97" s="744" t="s">
        <v>1690</v>
      </c>
      <c r="B97" s="18"/>
      <c r="C97" s="18"/>
      <c r="D97" s="19"/>
      <c r="E97" s="469"/>
      <c r="F97" s="74" t="str">
        <f>IFERROR(VLOOKUP(G97,'Page d''accueil'!$A$38:$E$42,3),"")</f>
        <v/>
      </c>
      <c r="G97" s="76" t="str">
        <f>'Evaluation des exigences'!J520</f>
        <v/>
      </c>
      <c r="H97" s="1288" t="s">
        <v>682</v>
      </c>
      <c r="I97" s="1288"/>
      <c r="J97" s="1465"/>
      <c r="K97" s="454"/>
      <c r="S97" s="450"/>
      <c r="T97" s="451"/>
      <c r="U97" s="451"/>
      <c r="V97" s="452"/>
      <c r="W97" s="452"/>
      <c r="X97" s="452"/>
      <c r="Y97" s="452"/>
      <c r="Z97" s="452"/>
      <c r="AA97" s="452"/>
    </row>
    <row r="98" spans="1:27" s="453" customFormat="1" ht="18" customHeight="1">
      <c r="A98" s="744" t="s">
        <v>1691</v>
      </c>
      <c r="B98" s="18"/>
      <c r="C98" s="18"/>
      <c r="D98" s="19"/>
      <c r="E98" s="469"/>
      <c r="F98" s="74" t="str">
        <f>IFERROR(VLOOKUP(G98,'Page d''accueil'!$A$38:$E$42,3),"")</f>
        <v/>
      </c>
      <c r="G98" s="76" t="str">
        <f>'Evaluation des exigences'!J523</f>
        <v/>
      </c>
      <c r="H98" s="1288" t="s">
        <v>682</v>
      </c>
      <c r="I98" s="1288"/>
      <c r="J98" s="1465"/>
      <c r="K98" s="454"/>
      <c r="S98" s="450"/>
      <c r="T98" s="451"/>
      <c r="U98" s="451"/>
      <c r="V98" s="452"/>
      <c r="W98" s="452"/>
      <c r="X98" s="452"/>
      <c r="Y98" s="452"/>
      <c r="Z98" s="452"/>
      <c r="AA98" s="452"/>
    </row>
    <row r="99" spans="1:27" s="453" customFormat="1" ht="18" customHeight="1">
      <c r="A99" s="766" t="s">
        <v>1692</v>
      </c>
      <c r="B99" s="112"/>
      <c r="C99" s="24"/>
      <c r="D99" s="470"/>
      <c r="E99" s="471"/>
      <c r="F99" s="75" t="str">
        <f>IFERROR(VLOOKUP(G99,'Page d''accueil'!$A$38:$E$42,3),"")</f>
        <v/>
      </c>
      <c r="G99" s="77" t="str">
        <f>'Evaluation des exigences'!J524</f>
        <v/>
      </c>
      <c r="H99" s="1290"/>
      <c r="I99" s="1290"/>
      <c r="J99" s="1291"/>
      <c r="K99" s="454"/>
      <c r="S99" s="450"/>
      <c r="T99" s="451"/>
      <c r="U99" s="451"/>
      <c r="V99" s="452"/>
      <c r="W99" s="452"/>
      <c r="X99" s="452"/>
      <c r="Y99" s="452"/>
      <c r="Z99" s="452"/>
      <c r="AA99" s="452"/>
    </row>
    <row r="100" spans="1:27" s="453" customFormat="1" ht="18" customHeight="1">
      <c r="A100" s="766" t="s">
        <v>1693</v>
      </c>
      <c r="B100" s="112"/>
      <c r="C100" s="24"/>
      <c r="D100" s="470"/>
      <c r="E100" s="471"/>
      <c r="F100" s="75" t="str">
        <f>IFERROR(VLOOKUP(G100,'Page d''accueil'!$A$38:$E$42,3),"")</f>
        <v/>
      </c>
      <c r="G100" s="77" t="str">
        <f>'Evaluation des exigences'!J526</f>
        <v/>
      </c>
      <c r="H100" s="1290"/>
      <c r="I100" s="1290"/>
      <c r="J100" s="1291"/>
      <c r="K100" s="447"/>
      <c r="S100" s="450"/>
      <c r="T100" s="451"/>
      <c r="U100" s="451"/>
      <c r="V100" s="452"/>
      <c r="W100" s="452"/>
      <c r="X100" s="452"/>
      <c r="Y100" s="452"/>
      <c r="Z100" s="452"/>
      <c r="AA100" s="452"/>
    </row>
    <row r="101" spans="1:27" s="453" customFormat="1" ht="18" customHeight="1">
      <c r="A101" s="766" t="s">
        <v>1694</v>
      </c>
      <c r="B101" s="112"/>
      <c r="C101" s="24"/>
      <c r="D101" s="470"/>
      <c r="E101" s="471"/>
      <c r="F101" s="75" t="str">
        <f>IFERROR(VLOOKUP(G101,'Page d''accueil'!$A$38:$E$42,3),"")</f>
        <v/>
      </c>
      <c r="G101" s="77" t="str">
        <f>'Evaluation des exigences'!J533</f>
        <v/>
      </c>
      <c r="H101" s="1290"/>
      <c r="I101" s="1290"/>
      <c r="J101" s="1291"/>
      <c r="K101" s="454"/>
      <c r="S101" s="450"/>
      <c r="T101" s="451"/>
      <c r="U101" s="451"/>
      <c r="V101" s="452"/>
      <c r="W101" s="452"/>
      <c r="X101" s="452"/>
      <c r="Y101" s="452"/>
      <c r="Z101" s="452"/>
      <c r="AA101" s="452"/>
    </row>
    <row r="102" spans="1:27" s="453" customFormat="1" ht="18" customHeight="1">
      <c r="A102" s="766" t="s">
        <v>1695</v>
      </c>
      <c r="B102" s="112"/>
      <c r="C102" s="24"/>
      <c r="D102" s="470"/>
      <c r="E102" s="471"/>
      <c r="F102" s="75" t="str">
        <f>IFERROR(VLOOKUP(G102,'Page d''accueil'!$A$38:$E$42,3),"")</f>
        <v/>
      </c>
      <c r="G102" s="77" t="str">
        <f>'Evaluation des exigences'!J536</f>
        <v/>
      </c>
      <c r="H102" s="1290"/>
      <c r="I102" s="1290"/>
      <c r="J102" s="1291"/>
      <c r="K102" s="454"/>
      <c r="S102" s="450"/>
      <c r="T102" s="451"/>
      <c r="U102" s="451"/>
      <c r="V102" s="452"/>
      <c r="W102" s="452"/>
      <c r="X102" s="452"/>
      <c r="Y102" s="452"/>
      <c r="Z102" s="452"/>
      <c r="AA102" s="452"/>
    </row>
    <row r="103" spans="1:27" s="453" customFormat="1" ht="18" customHeight="1">
      <c r="A103" s="766" t="s">
        <v>1696</v>
      </c>
      <c r="B103" s="112"/>
      <c r="C103" s="24"/>
      <c r="D103" s="470"/>
      <c r="E103" s="471"/>
      <c r="F103" s="75" t="str">
        <f>IFERROR(VLOOKUP(G103,'Page d''accueil'!$A$38:$E$42,3),"")</f>
        <v/>
      </c>
      <c r="G103" s="77" t="str">
        <f>'Evaluation des exigences'!J541</f>
        <v/>
      </c>
      <c r="H103" s="1290"/>
      <c r="I103" s="1290"/>
      <c r="J103" s="1291"/>
      <c r="K103" s="454"/>
      <c r="L103" s="515"/>
      <c r="M103" s="515"/>
      <c r="N103" s="515"/>
      <c r="O103" s="506"/>
      <c r="P103" s="506"/>
      <c r="Q103" s="506"/>
      <c r="R103" s="450"/>
      <c r="S103" s="450"/>
      <c r="T103" s="451"/>
      <c r="U103" s="451"/>
      <c r="V103" s="452"/>
      <c r="W103" s="452"/>
      <c r="X103" s="452"/>
      <c r="Y103" s="452"/>
      <c r="Z103" s="452"/>
      <c r="AA103" s="452"/>
    </row>
    <row r="104" spans="1:27" s="453" customFormat="1" ht="18" customHeight="1">
      <c r="A104" s="766" t="s">
        <v>1697</v>
      </c>
      <c r="B104" s="113"/>
      <c r="C104" s="24"/>
      <c r="D104" s="470"/>
      <c r="E104" s="471"/>
      <c r="F104" s="75" t="str">
        <f>IFERROR(VLOOKUP(G104,'Page d''accueil'!$A$38:$E$42,3),"")</f>
        <v/>
      </c>
      <c r="G104" s="77" t="str">
        <f>'Evaluation des exigences'!J547</f>
        <v/>
      </c>
      <c r="H104" s="1290"/>
      <c r="I104" s="1290"/>
      <c r="J104" s="1291"/>
      <c r="K104" s="454"/>
      <c r="L104" s="515"/>
      <c r="M104" s="515"/>
      <c r="N104" s="515"/>
      <c r="O104" s="506"/>
      <c r="P104" s="506"/>
      <c r="Q104" s="506"/>
      <c r="R104" s="450"/>
      <c r="S104" s="450"/>
      <c r="T104" s="451"/>
      <c r="U104" s="451"/>
      <c r="V104" s="452"/>
      <c r="W104" s="452"/>
      <c r="X104" s="452"/>
      <c r="Y104" s="452"/>
      <c r="Z104" s="452"/>
      <c r="AA104" s="452"/>
    </row>
    <row r="105" spans="1:27" s="453" customFormat="1" ht="18" customHeight="1">
      <c r="A105" s="766" t="s">
        <v>1698</v>
      </c>
      <c r="B105" s="113"/>
      <c r="C105" s="24"/>
      <c r="D105" s="470"/>
      <c r="E105" s="471"/>
      <c r="F105" s="75" t="str">
        <f>IFERROR(VLOOKUP(G105,'Page d''accueil'!$A$38:$E$42,3),"")</f>
        <v/>
      </c>
      <c r="G105" s="77" t="str">
        <f>'Evaluation des exigences'!J550</f>
        <v/>
      </c>
      <c r="H105" s="1290"/>
      <c r="I105" s="1290"/>
      <c r="J105" s="1291"/>
      <c r="K105" s="454"/>
      <c r="L105" s="515"/>
      <c r="M105" s="515"/>
      <c r="N105" s="515"/>
      <c r="O105" s="506"/>
      <c r="P105" s="506"/>
      <c r="Q105" s="506"/>
      <c r="R105" s="450"/>
      <c r="S105" s="450"/>
      <c r="T105" s="451"/>
      <c r="U105" s="451"/>
      <c r="V105" s="452"/>
      <c r="W105" s="452"/>
      <c r="X105" s="452"/>
      <c r="Y105" s="452"/>
      <c r="Z105" s="452"/>
      <c r="AA105" s="452"/>
    </row>
    <row r="106" spans="1:27" s="453" customFormat="1" ht="18" customHeight="1">
      <c r="A106" s="744" t="s">
        <v>1699</v>
      </c>
      <c r="B106" s="18"/>
      <c r="C106" s="18"/>
      <c r="D106" s="19"/>
      <c r="E106" s="469"/>
      <c r="F106" s="74" t="str">
        <f>IFERROR(VLOOKUP(G106,'Page d''accueil'!$A$38:$E$42,3),"")</f>
        <v/>
      </c>
      <c r="G106" s="76" t="str">
        <f>'Evaluation des exigences'!J553</f>
        <v/>
      </c>
      <c r="H106" s="1288" t="s">
        <v>682</v>
      </c>
      <c r="I106" s="1288"/>
      <c r="J106" s="1465"/>
      <c r="K106" s="454"/>
      <c r="L106" s="516"/>
      <c r="M106" s="516"/>
      <c r="N106" s="516"/>
      <c r="O106" s="516"/>
      <c r="P106" s="516"/>
      <c r="Q106" s="517"/>
      <c r="R106" s="450"/>
      <c r="S106" s="450"/>
      <c r="T106" s="451"/>
      <c r="U106" s="451"/>
      <c r="V106" s="452"/>
      <c r="W106" s="452"/>
      <c r="X106" s="452"/>
      <c r="Y106" s="452"/>
      <c r="Z106" s="452"/>
      <c r="AA106" s="452"/>
    </row>
    <row r="107" spans="1:27" s="453" customFormat="1" ht="18" customHeight="1">
      <c r="A107" s="744" t="s">
        <v>1700</v>
      </c>
      <c r="B107" s="18"/>
      <c r="C107" s="18"/>
      <c r="D107" s="19"/>
      <c r="E107" s="469"/>
      <c r="F107" s="74" t="str">
        <f>IFERROR(VLOOKUP(G107,'Page d''accueil'!$A$38:$E$42,3),"")</f>
        <v/>
      </c>
      <c r="G107" s="76" t="str">
        <f>'Evaluation des exigences'!J557</f>
        <v/>
      </c>
      <c r="H107" s="1288" t="s">
        <v>682</v>
      </c>
      <c r="I107" s="1288"/>
      <c r="J107" s="1465"/>
      <c r="K107" s="454"/>
      <c r="L107" s="516"/>
      <c r="M107" s="516"/>
      <c r="N107" s="516"/>
      <c r="O107" s="516"/>
      <c r="P107" s="516"/>
      <c r="Q107" s="517"/>
      <c r="R107" s="450"/>
      <c r="S107" s="450"/>
      <c r="T107" s="451"/>
      <c r="U107" s="451"/>
      <c r="V107" s="452"/>
      <c r="W107" s="452"/>
      <c r="X107" s="452"/>
      <c r="Y107" s="452"/>
      <c r="Z107" s="452"/>
      <c r="AA107" s="452"/>
    </row>
    <row r="108" spans="1:27" s="453" customFormat="1" ht="18" customHeight="1" thickBot="1">
      <c r="A108" s="769" t="s">
        <v>1702</v>
      </c>
      <c r="B108" s="770"/>
      <c r="C108" s="770"/>
      <c r="D108" s="771"/>
      <c r="E108" s="772"/>
      <c r="F108" s="773" t="str">
        <f>IFERROR(VLOOKUP(G108,'Page d''accueil'!$A$38:$E$42,3),"")</f>
        <v/>
      </c>
      <c r="G108" s="774" t="str">
        <f>'Evaluation des exigences'!J562</f>
        <v/>
      </c>
      <c r="H108" s="1463" t="s">
        <v>682</v>
      </c>
      <c r="I108" s="1463"/>
      <c r="J108" s="1464"/>
      <c r="K108" s="459"/>
      <c r="L108" s="516"/>
      <c r="M108" s="516"/>
      <c r="N108" s="516"/>
      <c r="O108" s="516"/>
      <c r="P108" s="516"/>
      <c r="Q108" s="517"/>
      <c r="R108" s="450"/>
      <c r="S108" s="450"/>
      <c r="T108" s="451"/>
      <c r="U108" s="451"/>
      <c r="V108" s="452"/>
      <c r="W108" s="452"/>
      <c r="X108" s="452"/>
      <c r="Y108" s="452"/>
      <c r="Z108" s="452"/>
      <c r="AA108" s="452"/>
    </row>
    <row r="109" spans="1:27" s="248" customFormat="1" ht="12" customHeight="1">
      <c r="A109" s="337"/>
      <c r="B109" s="337"/>
      <c r="C109" s="337"/>
      <c r="D109" s="337"/>
      <c r="E109" s="337"/>
      <c r="F109" s="337"/>
      <c r="G109" s="337"/>
      <c r="H109" s="337"/>
      <c r="I109" s="337"/>
      <c r="J109" s="337"/>
      <c r="K109" s="255"/>
      <c r="L109" s="516"/>
      <c r="M109" s="516"/>
      <c r="N109" s="516"/>
      <c r="O109" s="516"/>
      <c r="P109" s="516"/>
      <c r="Q109" s="517"/>
      <c r="R109" s="518"/>
      <c r="S109" s="506"/>
      <c r="T109" s="506"/>
      <c r="U109" s="506"/>
      <c r="V109" s="255"/>
      <c r="W109" s="255"/>
      <c r="X109" s="254"/>
      <c r="Y109" s="254"/>
      <c r="Z109" s="256"/>
      <c r="AA109" s="256"/>
    </row>
    <row r="110" spans="1:27" s="248" customFormat="1" ht="12" customHeight="1">
      <c r="A110" s="337"/>
      <c r="B110" s="337"/>
      <c r="C110" s="337"/>
      <c r="D110" s="337"/>
      <c r="E110" s="337"/>
      <c r="F110" s="337"/>
      <c r="G110" s="337"/>
      <c r="H110" s="337"/>
      <c r="I110" s="337"/>
      <c r="J110" s="337"/>
      <c r="K110" s="255"/>
      <c r="L110" s="519"/>
      <c r="M110" s="519"/>
      <c r="N110" s="519"/>
      <c r="O110" s="519"/>
      <c r="P110" s="519"/>
      <c r="Q110" s="519"/>
      <c r="R110" s="518"/>
      <c r="S110" s="506"/>
      <c r="T110" s="506"/>
      <c r="U110" s="506"/>
      <c r="V110" s="255"/>
      <c r="W110" s="255"/>
      <c r="X110" s="254"/>
      <c r="Y110" s="254"/>
      <c r="Z110" s="256"/>
      <c r="AA110" s="256"/>
    </row>
    <row r="111" spans="1:27" s="523" customFormat="1" ht="12" customHeight="1">
      <c r="A111" s="337"/>
      <c r="B111" s="337"/>
      <c r="C111" s="337"/>
      <c r="D111" s="337"/>
      <c r="E111" s="337"/>
      <c r="F111" s="337"/>
      <c r="G111" s="337"/>
      <c r="H111" s="337"/>
      <c r="I111" s="337"/>
      <c r="J111" s="337"/>
      <c r="K111" s="513"/>
      <c r="L111" s="512"/>
      <c r="M111" s="512"/>
      <c r="N111" s="512"/>
      <c r="O111" s="512"/>
      <c r="P111" s="512"/>
      <c r="Q111" s="507"/>
      <c r="R111" s="520"/>
      <c r="S111" s="506"/>
      <c r="T111" s="506"/>
      <c r="U111" s="506"/>
      <c r="V111" s="513"/>
      <c r="W111" s="513"/>
      <c r="X111" s="521"/>
      <c r="Y111" s="521"/>
      <c r="Z111" s="522"/>
      <c r="AA111" s="522"/>
    </row>
    <row r="112" spans="1:27" s="248" customFormat="1" ht="33.950000000000003" customHeight="1">
      <c r="A112" s="337"/>
      <c r="B112" s="337"/>
      <c r="C112" s="337"/>
      <c r="D112" s="337"/>
      <c r="E112" s="337"/>
      <c r="F112" s="337"/>
      <c r="G112" s="337"/>
      <c r="H112" s="337"/>
      <c r="I112" s="337"/>
      <c r="J112" s="337"/>
      <c r="K112" s="255"/>
      <c r="L112" s="516"/>
      <c r="M112" s="516"/>
      <c r="N112" s="516"/>
      <c r="O112" s="516"/>
      <c r="P112" s="516"/>
      <c r="Q112" s="517"/>
      <c r="R112" s="518"/>
      <c r="S112" s="506"/>
      <c r="T112" s="506"/>
      <c r="U112" s="506"/>
      <c r="V112" s="255"/>
      <c r="W112" s="255"/>
      <c r="X112" s="254"/>
      <c r="Y112" s="254"/>
      <c r="Z112" s="256"/>
      <c r="AA112" s="256"/>
    </row>
    <row r="113" spans="1:27" s="523" customFormat="1" ht="12" customHeight="1">
      <c r="A113" s="337"/>
      <c r="B113" s="337"/>
      <c r="C113" s="337"/>
      <c r="D113" s="337"/>
      <c r="E113" s="337"/>
      <c r="F113" s="337"/>
      <c r="G113" s="337"/>
      <c r="H113" s="337"/>
      <c r="I113" s="337"/>
      <c r="J113" s="337"/>
      <c r="K113" s="521"/>
      <c r="L113" s="512"/>
      <c r="M113" s="512"/>
      <c r="N113" s="512"/>
      <c r="O113" s="512"/>
      <c r="P113" s="512"/>
      <c r="Q113" s="507"/>
      <c r="R113" s="524"/>
      <c r="S113" s="506"/>
      <c r="T113" s="506"/>
      <c r="U113" s="506"/>
      <c r="V113" s="513"/>
      <c r="W113" s="513"/>
      <c r="X113" s="521"/>
      <c r="Y113" s="521"/>
      <c r="Z113" s="522"/>
      <c r="AA113" s="522"/>
    </row>
    <row r="114" spans="1:27" s="248" customFormat="1" ht="29.1" customHeight="1">
      <c r="A114" s="337"/>
      <c r="B114" s="337"/>
      <c r="C114" s="337"/>
      <c r="D114" s="337"/>
      <c r="E114" s="337"/>
      <c r="F114" s="337"/>
      <c r="G114" s="337"/>
      <c r="H114" s="337"/>
      <c r="I114" s="337"/>
      <c r="J114" s="337"/>
      <c r="K114" s="254"/>
      <c r="L114" s="514"/>
      <c r="M114" s="514"/>
      <c r="N114" s="514"/>
      <c r="O114" s="514"/>
      <c r="P114" s="514"/>
      <c r="Q114" s="517"/>
      <c r="R114" s="518"/>
      <c r="S114" s="506"/>
      <c r="T114" s="506"/>
      <c r="U114" s="506"/>
      <c r="V114" s="255"/>
      <c r="W114" s="255"/>
      <c r="X114" s="254"/>
      <c r="Y114" s="254"/>
      <c r="Z114" s="256"/>
      <c r="AA114" s="256"/>
    </row>
    <row r="115" spans="1:27" s="523" customFormat="1" ht="12" customHeight="1">
      <c r="A115" s="337"/>
      <c r="B115" s="337"/>
      <c r="C115" s="337"/>
      <c r="D115" s="337"/>
      <c r="E115" s="337"/>
      <c r="F115" s="337"/>
      <c r="G115" s="337"/>
      <c r="H115" s="337"/>
      <c r="I115" s="337"/>
      <c r="J115" s="337"/>
      <c r="K115" s="521"/>
      <c r="L115" s="512"/>
      <c r="M115" s="512"/>
      <c r="N115" s="512"/>
      <c r="O115" s="512"/>
      <c r="P115" s="512"/>
      <c r="Q115" s="507"/>
      <c r="R115" s="520"/>
      <c r="S115" s="506"/>
      <c r="T115" s="506"/>
      <c r="U115" s="506"/>
      <c r="V115" s="513"/>
      <c r="W115" s="513"/>
      <c r="X115" s="521"/>
      <c r="Y115" s="521"/>
      <c r="Z115" s="522"/>
      <c r="AA115" s="522"/>
    </row>
    <row r="116" spans="1:27" s="248" customFormat="1" ht="63.95" customHeight="1">
      <c r="A116" s="337"/>
      <c r="B116" s="337"/>
      <c r="C116" s="337"/>
      <c r="D116" s="337"/>
      <c r="E116" s="337"/>
      <c r="F116" s="337"/>
      <c r="G116" s="337"/>
      <c r="H116" s="337"/>
      <c r="I116" s="337"/>
      <c r="J116" s="337"/>
      <c r="K116" s="254"/>
      <c r="L116" s="516"/>
      <c r="M116" s="516"/>
      <c r="N116" s="516"/>
      <c r="O116" s="516"/>
      <c r="P116" s="516"/>
      <c r="Q116" s="517"/>
      <c r="R116" s="518"/>
      <c r="S116" s="506"/>
      <c r="T116" s="506"/>
      <c r="U116" s="506"/>
      <c r="V116" s="255"/>
      <c r="W116" s="255"/>
      <c r="X116" s="254"/>
      <c r="Y116" s="254"/>
      <c r="Z116" s="256"/>
      <c r="AA116" s="256"/>
    </row>
    <row r="117" spans="1:27" s="523" customFormat="1" ht="24" customHeight="1">
      <c r="A117" s="337"/>
      <c r="B117" s="337"/>
      <c r="C117" s="337"/>
      <c r="D117" s="337"/>
      <c r="E117" s="337"/>
      <c r="F117" s="337"/>
      <c r="G117" s="337"/>
      <c r="H117" s="337"/>
      <c r="I117" s="337"/>
      <c r="J117" s="337"/>
      <c r="K117" s="521"/>
      <c r="L117" s="512"/>
      <c r="M117" s="512"/>
      <c r="N117" s="512"/>
      <c r="O117" s="512"/>
      <c r="P117" s="512"/>
      <c r="Q117" s="507"/>
      <c r="R117" s="520"/>
      <c r="S117" s="506"/>
      <c r="T117" s="506"/>
      <c r="U117" s="506"/>
      <c r="V117" s="521"/>
      <c r="W117" s="521"/>
      <c r="X117" s="521"/>
      <c r="Y117" s="521"/>
      <c r="Z117" s="522"/>
      <c r="AA117" s="522"/>
    </row>
    <row r="118" spans="1:27" s="248" customFormat="1" ht="57.95" customHeight="1">
      <c r="A118" s="337"/>
      <c r="B118" s="337"/>
      <c r="C118" s="337"/>
      <c r="D118" s="337"/>
      <c r="E118" s="337"/>
      <c r="F118" s="337"/>
      <c r="G118" s="337"/>
      <c r="H118" s="337"/>
      <c r="I118" s="337"/>
      <c r="J118" s="337"/>
      <c r="K118" s="254"/>
      <c r="L118" s="261"/>
      <c r="M118" s="261"/>
      <c r="N118" s="261"/>
      <c r="O118" s="261"/>
      <c r="P118" s="261"/>
      <c r="Q118" s="261"/>
      <c r="R118" s="518"/>
      <c r="S118" s="506"/>
      <c r="T118" s="506"/>
      <c r="U118" s="506"/>
      <c r="V118" s="254"/>
      <c r="W118" s="254"/>
      <c r="X118" s="254"/>
      <c r="Y118" s="254"/>
      <c r="Z118" s="256"/>
      <c r="AA118" s="256"/>
    </row>
    <row r="119" spans="1:27" s="523" customFormat="1" ht="12" customHeight="1">
      <c r="A119" s="337"/>
      <c r="B119" s="337"/>
      <c r="C119" s="337"/>
      <c r="D119" s="337"/>
      <c r="E119" s="337"/>
      <c r="F119" s="337"/>
      <c r="G119" s="337"/>
      <c r="H119" s="337"/>
      <c r="I119" s="337"/>
      <c r="J119" s="337"/>
      <c r="K119" s="521"/>
      <c r="L119" s="261"/>
      <c r="M119" s="261"/>
      <c r="N119" s="261"/>
      <c r="O119" s="261"/>
      <c r="P119" s="261"/>
      <c r="Q119" s="261"/>
      <c r="R119" s="520"/>
      <c r="S119" s="506"/>
      <c r="T119" s="506"/>
      <c r="U119" s="506"/>
      <c r="V119" s="521"/>
      <c r="W119" s="521"/>
      <c r="X119" s="521"/>
      <c r="Y119" s="521"/>
      <c r="Z119" s="522"/>
      <c r="AA119" s="522"/>
    </row>
    <row r="120" spans="1:27" s="248" customFormat="1" ht="62.25" customHeight="1">
      <c r="A120" s="337"/>
      <c r="B120" s="337"/>
      <c r="C120" s="337"/>
      <c r="D120" s="337"/>
      <c r="E120" s="337"/>
      <c r="F120" s="337"/>
      <c r="G120" s="337"/>
      <c r="H120" s="337"/>
      <c r="I120" s="337"/>
      <c r="J120" s="337"/>
      <c r="K120" s="254"/>
      <c r="L120" s="261"/>
      <c r="M120" s="261"/>
      <c r="N120" s="261"/>
      <c r="O120" s="261"/>
      <c r="P120" s="261"/>
      <c r="Q120" s="261"/>
      <c r="R120" s="518"/>
      <c r="S120" s="506"/>
      <c r="T120" s="506"/>
      <c r="U120" s="506"/>
      <c r="V120" s="254"/>
      <c r="W120" s="254"/>
      <c r="X120" s="254"/>
      <c r="Y120" s="254"/>
      <c r="Z120" s="256"/>
      <c r="AA120" s="256"/>
    </row>
    <row r="121" spans="1:27" s="523" customFormat="1" ht="12" customHeight="1">
      <c r="A121" s="337"/>
      <c r="B121" s="337"/>
      <c r="C121" s="337"/>
      <c r="D121" s="337"/>
      <c r="E121" s="337"/>
      <c r="F121" s="337"/>
      <c r="G121" s="337"/>
      <c r="H121" s="337"/>
      <c r="I121" s="337"/>
      <c r="J121" s="337"/>
      <c r="K121" s="521"/>
      <c r="L121" s="261"/>
      <c r="M121" s="261"/>
      <c r="N121" s="261"/>
      <c r="O121" s="261"/>
      <c r="P121" s="261"/>
      <c r="Q121" s="261"/>
      <c r="R121" s="261"/>
      <c r="S121" s="261"/>
      <c r="T121" s="261"/>
      <c r="U121" s="521"/>
      <c r="V121" s="521"/>
      <c r="W121" s="521"/>
      <c r="X121" s="521"/>
      <c r="Y121" s="521"/>
      <c r="Z121" s="522"/>
      <c r="AA121" s="522"/>
    </row>
    <row r="122" spans="1:27" s="248" customFormat="1" ht="36.950000000000003" customHeight="1">
      <c r="A122" s="337"/>
      <c r="B122" s="337"/>
      <c r="C122" s="337"/>
      <c r="D122" s="337"/>
      <c r="E122" s="337"/>
      <c r="F122" s="337"/>
      <c r="G122" s="337"/>
      <c r="H122" s="337"/>
      <c r="I122" s="337"/>
      <c r="J122" s="337"/>
      <c r="K122" s="254"/>
      <c r="L122" s="261"/>
      <c r="M122" s="261"/>
      <c r="N122" s="261"/>
      <c r="O122" s="261"/>
      <c r="P122" s="261"/>
      <c r="Q122" s="261"/>
      <c r="R122" s="261"/>
      <c r="S122" s="261"/>
      <c r="T122" s="261"/>
      <c r="U122" s="254"/>
      <c r="V122" s="254"/>
      <c r="W122" s="254"/>
      <c r="X122" s="254"/>
      <c r="Y122" s="254"/>
      <c r="Z122" s="256"/>
      <c r="AA122" s="256"/>
    </row>
    <row r="123" spans="1:27" s="523" customFormat="1" ht="12" customHeight="1">
      <c r="A123" s="337"/>
      <c r="B123" s="337"/>
      <c r="C123" s="337"/>
      <c r="D123" s="337"/>
      <c r="E123" s="337"/>
      <c r="F123" s="337"/>
      <c r="G123" s="337"/>
      <c r="H123" s="337"/>
      <c r="I123" s="337"/>
      <c r="J123" s="337"/>
      <c r="K123" s="521"/>
      <c r="L123" s="261"/>
      <c r="M123" s="261"/>
      <c r="N123" s="261"/>
      <c r="O123" s="261"/>
      <c r="P123" s="261"/>
      <c r="Q123" s="261"/>
      <c r="R123" s="261"/>
      <c r="S123" s="261"/>
      <c r="T123" s="261"/>
      <c r="U123" s="521"/>
      <c r="V123" s="521"/>
      <c r="W123" s="521"/>
      <c r="X123" s="521"/>
      <c r="Y123" s="521"/>
      <c r="Z123" s="522"/>
      <c r="AA123" s="522"/>
    </row>
    <row r="124" spans="1:27" s="248" customFormat="1" ht="45" customHeight="1">
      <c r="A124" s="337"/>
      <c r="B124" s="337"/>
      <c r="C124" s="337"/>
      <c r="D124" s="337"/>
      <c r="E124" s="337"/>
      <c r="F124" s="337"/>
      <c r="G124" s="337"/>
      <c r="H124" s="337"/>
      <c r="I124" s="337"/>
      <c r="J124" s="337"/>
      <c r="K124" s="254"/>
      <c r="L124" s="261"/>
      <c r="M124" s="261"/>
      <c r="N124" s="261"/>
      <c r="O124" s="261"/>
      <c r="P124" s="261"/>
      <c r="Q124" s="261"/>
      <c r="R124" s="261"/>
      <c r="S124" s="261"/>
      <c r="T124" s="261"/>
      <c r="U124" s="254"/>
      <c r="V124" s="254"/>
      <c r="W124" s="254"/>
      <c r="X124" s="254"/>
      <c r="Y124" s="254"/>
      <c r="Z124" s="256"/>
      <c r="AA124" s="256"/>
    </row>
    <row r="125" spans="1:27" s="248" customFormat="1">
      <c r="A125" s="337"/>
      <c r="B125" s="337"/>
      <c r="C125" s="337"/>
      <c r="D125" s="337"/>
      <c r="E125" s="337"/>
      <c r="F125" s="337"/>
      <c r="G125" s="337"/>
      <c r="H125" s="337"/>
      <c r="I125" s="337"/>
      <c r="J125" s="337"/>
      <c r="K125" s="254"/>
      <c r="L125" s="261"/>
      <c r="M125" s="261"/>
      <c r="N125" s="261"/>
      <c r="O125" s="261"/>
      <c r="P125" s="261"/>
      <c r="Q125" s="261"/>
      <c r="R125" s="261"/>
      <c r="S125" s="261"/>
      <c r="T125" s="261"/>
      <c r="U125" s="254"/>
      <c r="V125" s="254"/>
      <c r="W125" s="254"/>
      <c r="X125" s="254"/>
      <c r="Y125" s="254"/>
      <c r="Z125" s="256"/>
      <c r="AA125" s="256"/>
    </row>
    <row r="126" spans="1:27" s="248" customFormat="1">
      <c r="A126" s="337"/>
      <c r="B126" s="337"/>
      <c r="C126" s="337"/>
      <c r="D126" s="337"/>
      <c r="E126" s="337"/>
      <c r="F126" s="337"/>
      <c r="G126" s="337"/>
      <c r="H126" s="337"/>
      <c r="I126" s="337"/>
      <c r="J126" s="337"/>
      <c r="K126" s="254"/>
      <c r="L126" s="261"/>
      <c r="M126" s="261"/>
      <c r="N126" s="261"/>
      <c r="O126" s="261"/>
      <c r="P126" s="261"/>
      <c r="Q126" s="261"/>
      <c r="R126" s="261"/>
      <c r="S126" s="261"/>
      <c r="T126" s="261"/>
      <c r="U126" s="254"/>
      <c r="V126" s="254"/>
      <c r="W126" s="254"/>
      <c r="X126" s="254"/>
      <c r="Y126" s="254"/>
      <c r="Z126" s="256"/>
      <c r="AA126" s="256"/>
    </row>
    <row r="127" spans="1:27" s="248" customFormat="1">
      <c r="A127" s="337"/>
      <c r="B127" s="337"/>
      <c r="C127" s="337"/>
      <c r="D127" s="337"/>
      <c r="E127" s="337"/>
      <c r="F127" s="337"/>
      <c r="G127" s="337"/>
      <c r="H127" s="337"/>
      <c r="I127" s="337"/>
      <c r="J127" s="337"/>
      <c r="K127" s="254"/>
      <c r="L127" s="261"/>
      <c r="M127" s="261"/>
      <c r="N127" s="261"/>
      <c r="O127" s="261"/>
      <c r="P127" s="261"/>
      <c r="Q127" s="261"/>
      <c r="R127" s="261"/>
      <c r="S127" s="261"/>
      <c r="T127" s="261"/>
      <c r="U127" s="254"/>
      <c r="V127" s="254"/>
      <c r="W127" s="254"/>
      <c r="X127" s="254"/>
      <c r="Y127" s="254"/>
      <c r="Z127" s="256"/>
      <c r="AA127" s="256"/>
    </row>
    <row r="128" spans="1:27" s="248" customFormat="1">
      <c r="A128" s="337"/>
      <c r="B128" s="337"/>
      <c r="C128" s="337"/>
      <c r="D128" s="337"/>
      <c r="E128" s="337"/>
      <c r="F128" s="337"/>
      <c r="G128" s="337"/>
      <c r="H128" s="337"/>
      <c r="I128" s="337"/>
      <c r="J128" s="337"/>
      <c r="K128" s="254"/>
      <c r="L128" s="261"/>
      <c r="M128" s="261"/>
      <c r="N128" s="261"/>
      <c r="O128" s="261"/>
      <c r="P128" s="261"/>
      <c r="Q128" s="261"/>
      <c r="R128" s="261"/>
      <c r="S128" s="261"/>
      <c r="T128" s="261"/>
      <c r="U128" s="254"/>
      <c r="V128" s="254"/>
      <c r="W128" s="254"/>
      <c r="X128" s="254"/>
      <c r="Y128" s="254"/>
      <c r="Z128" s="256"/>
      <c r="AA128" s="256"/>
    </row>
    <row r="129" spans="1:27" s="248" customFormat="1">
      <c r="A129" s="337"/>
      <c r="B129" s="337"/>
      <c r="C129" s="337"/>
      <c r="D129" s="337"/>
      <c r="E129" s="337"/>
      <c r="F129" s="337"/>
      <c r="G129" s="337"/>
      <c r="H129" s="337"/>
      <c r="I129" s="337"/>
      <c r="J129" s="337"/>
      <c r="K129" s="254"/>
      <c r="L129" s="261"/>
      <c r="M129" s="261"/>
      <c r="N129" s="261"/>
      <c r="O129" s="261"/>
      <c r="P129" s="261"/>
      <c r="Q129" s="261"/>
      <c r="R129" s="261"/>
      <c r="S129" s="261"/>
      <c r="T129" s="261"/>
      <c r="U129" s="254"/>
      <c r="V129" s="254"/>
      <c r="W129" s="254"/>
      <c r="X129" s="254"/>
      <c r="Y129" s="254"/>
      <c r="Z129" s="256"/>
      <c r="AA129" s="256"/>
    </row>
    <row r="130" spans="1:27" s="248" customFormat="1">
      <c r="A130" s="337"/>
      <c r="B130" s="337"/>
      <c r="C130" s="337"/>
      <c r="D130" s="337"/>
      <c r="E130" s="337"/>
      <c r="F130" s="337"/>
      <c r="G130" s="337"/>
      <c r="H130" s="337"/>
      <c r="I130" s="337"/>
      <c r="J130" s="337"/>
      <c r="K130" s="254"/>
      <c r="L130" s="261"/>
      <c r="M130" s="261"/>
      <c r="N130" s="261"/>
      <c r="O130" s="261"/>
      <c r="P130" s="261"/>
      <c r="Q130" s="261"/>
      <c r="R130" s="261"/>
      <c r="S130" s="261"/>
      <c r="T130" s="261"/>
      <c r="U130" s="254"/>
      <c r="V130" s="254"/>
      <c r="W130" s="254"/>
      <c r="X130" s="254"/>
      <c r="Y130" s="254"/>
      <c r="Z130" s="256"/>
      <c r="AA130" s="256"/>
    </row>
    <row r="131" spans="1:27" s="248" customFormat="1">
      <c r="A131" s="337"/>
      <c r="B131" s="337"/>
      <c r="C131" s="337"/>
      <c r="D131" s="337"/>
      <c r="E131" s="337"/>
      <c r="F131" s="337"/>
      <c r="G131" s="337"/>
      <c r="H131" s="337"/>
      <c r="I131" s="337"/>
      <c r="J131" s="337"/>
      <c r="K131" s="254"/>
      <c r="L131" s="261"/>
      <c r="M131" s="261"/>
      <c r="N131" s="261"/>
      <c r="O131" s="261"/>
      <c r="P131" s="261"/>
      <c r="Q131" s="261"/>
      <c r="R131" s="261"/>
      <c r="S131" s="261"/>
      <c r="T131" s="261"/>
      <c r="U131" s="254"/>
      <c r="V131" s="254"/>
      <c r="W131" s="254"/>
      <c r="X131" s="254"/>
      <c r="Y131" s="254"/>
      <c r="Z131" s="256"/>
      <c r="AA131" s="256"/>
    </row>
    <row r="132" spans="1:27" s="248" customFormat="1">
      <c r="A132" s="337"/>
      <c r="B132" s="337"/>
      <c r="C132" s="337"/>
      <c r="D132" s="337"/>
      <c r="E132" s="337"/>
      <c r="F132" s="337"/>
      <c r="G132" s="337"/>
      <c r="H132" s="337"/>
      <c r="I132" s="337"/>
      <c r="J132" s="337"/>
      <c r="K132" s="254"/>
      <c r="L132" s="261"/>
      <c r="M132" s="261"/>
      <c r="N132" s="261"/>
      <c r="O132" s="261"/>
      <c r="P132" s="261"/>
      <c r="Q132" s="261"/>
      <c r="R132" s="261"/>
      <c r="S132" s="261"/>
      <c r="T132" s="261"/>
      <c r="U132" s="254"/>
      <c r="V132" s="254"/>
      <c r="W132" s="254"/>
      <c r="X132" s="254"/>
      <c r="Y132" s="254"/>
      <c r="Z132" s="256"/>
      <c r="AA132" s="256"/>
    </row>
    <row r="133" spans="1:27" s="248" customFormat="1">
      <c r="A133" s="337"/>
      <c r="B133" s="337"/>
      <c r="C133" s="337"/>
      <c r="D133" s="337"/>
      <c r="E133" s="337"/>
      <c r="F133" s="337"/>
      <c r="G133" s="337"/>
      <c r="H133" s="337"/>
      <c r="I133" s="337"/>
      <c r="J133" s="337"/>
      <c r="K133" s="254"/>
      <c r="L133" s="261"/>
      <c r="M133" s="261"/>
      <c r="N133" s="261"/>
      <c r="O133" s="261"/>
      <c r="P133" s="261"/>
      <c r="Q133" s="261"/>
      <c r="R133" s="261"/>
      <c r="S133" s="261"/>
      <c r="T133" s="261"/>
      <c r="U133" s="254"/>
      <c r="V133" s="254"/>
      <c r="W133" s="254"/>
      <c r="X133" s="254"/>
      <c r="Y133" s="254"/>
      <c r="Z133" s="256"/>
      <c r="AA133" s="256"/>
    </row>
    <row r="134" spans="1:27" s="248" customFormat="1">
      <c r="A134" s="337"/>
      <c r="B134" s="337"/>
      <c r="C134" s="337"/>
      <c r="D134" s="337"/>
      <c r="E134" s="337"/>
      <c r="F134" s="337"/>
      <c r="G134" s="337"/>
      <c r="H134" s="337"/>
      <c r="I134" s="337"/>
      <c r="J134" s="337"/>
      <c r="K134" s="254"/>
      <c r="L134" s="261"/>
      <c r="M134" s="261"/>
      <c r="N134" s="261"/>
      <c r="O134" s="261"/>
      <c r="P134" s="261"/>
      <c r="Q134" s="261"/>
      <c r="R134" s="261"/>
      <c r="S134" s="261"/>
      <c r="T134" s="261"/>
      <c r="U134" s="254"/>
      <c r="V134" s="254"/>
      <c r="W134" s="254"/>
      <c r="X134" s="254"/>
      <c r="Y134" s="254"/>
      <c r="Z134" s="256"/>
      <c r="AA134" s="256"/>
    </row>
    <row r="135" spans="1:27" s="248" customFormat="1">
      <c r="A135" s="337"/>
      <c r="B135" s="337"/>
      <c r="C135" s="337"/>
      <c r="D135" s="337"/>
      <c r="E135" s="337"/>
      <c r="F135" s="337"/>
      <c r="G135" s="337"/>
      <c r="H135" s="337"/>
      <c r="I135" s="337"/>
      <c r="J135" s="337"/>
      <c r="K135" s="254"/>
      <c r="L135" s="261"/>
      <c r="M135" s="261"/>
      <c r="N135" s="261"/>
      <c r="O135" s="261"/>
      <c r="P135" s="261"/>
      <c r="Q135" s="261"/>
      <c r="R135" s="261"/>
      <c r="S135" s="261"/>
      <c r="T135" s="261"/>
      <c r="U135" s="254"/>
      <c r="V135" s="254"/>
      <c r="W135" s="254"/>
      <c r="X135" s="254"/>
      <c r="Y135" s="254"/>
      <c r="Z135" s="256"/>
      <c r="AA135" s="256"/>
    </row>
    <row r="136" spans="1:27" s="248" customFormat="1">
      <c r="A136" s="337"/>
      <c r="B136" s="337"/>
      <c r="C136" s="337"/>
      <c r="D136" s="337"/>
      <c r="E136" s="337"/>
      <c r="F136" s="337"/>
      <c r="G136" s="337"/>
      <c r="H136" s="337"/>
      <c r="I136" s="337"/>
      <c r="J136" s="337"/>
      <c r="K136" s="254"/>
      <c r="L136" s="261"/>
      <c r="M136" s="261"/>
      <c r="N136" s="261"/>
      <c r="O136" s="261"/>
      <c r="P136" s="261"/>
      <c r="Q136" s="261"/>
      <c r="R136" s="261"/>
      <c r="S136" s="261"/>
      <c r="T136" s="261"/>
      <c r="U136" s="254"/>
      <c r="V136" s="254"/>
      <c r="W136" s="254"/>
      <c r="X136" s="254"/>
      <c r="Y136" s="254"/>
      <c r="Z136" s="256"/>
      <c r="AA136" s="256"/>
    </row>
    <row r="137" spans="1:27" s="248" customFormat="1">
      <c r="A137" s="337"/>
      <c r="B137" s="337"/>
      <c r="C137" s="337"/>
      <c r="D137" s="337"/>
      <c r="E137" s="337"/>
      <c r="F137" s="337"/>
      <c r="G137" s="337"/>
      <c r="H137" s="337"/>
      <c r="I137" s="337"/>
      <c r="J137" s="337"/>
      <c r="K137" s="254"/>
      <c r="L137" s="261"/>
      <c r="M137" s="261"/>
      <c r="N137" s="261"/>
      <c r="O137" s="261"/>
      <c r="P137" s="261"/>
      <c r="Q137" s="261"/>
      <c r="R137" s="261"/>
      <c r="S137" s="261"/>
      <c r="T137" s="261"/>
      <c r="U137" s="254"/>
      <c r="V137" s="254"/>
      <c r="W137" s="254"/>
      <c r="X137" s="254"/>
      <c r="Y137" s="254"/>
      <c r="Z137" s="256"/>
      <c r="AA137" s="256"/>
    </row>
    <row r="138" spans="1:27" s="248" customFormat="1">
      <c r="A138" s="337"/>
      <c r="B138" s="337"/>
      <c r="C138" s="337"/>
      <c r="D138" s="337"/>
      <c r="E138" s="337"/>
      <c r="F138" s="337"/>
      <c r="G138" s="337"/>
      <c r="H138" s="337"/>
      <c r="I138" s="337"/>
      <c r="J138" s="337"/>
      <c r="K138" s="254"/>
      <c r="L138" s="261"/>
      <c r="M138" s="261"/>
      <c r="N138" s="261"/>
      <c r="O138" s="261"/>
      <c r="P138" s="261"/>
      <c r="Q138" s="261"/>
      <c r="R138" s="261"/>
      <c r="S138" s="261"/>
      <c r="T138" s="261"/>
      <c r="U138" s="254"/>
      <c r="V138" s="254"/>
      <c r="W138" s="254"/>
      <c r="X138" s="254"/>
      <c r="Y138" s="254"/>
      <c r="Z138" s="256"/>
      <c r="AA138" s="256"/>
    </row>
    <row r="139" spans="1:27" s="248" customFormat="1">
      <c r="A139" s="337"/>
      <c r="B139" s="337"/>
      <c r="C139" s="337"/>
      <c r="D139" s="337"/>
      <c r="E139" s="337"/>
      <c r="F139" s="337"/>
      <c r="G139" s="337"/>
      <c r="H139" s="337"/>
      <c r="I139" s="337"/>
      <c r="J139" s="337"/>
      <c r="K139" s="254"/>
      <c r="L139" s="261"/>
      <c r="M139" s="261"/>
      <c r="N139" s="261"/>
      <c r="O139" s="261"/>
      <c r="P139" s="261"/>
      <c r="Q139" s="261"/>
      <c r="R139" s="261"/>
      <c r="S139" s="261"/>
      <c r="T139" s="261"/>
      <c r="U139" s="254"/>
      <c r="V139" s="254"/>
      <c r="W139" s="254"/>
      <c r="X139" s="254"/>
      <c r="Y139" s="254"/>
      <c r="Z139" s="256"/>
      <c r="AA139" s="256"/>
    </row>
    <row r="140" spans="1:27" s="248" customFormat="1">
      <c r="A140" s="337"/>
      <c r="B140" s="337"/>
      <c r="C140" s="337"/>
      <c r="D140" s="337"/>
      <c r="E140" s="337"/>
      <c r="F140" s="337"/>
      <c r="G140" s="337"/>
      <c r="H140" s="337"/>
      <c r="I140" s="337"/>
      <c r="J140" s="337"/>
      <c r="K140" s="254"/>
      <c r="L140" s="261"/>
      <c r="M140" s="261"/>
      <c r="N140" s="261"/>
      <c r="O140" s="261"/>
      <c r="P140" s="261"/>
      <c r="Q140" s="261"/>
      <c r="R140" s="261"/>
      <c r="S140" s="261"/>
      <c r="T140" s="261"/>
      <c r="U140" s="254"/>
      <c r="V140" s="254"/>
      <c r="W140" s="254"/>
      <c r="X140" s="254"/>
      <c r="Y140" s="254"/>
      <c r="Z140" s="256"/>
      <c r="AA140" s="256"/>
    </row>
    <row r="141" spans="1:27" s="248" customFormat="1">
      <c r="A141" s="337"/>
      <c r="B141" s="337"/>
      <c r="C141" s="337"/>
      <c r="D141" s="337"/>
      <c r="E141" s="337"/>
      <c r="F141" s="337"/>
      <c r="G141" s="337"/>
      <c r="H141" s="337"/>
      <c r="I141" s="337"/>
      <c r="J141" s="337"/>
      <c r="K141" s="254"/>
      <c r="L141" s="261"/>
      <c r="M141" s="261"/>
      <c r="N141" s="261"/>
      <c r="O141" s="261"/>
      <c r="P141" s="261"/>
      <c r="Q141" s="261"/>
      <c r="R141" s="261"/>
      <c r="S141" s="261"/>
      <c r="T141" s="261"/>
      <c r="U141" s="254"/>
      <c r="V141" s="254"/>
      <c r="W141" s="254"/>
      <c r="X141" s="254"/>
      <c r="Y141" s="254"/>
      <c r="Z141" s="256"/>
      <c r="AA141" s="256"/>
    </row>
    <row r="142" spans="1:27" s="248" customFormat="1">
      <c r="A142" s="337"/>
      <c r="B142" s="337"/>
      <c r="C142" s="337"/>
      <c r="D142" s="337"/>
      <c r="E142" s="337"/>
      <c r="F142" s="337"/>
      <c r="G142" s="337"/>
      <c r="H142" s="337"/>
      <c r="I142" s="337"/>
      <c r="J142" s="337"/>
      <c r="K142" s="254"/>
      <c r="L142" s="261"/>
      <c r="M142" s="261"/>
      <c r="N142" s="261"/>
      <c r="O142" s="261"/>
      <c r="P142" s="261"/>
      <c r="Q142" s="261"/>
      <c r="R142" s="261"/>
      <c r="S142" s="261"/>
      <c r="T142" s="261"/>
      <c r="U142" s="254"/>
      <c r="V142" s="254"/>
      <c r="W142" s="254"/>
      <c r="X142" s="254"/>
      <c r="Y142" s="254"/>
      <c r="Z142" s="256"/>
      <c r="AA142" s="256"/>
    </row>
    <row r="143" spans="1:27" s="248" customFormat="1">
      <c r="A143" s="337"/>
      <c r="B143" s="337"/>
      <c r="C143" s="337"/>
      <c r="D143" s="337"/>
      <c r="E143" s="337"/>
      <c r="F143" s="337"/>
      <c r="G143" s="337"/>
      <c r="H143" s="337"/>
      <c r="I143" s="337"/>
      <c r="J143" s="337"/>
      <c r="K143" s="254"/>
      <c r="L143" s="261"/>
      <c r="M143" s="261"/>
      <c r="N143" s="261"/>
      <c r="O143" s="261"/>
      <c r="P143" s="261"/>
      <c r="Q143" s="261"/>
      <c r="R143" s="261"/>
      <c r="S143" s="261"/>
      <c r="T143" s="261"/>
      <c r="U143" s="254"/>
      <c r="V143" s="254"/>
      <c r="W143" s="254"/>
      <c r="X143" s="254"/>
      <c r="Y143" s="254"/>
      <c r="Z143" s="256"/>
      <c r="AA143" s="256"/>
    </row>
    <row r="144" spans="1:27" s="248" customFormat="1">
      <c r="A144" s="337"/>
      <c r="B144" s="337"/>
      <c r="C144" s="337"/>
      <c r="D144" s="337"/>
      <c r="E144" s="337"/>
      <c r="F144" s="337"/>
      <c r="G144" s="337"/>
      <c r="H144" s="337"/>
      <c r="I144" s="337"/>
      <c r="J144" s="337"/>
      <c r="K144" s="254"/>
      <c r="L144" s="261"/>
      <c r="M144" s="261"/>
      <c r="N144" s="261"/>
      <c r="O144" s="261"/>
      <c r="P144" s="261"/>
      <c r="Q144" s="261"/>
      <c r="R144" s="261"/>
      <c r="S144" s="261"/>
      <c r="T144" s="261"/>
      <c r="U144" s="254"/>
      <c r="V144" s="254"/>
      <c r="W144" s="254"/>
      <c r="X144" s="254"/>
      <c r="Y144" s="254"/>
      <c r="Z144" s="256"/>
      <c r="AA144" s="256"/>
    </row>
    <row r="145" spans="1:27" s="248" customFormat="1">
      <c r="A145" s="337"/>
      <c r="B145" s="337"/>
      <c r="C145" s="337"/>
      <c r="D145" s="337"/>
      <c r="E145" s="337"/>
      <c r="F145" s="337"/>
      <c r="G145" s="337"/>
      <c r="H145" s="337"/>
      <c r="I145" s="337"/>
      <c r="J145" s="337"/>
      <c r="K145" s="254"/>
      <c r="L145" s="261"/>
      <c r="M145" s="261"/>
      <c r="N145" s="261"/>
      <c r="O145" s="261"/>
      <c r="P145" s="261"/>
      <c r="Q145" s="261"/>
      <c r="R145" s="261"/>
      <c r="S145" s="261"/>
      <c r="T145" s="261"/>
      <c r="U145" s="254"/>
      <c r="V145" s="254"/>
      <c r="W145" s="254"/>
      <c r="X145" s="254"/>
      <c r="Y145" s="254"/>
      <c r="Z145" s="256"/>
      <c r="AA145" s="256"/>
    </row>
    <row r="146" spans="1:27" s="248" customFormat="1">
      <c r="A146" s="337"/>
      <c r="B146" s="337"/>
      <c r="C146" s="337"/>
      <c r="D146" s="337"/>
      <c r="E146" s="337"/>
      <c r="F146" s="337"/>
      <c r="G146" s="337"/>
      <c r="H146" s="337"/>
      <c r="I146" s="337"/>
      <c r="J146" s="337"/>
      <c r="K146" s="254"/>
      <c r="L146" s="261"/>
      <c r="M146" s="261"/>
      <c r="N146" s="261"/>
      <c r="O146" s="261"/>
      <c r="P146" s="261"/>
      <c r="Q146" s="261"/>
      <c r="R146" s="261"/>
      <c r="S146" s="261"/>
      <c r="T146" s="261"/>
      <c r="U146" s="254"/>
      <c r="V146" s="254"/>
      <c r="W146" s="254"/>
      <c r="X146" s="254"/>
      <c r="Y146" s="254"/>
      <c r="Z146" s="256"/>
      <c r="AA146" s="256"/>
    </row>
    <row r="147" spans="1:27" s="248" customFormat="1">
      <c r="A147" s="337"/>
      <c r="B147" s="337"/>
      <c r="C147" s="337"/>
      <c r="D147" s="337"/>
      <c r="E147" s="337"/>
      <c r="F147" s="337"/>
      <c r="G147" s="337"/>
      <c r="H147" s="337"/>
      <c r="I147" s="337"/>
      <c r="J147" s="337"/>
      <c r="K147" s="254"/>
      <c r="L147" s="261"/>
      <c r="M147" s="261"/>
      <c r="N147" s="261"/>
      <c r="O147" s="261"/>
      <c r="P147" s="261"/>
      <c r="Q147" s="261"/>
      <c r="R147" s="261"/>
      <c r="S147" s="261"/>
      <c r="T147" s="261"/>
      <c r="U147" s="254"/>
      <c r="V147" s="254"/>
      <c r="W147" s="254"/>
      <c r="X147" s="254"/>
      <c r="Y147" s="254"/>
      <c r="Z147" s="256"/>
      <c r="AA147" s="256"/>
    </row>
    <row r="148" spans="1:27" s="248" customFormat="1">
      <c r="A148" s="337"/>
      <c r="B148" s="337"/>
      <c r="C148" s="337"/>
      <c r="D148" s="337"/>
      <c r="E148" s="337"/>
      <c r="F148" s="337"/>
      <c r="G148" s="337"/>
      <c r="H148" s="337"/>
      <c r="I148" s="337"/>
      <c r="J148" s="337"/>
      <c r="K148" s="254"/>
      <c r="L148" s="261"/>
      <c r="M148" s="261"/>
      <c r="N148" s="261"/>
      <c r="O148" s="261"/>
      <c r="P148" s="261"/>
      <c r="Q148" s="261"/>
      <c r="R148" s="261"/>
      <c r="S148" s="261"/>
      <c r="T148" s="261"/>
      <c r="U148" s="254"/>
      <c r="V148" s="254"/>
      <c r="W148" s="254"/>
      <c r="X148" s="254"/>
      <c r="Y148" s="254"/>
      <c r="Z148" s="256"/>
      <c r="AA148" s="256"/>
    </row>
    <row r="149" spans="1:27" s="338" customFormat="1">
      <c r="A149" s="337"/>
      <c r="B149" s="337"/>
      <c r="C149" s="337"/>
      <c r="D149" s="337"/>
      <c r="E149" s="337"/>
      <c r="F149" s="337"/>
      <c r="G149" s="337"/>
      <c r="H149" s="337"/>
      <c r="I149" s="337"/>
      <c r="J149" s="337"/>
      <c r="K149" s="254"/>
      <c r="L149" s="261"/>
      <c r="M149" s="261"/>
      <c r="N149" s="261"/>
      <c r="O149" s="261"/>
      <c r="P149" s="261"/>
      <c r="Q149" s="261"/>
      <c r="R149" s="261"/>
      <c r="S149" s="261"/>
      <c r="T149" s="261"/>
      <c r="U149" s="254"/>
      <c r="V149" s="254"/>
      <c r="W149" s="254"/>
      <c r="X149" s="423"/>
      <c r="Y149" s="423"/>
      <c r="Z149" s="460"/>
      <c r="AA149" s="460"/>
    </row>
    <row r="150" spans="1:27" s="338" customFormat="1">
      <c r="A150" s="337"/>
      <c r="B150" s="337"/>
      <c r="C150" s="337"/>
      <c r="D150" s="337"/>
      <c r="E150" s="337"/>
      <c r="F150" s="337"/>
      <c r="G150" s="337"/>
      <c r="H150" s="337"/>
      <c r="I150" s="337"/>
      <c r="J150" s="337"/>
      <c r="K150" s="254"/>
      <c r="L150" s="261"/>
      <c r="M150" s="261"/>
      <c r="N150" s="261"/>
      <c r="O150" s="261"/>
      <c r="P150" s="261"/>
      <c r="Q150" s="261"/>
      <c r="R150" s="261"/>
      <c r="S150" s="261"/>
      <c r="T150" s="261"/>
      <c r="U150" s="254"/>
      <c r="V150" s="254"/>
      <c r="W150" s="254"/>
      <c r="X150" s="423"/>
      <c r="Y150" s="423"/>
      <c r="Z150" s="460"/>
      <c r="AA150" s="460"/>
    </row>
    <row r="151" spans="1:27" s="338" customFormat="1">
      <c r="A151" s="337"/>
      <c r="B151" s="337"/>
      <c r="C151" s="337"/>
      <c r="D151" s="337"/>
      <c r="E151" s="337"/>
      <c r="F151" s="337"/>
      <c r="G151" s="337"/>
      <c r="H151" s="337"/>
      <c r="I151" s="337"/>
      <c r="J151" s="337"/>
      <c r="K151" s="254"/>
      <c r="L151" s="261"/>
      <c r="M151" s="261"/>
      <c r="N151" s="261"/>
      <c r="O151" s="261"/>
      <c r="P151" s="261"/>
      <c r="Q151" s="261"/>
      <c r="R151" s="261"/>
      <c r="S151" s="261"/>
      <c r="T151" s="261"/>
      <c r="U151" s="254"/>
      <c r="V151" s="254"/>
      <c r="W151" s="254"/>
      <c r="X151" s="423"/>
      <c r="Y151" s="423"/>
      <c r="Z151" s="460"/>
      <c r="AA151" s="460"/>
    </row>
    <row r="152" spans="1:27" s="338" customFormat="1">
      <c r="A152" s="337"/>
      <c r="B152" s="337"/>
      <c r="C152" s="337"/>
      <c r="D152" s="337"/>
      <c r="E152" s="337"/>
      <c r="F152" s="337"/>
      <c r="G152" s="337"/>
      <c r="H152" s="337"/>
      <c r="I152" s="337"/>
      <c r="J152" s="337"/>
      <c r="K152" s="254"/>
      <c r="L152" s="261"/>
      <c r="M152" s="261"/>
      <c r="N152" s="261"/>
      <c r="O152" s="261"/>
      <c r="P152" s="261"/>
      <c r="Q152" s="261"/>
      <c r="R152" s="261"/>
      <c r="S152" s="261"/>
      <c r="T152" s="261"/>
      <c r="U152" s="254"/>
      <c r="V152" s="254"/>
      <c r="W152" s="254"/>
      <c r="X152" s="423"/>
      <c r="Y152" s="423"/>
      <c r="Z152" s="460"/>
      <c r="AA152" s="460"/>
    </row>
    <row r="153" spans="1:27" s="338" customFormat="1">
      <c r="A153" s="337"/>
      <c r="B153" s="337"/>
      <c r="C153" s="337"/>
      <c r="D153" s="337"/>
      <c r="E153" s="337"/>
      <c r="F153" s="337"/>
      <c r="G153" s="337"/>
      <c r="H153" s="337"/>
      <c r="I153" s="337"/>
      <c r="J153" s="337"/>
      <c r="K153" s="254"/>
      <c r="L153" s="261"/>
      <c r="M153" s="261"/>
      <c r="N153" s="261"/>
      <c r="O153" s="261"/>
      <c r="P153" s="261"/>
      <c r="Q153" s="261"/>
      <c r="R153" s="261"/>
      <c r="S153" s="261"/>
      <c r="T153" s="261"/>
      <c r="U153" s="254"/>
      <c r="V153" s="254"/>
      <c r="W153" s="254"/>
      <c r="X153" s="423"/>
      <c r="Y153" s="423"/>
      <c r="Z153" s="460"/>
      <c r="AA153" s="460"/>
    </row>
    <row r="154" spans="1:27" s="338" customFormat="1">
      <c r="A154" s="337"/>
      <c r="B154" s="337"/>
      <c r="C154" s="337"/>
      <c r="D154" s="337"/>
      <c r="E154" s="337"/>
      <c r="F154" s="337"/>
      <c r="G154" s="337"/>
      <c r="H154" s="337"/>
      <c r="I154" s="337"/>
      <c r="J154" s="337"/>
      <c r="K154" s="254"/>
      <c r="L154" s="261"/>
      <c r="M154" s="261"/>
      <c r="N154" s="261"/>
      <c r="O154" s="261"/>
      <c r="P154" s="261"/>
      <c r="Q154" s="261"/>
      <c r="R154" s="261"/>
      <c r="S154" s="261"/>
      <c r="T154" s="261"/>
      <c r="U154" s="254"/>
      <c r="V154" s="254"/>
      <c r="W154" s="254"/>
      <c r="X154" s="423"/>
      <c r="Y154" s="423"/>
      <c r="Z154" s="460"/>
      <c r="AA154" s="460"/>
    </row>
    <row r="155" spans="1:27" s="338" customFormat="1">
      <c r="A155" s="337"/>
      <c r="B155" s="337"/>
      <c r="C155" s="337"/>
      <c r="D155" s="337"/>
      <c r="E155" s="337"/>
      <c r="F155" s="337"/>
      <c r="G155" s="337"/>
      <c r="H155" s="337"/>
      <c r="I155" s="337"/>
      <c r="J155" s="337"/>
      <c r="K155" s="254"/>
      <c r="L155" s="261"/>
      <c r="M155" s="261"/>
      <c r="N155" s="261"/>
      <c r="O155" s="261"/>
      <c r="P155" s="261"/>
      <c r="Q155" s="261"/>
      <c r="R155" s="261"/>
      <c r="S155" s="261"/>
      <c r="T155" s="261"/>
      <c r="U155" s="254"/>
      <c r="V155" s="254"/>
      <c r="W155" s="254"/>
      <c r="X155" s="423"/>
      <c r="Y155" s="423"/>
      <c r="Z155" s="460"/>
      <c r="AA155" s="460"/>
    </row>
    <row r="156" spans="1:27" s="338" customFormat="1">
      <c r="A156" s="337"/>
      <c r="B156" s="337"/>
      <c r="C156" s="337"/>
      <c r="D156" s="337"/>
      <c r="E156" s="337"/>
      <c r="F156" s="337"/>
      <c r="G156" s="337"/>
      <c r="H156" s="337"/>
      <c r="I156" s="337"/>
      <c r="J156" s="337"/>
      <c r="K156" s="254"/>
      <c r="L156" s="261"/>
      <c r="M156" s="261"/>
      <c r="N156" s="261"/>
      <c r="O156" s="261"/>
      <c r="P156" s="261"/>
      <c r="Q156" s="261"/>
      <c r="R156" s="261"/>
      <c r="S156" s="261"/>
      <c r="T156" s="261"/>
      <c r="U156" s="254"/>
      <c r="V156" s="254"/>
      <c r="W156" s="254"/>
      <c r="X156" s="423"/>
      <c r="Y156" s="423"/>
      <c r="Z156" s="460"/>
      <c r="AA156" s="460"/>
    </row>
    <row r="157" spans="1:27" s="338" customFormat="1">
      <c r="A157" s="337"/>
      <c r="B157" s="337"/>
      <c r="C157" s="337"/>
      <c r="D157" s="337"/>
      <c r="E157" s="337"/>
      <c r="F157" s="337"/>
      <c r="G157" s="337"/>
      <c r="H157" s="337"/>
      <c r="I157" s="337"/>
      <c r="J157" s="337"/>
      <c r="K157" s="254"/>
      <c r="L157" s="261"/>
      <c r="M157" s="261"/>
      <c r="N157" s="261"/>
      <c r="O157" s="261"/>
      <c r="P157" s="261"/>
      <c r="Q157" s="261"/>
      <c r="R157" s="261"/>
      <c r="S157" s="261"/>
      <c r="T157" s="261"/>
      <c r="U157" s="254"/>
      <c r="V157" s="254"/>
      <c r="W157" s="254"/>
      <c r="X157" s="423"/>
      <c r="Y157" s="423"/>
      <c r="Z157" s="460"/>
      <c r="AA157" s="460"/>
    </row>
    <row r="158" spans="1:27" s="338" customFormat="1">
      <c r="A158" s="337"/>
      <c r="B158" s="337"/>
      <c r="C158" s="337"/>
      <c r="D158" s="337"/>
      <c r="E158" s="337"/>
      <c r="F158" s="337"/>
      <c r="G158" s="337"/>
      <c r="H158" s="337"/>
      <c r="I158" s="337"/>
      <c r="J158" s="337"/>
      <c r="K158" s="254"/>
      <c r="L158" s="261"/>
      <c r="M158" s="261"/>
      <c r="N158" s="261"/>
      <c r="O158" s="261"/>
      <c r="P158" s="261"/>
      <c r="Q158" s="261"/>
      <c r="R158" s="261"/>
      <c r="S158" s="261"/>
      <c r="T158" s="261"/>
      <c r="U158" s="254"/>
      <c r="V158" s="254"/>
      <c r="W158" s="254"/>
      <c r="X158" s="423"/>
      <c r="Y158" s="423"/>
      <c r="Z158" s="460"/>
      <c r="AA158" s="460"/>
    </row>
    <row r="159" spans="1:27" s="338" customFormat="1">
      <c r="A159" s="337"/>
      <c r="B159" s="337"/>
      <c r="C159" s="337"/>
      <c r="D159" s="337"/>
      <c r="E159" s="337"/>
      <c r="F159" s="337"/>
      <c r="G159" s="337"/>
      <c r="H159" s="337"/>
      <c r="I159" s="337"/>
      <c r="J159" s="337"/>
      <c r="K159" s="254"/>
      <c r="L159" s="261"/>
      <c r="M159" s="261"/>
      <c r="N159" s="261"/>
      <c r="O159" s="261"/>
      <c r="P159" s="261"/>
      <c r="Q159" s="261"/>
      <c r="R159" s="261"/>
      <c r="S159" s="261"/>
      <c r="T159" s="261"/>
      <c r="U159" s="254"/>
      <c r="V159" s="254"/>
      <c r="W159" s="254"/>
      <c r="X159" s="423"/>
      <c r="Y159" s="423"/>
      <c r="Z159" s="460"/>
      <c r="AA159" s="460"/>
    </row>
    <row r="160" spans="1:27" s="338" customFormat="1">
      <c r="A160" s="337"/>
      <c r="B160" s="337"/>
      <c r="C160" s="337"/>
      <c r="D160" s="337"/>
      <c r="E160" s="337"/>
      <c r="F160" s="337"/>
      <c r="G160" s="337"/>
      <c r="H160" s="337"/>
      <c r="I160" s="337"/>
      <c r="J160" s="337"/>
      <c r="K160" s="254"/>
      <c r="L160" s="261"/>
      <c r="M160" s="261"/>
      <c r="N160" s="261"/>
      <c r="O160" s="261"/>
      <c r="P160" s="261"/>
      <c r="Q160" s="261"/>
      <c r="R160" s="261"/>
      <c r="S160" s="261"/>
      <c r="T160" s="261"/>
      <c r="U160" s="254"/>
      <c r="V160" s="254"/>
      <c r="W160" s="254"/>
      <c r="X160" s="423"/>
      <c r="Y160" s="423"/>
      <c r="Z160" s="460"/>
      <c r="AA160" s="460"/>
    </row>
    <row r="161" spans="1:27" s="338" customFormat="1">
      <c r="A161" s="337"/>
      <c r="B161" s="337"/>
      <c r="C161" s="337"/>
      <c r="D161" s="337"/>
      <c r="E161" s="337"/>
      <c r="F161" s="337"/>
      <c r="G161" s="337"/>
      <c r="H161" s="337"/>
      <c r="I161" s="337"/>
      <c r="J161" s="337"/>
      <c r="K161" s="254"/>
      <c r="L161" s="261"/>
      <c r="M161" s="261"/>
      <c r="N161" s="261"/>
      <c r="O161" s="261"/>
      <c r="P161" s="261"/>
      <c r="Q161" s="261"/>
      <c r="R161" s="261"/>
      <c r="S161" s="261"/>
      <c r="T161" s="261"/>
      <c r="U161" s="254"/>
      <c r="V161" s="254"/>
      <c r="W161" s="254"/>
      <c r="X161" s="423"/>
      <c r="Y161" s="423"/>
      <c r="Z161" s="460"/>
      <c r="AA161" s="460"/>
    </row>
    <row r="162" spans="1:27" s="338" customFormat="1">
      <c r="A162" s="337"/>
      <c r="B162" s="337"/>
      <c r="C162" s="337"/>
      <c r="D162" s="337"/>
      <c r="E162" s="337"/>
      <c r="F162" s="337"/>
      <c r="G162" s="337"/>
      <c r="H162" s="337"/>
      <c r="I162" s="337"/>
      <c r="J162" s="337"/>
      <c r="K162" s="254"/>
      <c r="L162" s="261"/>
      <c r="M162" s="261"/>
      <c r="N162" s="261"/>
      <c r="O162" s="261"/>
      <c r="P162" s="261"/>
      <c r="Q162" s="261"/>
      <c r="R162" s="261"/>
      <c r="S162" s="261"/>
      <c r="T162" s="261"/>
      <c r="U162" s="254"/>
      <c r="V162" s="254"/>
      <c r="W162" s="254"/>
      <c r="X162" s="423"/>
      <c r="Y162" s="423"/>
      <c r="Z162" s="460"/>
      <c r="AA162" s="460"/>
    </row>
    <row r="163" spans="1:27" s="338" customFormat="1">
      <c r="A163" s="337"/>
      <c r="B163" s="337"/>
      <c r="C163" s="337"/>
      <c r="D163" s="337"/>
      <c r="E163" s="337"/>
      <c r="F163" s="337"/>
      <c r="G163" s="337"/>
      <c r="H163" s="337"/>
      <c r="I163" s="337"/>
      <c r="J163" s="337"/>
      <c r="K163" s="254"/>
      <c r="L163" s="261"/>
      <c r="M163" s="261"/>
      <c r="N163" s="261"/>
      <c r="O163" s="261"/>
      <c r="P163" s="261"/>
      <c r="Q163" s="261"/>
      <c r="R163" s="261"/>
      <c r="S163" s="261"/>
      <c r="T163" s="261"/>
      <c r="U163" s="254"/>
      <c r="V163" s="254"/>
      <c r="W163" s="254"/>
      <c r="X163" s="423"/>
      <c r="Y163" s="423"/>
      <c r="Z163" s="460"/>
      <c r="AA163" s="460"/>
    </row>
    <row r="164" spans="1:27" s="338" customFormat="1">
      <c r="A164" s="337"/>
      <c r="B164" s="337"/>
      <c r="C164" s="337"/>
      <c r="D164" s="337"/>
      <c r="E164" s="337"/>
      <c r="F164" s="337"/>
      <c r="G164" s="337"/>
      <c r="H164" s="337"/>
      <c r="I164" s="337"/>
      <c r="J164" s="337"/>
      <c r="K164" s="254"/>
      <c r="L164" s="261"/>
      <c r="M164" s="261"/>
      <c r="N164" s="261"/>
      <c r="O164" s="261"/>
      <c r="P164" s="261"/>
      <c r="Q164" s="261"/>
      <c r="R164" s="261"/>
      <c r="S164" s="261"/>
      <c r="T164" s="261"/>
      <c r="U164" s="254"/>
      <c r="V164" s="254"/>
      <c r="W164" s="254"/>
      <c r="X164" s="423"/>
      <c r="Y164" s="423"/>
      <c r="Z164" s="460"/>
      <c r="AA164" s="460"/>
    </row>
    <row r="165" spans="1:27" s="338" customFormat="1">
      <c r="A165" s="337"/>
      <c r="B165" s="337"/>
      <c r="C165" s="337"/>
      <c r="D165" s="337"/>
      <c r="E165" s="337"/>
      <c r="F165" s="337"/>
      <c r="G165" s="337"/>
      <c r="H165" s="337"/>
      <c r="I165" s="337"/>
      <c r="J165" s="337"/>
      <c r="K165" s="254"/>
      <c r="L165" s="261"/>
      <c r="M165" s="261"/>
      <c r="N165" s="261"/>
      <c r="O165" s="261"/>
      <c r="P165" s="261"/>
      <c r="Q165" s="261"/>
      <c r="R165" s="261"/>
      <c r="S165" s="261"/>
      <c r="T165" s="261"/>
      <c r="U165" s="254"/>
      <c r="V165" s="254"/>
      <c r="W165" s="254"/>
      <c r="X165" s="423"/>
      <c r="Y165" s="423"/>
      <c r="Z165" s="460"/>
      <c r="AA165" s="460"/>
    </row>
    <row r="166" spans="1:27" s="338" customFormat="1">
      <c r="A166" s="337"/>
      <c r="B166" s="337"/>
      <c r="C166" s="337"/>
      <c r="D166" s="337"/>
      <c r="E166" s="337"/>
      <c r="F166" s="337"/>
      <c r="G166" s="337"/>
      <c r="H166" s="337"/>
      <c r="I166" s="337"/>
      <c r="J166" s="337"/>
      <c r="K166" s="254"/>
      <c r="L166" s="261"/>
      <c r="M166" s="261"/>
      <c r="N166" s="261"/>
      <c r="O166" s="261"/>
      <c r="P166" s="261"/>
      <c r="Q166" s="261"/>
      <c r="R166" s="261"/>
      <c r="S166" s="261"/>
      <c r="T166" s="261"/>
      <c r="U166" s="254"/>
      <c r="V166" s="254"/>
      <c r="W166" s="254"/>
      <c r="X166" s="423"/>
      <c r="Y166" s="423"/>
      <c r="Z166" s="460"/>
      <c r="AA166" s="460"/>
    </row>
    <row r="167" spans="1:27" s="338" customFormat="1">
      <c r="A167" s="337"/>
      <c r="B167" s="337"/>
      <c r="C167" s="337"/>
      <c r="D167" s="337"/>
      <c r="E167" s="337"/>
      <c r="F167" s="337"/>
      <c r="G167" s="337"/>
      <c r="H167" s="337"/>
      <c r="I167" s="337"/>
      <c r="J167" s="337"/>
      <c r="K167" s="254"/>
      <c r="L167" s="261"/>
      <c r="M167" s="261"/>
      <c r="N167" s="261"/>
      <c r="O167" s="261"/>
      <c r="P167" s="261"/>
      <c r="Q167" s="261"/>
      <c r="R167" s="261"/>
      <c r="S167" s="261"/>
      <c r="T167" s="261"/>
      <c r="U167" s="254"/>
      <c r="V167" s="254"/>
      <c r="W167" s="254"/>
      <c r="X167" s="423"/>
      <c r="Y167" s="423"/>
      <c r="Z167" s="460"/>
      <c r="AA167" s="460"/>
    </row>
    <row r="168" spans="1:27" s="338" customFormat="1">
      <c r="A168" s="337"/>
      <c r="B168" s="337"/>
      <c r="C168" s="337"/>
      <c r="D168" s="337"/>
      <c r="E168" s="337"/>
      <c r="F168" s="337"/>
      <c r="G168" s="337"/>
      <c r="H168" s="337"/>
      <c r="I168" s="337"/>
      <c r="J168" s="337"/>
      <c r="K168" s="254"/>
      <c r="L168" s="261"/>
      <c r="M168" s="261"/>
      <c r="N168" s="261"/>
      <c r="O168" s="261"/>
      <c r="P168" s="261"/>
      <c r="Q168" s="261"/>
      <c r="R168" s="261"/>
      <c r="S168" s="261"/>
      <c r="T168" s="261"/>
      <c r="U168" s="254"/>
      <c r="V168" s="254"/>
      <c r="W168" s="254"/>
      <c r="X168" s="423"/>
      <c r="Y168" s="423"/>
      <c r="Z168" s="460"/>
      <c r="AA168" s="460"/>
    </row>
    <row r="169" spans="1:27" s="338" customFormat="1">
      <c r="A169" s="337"/>
      <c r="B169" s="337"/>
      <c r="C169" s="337"/>
      <c r="D169" s="337"/>
      <c r="E169" s="337"/>
      <c r="F169" s="337"/>
      <c r="G169" s="337"/>
      <c r="H169" s="337"/>
      <c r="I169" s="337"/>
      <c r="J169" s="337"/>
      <c r="K169" s="254"/>
      <c r="L169" s="261"/>
      <c r="M169" s="261"/>
      <c r="N169" s="261"/>
      <c r="O169" s="261"/>
      <c r="P169" s="261"/>
      <c r="Q169" s="261"/>
      <c r="R169" s="261"/>
      <c r="S169" s="261"/>
      <c r="T169" s="261"/>
      <c r="U169" s="254"/>
      <c r="V169" s="254"/>
      <c r="W169" s="254"/>
      <c r="X169" s="423"/>
      <c r="Y169" s="423"/>
      <c r="Z169" s="460"/>
      <c r="AA169" s="460"/>
    </row>
    <row r="170" spans="1:27" s="338" customFormat="1">
      <c r="A170" s="337"/>
      <c r="B170" s="337"/>
      <c r="C170" s="337"/>
      <c r="D170" s="337"/>
      <c r="E170" s="337"/>
      <c r="F170" s="337"/>
      <c r="G170" s="337"/>
      <c r="H170" s="337"/>
      <c r="I170" s="337"/>
      <c r="J170" s="337"/>
      <c r="K170" s="254"/>
      <c r="L170" s="261"/>
      <c r="M170" s="261"/>
      <c r="N170" s="261"/>
      <c r="O170" s="261"/>
      <c r="P170" s="261"/>
      <c r="Q170" s="261"/>
      <c r="R170" s="261"/>
      <c r="S170" s="261"/>
      <c r="T170" s="261"/>
      <c r="U170" s="254"/>
      <c r="V170" s="254"/>
      <c r="W170" s="254"/>
      <c r="X170" s="423"/>
      <c r="Y170" s="423"/>
      <c r="Z170" s="460"/>
      <c r="AA170" s="460"/>
    </row>
    <row r="171" spans="1:27" s="338" customFormat="1">
      <c r="A171" s="337"/>
      <c r="B171" s="337"/>
      <c r="C171" s="337"/>
      <c r="D171" s="337"/>
      <c r="E171" s="337"/>
      <c r="F171" s="337"/>
      <c r="G171" s="337"/>
      <c r="H171" s="337"/>
      <c r="I171" s="337"/>
      <c r="J171" s="337"/>
      <c r="K171" s="254"/>
      <c r="L171" s="261"/>
      <c r="M171" s="261"/>
      <c r="N171" s="261"/>
      <c r="O171" s="261"/>
      <c r="P171" s="261"/>
      <c r="Q171" s="261"/>
      <c r="R171" s="261"/>
      <c r="S171" s="261"/>
      <c r="T171" s="261"/>
      <c r="U171" s="254"/>
      <c r="V171" s="254"/>
      <c r="W171" s="254"/>
      <c r="X171" s="423"/>
      <c r="Y171" s="423"/>
      <c r="Z171" s="460"/>
      <c r="AA171" s="460"/>
    </row>
    <row r="172" spans="1:27" s="338" customFormat="1">
      <c r="A172" s="337"/>
      <c r="B172" s="337"/>
      <c r="C172" s="337"/>
      <c r="D172" s="337"/>
      <c r="E172" s="337"/>
      <c r="F172" s="337"/>
      <c r="G172" s="337"/>
      <c r="H172" s="337"/>
      <c r="I172" s="337"/>
      <c r="J172" s="337"/>
      <c r="K172" s="254"/>
      <c r="L172" s="261"/>
      <c r="M172" s="261"/>
      <c r="N172" s="261"/>
      <c r="O172" s="261"/>
      <c r="P172" s="261"/>
      <c r="Q172" s="261"/>
      <c r="R172" s="261"/>
      <c r="S172" s="261"/>
      <c r="T172" s="261"/>
      <c r="U172" s="254"/>
      <c r="V172" s="254"/>
      <c r="W172" s="254"/>
      <c r="X172" s="423"/>
      <c r="Y172" s="423"/>
      <c r="Z172" s="460"/>
      <c r="AA172" s="460"/>
    </row>
    <row r="173" spans="1:27" s="338" customFormat="1">
      <c r="A173" s="337"/>
      <c r="B173" s="337"/>
      <c r="C173" s="337"/>
      <c r="D173" s="337"/>
      <c r="E173" s="337"/>
      <c r="F173" s="337"/>
      <c r="G173" s="337"/>
      <c r="H173" s="337"/>
      <c r="I173" s="337"/>
      <c r="J173" s="337"/>
      <c r="K173" s="254"/>
      <c r="L173" s="261"/>
      <c r="M173" s="261"/>
      <c r="N173" s="261"/>
      <c r="O173" s="261"/>
      <c r="P173" s="261"/>
      <c r="Q173" s="261"/>
      <c r="R173" s="261"/>
      <c r="S173" s="261"/>
      <c r="T173" s="261"/>
      <c r="U173" s="254"/>
      <c r="V173" s="254"/>
      <c r="W173" s="254"/>
      <c r="X173" s="423"/>
      <c r="Y173" s="423"/>
      <c r="Z173" s="460"/>
      <c r="AA173" s="460"/>
    </row>
    <row r="174" spans="1:27" s="338" customFormat="1">
      <c r="A174" s="337"/>
      <c r="B174" s="337"/>
      <c r="C174" s="337"/>
      <c r="D174" s="337"/>
      <c r="E174" s="337"/>
      <c r="F174" s="337"/>
      <c r="G174" s="337"/>
      <c r="H174" s="337"/>
      <c r="I174" s="337"/>
      <c r="J174" s="337"/>
      <c r="K174" s="254"/>
      <c r="L174" s="261"/>
      <c r="M174" s="261"/>
      <c r="N174" s="261"/>
      <c r="O174" s="261"/>
      <c r="P174" s="261"/>
      <c r="Q174" s="261"/>
      <c r="R174" s="261"/>
      <c r="S174" s="261"/>
      <c r="T174" s="261"/>
      <c r="U174" s="254"/>
      <c r="V174" s="254"/>
      <c r="W174" s="254"/>
      <c r="X174" s="423"/>
      <c r="Y174" s="423"/>
      <c r="Z174" s="460"/>
      <c r="AA174" s="460"/>
    </row>
    <row r="175" spans="1:27" s="338" customFormat="1">
      <c r="A175" s="337"/>
      <c r="B175" s="337"/>
      <c r="C175" s="337"/>
      <c r="D175" s="337"/>
      <c r="E175" s="337"/>
      <c r="F175" s="337"/>
      <c r="G175" s="337"/>
      <c r="H175" s="337"/>
      <c r="I175" s="337"/>
      <c r="J175" s="337"/>
      <c r="K175" s="254"/>
      <c r="L175" s="261"/>
      <c r="M175" s="261"/>
      <c r="N175" s="261"/>
      <c r="O175" s="261"/>
      <c r="P175" s="261"/>
      <c r="Q175" s="261"/>
      <c r="R175" s="261"/>
      <c r="S175" s="261"/>
      <c r="T175" s="261"/>
      <c r="U175" s="254"/>
      <c r="V175" s="254"/>
      <c r="W175" s="254"/>
      <c r="X175" s="423"/>
      <c r="Y175" s="423"/>
      <c r="Z175" s="460"/>
      <c r="AA175" s="460"/>
    </row>
    <row r="176" spans="1:27" s="338" customFormat="1">
      <c r="A176" s="337"/>
      <c r="B176" s="337"/>
      <c r="C176" s="337"/>
      <c r="D176" s="337"/>
      <c r="E176" s="337"/>
      <c r="F176" s="337"/>
      <c r="G176" s="337"/>
      <c r="H176" s="337"/>
      <c r="I176" s="337"/>
      <c r="J176" s="337"/>
      <c r="K176" s="254"/>
      <c r="L176" s="261"/>
      <c r="M176" s="261"/>
      <c r="N176" s="261"/>
      <c r="O176" s="261"/>
      <c r="P176" s="261"/>
      <c r="Q176" s="261"/>
      <c r="R176" s="261"/>
      <c r="S176" s="261"/>
      <c r="T176" s="261"/>
      <c r="U176" s="254"/>
      <c r="V176" s="254"/>
      <c r="W176" s="254"/>
      <c r="X176" s="423"/>
      <c r="Y176" s="423"/>
      <c r="Z176" s="460"/>
      <c r="AA176" s="460"/>
    </row>
    <row r="177" spans="1:27" s="338" customFormat="1">
      <c r="A177" s="337"/>
      <c r="B177" s="337"/>
      <c r="C177" s="337"/>
      <c r="D177" s="337"/>
      <c r="E177" s="337"/>
      <c r="F177" s="337"/>
      <c r="G177" s="337"/>
      <c r="H177" s="337"/>
      <c r="I177" s="337"/>
      <c r="J177" s="337"/>
      <c r="K177" s="254"/>
      <c r="L177" s="261"/>
      <c r="M177" s="261"/>
      <c r="N177" s="261"/>
      <c r="O177" s="261"/>
      <c r="P177" s="261"/>
      <c r="Q177" s="261"/>
      <c r="R177" s="261"/>
      <c r="S177" s="261"/>
      <c r="T177" s="261"/>
      <c r="U177" s="254"/>
      <c r="V177" s="254"/>
      <c r="W177" s="254"/>
      <c r="X177" s="423"/>
      <c r="Y177" s="423"/>
      <c r="Z177" s="460"/>
      <c r="AA177" s="460"/>
    </row>
    <row r="178" spans="1:27" s="338" customFormat="1">
      <c r="A178" s="337"/>
      <c r="B178" s="337"/>
      <c r="C178" s="337"/>
      <c r="D178" s="337"/>
      <c r="E178" s="337"/>
      <c r="F178" s="337"/>
      <c r="G178" s="337"/>
      <c r="H178" s="337"/>
      <c r="I178" s="337"/>
      <c r="J178" s="337"/>
      <c r="K178" s="254"/>
      <c r="L178" s="261"/>
      <c r="M178" s="261"/>
      <c r="N178" s="261"/>
      <c r="O178" s="261"/>
      <c r="P178" s="261"/>
      <c r="Q178" s="261"/>
      <c r="R178" s="261"/>
      <c r="S178" s="261"/>
      <c r="T178" s="261"/>
      <c r="U178" s="254"/>
      <c r="V178" s="254"/>
      <c r="W178" s="254"/>
      <c r="X178" s="423"/>
      <c r="Y178" s="423"/>
      <c r="Z178" s="460"/>
      <c r="AA178" s="460"/>
    </row>
    <row r="179" spans="1:27" s="338" customFormat="1">
      <c r="A179" s="337"/>
      <c r="B179" s="337"/>
      <c r="C179" s="337"/>
      <c r="D179" s="337"/>
      <c r="E179" s="337"/>
      <c r="F179" s="337"/>
      <c r="G179" s="337"/>
      <c r="H179" s="337"/>
      <c r="I179" s="337"/>
      <c r="J179" s="337"/>
      <c r="K179" s="254"/>
      <c r="L179" s="261"/>
      <c r="M179" s="261"/>
      <c r="N179" s="261"/>
      <c r="O179" s="261"/>
      <c r="P179" s="261"/>
      <c r="Q179" s="261"/>
      <c r="R179" s="261"/>
      <c r="S179" s="261"/>
      <c r="T179" s="261"/>
      <c r="U179" s="254"/>
      <c r="V179" s="254"/>
      <c r="W179" s="254"/>
      <c r="X179" s="423"/>
      <c r="Y179" s="423"/>
      <c r="Z179" s="460"/>
      <c r="AA179" s="460"/>
    </row>
    <row r="180" spans="1:27" s="338" customFormat="1">
      <c r="A180" s="337"/>
      <c r="B180" s="337"/>
      <c r="C180" s="337"/>
      <c r="D180" s="337"/>
      <c r="E180" s="337"/>
      <c r="F180" s="337"/>
      <c r="G180" s="337"/>
      <c r="H180" s="337"/>
      <c r="I180" s="337"/>
      <c r="J180" s="337"/>
      <c r="K180" s="254"/>
      <c r="L180" s="261"/>
      <c r="M180" s="261"/>
      <c r="N180" s="261"/>
      <c r="O180" s="261"/>
      <c r="P180" s="261"/>
      <c r="Q180" s="261"/>
      <c r="R180" s="261"/>
      <c r="S180" s="261"/>
      <c r="T180" s="261"/>
      <c r="U180" s="254"/>
      <c r="V180" s="254"/>
      <c r="W180" s="254"/>
      <c r="X180" s="423"/>
      <c r="Y180" s="423"/>
      <c r="Z180" s="460"/>
      <c r="AA180" s="460"/>
    </row>
    <row r="181" spans="1:27" s="338" customFormat="1">
      <c r="A181" s="337"/>
      <c r="B181" s="337"/>
      <c r="C181" s="337"/>
      <c r="D181" s="337"/>
      <c r="E181" s="337"/>
      <c r="F181" s="337"/>
      <c r="G181" s="337"/>
      <c r="H181" s="337"/>
      <c r="I181" s="337"/>
      <c r="J181" s="337"/>
      <c r="K181" s="254"/>
      <c r="L181" s="261"/>
      <c r="M181" s="261"/>
      <c r="N181" s="261"/>
      <c r="O181" s="261"/>
      <c r="P181" s="261"/>
      <c r="Q181" s="261"/>
      <c r="R181" s="261"/>
      <c r="S181" s="261"/>
      <c r="T181" s="261"/>
      <c r="U181" s="254"/>
      <c r="V181" s="254"/>
      <c r="W181" s="254"/>
      <c r="X181" s="423"/>
      <c r="Y181" s="423"/>
      <c r="Z181" s="460"/>
      <c r="AA181" s="460"/>
    </row>
    <row r="182" spans="1:27" s="338" customFormat="1">
      <c r="A182" s="337"/>
      <c r="B182" s="337"/>
      <c r="C182" s="337"/>
      <c r="D182" s="337"/>
      <c r="E182" s="337"/>
      <c r="F182" s="337"/>
      <c r="G182" s="337"/>
      <c r="H182" s="337"/>
      <c r="I182" s="337"/>
      <c r="J182" s="337"/>
      <c r="K182" s="254"/>
      <c r="L182" s="261"/>
      <c r="M182" s="261"/>
      <c r="N182" s="261"/>
      <c r="O182" s="261"/>
      <c r="P182" s="261"/>
      <c r="Q182" s="261"/>
      <c r="R182" s="261"/>
      <c r="S182" s="261"/>
      <c r="T182" s="261"/>
      <c r="U182" s="254"/>
      <c r="V182" s="254"/>
      <c r="W182" s="254"/>
      <c r="X182" s="423"/>
      <c r="Y182" s="423"/>
      <c r="Z182" s="460"/>
      <c r="AA182" s="460"/>
    </row>
    <row r="183" spans="1:27" s="338" customFormat="1">
      <c r="A183" s="337"/>
      <c r="B183" s="337"/>
      <c r="C183" s="337"/>
      <c r="D183" s="337"/>
      <c r="E183" s="337"/>
      <c r="F183" s="337"/>
      <c r="G183" s="337"/>
      <c r="H183" s="337"/>
      <c r="I183" s="337"/>
      <c r="J183" s="337"/>
      <c r="K183" s="254"/>
      <c r="L183" s="261"/>
      <c r="M183" s="261"/>
      <c r="N183" s="261"/>
      <c r="O183" s="261"/>
      <c r="P183" s="261"/>
      <c r="Q183" s="261"/>
      <c r="R183" s="261"/>
      <c r="S183" s="261"/>
      <c r="T183" s="261"/>
      <c r="U183" s="254"/>
      <c r="V183" s="254"/>
      <c r="W183" s="254"/>
      <c r="X183" s="423"/>
      <c r="Y183" s="423"/>
      <c r="Z183" s="460"/>
      <c r="AA183" s="460"/>
    </row>
    <row r="184" spans="1:27" s="338" customFormat="1">
      <c r="A184" s="337"/>
      <c r="B184" s="337"/>
      <c r="C184" s="337"/>
      <c r="D184" s="337"/>
      <c r="E184" s="337"/>
      <c r="F184" s="337"/>
      <c r="G184" s="337"/>
      <c r="H184" s="337"/>
      <c r="I184" s="337"/>
      <c r="J184" s="337"/>
      <c r="K184" s="254"/>
      <c r="L184" s="261"/>
      <c r="M184" s="261"/>
      <c r="N184" s="261"/>
      <c r="O184" s="261"/>
      <c r="P184" s="261"/>
      <c r="Q184" s="261"/>
      <c r="R184" s="261"/>
      <c r="S184" s="261"/>
      <c r="T184" s="261"/>
      <c r="U184" s="254"/>
      <c r="V184" s="254"/>
      <c r="W184" s="254"/>
      <c r="X184" s="423"/>
      <c r="Y184" s="423"/>
      <c r="Z184" s="460"/>
      <c r="AA184" s="460"/>
    </row>
    <row r="185" spans="1:27" s="338" customFormat="1">
      <c r="A185" s="337"/>
      <c r="B185" s="337"/>
      <c r="C185" s="337"/>
      <c r="D185" s="337"/>
      <c r="E185" s="337"/>
      <c r="F185" s="337"/>
      <c r="G185" s="337"/>
      <c r="H185" s="337"/>
      <c r="I185" s="337"/>
      <c r="J185" s="337"/>
      <c r="K185" s="254"/>
      <c r="L185" s="261"/>
      <c r="M185" s="261"/>
      <c r="N185" s="261"/>
      <c r="O185" s="261"/>
      <c r="P185" s="261"/>
      <c r="Q185" s="261"/>
      <c r="R185" s="261"/>
      <c r="S185" s="261"/>
      <c r="T185" s="261"/>
      <c r="U185" s="254"/>
      <c r="V185" s="254"/>
      <c r="W185" s="254"/>
      <c r="X185" s="423"/>
      <c r="Y185" s="423"/>
      <c r="Z185" s="460"/>
      <c r="AA185" s="460"/>
    </row>
    <row r="186" spans="1:27" s="338" customFormat="1">
      <c r="A186" s="337"/>
      <c r="B186" s="337"/>
      <c r="C186" s="337"/>
      <c r="D186" s="337"/>
      <c r="E186" s="337"/>
      <c r="F186" s="337"/>
      <c r="G186" s="337"/>
      <c r="H186" s="337"/>
      <c r="I186" s="337"/>
      <c r="J186" s="337"/>
      <c r="K186" s="254"/>
      <c r="L186" s="261"/>
      <c r="M186" s="261"/>
      <c r="N186" s="261"/>
      <c r="O186" s="261"/>
      <c r="P186" s="261"/>
      <c r="Q186" s="261"/>
      <c r="R186" s="261"/>
      <c r="S186" s="261"/>
      <c r="T186" s="261"/>
      <c r="U186" s="254"/>
      <c r="V186" s="254"/>
      <c r="W186" s="254"/>
      <c r="X186" s="423"/>
      <c r="Y186" s="423"/>
      <c r="Z186" s="460"/>
      <c r="AA186" s="460"/>
    </row>
    <row r="187" spans="1:27" s="338" customFormat="1">
      <c r="A187" s="337"/>
      <c r="B187" s="337"/>
      <c r="C187" s="337"/>
      <c r="D187" s="337"/>
      <c r="E187" s="337"/>
      <c r="F187" s="337"/>
      <c r="G187" s="337"/>
      <c r="H187" s="337"/>
      <c r="I187" s="337"/>
      <c r="J187" s="337"/>
      <c r="K187" s="254"/>
      <c r="L187" s="261"/>
      <c r="M187" s="261"/>
      <c r="N187" s="261"/>
      <c r="O187" s="261"/>
      <c r="P187" s="261"/>
      <c r="Q187" s="261"/>
      <c r="R187" s="261"/>
      <c r="S187" s="261"/>
      <c r="T187" s="261"/>
      <c r="U187" s="254"/>
      <c r="V187" s="254"/>
      <c r="W187" s="254"/>
      <c r="X187" s="423"/>
      <c r="Y187" s="423"/>
      <c r="Z187" s="460"/>
      <c r="AA187" s="460"/>
    </row>
    <row r="188" spans="1:27" s="338" customFormat="1">
      <c r="A188" s="337"/>
      <c r="B188" s="337"/>
      <c r="C188" s="337"/>
      <c r="D188" s="337"/>
      <c r="E188" s="337"/>
      <c r="F188" s="337"/>
      <c r="G188" s="337"/>
      <c r="H188" s="337"/>
      <c r="I188" s="337"/>
      <c r="J188" s="337"/>
      <c r="K188" s="254"/>
      <c r="L188" s="261"/>
      <c r="M188" s="261"/>
      <c r="N188" s="261"/>
      <c r="O188" s="261"/>
      <c r="P188" s="261"/>
      <c r="Q188" s="261"/>
      <c r="R188" s="261"/>
      <c r="S188" s="261"/>
      <c r="T188" s="261"/>
      <c r="U188" s="254"/>
      <c r="V188" s="254"/>
      <c r="W188" s="254"/>
      <c r="X188" s="423"/>
      <c r="Y188" s="423"/>
      <c r="Z188" s="460"/>
      <c r="AA188" s="460"/>
    </row>
    <row r="189" spans="1:27" s="338" customFormat="1">
      <c r="A189" s="337"/>
      <c r="B189" s="337"/>
      <c r="C189" s="337"/>
      <c r="D189" s="337"/>
      <c r="E189" s="337"/>
      <c r="F189" s="337"/>
      <c r="G189" s="337"/>
      <c r="H189" s="337"/>
      <c r="I189" s="337"/>
      <c r="J189" s="337"/>
      <c r="K189" s="254"/>
      <c r="L189" s="261"/>
      <c r="M189" s="261"/>
      <c r="N189" s="261"/>
      <c r="O189" s="261"/>
      <c r="P189" s="261"/>
      <c r="Q189" s="261"/>
      <c r="R189" s="261"/>
      <c r="S189" s="261"/>
      <c r="T189" s="261"/>
      <c r="U189" s="254"/>
      <c r="V189" s="254"/>
      <c r="W189" s="254"/>
      <c r="X189" s="423"/>
      <c r="Y189" s="423"/>
      <c r="Z189" s="460"/>
      <c r="AA189" s="460"/>
    </row>
    <row r="190" spans="1:27" s="338" customFormat="1">
      <c r="A190" s="337"/>
      <c r="B190" s="337"/>
      <c r="C190" s="337"/>
      <c r="D190" s="337"/>
      <c r="E190" s="337"/>
      <c r="F190" s="337"/>
      <c r="G190" s="337"/>
      <c r="H190" s="337"/>
      <c r="I190" s="337"/>
      <c r="J190" s="337"/>
      <c r="K190" s="254"/>
      <c r="L190" s="261"/>
      <c r="M190" s="261"/>
      <c r="N190" s="261"/>
      <c r="O190" s="261"/>
      <c r="P190" s="261"/>
      <c r="Q190" s="261"/>
      <c r="R190" s="261"/>
      <c r="S190" s="261"/>
      <c r="T190" s="261"/>
      <c r="U190" s="254"/>
      <c r="V190" s="254"/>
      <c r="W190" s="254"/>
      <c r="X190" s="423"/>
      <c r="Y190" s="423"/>
      <c r="Z190" s="460"/>
      <c r="AA190" s="460"/>
    </row>
    <row r="191" spans="1:27" s="338" customFormat="1">
      <c r="A191" s="337"/>
      <c r="B191" s="337"/>
      <c r="C191" s="337"/>
      <c r="D191" s="337"/>
      <c r="E191" s="337"/>
      <c r="F191" s="337"/>
      <c r="G191" s="337"/>
      <c r="H191" s="337"/>
      <c r="I191" s="337"/>
      <c r="J191" s="337"/>
      <c r="K191" s="254"/>
      <c r="L191" s="261"/>
      <c r="M191" s="261"/>
      <c r="N191" s="261"/>
      <c r="O191" s="261"/>
      <c r="P191" s="261"/>
      <c r="Q191" s="261"/>
      <c r="R191" s="261"/>
      <c r="S191" s="261"/>
      <c r="T191" s="261"/>
      <c r="U191" s="254"/>
      <c r="V191" s="254"/>
      <c r="W191" s="254"/>
      <c r="X191" s="423"/>
      <c r="Y191" s="423"/>
      <c r="Z191" s="460"/>
      <c r="AA191" s="460"/>
    </row>
    <row r="192" spans="1:27" s="338" customFormat="1">
      <c r="A192" s="337"/>
      <c r="B192" s="337"/>
      <c r="C192" s="337"/>
      <c r="D192" s="337"/>
      <c r="E192" s="337"/>
      <c r="F192" s="337"/>
      <c r="G192" s="337"/>
      <c r="H192" s="337"/>
      <c r="I192" s="337"/>
      <c r="J192" s="337"/>
      <c r="K192" s="254"/>
      <c r="L192" s="261"/>
      <c r="M192" s="261"/>
      <c r="N192" s="261"/>
      <c r="O192" s="261"/>
      <c r="P192" s="261"/>
      <c r="Q192" s="261"/>
      <c r="R192" s="261"/>
      <c r="S192" s="261"/>
      <c r="T192" s="261"/>
      <c r="U192" s="254"/>
      <c r="V192" s="254"/>
      <c r="W192" s="254"/>
      <c r="X192" s="423"/>
      <c r="Y192" s="423"/>
      <c r="Z192" s="460"/>
      <c r="AA192" s="460"/>
    </row>
    <row r="193" spans="1:27" s="338" customFormat="1">
      <c r="A193" s="337"/>
      <c r="B193" s="337"/>
      <c r="C193" s="337"/>
      <c r="D193" s="337"/>
      <c r="E193" s="337"/>
      <c r="F193" s="337"/>
      <c r="G193" s="337"/>
      <c r="H193" s="337"/>
      <c r="I193" s="337"/>
      <c r="J193" s="337"/>
      <c r="K193" s="254"/>
      <c r="L193" s="261"/>
      <c r="M193" s="261"/>
      <c r="N193" s="261"/>
      <c r="O193" s="261"/>
      <c r="P193" s="261"/>
      <c r="Q193" s="261"/>
      <c r="R193" s="261"/>
      <c r="S193" s="261"/>
      <c r="T193" s="261"/>
      <c r="U193" s="254"/>
      <c r="V193" s="254"/>
      <c r="W193" s="254"/>
      <c r="X193" s="423"/>
      <c r="Y193" s="423"/>
      <c r="Z193" s="460"/>
      <c r="AA193" s="460"/>
    </row>
    <row r="194" spans="1:27" s="338" customFormat="1">
      <c r="A194" s="337"/>
      <c r="B194" s="337"/>
      <c r="C194" s="337"/>
      <c r="D194" s="337"/>
      <c r="E194" s="337"/>
      <c r="F194" s="337"/>
      <c r="G194" s="337"/>
      <c r="H194" s="337"/>
      <c r="I194" s="337"/>
      <c r="J194" s="337"/>
      <c r="K194" s="254"/>
      <c r="L194" s="261"/>
      <c r="M194" s="261"/>
      <c r="N194" s="261"/>
      <c r="O194" s="261"/>
      <c r="P194" s="261"/>
      <c r="Q194" s="261"/>
      <c r="R194" s="261"/>
      <c r="S194" s="261"/>
      <c r="T194" s="261"/>
      <c r="U194" s="254"/>
      <c r="V194" s="254"/>
      <c r="W194" s="254"/>
      <c r="X194" s="423"/>
      <c r="Y194" s="423"/>
      <c r="Z194" s="460"/>
      <c r="AA194" s="460"/>
    </row>
    <row r="195" spans="1:27" s="338" customFormat="1">
      <c r="A195" s="337"/>
      <c r="B195" s="337"/>
      <c r="C195" s="337"/>
      <c r="D195" s="337"/>
      <c r="E195" s="337"/>
      <c r="F195" s="337"/>
      <c r="G195" s="337"/>
      <c r="H195" s="337"/>
      <c r="I195" s="337"/>
      <c r="J195" s="337"/>
      <c r="K195" s="254"/>
      <c r="L195" s="261"/>
      <c r="M195" s="261"/>
      <c r="N195" s="261"/>
      <c r="O195" s="261"/>
      <c r="P195" s="261"/>
      <c r="Q195" s="261"/>
      <c r="R195" s="261"/>
      <c r="S195" s="261"/>
      <c r="T195" s="261"/>
      <c r="U195" s="254"/>
      <c r="V195" s="254"/>
      <c r="W195" s="254"/>
      <c r="X195" s="423"/>
      <c r="Y195" s="423"/>
      <c r="Z195" s="460"/>
      <c r="AA195" s="460"/>
    </row>
    <row r="196" spans="1:27" s="338" customFormat="1">
      <c r="A196" s="337"/>
      <c r="B196" s="337"/>
      <c r="C196" s="337"/>
      <c r="D196" s="337"/>
      <c r="E196" s="337"/>
      <c r="F196" s="337"/>
      <c r="G196" s="337"/>
      <c r="H196" s="337"/>
      <c r="I196" s="337"/>
      <c r="J196" s="337"/>
      <c r="K196" s="254"/>
      <c r="L196" s="261"/>
      <c r="M196" s="261"/>
      <c r="N196" s="261"/>
      <c r="O196" s="261"/>
      <c r="P196" s="261"/>
      <c r="Q196" s="261"/>
      <c r="R196" s="261"/>
      <c r="S196" s="261"/>
      <c r="T196" s="261"/>
      <c r="U196" s="254"/>
      <c r="V196" s="254"/>
      <c r="W196" s="254"/>
      <c r="X196" s="423"/>
      <c r="Y196" s="423"/>
      <c r="Z196" s="460"/>
      <c r="AA196" s="460"/>
    </row>
    <row r="197" spans="1:27" s="338" customFormat="1">
      <c r="A197" s="337"/>
      <c r="B197" s="337"/>
      <c r="C197" s="337"/>
      <c r="D197" s="337"/>
      <c r="E197" s="337"/>
      <c r="F197" s="337"/>
      <c r="G197" s="337"/>
      <c r="H197" s="337"/>
      <c r="I197" s="337"/>
      <c r="J197" s="337"/>
      <c r="K197" s="254"/>
      <c r="L197" s="261"/>
      <c r="M197" s="261"/>
      <c r="N197" s="261"/>
      <c r="O197" s="261"/>
      <c r="P197" s="261"/>
      <c r="Q197" s="261"/>
      <c r="R197" s="261"/>
      <c r="S197" s="261"/>
      <c r="T197" s="261"/>
      <c r="U197" s="254"/>
      <c r="V197" s="254"/>
      <c r="W197" s="254"/>
      <c r="X197" s="423"/>
      <c r="Y197" s="423"/>
      <c r="Z197" s="460"/>
      <c r="AA197" s="460"/>
    </row>
    <row r="198" spans="1:27" s="338" customFormat="1">
      <c r="A198" s="337"/>
      <c r="B198" s="337"/>
      <c r="C198" s="337"/>
      <c r="D198" s="337"/>
      <c r="E198" s="337"/>
      <c r="F198" s="337"/>
      <c r="G198" s="337"/>
      <c r="H198" s="337"/>
      <c r="I198" s="337"/>
      <c r="J198" s="337"/>
      <c r="K198" s="254"/>
      <c r="L198" s="261"/>
      <c r="M198" s="261"/>
      <c r="N198" s="261"/>
      <c r="O198" s="261"/>
      <c r="P198" s="261"/>
      <c r="Q198" s="261"/>
      <c r="R198" s="261"/>
      <c r="S198" s="261"/>
      <c r="T198" s="261"/>
      <c r="U198" s="254"/>
      <c r="V198" s="254"/>
      <c r="W198" s="254"/>
      <c r="X198" s="423"/>
      <c r="Y198" s="423"/>
      <c r="Z198" s="460"/>
      <c r="AA198" s="460"/>
    </row>
    <row r="199" spans="1:27" s="338" customFormat="1">
      <c r="A199" s="337"/>
      <c r="B199" s="337"/>
      <c r="C199" s="337"/>
      <c r="D199" s="337"/>
      <c r="E199" s="337"/>
      <c r="F199" s="337"/>
      <c r="G199" s="337"/>
      <c r="H199" s="337"/>
      <c r="I199" s="337"/>
      <c r="J199" s="337"/>
      <c r="K199" s="254"/>
      <c r="L199" s="261"/>
      <c r="M199" s="261"/>
      <c r="N199" s="261"/>
      <c r="O199" s="261"/>
      <c r="P199" s="261"/>
      <c r="Q199" s="261"/>
      <c r="R199" s="261"/>
      <c r="S199" s="261"/>
      <c r="T199" s="261"/>
      <c r="U199" s="254"/>
      <c r="V199" s="254"/>
      <c r="W199" s="254"/>
      <c r="X199" s="423"/>
      <c r="Y199" s="423"/>
      <c r="Z199" s="460"/>
      <c r="AA199" s="460"/>
    </row>
    <row r="200" spans="1:27" s="338" customFormat="1">
      <c r="A200" s="337"/>
      <c r="B200" s="337"/>
      <c r="C200" s="337"/>
      <c r="D200" s="337"/>
      <c r="E200" s="337"/>
      <c r="F200" s="337"/>
      <c r="G200" s="337"/>
      <c r="H200" s="337"/>
      <c r="I200" s="337"/>
      <c r="J200" s="337"/>
      <c r="K200" s="254"/>
      <c r="L200" s="261"/>
      <c r="M200" s="261"/>
      <c r="N200" s="261"/>
      <c r="O200" s="261"/>
      <c r="P200" s="261"/>
      <c r="Q200" s="261"/>
      <c r="R200" s="261"/>
      <c r="S200" s="261"/>
      <c r="T200" s="261"/>
      <c r="U200" s="254"/>
      <c r="V200" s="254"/>
      <c r="W200" s="254"/>
      <c r="X200" s="423"/>
      <c r="Y200" s="423"/>
      <c r="Z200" s="460"/>
      <c r="AA200" s="460"/>
    </row>
    <row r="201" spans="1:27" s="338" customFormat="1">
      <c r="A201" s="337"/>
      <c r="B201" s="337"/>
      <c r="C201" s="337"/>
      <c r="D201" s="337"/>
      <c r="E201" s="337"/>
      <c r="F201" s="337"/>
      <c r="G201" s="337"/>
      <c r="H201" s="337"/>
      <c r="I201" s="337"/>
      <c r="J201" s="337"/>
      <c r="K201" s="254"/>
      <c r="L201" s="261"/>
      <c r="M201" s="261"/>
      <c r="N201" s="261"/>
      <c r="O201" s="261"/>
      <c r="P201" s="261"/>
      <c r="Q201" s="261"/>
      <c r="R201" s="261"/>
      <c r="S201" s="261"/>
      <c r="T201" s="261"/>
      <c r="U201" s="254"/>
      <c r="V201" s="254"/>
      <c r="W201" s="254"/>
      <c r="X201" s="423"/>
      <c r="Y201" s="423"/>
      <c r="Z201" s="460"/>
      <c r="AA201" s="460"/>
    </row>
    <row r="202" spans="1:27" s="338" customFormat="1">
      <c r="A202" s="337"/>
      <c r="B202" s="337"/>
      <c r="C202" s="337"/>
      <c r="D202" s="337"/>
      <c r="E202" s="337"/>
      <c r="F202" s="337"/>
      <c r="G202" s="337"/>
      <c r="H202" s="337"/>
      <c r="I202" s="337"/>
      <c r="J202" s="337"/>
      <c r="K202" s="254"/>
      <c r="L202" s="261"/>
      <c r="M202" s="261"/>
      <c r="N202" s="261"/>
      <c r="O202" s="261"/>
      <c r="P202" s="261"/>
      <c r="Q202" s="261"/>
      <c r="R202" s="261"/>
      <c r="S202" s="261"/>
      <c r="T202" s="261"/>
      <c r="U202" s="254"/>
      <c r="V202" s="254"/>
      <c r="W202" s="254"/>
      <c r="X202" s="423"/>
      <c r="Y202" s="423"/>
      <c r="Z202" s="460"/>
      <c r="AA202" s="460"/>
    </row>
    <row r="203" spans="1:27" s="338" customFormat="1">
      <c r="A203" s="337"/>
      <c r="B203" s="337"/>
      <c r="C203" s="337"/>
      <c r="D203" s="337"/>
      <c r="E203" s="337"/>
      <c r="F203" s="337"/>
      <c r="G203" s="337"/>
      <c r="H203" s="337"/>
      <c r="I203" s="337"/>
      <c r="J203" s="337"/>
      <c r="K203" s="254"/>
      <c r="L203" s="261"/>
      <c r="M203" s="261"/>
      <c r="N203" s="261"/>
      <c r="O203" s="261"/>
      <c r="P203" s="261"/>
      <c r="Q203" s="261"/>
      <c r="R203" s="261"/>
      <c r="S203" s="261"/>
      <c r="T203" s="261"/>
      <c r="U203" s="254"/>
      <c r="V203" s="254"/>
      <c r="W203" s="254"/>
      <c r="X203" s="423"/>
      <c r="Y203" s="423"/>
      <c r="Z203" s="460"/>
      <c r="AA203" s="460"/>
    </row>
    <row r="204" spans="1:27" s="338" customFormat="1">
      <c r="A204" s="337"/>
      <c r="B204" s="337"/>
      <c r="C204" s="337"/>
      <c r="D204" s="337"/>
      <c r="E204" s="337"/>
      <c r="F204" s="337"/>
      <c r="G204" s="337"/>
      <c r="H204" s="337"/>
      <c r="I204" s="337"/>
      <c r="J204" s="337"/>
      <c r="K204" s="254"/>
      <c r="L204" s="261"/>
      <c r="M204" s="261"/>
      <c r="N204" s="261"/>
      <c r="O204" s="261"/>
      <c r="P204" s="261"/>
      <c r="Q204" s="261"/>
      <c r="R204" s="261"/>
      <c r="S204" s="261"/>
      <c r="T204" s="261"/>
      <c r="U204" s="254"/>
      <c r="V204" s="254"/>
      <c r="W204" s="254"/>
      <c r="X204" s="423"/>
      <c r="Y204" s="423"/>
      <c r="Z204" s="460"/>
      <c r="AA204" s="460"/>
    </row>
    <row r="205" spans="1:27" s="338" customFormat="1">
      <c r="A205" s="337"/>
      <c r="B205" s="337"/>
      <c r="C205" s="337"/>
      <c r="D205" s="337"/>
      <c r="E205" s="337"/>
      <c r="F205" s="337"/>
      <c r="G205" s="337"/>
      <c r="H205" s="337"/>
      <c r="I205" s="337"/>
      <c r="J205" s="337"/>
      <c r="K205" s="254"/>
      <c r="L205" s="261"/>
      <c r="M205" s="261"/>
      <c r="N205" s="261"/>
      <c r="O205" s="261"/>
      <c r="P205" s="261"/>
      <c r="Q205" s="261"/>
      <c r="R205" s="261"/>
      <c r="S205" s="261"/>
      <c r="T205" s="261"/>
      <c r="U205" s="254"/>
      <c r="V205" s="254"/>
      <c r="W205" s="254"/>
      <c r="X205" s="423"/>
      <c r="Y205" s="423"/>
      <c r="Z205" s="460"/>
      <c r="AA205" s="460"/>
    </row>
    <row r="206" spans="1:27" s="338" customFormat="1">
      <c r="A206" s="337"/>
      <c r="B206" s="337"/>
      <c r="C206" s="337"/>
      <c r="D206" s="337"/>
      <c r="E206" s="337"/>
      <c r="F206" s="337"/>
      <c r="G206" s="337"/>
      <c r="H206" s="337"/>
      <c r="I206" s="337"/>
      <c r="J206" s="337"/>
      <c r="K206" s="254"/>
      <c r="L206" s="261"/>
      <c r="M206" s="261"/>
      <c r="N206" s="261"/>
      <c r="O206" s="261"/>
      <c r="P206" s="261"/>
      <c r="Q206" s="261"/>
      <c r="R206" s="261"/>
      <c r="S206" s="261"/>
      <c r="T206" s="261"/>
      <c r="U206" s="254"/>
      <c r="V206" s="254"/>
      <c r="W206" s="254"/>
      <c r="X206" s="423"/>
      <c r="Y206" s="423"/>
      <c r="Z206" s="460"/>
      <c r="AA206" s="460"/>
    </row>
    <row r="207" spans="1:27" s="338" customFormat="1">
      <c r="A207" s="337"/>
      <c r="B207" s="337"/>
      <c r="C207" s="337"/>
      <c r="D207" s="337"/>
      <c r="E207" s="337"/>
      <c r="F207" s="337"/>
      <c r="G207" s="337"/>
      <c r="H207" s="337"/>
      <c r="I207" s="337"/>
      <c r="J207" s="337"/>
      <c r="K207" s="254"/>
      <c r="L207" s="261"/>
      <c r="M207" s="261"/>
      <c r="N207" s="261"/>
      <c r="O207" s="261"/>
      <c r="P207" s="261"/>
      <c r="Q207" s="261"/>
      <c r="R207" s="261"/>
      <c r="S207" s="261"/>
      <c r="T207" s="261"/>
      <c r="U207" s="254"/>
      <c r="V207" s="254"/>
      <c r="W207" s="254"/>
      <c r="X207" s="423"/>
      <c r="Y207" s="423"/>
      <c r="Z207" s="460"/>
      <c r="AA207" s="460"/>
    </row>
    <row r="208" spans="1:27" s="338" customFormat="1">
      <c r="A208" s="337"/>
      <c r="B208" s="337"/>
      <c r="C208" s="337"/>
      <c r="D208" s="337"/>
      <c r="E208" s="337"/>
      <c r="F208" s="337"/>
      <c r="G208" s="337"/>
      <c r="H208" s="337"/>
      <c r="I208" s="337"/>
      <c r="J208" s="337"/>
      <c r="K208" s="254"/>
      <c r="L208" s="261"/>
      <c r="M208" s="261"/>
      <c r="N208" s="261"/>
      <c r="O208" s="261"/>
      <c r="P208" s="261"/>
      <c r="Q208" s="261"/>
      <c r="R208" s="261"/>
      <c r="S208" s="261"/>
      <c r="T208" s="261"/>
      <c r="U208" s="254"/>
      <c r="V208" s="254"/>
      <c r="W208" s="254"/>
      <c r="X208" s="423"/>
      <c r="Y208" s="423"/>
      <c r="Z208" s="460"/>
      <c r="AA208" s="460"/>
    </row>
    <row r="209" spans="1:27" s="338" customFormat="1">
      <c r="A209" s="337"/>
      <c r="B209" s="337"/>
      <c r="C209" s="337"/>
      <c r="D209" s="337"/>
      <c r="E209" s="337"/>
      <c r="F209" s="337"/>
      <c r="G209" s="337"/>
      <c r="H209" s="337"/>
      <c r="I209" s="337"/>
      <c r="J209" s="337"/>
      <c r="K209" s="254"/>
      <c r="L209" s="261"/>
      <c r="M209" s="261"/>
      <c r="N209" s="261"/>
      <c r="O209" s="261"/>
      <c r="P209" s="261"/>
      <c r="Q209" s="261"/>
      <c r="R209" s="261"/>
      <c r="S209" s="261"/>
      <c r="T209" s="261"/>
      <c r="U209" s="254"/>
      <c r="V209" s="254"/>
      <c r="W209" s="254"/>
      <c r="X209" s="423"/>
      <c r="Y209" s="423"/>
      <c r="Z209" s="460"/>
      <c r="AA209" s="460"/>
    </row>
    <row r="210" spans="1:27" s="338" customFormat="1">
      <c r="A210" s="337"/>
      <c r="B210" s="337"/>
      <c r="C210" s="337"/>
      <c r="D210" s="337"/>
      <c r="E210" s="337"/>
      <c r="F210" s="337"/>
      <c r="G210" s="337"/>
      <c r="H210" s="337"/>
      <c r="I210" s="337"/>
      <c r="J210" s="337"/>
      <c r="K210" s="254"/>
      <c r="L210" s="261"/>
      <c r="M210" s="261"/>
      <c r="N210" s="261"/>
      <c r="O210" s="261"/>
      <c r="P210" s="261"/>
      <c r="Q210" s="261"/>
      <c r="R210" s="261"/>
      <c r="S210" s="261"/>
      <c r="T210" s="261"/>
      <c r="U210" s="254"/>
      <c r="V210" s="254"/>
      <c r="W210" s="254"/>
      <c r="X210" s="423"/>
      <c r="Y210" s="423"/>
      <c r="Z210" s="460"/>
      <c r="AA210" s="460"/>
    </row>
    <row r="211" spans="1:27" s="338" customFormat="1">
      <c r="A211" s="337"/>
      <c r="B211" s="337"/>
      <c r="C211" s="337"/>
      <c r="D211" s="337"/>
      <c r="E211" s="337"/>
      <c r="F211" s="337"/>
      <c r="G211" s="337"/>
      <c r="H211" s="337"/>
      <c r="I211" s="337"/>
      <c r="J211" s="337"/>
      <c r="K211" s="254"/>
      <c r="L211" s="261"/>
      <c r="M211" s="261"/>
      <c r="N211" s="261"/>
      <c r="O211" s="261"/>
      <c r="P211" s="261"/>
      <c r="Q211" s="261"/>
      <c r="R211" s="261"/>
      <c r="S211" s="261"/>
      <c r="T211" s="261"/>
      <c r="U211" s="254"/>
      <c r="V211" s="254"/>
      <c r="W211" s="254"/>
      <c r="X211" s="423"/>
      <c r="Y211" s="423"/>
      <c r="Z211" s="460"/>
      <c r="AA211" s="460"/>
    </row>
    <row r="212" spans="1:27" s="338" customFormat="1">
      <c r="A212" s="337"/>
      <c r="B212" s="337"/>
      <c r="C212" s="337"/>
      <c r="D212" s="337"/>
      <c r="E212" s="337"/>
      <c r="F212" s="337"/>
      <c r="G212" s="337"/>
      <c r="H212" s="337"/>
      <c r="I212" s="337"/>
      <c r="J212" s="337"/>
      <c r="K212" s="254"/>
      <c r="L212" s="261"/>
      <c r="M212" s="261"/>
      <c r="N212" s="261"/>
      <c r="O212" s="261"/>
      <c r="P212" s="261"/>
      <c r="Q212" s="261"/>
      <c r="R212" s="261"/>
      <c r="S212" s="261"/>
      <c r="T212" s="261"/>
      <c r="U212" s="254"/>
      <c r="V212" s="254"/>
      <c r="W212" s="254"/>
      <c r="X212" s="423"/>
      <c r="Y212" s="423"/>
      <c r="Z212" s="460"/>
      <c r="AA212" s="460"/>
    </row>
    <row r="213" spans="1:27" s="338" customFormat="1">
      <c r="A213" s="337"/>
      <c r="B213" s="337"/>
      <c r="C213" s="337"/>
      <c r="D213" s="337"/>
      <c r="E213" s="337"/>
      <c r="F213" s="337"/>
      <c r="G213" s="337"/>
      <c r="H213" s="337"/>
      <c r="I213" s="337"/>
      <c r="J213" s="337"/>
      <c r="K213" s="254"/>
      <c r="L213" s="261"/>
      <c r="M213" s="261"/>
      <c r="N213" s="261"/>
      <c r="O213" s="261"/>
      <c r="P213" s="261"/>
      <c r="Q213" s="261"/>
      <c r="R213" s="261"/>
      <c r="S213" s="261"/>
      <c r="T213" s="261"/>
      <c r="U213" s="254"/>
      <c r="V213" s="254"/>
      <c r="W213" s="254"/>
      <c r="X213" s="423"/>
      <c r="Y213" s="423"/>
      <c r="Z213" s="460"/>
      <c r="AA213" s="460"/>
    </row>
    <row r="214" spans="1:27" s="338" customFormat="1">
      <c r="A214" s="337"/>
      <c r="B214" s="337"/>
      <c r="C214" s="337"/>
      <c r="D214" s="337"/>
      <c r="E214" s="337"/>
      <c r="F214" s="337"/>
      <c r="G214" s="337"/>
      <c r="H214" s="337"/>
      <c r="I214" s="337"/>
      <c r="J214" s="337"/>
      <c r="K214" s="254"/>
      <c r="L214" s="261"/>
      <c r="M214" s="261"/>
      <c r="N214" s="261"/>
      <c r="O214" s="261"/>
      <c r="P214" s="261"/>
      <c r="Q214" s="261"/>
      <c r="R214" s="261"/>
      <c r="S214" s="261"/>
      <c r="T214" s="261"/>
      <c r="U214" s="254"/>
      <c r="V214" s="254"/>
      <c r="W214" s="254"/>
      <c r="X214" s="423"/>
      <c r="Y214" s="423"/>
      <c r="Z214" s="460"/>
      <c r="AA214" s="460"/>
    </row>
    <row r="215" spans="1:27" s="338" customFormat="1">
      <c r="A215" s="337"/>
      <c r="B215" s="337"/>
      <c r="C215" s="337"/>
      <c r="D215" s="337"/>
      <c r="E215" s="337"/>
      <c r="F215" s="337"/>
      <c r="G215" s="337"/>
      <c r="H215" s="337"/>
      <c r="I215" s="337"/>
      <c r="J215" s="337"/>
      <c r="K215" s="254"/>
      <c r="L215" s="261"/>
      <c r="M215" s="261"/>
      <c r="N215" s="261"/>
      <c r="O215" s="261"/>
      <c r="P215" s="261"/>
      <c r="Q215" s="261"/>
      <c r="R215" s="261"/>
      <c r="S215" s="261"/>
      <c r="T215" s="261"/>
      <c r="U215" s="254"/>
      <c r="V215" s="254"/>
      <c r="W215" s="254"/>
      <c r="X215" s="423"/>
      <c r="Y215" s="423"/>
      <c r="Z215" s="460"/>
      <c r="AA215" s="460"/>
    </row>
    <row r="216" spans="1:27" s="338" customFormat="1">
      <c r="A216" s="337"/>
      <c r="B216" s="337"/>
      <c r="C216" s="337"/>
      <c r="D216" s="337"/>
      <c r="E216" s="337"/>
      <c r="F216" s="337"/>
      <c r="G216" s="337"/>
      <c r="H216" s="337"/>
      <c r="I216" s="337"/>
      <c r="J216" s="337"/>
      <c r="K216" s="254"/>
      <c r="L216" s="261"/>
      <c r="M216" s="261"/>
      <c r="N216" s="261"/>
      <c r="O216" s="261"/>
      <c r="P216" s="261"/>
      <c r="Q216" s="261"/>
      <c r="R216" s="261"/>
      <c r="S216" s="261"/>
      <c r="T216" s="261"/>
      <c r="U216" s="254"/>
      <c r="V216" s="254"/>
      <c r="W216" s="254"/>
      <c r="X216" s="423"/>
      <c r="Y216" s="423"/>
      <c r="Z216" s="460"/>
      <c r="AA216" s="460"/>
    </row>
    <row r="217" spans="1:27" s="338" customFormat="1">
      <c r="A217" s="337"/>
      <c r="B217" s="337"/>
      <c r="C217" s="337"/>
      <c r="D217" s="337"/>
      <c r="E217" s="337"/>
      <c r="F217" s="337"/>
      <c r="G217" s="337"/>
      <c r="H217" s="337"/>
      <c r="I217" s="337"/>
      <c r="J217" s="337"/>
      <c r="K217" s="254"/>
      <c r="L217" s="261"/>
      <c r="M217" s="261"/>
      <c r="N217" s="261"/>
      <c r="O217" s="261"/>
      <c r="P217" s="261"/>
      <c r="Q217" s="261"/>
      <c r="R217" s="261"/>
      <c r="S217" s="261"/>
      <c r="T217" s="261"/>
      <c r="U217" s="254"/>
      <c r="V217" s="254"/>
      <c r="W217" s="254"/>
      <c r="X217" s="423"/>
      <c r="Y217" s="423"/>
      <c r="Z217" s="460"/>
      <c r="AA217" s="460"/>
    </row>
    <row r="218" spans="1:27" s="338" customFormat="1">
      <c r="A218" s="337"/>
      <c r="B218" s="337"/>
      <c r="C218" s="337"/>
      <c r="D218" s="337"/>
      <c r="E218" s="337"/>
      <c r="F218" s="337"/>
      <c r="G218" s="337"/>
      <c r="H218" s="337"/>
      <c r="I218" s="337"/>
      <c r="J218" s="337"/>
      <c r="K218" s="254"/>
      <c r="L218" s="261"/>
      <c r="M218" s="261"/>
      <c r="N218" s="261"/>
      <c r="O218" s="261"/>
      <c r="P218" s="261"/>
      <c r="Q218" s="261"/>
      <c r="R218" s="261"/>
      <c r="S218" s="261"/>
      <c r="T218" s="261"/>
      <c r="U218" s="254"/>
      <c r="V218" s="254"/>
      <c r="W218" s="254"/>
      <c r="X218" s="423"/>
      <c r="Y218" s="423"/>
      <c r="Z218" s="460"/>
      <c r="AA218" s="460"/>
    </row>
    <row r="219" spans="1:27" s="338" customFormat="1">
      <c r="A219" s="337"/>
      <c r="B219" s="337"/>
      <c r="C219" s="337"/>
      <c r="D219" s="337"/>
      <c r="E219" s="337"/>
      <c r="F219" s="337"/>
      <c r="G219" s="337"/>
      <c r="H219" s="337"/>
      <c r="I219" s="337"/>
      <c r="J219" s="337"/>
      <c r="K219" s="254"/>
      <c r="L219" s="261"/>
      <c r="M219" s="261"/>
      <c r="N219" s="261"/>
      <c r="O219" s="261"/>
      <c r="P219" s="261"/>
      <c r="Q219" s="261"/>
      <c r="R219" s="261"/>
      <c r="S219" s="261"/>
      <c r="T219" s="261"/>
      <c r="U219" s="254"/>
      <c r="V219" s="254"/>
      <c r="W219" s="254"/>
      <c r="X219" s="423"/>
      <c r="Y219" s="423"/>
      <c r="Z219" s="460"/>
      <c r="AA219" s="460"/>
    </row>
    <row r="220" spans="1:27" s="338" customFormat="1">
      <c r="A220" s="337"/>
      <c r="B220" s="337"/>
      <c r="C220" s="337"/>
      <c r="D220" s="337"/>
      <c r="E220" s="337"/>
      <c r="F220" s="337"/>
      <c r="G220" s="337"/>
      <c r="H220" s="337"/>
      <c r="I220" s="337"/>
      <c r="J220" s="337"/>
      <c r="K220" s="254"/>
      <c r="L220" s="261"/>
      <c r="M220" s="261"/>
      <c r="N220" s="261"/>
      <c r="O220" s="261"/>
      <c r="P220" s="261"/>
      <c r="Q220" s="261"/>
      <c r="R220" s="261"/>
      <c r="S220" s="261"/>
      <c r="T220" s="261"/>
      <c r="U220" s="254"/>
      <c r="V220" s="254"/>
      <c r="W220" s="254"/>
      <c r="X220" s="423"/>
      <c r="Y220" s="423"/>
      <c r="Z220" s="460"/>
      <c r="AA220" s="460"/>
    </row>
    <row r="221" spans="1:27" s="338" customFormat="1">
      <c r="A221" s="337"/>
      <c r="B221" s="337"/>
      <c r="C221" s="337"/>
      <c r="D221" s="337"/>
      <c r="E221" s="337"/>
      <c r="F221" s="337"/>
      <c r="G221" s="337"/>
      <c r="H221" s="337"/>
      <c r="I221" s="337"/>
      <c r="J221" s="337"/>
      <c r="K221" s="254"/>
      <c r="L221" s="261"/>
      <c r="M221" s="261"/>
      <c r="N221" s="261"/>
      <c r="O221" s="261"/>
      <c r="P221" s="261"/>
      <c r="Q221" s="261"/>
      <c r="R221" s="261"/>
      <c r="S221" s="261"/>
      <c r="T221" s="261"/>
      <c r="U221" s="254"/>
      <c r="V221" s="254"/>
      <c r="W221" s="254"/>
      <c r="X221" s="423"/>
      <c r="Y221" s="423"/>
      <c r="Z221" s="460"/>
      <c r="AA221" s="460"/>
    </row>
    <row r="222" spans="1:27" s="338" customFormat="1">
      <c r="A222" s="337"/>
      <c r="B222" s="337"/>
      <c r="C222" s="337"/>
      <c r="D222" s="337"/>
      <c r="E222" s="337"/>
      <c r="F222" s="337"/>
      <c r="G222" s="337"/>
      <c r="H222" s="337"/>
      <c r="I222" s="337"/>
      <c r="J222" s="337"/>
      <c r="K222" s="254"/>
      <c r="L222" s="261"/>
      <c r="M222" s="261"/>
      <c r="N222" s="261"/>
      <c r="O222" s="261"/>
      <c r="P222" s="261"/>
      <c r="Q222" s="261"/>
      <c r="R222" s="261"/>
      <c r="S222" s="261"/>
      <c r="T222" s="261"/>
      <c r="U222" s="254"/>
      <c r="V222" s="254"/>
      <c r="W222" s="254"/>
      <c r="X222" s="423"/>
      <c r="Y222" s="423"/>
      <c r="Z222" s="460"/>
      <c r="AA222" s="460"/>
    </row>
    <row r="223" spans="1:27" s="338" customFormat="1">
      <c r="A223" s="337"/>
      <c r="B223" s="337"/>
      <c r="C223" s="337"/>
      <c r="D223" s="337"/>
      <c r="E223" s="337"/>
      <c r="F223" s="337"/>
      <c r="G223" s="337"/>
      <c r="H223" s="337"/>
      <c r="I223" s="337"/>
      <c r="J223" s="337"/>
      <c r="K223" s="254"/>
      <c r="L223" s="261"/>
      <c r="M223" s="261"/>
      <c r="N223" s="261"/>
      <c r="O223" s="261"/>
      <c r="P223" s="261"/>
      <c r="Q223" s="261"/>
      <c r="R223" s="261"/>
      <c r="S223" s="261"/>
      <c r="T223" s="261"/>
      <c r="U223" s="254"/>
      <c r="V223" s="254"/>
      <c r="W223" s="254"/>
      <c r="X223" s="423"/>
      <c r="Y223" s="423"/>
      <c r="Z223" s="460"/>
      <c r="AA223" s="460"/>
    </row>
    <row r="224" spans="1:27" s="338" customFormat="1">
      <c r="A224" s="337"/>
      <c r="B224" s="337"/>
      <c r="C224" s="337"/>
      <c r="D224" s="337"/>
      <c r="E224" s="337"/>
      <c r="F224" s="337"/>
      <c r="G224" s="337"/>
      <c r="H224" s="337"/>
      <c r="I224" s="337"/>
      <c r="J224" s="337"/>
      <c r="K224" s="254"/>
      <c r="L224" s="261"/>
      <c r="M224" s="261"/>
      <c r="N224" s="261"/>
      <c r="O224" s="261"/>
      <c r="P224" s="261"/>
      <c r="Q224" s="261"/>
      <c r="R224" s="261"/>
      <c r="S224" s="261"/>
      <c r="T224" s="261"/>
      <c r="U224" s="254"/>
      <c r="V224" s="254"/>
      <c r="W224" s="254"/>
      <c r="X224" s="423"/>
      <c r="Y224" s="423"/>
      <c r="Z224" s="460"/>
      <c r="AA224" s="460"/>
    </row>
    <row r="225" spans="1:27" s="338" customFormat="1">
      <c r="A225" s="337"/>
      <c r="B225" s="337"/>
      <c r="C225" s="337"/>
      <c r="D225" s="337"/>
      <c r="E225" s="337"/>
      <c r="F225" s="337"/>
      <c r="G225" s="337"/>
      <c r="H225" s="337"/>
      <c r="I225" s="337"/>
      <c r="J225" s="337"/>
      <c r="K225" s="254"/>
      <c r="L225" s="261"/>
      <c r="M225" s="261"/>
      <c r="N225" s="261"/>
      <c r="O225" s="261"/>
      <c r="P225" s="261"/>
      <c r="Q225" s="261"/>
      <c r="R225" s="261"/>
      <c r="S225" s="261"/>
      <c r="T225" s="261"/>
      <c r="U225" s="254"/>
      <c r="V225" s="254"/>
      <c r="W225" s="254"/>
      <c r="X225" s="423"/>
      <c r="Y225" s="423"/>
      <c r="Z225" s="460"/>
      <c r="AA225" s="460"/>
    </row>
    <row r="226" spans="1:27" s="338" customFormat="1">
      <c r="A226" s="337"/>
      <c r="B226" s="337"/>
      <c r="C226" s="337"/>
      <c r="D226" s="337"/>
      <c r="E226" s="337"/>
      <c r="F226" s="337"/>
      <c r="G226" s="337"/>
      <c r="H226" s="337"/>
      <c r="I226" s="337"/>
      <c r="J226" s="337"/>
      <c r="K226" s="254"/>
      <c r="L226" s="261"/>
      <c r="M226" s="261"/>
      <c r="N226" s="261"/>
      <c r="O226" s="261"/>
      <c r="P226" s="261"/>
      <c r="Q226" s="261"/>
      <c r="R226" s="261"/>
      <c r="S226" s="261"/>
      <c r="T226" s="261"/>
      <c r="U226" s="254"/>
      <c r="V226" s="254"/>
      <c r="W226" s="254"/>
      <c r="X226" s="423"/>
      <c r="Y226" s="423"/>
      <c r="Z226" s="460"/>
      <c r="AA226" s="460"/>
    </row>
    <row r="227" spans="1:27" s="338" customFormat="1">
      <c r="A227" s="337"/>
      <c r="B227" s="337"/>
      <c r="C227" s="337"/>
      <c r="D227" s="337"/>
      <c r="E227" s="337"/>
      <c r="F227" s="337"/>
      <c r="G227" s="337"/>
      <c r="H227" s="337"/>
      <c r="I227" s="337"/>
      <c r="J227" s="337"/>
      <c r="K227" s="254"/>
      <c r="L227" s="261"/>
      <c r="M227" s="261"/>
      <c r="N227" s="261"/>
      <c r="O227" s="261"/>
      <c r="P227" s="261"/>
      <c r="Q227" s="261"/>
      <c r="R227" s="261"/>
      <c r="S227" s="261"/>
      <c r="T227" s="261"/>
      <c r="U227" s="254"/>
      <c r="V227" s="254"/>
      <c r="W227" s="254"/>
      <c r="X227" s="423"/>
      <c r="Y227" s="423"/>
      <c r="Z227" s="460"/>
      <c r="AA227" s="460"/>
    </row>
    <row r="228" spans="1:27" s="338" customFormat="1">
      <c r="A228" s="337"/>
      <c r="B228" s="337"/>
      <c r="C228" s="337"/>
      <c r="D228" s="337"/>
      <c r="E228" s="337"/>
      <c r="F228" s="337"/>
      <c r="G228" s="337"/>
      <c r="H228" s="337"/>
      <c r="I228" s="337"/>
      <c r="J228" s="337"/>
      <c r="K228" s="254"/>
      <c r="L228" s="261"/>
      <c r="M228" s="261"/>
      <c r="N228" s="261"/>
      <c r="O228" s="261"/>
      <c r="P228" s="261"/>
      <c r="Q228" s="261"/>
      <c r="R228" s="261"/>
      <c r="S228" s="261"/>
      <c r="T228" s="261"/>
      <c r="U228" s="254"/>
      <c r="V228" s="254"/>
      <c r="W228" s="254"/>
      <c r="X228" s="423"/>
      <c r="Y228" s="423"/>
      <c r="Z228" s="460"/>
      <c r="AA228" s="460"/>
    </row>
    <row r="229" spans="1:27" s="338" customFormat="1">
      <c r="A229" s="337"/>
      <c r="B229" s="337"/>
      <c r="C229" s="337"/>
      <c r="D229" s="337"/>
      <c r="E229" s="337"/>
      <c r="F229" s="337"/>
      <c r="G229" s="337"/>
      <c r="H229" s="337"/>
      <c r="I229" s="337"/>
      <c r="J229" s="337"/>
      <c r="K229" s="254"/>
      <c r="L229" s="261"/>
      <c r="M229" s="261"/>
      <c r="N229" s="261"/>
      <c r="O229" s="261"/>
      <c r="P229" s="261"/>
      <c r="Q229" s="261"/>
      <c r="R229" s="261"/>
      <c r="S229" s="261"/>
      <c r="T229" s="261"/>
      <c r="U229" s="254"/>
      <c r="V229" s="254"/>
      <c r="W229" s="254"/>
      <c r="X229" s="423"/>
      <c r="Y229" s="423"/>
      <c r="Z229" s="460"/>
      <c r="AA229" s="460"/>
    </row>
    <row r="230" spans="1:27" s="338" customFormat="1">
      <c r="A230" s="337"/>
      <c r="B230" s="337"/>
      <c r="C230" s="337"/>
      <c r="D230" s="337"/>
      <c r="E230" s="337"/>
      <c r="F230" s="337"/>
      <c r="G230" s="337"/>
      <c r="H230" s="337"/>
      <c r="I230" s="337"/>
      <c r="J230" s="337"/>
      <c r="K230" s="254"/>
      <c r="L230" s="261"/>
      <c r="M230" s="261"/>
      <c r="N230" s="261"/>
      <c r="O230" s="261"/>
      <c r="P230" s="261"/>
      <c r="Q230" s="261"/>
      <c r="R230" s="261"/>
      <c r="S230" s="261"/>
      <c r="T230" s="261"/>
      <c r="U230" s="254"/>
      <c r="V230" s="254"/>
      <c r="W230" s="254"/>
      <c r="X230" s="423"/>
      <c r="Y230" s="423"/>
      <c r="Z230" s="460"/>
      <c r="AA230" s="460"/>
    </row>
    <row r="231" spans="1:27" s="338" customFormat="1">
      <c r="A231" s="337"/>
      <c r="B231" s="337"/>
      <c r="C231" s="337"/>
      <c r="D231" s="337"/>
      <c r="E231" s="337"/>
      <c r="F231" s="337"/>
      <c r="G231" s="337"/>
      <c r="H231" s="337"/>
      <c r="I231" s="337"/>
      <c r="J231" s="337"/>
      <c r="K231" s="254"/>
      <c r="L231" s="261"/>
      <c r="M231" s="261"/>
      <c r="N231" s="261"/>
      <c r="O231" s="261"/>
      <c r="P231" s="261"/>
      <c r="Q231" s="261"/>
      <c r="R231" s="261"/>
      <c r="S231" s="261"/>
      <c r="T231" s="261"/>
      <c r="U231" s="254"/>
      <c r="V231" s="254"/>
      <c r="W231" s="254"/>
      <c r="X231" s="423"/>
      <c r="Y231" s="423"/>
      <c r="Z231" s="460"/>
      <c r="AA231" s="460"/>
    </row>
    <row r="232" spans="1:27" s="338" customFormat="1">
      <c r="A232" s="337"/>
      <c r="B232" s="337"/>
      <c r="C232" s="337"/>
      <c r="D232" s="337"/>
      <c r="E232" s="337"/>
      <c r="F232" s="337"/>
      <c r="G232" s="337"/>
      <c r="H232" s="337"/>
      <c r="I232" s="337"/>
      <c r="J232" s="337"/>
      <c r="K232" s="254"/>
      <c r="L232" s="261"/>
      <c r="M232" s="261"/>
      <c r="N232" s="261"/>
      <c r="O232" s="261"/>
      <c r="P232" s="261"/>
      <c r="Q232" s="261"/>
      <c r="R232" s="261"/>
      <c r="S232" s="261"/>
      <c r="T232" s="261"/>
      <c r="U232" s="254"/>
      <c r="V232" s="254"/>
      <c r="W232" s="254"/>
      <c r="X232" s="423"/>
      <c r="Y232" s="423"/>
      <c r="Z232" s="460"/>
      <c r="AA232" s="460"/>
    </row>
    <row r="233" spans="1:27" s="338" customFormat="1">
      <c r="A233" s="337"/>
      <c r="B233" s="337"/>
      <c r="C233" s="337"/>
      <c r="D233" s="337"/>
      <c r="E233" s="337"/>
      <c r="F233" s="337"/>
      <c r="G233" s="337"/>
      <c r="H233" s="337"/>
      <c r="I233" s="337"/>
      <c r="J233" s="337"/>
      <c r="K233" s="254"/>
      <c r="L233" s="261"/>
      <c r="M233" s="261"/>
      <c r="N233" s="261"/>
      <c r="O233" s="261"/>
      <c r="P233" s="261"/>
      <c r="Q233" s="261"/>
      <c r="R233" s="261"/>
      <c r="S233" s="261"/>
      <c r="T233" s="261"/>
      <c r="U233" s="254"/>
      <c r="V233" s="254"/>
      <c r="W233" s="254"/>
      <c r="X233" s="423"/>
      <c r="Y233" s="423"/>
      <c r="Z233" s="460"/>
      <c r="AA233" s="460"/>
    </row>
    <row r="234" spans="1:27" s="338" customFormat="1">
      <c r="A234" s="337"/>
      <c r="B234" s="337"/>
      <c r="C234" s="337"/>
      <c r="D234" s="337"/>
      <c r="E234" s="337"/>
      <c r="F234" s="337"/>
      <c r="G234" s="337"/>
      <c r="H234" s="337"/>
      <c r="I234" s="337"/>
      <c r="J234" s="337"/>
      <c r="K234" s="254"/>
      <c r="L234" s="261"/>
      <c r="M234" s="261"/>
      <c r="N234" s="261"/>
      <c r="O234" s="261"/>
      <c r="P234" s="261"/>
      <c r="Q234" s="261"/>
      <c r="R234" s="261"/>
      <c r="S234" s="261"/>
      <c r="T234" s="261"/>
      <c r="U234" s="254"/>
      <c r="V234" s="254"/>
      <c r="W234" s="254"/>
      <c r="X234" s="423"/>
      <c r="Y234" s="423"/>
      <c r="Z234" s="460"/>
      <c r="AA234" s="460"/>
    </row>
    <row r="235" spans="1:27" s="338" customFormat="1">
      <c r="A235" s="337"/>
      <c r="B235" s="337"/>
      <c r="C235" s="337"/>
      <c r="D235" s="337"/>
      <c r="E235" s="337"/>
      <c r="F235" s="337"/>
      <c r="G235" s="337"/>
      <c r="H235" s="337"/>
      <c r="I235" s="337"/>
      <c r="J235" s="337"/>
      <c r="K235" s="254"/>
      <c r="L235" s="261"/>
      <c r="M235" s="261"/>
      <c r="N235" s="261"/>
      <c r="O235" s="261"/>
      <c r="P235" s="261"/>
      <c r="Q235" s="261"/>
      <c r="R235" s="261"/>
      <c r="S235" s="261"/>
      <c r="T235" s="261"/>
      <c r="U235" s="254"/>
      <c r="V235" s="254"/>
      <c r="W235" s="254"/>
      <c r="X235" s="423"/>
      <c r="Y235" s="423"/>
      <c r="Z235" s="460"/>
      <c r="AA235" s="460"/>
    </row>
    <row r="236" spans="1:27" s="338" customFormat="1">
      <c r="A236" s="337"/>
      <c r="B236" s="337"/>
      <c r="C236" s="337"/>
      <c r="D236" s="337"/>
      <c r="E236" s="337"/>
      <c r="F236" s="337"/>
      <c r="G236" s="337"/>
      <c r="H236" s="337"/>
      <c r="I236" s="337"/>
      <c r="J236" s="337"/>
      <c r="K236" s="340"/>
      <c r="L236" s="341"/>
      <c r="M236" s="341"/>
      <c r="N236" s="341"/>
      <c r="O236" s="341"/>
      <c r="P236" s="341"/>
      <c r="Q236" s="341"/>
      <c r="R236" s="341"/>
      <c r="S236" s="341"/>
      <c r="T236" s="341"/>
      <c r="U236" s="340"/>
      <c r="V236" s="340"/>
      <c r="W236" s="340"/>
      <c r="X236" s="420"/>
      <c r="Y236" s="420"/>
      <c r="Z236" s="461"/>
    </row>
    <row r="237" spans="1:27" s="338" customFormat="1">
      <c r="A237" s="337"/>
      <c r="B237" s="337"/>
      <c r="C237" s="337"/>
      <c r="D237" s="337"/>
      <c r="E237" s="337"/>
      <c r="F237" s="337"/>
      <c r="G237" s="337"/>
      <c r="H237" s="337"/>
      <c r="I237" s="337"/>
      <c r="J237" s="337"/>
      <c r="K237" s="340"/>
      <c r="L237" s="341"/>
      <c r="M237" s="341"/>
      <c r="N237" s="341"/>
      <c r="O237" s="341"/>
      <c r="P237" s="341"/>
      <c r="Q237" s="341"/>
      <c r="R237" s="341"/>
      <c r="S237" s="341"/>
      <c r="T237" s="341"/>
      <c r="U237" s="340"/>
      <c r="V237" s="340"/>
      <c r="W237" s="340"/>
      <c r="X237" s="420"/>
      <c r="Y237" s="420"/>
      <c r="Z237" s="461"/>
    </row>
    <row r="238" spans="1:27" s="338" customFormat="1">
      <c r="A238" s="337"/>
      <c r="B238" s="337"/>
      <c r="C238" s="337"/>
      <c r="D238" s="337"/>
      <c r="E238" s="337"/>
      <c r="F238" s="337"/>
      <c r="G238" s="337"/>
      <c r="H238" s="337"/>
      <c r="I238" s="337"/>
      <c r="J238" s="337"/>
      <c r="K238" s="340"/>
      <c r="L238" s="341"/>
      <c r="M238" s="341"/>
      <c r="N238" s="341"/>
      <c r="O238" s="341"/>
      <c r="P238" s="341"/>
      <c r="Q238" s="341"/>
      <c r="R238" s="341"/>
      <c r="S238" s="341"/>
      <c r="T238" s="341"/>
      <c r="U238" s="340"/>
      <c r="V238" s="340"/>
      <c r="W238" s="340"/>
      <c r="X238" s="420"/>
      <c r="Y238" s="420"/>
      <c r="Z238" s="461"/>
    </row>
    <row r="239" spans="1:27" s="338" customFormat="1">
      <c r="A239" s="337"/>
      <c r="B239" s="337"/>
      <c r="C239" s="337"/>
      <c r="D239" s="337"/>
      <c r="E239" s="337"/>
      <c r="F239" s="337"/>
      <c r="G239" s="337"/>
      <c r="H239" s="337"/>
      <c r="I239" s="337"/>
      <c r="J239" s="337"/>
      <c r="K239" s="340"/>
      <c r="L239" s="341"/>
      <c r="M239" s="341"/>
      <c r="N239" s="341"/>
      <c r="O239" s="341"/>
      <c r="P239" s="341"/>
      <c r="Q239" s="341"/>
      <c r="R239" s="341"/>
      <c r="S239" s="341"/>
      <c r="T239" s="341"/>
      <c r="U239" s="340"/>
      <c r="V239" s="340"/>
      <c r="W239" s="340"/>
      <c r="X239" s="420"/>
      <c r="Y239" s="420"/>
      <c r="Z239" s="461"/>
    </row>
    <row r="240" spans="1:27" s="338" customFormat="1">
      <c r="A240" s="337"/>
      <c r="B240" s="337"/>
      <c r="C240" s="337"/>
      <c r="D240" s="337"/>
      <c r="E240" s="337"/>
      <c r="F240" s="337"/>
      <c r="G240" s="337"/>
      <c r="H240" s="337"/>
      <c r="I240" s="337"/>
      <c r="J240" s="337"/>
      <c r="K240" s="340"/>
      <c r="L240" s="341"/>
      <c r="M240" s="341"/>
      <c r="N240" s="341"/>
      <c r="O240" s="341"/>
      <c r="P240" s="341"/>
      <c r="Q240" s="341"/>
      <c r="R240" s="341"/>
      <c r="S240" s="341"/>
      <c r="T240" s="341"/>
      <c r="U240" s="340"/>
      <c r="V240" s="340"/>
      <c r="W240" s="340"/>
      <c r="X240" s="420"/>
      <c r="Y240" s="420"/>
      <c r="Z240" s="461"/>
    </row>
    <row r="241" spans="1:26" s="338" customFormat="1">
      <c r="A241" s="337"/>
      <c r="B241" s="337"/>
      <c r="C241" s="337"/>
      <c r="D241" s="337"/>
      <c r="E241" s="337"/>
      <c r="F241" s="337"/>
      <c r="G241" s="337"/>
      <c r="H241" s="337"/>
      <c r="I241" s="337"/>
      <c r="J241" s="337"/>
      <c r="K241" s="340"/>
      <c r="L241" s="341"/>
      <c r="M241" s="341"/>
      <c r="N241" s="341"/>
      <c r="O241" s="341"/>
      <c r="P241" s="341"/>
      <c r="Q241" s="341"/>
      <c r="R241" s="341"/>
      <c r="S241" s="341"/>
      <c r="T241" s="341"/>
      <c r="U241" s="340"/>
      <c r="V241" s="340"/>
      <c r="W241" s="340"/>
      <c r="X241" s="420"/>
      <c r="Y241" s="420"/>
      <c r="Z241" s="461"/>
    </row>
    <row r="242" spans="1:26" s="338" customFormat="1">
      <c r="A242" s="337"/>
      <c r="B242" s="337"/>
      <c r="C242" s="337"/>
      <c r="D242" s="337"/>
      <c r="E242" s="337"/>
      <c r="F242" s="337"/>
      <c r="G242" s="337"/>
      <c r="H242" s="337"/>
      <c r="I242" s="337"/>
      <c r="J242" s="337"/>
      <c r="K242" s="340"/>
      <c r="L242" s="341"/>
      <c r="M242" s="341"/>
      <c r="N242" s="341"/>
      <c r="O242" s="341"/>
      <c r="P242" s="341"/>
      <c r="Q242" s="341"/>
      <c r="R242" s="341"/>
      <c r="S242" s="341"/>
      <c r="T242" s="341"/>
      <c r="U242" s="340"/>
      <c r="V242" s="340"/>
      <c r="W242" s="340"/>
      <c r="X242" s="420"/>
      <c r="Y242" s="420"/>
      <c r="Z242" s="461"/>
    </row>
    <row r="243" spans="1:26" s="338" customFormat="1">
      <c r="A243" s="337"/>
      <c r="B243" s="337"/>
      <c r="C243" s="337"/>
      <c r="D243" s="337"/>
      <c r="E243" s="337"/>
      <c r="F243" s="337"/>
      <c r="G243" s="337"/>
      <c r="H243" s="337"/>
      <c r="I243" s="337"/>
      <c r="J243" s="337"/>
      <c r="K243" s="340"/>
      <c r="L243" s="341"/>
      <c r="M243" s="341"/>
      <c r="N243" s="341"/>
      <c r="O243" s="341"/>
      <c r="P243" s="341"/>
      <c r="Q243" s="341"/>
      <c r="R243" s="341"/>
      <c r="S243" s="341"/>
      <c r="T243" s="341"/>
      <c r="U243" s="340"/>
      <c r="V243" s="340"/>
      <c r="W243" s="340"/>
      <c r="X243" s="420"/>
      <c r="Y243" s="420"/>
      <c r="Z243" s="461"/>
    </row>
    <row r="244" spans="1:26" s="338" customFormat="1">
      <c r="A244" s="337"/>
      <c r="B244" s="337"/>
      <c r="C244" s="337"/>
      <c r="D244" s="337"/>
      <c r="E244" s="337"/>
      <c r="F244" s="337"/>
      <c r="G244" s="337"/>
      <c r="H244" s="337"/>
      <c r="I244" s="337"/>
      <c r="J244" s="337"/>
      <c r="K244" s="340"/>
      <c r="L244" s="341"/>
      <c r="M244" s="341"/>
      <c r="N244" s="341"/>
      <c r="O244" s="341"/>
      <c r="P244" s="341"/>
      <c r="Q244" s="341"/>
      <c r="R244" s="341"/>
      <c r="S244" s="341"/>
      <c r="T244" s="341"/>
      <c r="U244" s="340"/>
      <c r="V244" s="340"/>
      <c r="W244" s="340"/>
      <c r="X244" s="420"/>
      <c r="Y244" s="420"/>
      <c r="Z244" s="461"/>
    </row>
    <row r="245" spans="1:26" s="338" customFormat="1">
      <c r="A245" s="337"/>
      <c r="B245" s="337"/>
      <c r="C245" s="337"/>
      <c r="D245" s="337"/>
      <c r="E245" s="337"/>
      <c r="F245" s="337"/>
      <c r="G245" s="337"/>
      <c r="H245" s="337"/>
      <c r="I245" s="337"/>
      <c r="J245" s="337"/>
      <c r="K245" s="340"/>
      <c r="L245" s="341"/>
      <c r="M245" s="341"/>
      <c r="N245" s="341"/>
      <c r="O245" s="341"/>
      <c r="P245" s="341"/>
      <c r="Q245" s="341"/>
      <c r="R245" s="341"/>
      <c r="S245" s="341"/>
      <c r="T245" s="341"/>
      <c r="U245" s="340"/>
      <c r="V245" s="340"/>
      <c r="W245" s="340"/>
      <c r="X245" s="420"/>
      <c r="Y245" s="420"/>
      <c r="Z245" s="461"/>
    </row>
    <row r="246" spans="1:26" s="338" customFormat="1">
      <c r="A246" s="337"/>
      <c r="B246" s="337"/>
      <c r="C246" s="337"/>
      <c r="D246" s="337"/>
      <c r="E246" s="337"/>
      <c r="F246" s="337"/>
      <c r="G246" s="337"/>
      <c r="H246" s="337"/>
      <c r="I246" s="337"/>
      <c r="J246" s="337"/>
      <c r="K246" s="340"/>
      <c r="L246" s="341"/>
      <c r="M246" s="341"/>
      <c r="N246" s="341"/>
      <c r="O246" s="341"/>
      <c r="P246" s="341"/>
      <c r="Q246" s="341"/>
      <c r="R246" s="341"/>
      <c r="S246" s="341"/>
      <c r="T246" s="341"/>
      <c r="U246" s="340"/>
      <c r="V246" s="340"/>
      <c r="W246" s="340"/>
      <c r="X246" s="420"/>
      <c r="Y246" s="420"/>
      <c r="Z246" s="461"/>
    </row>
    <row r="247" spans="1:26" s="338" customFormat="1">
      <c r="A247" s="337"/>
      <c r="B247" s="337"/>
      <c r="C247" s="337"/>
      <c r="D247" s="337"/>
      <c r="E247" s="337"/>
      <c r="F247" s="337"/>
      <c r="G247" s="337"/>
      <c r="H247" s="337"/>
      <c r="I247" s="337"/>
      <c r="J247" s="337"/>
      <c r="K247" s="340"/>
      <c r="L247" s="341"/>
      <c r="M247" s="341"/>
      <c r="N247" s="341"/>
      <c r="O247" s="341"/>
      <c r="P247" s="341"/>
      <c r="Q247" s="341"/>
      <c r="R247" s="341"/>
      <c r="S247" s="341"/>
      <c r="T247" s="341"/>
      <c r="U247" s="340"/>
      <c r="V247" s="340"/>
      <c r="W247" s="340"/>
      <c r="X247" s="420"/>
      <c r="Y247" s="420"/>
      <c r="Z247" s="461"/>
    </row>
    <row r="248" spans="1:26" s="338" customFormat="1">
      <c r="A248" s="337"/>
      <c r="B248" s="337"/>
      <c r="C248" s="337"/>
      <c r="D248" s="337"/>
      <c r="E248" s="337"/>
      <c r="F248" s="337"/>
      <c r="G248" s="337"/>
      <c r="H248" s="337"/>
      <c r="I248" s="337"/>
      <c r="J248" s="337"/>
      <c r="K248" s="340"/>
      <c r="L248" s="341"/>
      <c r="M248" s="341"/>
      <c r="N248" s="341"/>
      <c r="O248" s="341"/>
      <c r="P248" s="341"/>
      <c r="Q248" s="341"/>
      <c r="R248" s="341"/>
      <c r="S248" s="341"/>
      <c r="T248" s="341"/>
      <c r="U248" s="340"/>
      <c r="V248" s="340"/>
      <c r="W248" s="340"/>
      <c r="X248" s="420"/>
      <c r="Y248" s="420"/>
      <c r="Z248" s="461"/>
    </row>
    <row r="249" spans="1:26" s="338" customFormat="1">
      <c r="A249" s="337"/>
      <c r="B249" s="337"/>
      <c r="C249" s="337"/>
      <c r="D249" s="337"/>
      <c r="E249" s="337"/>
      <c r="F249" s="337"/>
      <c r="G249" s="337"/>
      <c r="H249" s="337"/>
      <c r="I249" s="337"/>
      <c r="J249" s="337"/>
      <c r="K249" s="340"/>
      <c r="L249" s="341"/>
      <c r="M249" s="341"/>
      <c r="N249" s="341"/>
      <c r="O249" s="341"/>
      <c r="P249" s="341"/>
      <c r="Q249" s="341"/>
      <c r="R249" s="341"/>
      <c r="S249" s="341"/>
      <c r="T249" s="341"/>
      <c r="U249" s="340"/>
      <c r="V249" s="340"/>
      <c r="W249" s="340"/>
      <c r="X249" s="420"/>
      <c r="Y249" s="420"/>
      <c r="Z249" s="461"/>
    </row>
    <row r="250" spans="1:26" s="338" customFormat="1">
      <c r="A250" s="337"/>
      <c r="B250" s="337"/>
      <c r="C250" s="337"/>
      <c r="D250" s="337"/>
      <c r="E250" s="337"/>
      <c r="F250" s="337"/>
      <c r="G250" s="337"/>
      <c r="H250" s="337"/>
      <c r="I250" s="337"/>
      <c r="J250" s="337"/>
      <c r="K250" s="340"/>
      <c r="L250" s="341"/>
      <c r="M250" s="341"/>
      <c r="N250" s="341"/>
      <c r="O250" s="341"/>
      <c r="P250" s="341"/>
      <c r="Q250" s="341"/>
      <c r="R250" s="341"/>
      <c r="S250" s="341"/>
      <c r="T250" s="341"/>
      <c r="U250" s="340"/>
      <c r="V250" s="340"/>
      <c r="W250" s="340"/>
      <c r="X250" s="420"/>
      <c r="Y250" s="420"/>
      <c r="Z250" s="461"/>
    </row>
    <row r="251" spans="1:26" s="338" customFormat="1">
      <c r="A251" s="337"/>
      <c r="B251" s="337"/>
      <c r="C251" s="337"/>
      <c r="D251" s="337"/>
      <c r="E251" s="337"/>
      <c r="F251" s="337"/>
      <c r="G251" s="337"/>
      <c r="H251" s="337"/>
      <c r="I251" s="337"/>
      <c r="J251" s="337"/>
      <c r="K251" s="340"/>
      <c r="L251" s="341"/>
      <c r="M251" s="341"/>
      <c r="N251" s="341"/>
      <c r="O251" s="341"/>
      <c r="P251" s="341"/>
      <c r="Q251" s="341"/>
      <c r="R251" s="341"/>
      <c r="S251" s="341"/>
      <c r="T251" s="341"/>
      <c r="U251" s="340"/>
      <c r="V251" s="340"/>
      <c r="W251" s="340"/>
      <c r="X251" s="420"/>
      <c r="Y251" s="420"/>
      <c r="Z251" s="461"/>
    </row>
    <row r="252" spans="1:26" s="338" customFormat="1">
      <c r="A252" s="337"/>
      <c r="B252" s="337"/>
      <c r="C252" s="337"/>
      <c r="D252" s="337"/>
      <c r="E252" s="337"/>
      <c r="F252" s="337"/>
      <c r="G252" s="337"/>
      <c r="H252" s="337"/>
      <c r="I252" s="337"/>
      <c r="J252" s="337"/>
      <c r="K252" s="340"/>
      <c r="L252" s="341"/>
      <c r="M252" s="341"/>
      <c r="N252" s="341"/>
      <c r="O252" s="341"/>
      <c r="P252" s="341"/>
      <c r="Q252" s="341"/>
      <c r="R252" s="341"/>
      <c r="S252" s="341"/>
      <c r="T252" s="341"/>
      <c r="U252" s="340"/>
      <c r="V252" s="340"/>
      <c r="W252" s="340"/>
      <c r="X252" s="420"/>
      <c r="Y252" s="420"/>
      <c r="Z252" s="461"/>
    </row>
    <row r="253" spans="1:26" s="338" customFormat="1">
      <c r="A253" s="337"/>
      <c r="B253" s="337"/>
      <c r="C253" s="337"/>
      <c r="D253" s="337"/>
      <c r="E253" s="337"/>
      <c r="F253" s="337"/>
      <c r="G253" s="337"/>
      <c r="H253" s="337"/>
      <c r="I253" s="337"/>
      <c r="J253" s="337"/>
      <c r="K253" s="340"/>
      <c r="L253" s="341"/>
      <c r="M253" s="341"/>
      <c r="N253" s="341"/>
      <c r="O253" s="341"/>
      <c r="P253" s="341"/>
      <c r="Q253" s="341"/>
      <c r="R253" s="341"/>
      <c r="S253" s="341"/>
      <c r="T253" s="341"/>
      <c r="U253" s="340"/>
      <c r="V253" s="340"/>
      <c r="W253" s="340"/>
      <c r="X253" s="420"/>
      <c r="Y253" s="420"/>
      <c r="Z253" s="461"/>
    </row>
    <row r="254" spans="1:26" s="338" customFormat="1">
      <c r="A254" s="337"/>
      <c r="B254" s="337"/>
      <c r="C254" s="337"/>
      <c r="D254" s="337"/>
      <c r="E254" s="337"/>
      <c r="F254" s="337"/>
      <c r="G254" s="337"/>
      <c r="H254" s="337"/>
      <c r="I254" s="337"/>
      <c r="J254" s="337"/>
      <c r="K254" s="340"/>
      <c r="L254" s="341"/>
      <c r="M254" s="341"/>
      <c r="N254" s="341"/>
      <c r="O254" s="341"/>
      <c r="P254" s="341"/>
      <c r="Q254" s="341"/>
      <c r="R254" s="341"/>
      <c r="S254" s="341"/>
      <c r="T254" s="341"/>
      <c r="U254" s="340"/>
      <c r="V254" s="340"/>
      <c r="W254" s="340"/>
      <c r="X254" s="420"/>
      <c r="Y254" s="420"/>
      <c r="Z254" s="461"/>
    </row>
    <row r="255" spans="1:26" s="338" customFormat="1">
      <c r="A255" s="337"/>
      <c r="B255" s="337"/>
      <c r="C255" s="337"/>
      <c r="D255" s="337"/>
      <c r="E255" s="337"/>
      <c r="F255" s="337"/>
      <c r="G255" s="337"/>
      <c r="H255" s="337"/>
      <c r="I255" s="337"/>
      <c r="J255" s="337"/>
      <c r="K255" s="340"/>
      <c r="L255" s="341"/>
      <c r="M255" s="341"/>
      <c r="N255" s="341"/>
      <c r="O255" s="341"/>
      <c r="P255" s="341"/>
      <c r="Q255" s="341"/>
      <c r="R255" s="341"/>
      <c r="S255" s="341"/>
      <c r="T255" s="341"/>
      <c r="U255" s="340"/>
      <c r="V255" s="340"/>
      <c r="W255" s="340"/>
      <c r="X255" s="420"/>
      <c r="Y255" s="420"/>
      <c r="Z255" s="461"/>
    </row>
    <row r="256" spans="1:26" s="338" customFormat="1">
      <c r="A256" s="337"/>
      <c r="B256" s="337"/>
      <c r="C256" s="337"/>
      <c r="D256" s="337"/>
      <c r="E256" s="337"/>
      <c r="F256" s="337"/>
      <c r="G256" s="337"/>
      <c r="H256" s="337"/>
      <c r="I256" s="337"/>
      <c r="J256" s="337"/>
      <c r="K256" s="340"/>
      <c r="L256" s="341"/>
      <c r="M256" s="341"/>
      <c r="N256" s="341"/>
      <c r="O256" s="341"/>
      <c r="P256" s="341"/>
      <c r="Q256" s="341"/>
      <c r="R256" s="341"/>
      <c r="S256" s="341"/>
      <c r="T256" s="341"/>
      <c r="U256" s="340"/>
      <c r="V256" s="340"/>
      <c r="W256" s="340"/>
      <c r="X256" s="420"/>
      <c r="Y256" s="420"/>
      <c r="Z256" s="461"/>
    </row>
    <row r="257" spans="1:26" s="338" customFormat="1">
      <c r="A257" s="337"/>
      <c r="B257" s="337"/>
      <c r="C257" s="337"/>
      <c r="D257" s="337"/>
      <c r="E257" s="337"/>
      <c r="F257" s="337"/>
      <c r="G257" s="337"/>
      <c r="H257" s="337"/>
      <c r="I257" s="337"/>
      <c r="J257" s="337"/>
      <c r="K257" s="340"/>
      <c r="L257" s="341"/>
      <c r="M257" s="341"/>
      <c r="N257" s="341"/>
      <c r="O257" s="341"/>
      <c r="P257" s="341"/>
      <c r="Q257" s="341"/>
      <c r="R257" s="341"/>
      <c r="S257" s="341"/>
      <c r="T257" s="341"/>
      <c r="U257" s="340"/>
      <c r="V257" s="340"/>
      <c r="W257" s="340"/>
      <c r="X257" s="420"/>
      <c r="Y257" s="420"/>
      <c r="Z257" s="461"/>
    </row>
    <row r="258" spans="1:26" s="338" customFormat="1">
      <c r="A258" s="337"/>
      <c r="B258" s="337"/>
      <c r="C258" s="337"/>
      <c r="D258" s="337"/>
      <c r="E258" s="337"/>
      <c r="F258" s="337"/>
      <c r="G258" s="337"/>
      <c r="H258" s="337"/>
      <c r="I258" s="337"/>
      <c r="J258" s="337"/>
      <c r="K258" s="340"/>
      <c r="L258" s="341"/>
      <c r="M258" s="341"/>
      <c r="N258" s="341"/>
      <c r="O258" s="341"/>
      <c r="P258" s="341"/>
      <c r="Q258" s="341"/>
      <c r="R258" s="341"/>
      <c r="S258" s="341"/>
      <c r="T258" s="341"/>
      <c r="U258" s="340"/>
      <c r="V258" s="340"/>
      <c r="W258" s="340"/>
      <c r="X258" s="420"/>
      <c r="Y258" s="420"/>
      <c r="Z258" s="461"/>
    </row>
    <row r="259" spans="1:26" s="338" customFormat="1">
      <c r="A259" s="337"/>
      <c r="B259" s="337"/>
      <c r="C259" s="337"/>
      <c r="D259" s="337"/>
      <c r="E259" s="337"/>
      <c r="F259" s="337"/>
      <c r="G259" s="337"/>
      <c r="H259" s="337"/>
      <c r="I259" s="337"/>
      <c r="J259" s="337"/>
      <c r="K259" s="340"/>
      <c r="L259" s="341"/>
      <c r="M259" s="341"/>
      <c r="N259" s="341"/>
      <c r="O259" s="341"/>
      <c r="P259" s="341"/>
      <c r="Q259" s="341"/>
      <c r="R259" s="341"/>
      <c r="S259" s="341"/>
      <c r="T259" s="341"/>
      <c r="U259" s="340"/>
      <c r="V259" s="340"/>
      <c r="W259" s="340"/>
      <c r="X259" s="420"/>
      <c r="Y259" s="420"/>
      <c r="Z259" s="461"/>
    </row>
    <row r="260" spans="1:26" s="338" customFormat="1">
      <c r="A260" s="337"/>
      <c r="B260" s="337"/>
      <c r="C260" s="337"/>
      <c r="D260" s="337"/>
      <c r="E260" s="337"/>
      <c r="F260" s="337"/>
      <c r="G260" s="337"/>
      <c r="H260" s="337"/>
      <c r="I260" s="337"/>
      <c r="J260" s="337"/>
      <c r="K260" s="340"/>
      <c r="L260" s="341"/>
      <c r="M260" s="341"/>
      <c r="N260" s="341"/>
      <c r="O260" s="341"/>
      <c r="P260" s="341"/>
      <c r="Q260" s="341"/>
      <c r="R260" s="341"/>
      <c r="S260" s="341"/>
      <c r="T260" s="341"/>
      <c r="U260" s="340"/>
      <c r="V260" s="340"/>
      <c r="W260" s="340"/>
      <c r="X260" s="420"/>
      <c r="Y260" s="420"/>
      <c r="Z260" s="461"/>
    </row>
    <row r="261" spans="1:26" s="338" customFormat="1">
      <c r="A261" s="337"/>
      <c r="B261" s="337"/>
      <c r="C261" s="337"/>
      <c r="D261" s="337"/>
      <c r="E261" s="337"/>
      <c r="F261" s="337"/>
      <c r="G261" s="337"/>
      <c r="H261" s="337"/>
      <c r="I261" s="337"/>
      <c r="J261" s="337"/>
      <c r="K261" s="340"/>
      <c r="L261" s="341"/>
      <c r="M261" s="341"/>
      <c r="N261" s="341"/>
      <c r="O261" s="341"/>
      <c r="P261" s="341"/>
      <c r="Q261" s="341"/>
      <c r="R261" s="341"/>
      <c r="S261" s="341"/>
      <c r="T261" s="341"/>
      <c r="U261" s="340"/>
      <c r="V261" s="340"/>
      <c r="W261" s="340"/>
      <c r="X261" s="420"/>
      <c r="Y261" s="420"/>
      <c r="Z261" s="461"/>
    </row>
    <row r="262" spans="1:26" s="338" customFormat="1">
      <c r="A262" s="337"/>
      <c r="B262" s="337"/>
      <c r="C262" s="337"/>
      <c r="D262" s="337"/>
      <c r="E262" s="337"/>
      <c r="F262" s="337"/>
      <c r="G262" s="337"/>
      <c r="H262" s="337"/>
      <c r="I262" s="337"/>
      <c r="J262" s="337"/>
      <c r="K262" s="340"/>
      <c r="L262" s="341"/>
      <c r="M262" s="341"/>
      <c r="N262" s="341"/>
      <c r="O262" s="341"/>
      <c r="P262" s="341"/>
      <c r="Q262" s="341"/>
      <c r="R262" s="341"/>
      <c r="S262" s="341"/>
      <c r="T262" s="341"/>
      <c r="U262" s="340"/>
      <c r="V262" s="340"/>
      <c r="W262" s="340"/>
      <c r="X262" s="420"/>
      <c r="Y262" s="420"/>
      <c r="Z262" s="461"/>
    </row>
    <row r="263" spans="1:26" s="338" customFormat="1">
      <c r="A263" s="337"/>
      <c r="B263" s="337"/>
      <c r="C263" s="337"/>
      <c r="D263" s="337"/>
      <c r="E263" s="337"/>
      <c r="F263" s="337"/>
      <c r="G263" s="337"/>
      <c r="H263" s="337"/>
      <c r="I263" s="337"/>
      <c r="J263" s="337"/>
      <c r="K263" s="340"/>
      <c r="L263" s="341"/>
      <c r="M263" s="341"/>
      <c r="N263" s="341"/>
      <c r="O263" s="341"/>
      <c r="P263" s="341"/>
      <c r="Q263" s="341"/>
      <c r="R263" s="341"/>
      <c r="S263" s="341"/>
      <c r="T263" s="341"/>
      <c r="U263" s="340"/>
      <c r="V263" s="340"/>
      <c r="W263" s="340"/>
      <c r="X263" s="420"/>
      <c r="Y263" s="420"/>
      <c r="Z263" s="461"/>
    </row>
    <row r="264" spans="1:26" s="338" customFormat="1">
      <c r="A264" s="337"/>
      <c r="B264" s="337"/>
      <c r="C264" s="337"/>
      <c r="D264" s="337"/>
      <c r="E264" s="337"/>
      <c r="F264" s="337"/>
      <c r="G264" s="337"/>
      <c r="H264" s="337"/>
      <c r="I264" s="337"/>
      <c r="J264" s="337"/>
      <c r="K264" s="340"/>
      <c r="L264" s="341"/>
      <c r="M264" s="341"/>
      <c r="N264" s="341"/>
      <c r="O264" s="341"/>
      <c r="P264" s="341"/>
      <c r="Q264" s="341"/>
      <c r="R264" s="341"/>
      <c r="S264" s="341"/>
      <c r="T264" s="341"/>
      <c r="U264" s="340"/>
      <c r="V264" s="340"/>
      <c r="W264" s="340"/>
      <c r="X264" s="420"/>
      <c r="Y264" s="420"/>
      <c r="Z264" s="461"/>
    </row>
    <row r="265" spans="1:26" s="338" customFormat="1">
      <c r="A265" s="337"/>
      <c r="B265" s="337"/>
      <c r="C265" s="337"/>
      <c r="D265" s="337"/>
      <c r="E265" s="337"/>
      <c r="F265" s="337"/>
      <c r="G265" s="337"/>
      <c r="H265" s="337"/>
      <c r="I265" s="337"/>
      <c r="J265" s="337"/>
      <c r="K265" s="340"/>
      <c r="L265" s="341"/>
      <c r="M265" s="341"/>
      <c r="N265" s="341"/>
      <c r="O265" s="341"/>
      <c r="P265" s="341"/>
      <c r="Q265" s="341"/>
      <c r="R265" s="341"/>
      <c r="S265" s="341"/>
      <c r="T265" s="341"/>
      <c r="U265" s="340"/>
      <c r="V265" s="340"/>
      <c r="W265" s="340"/>
      <c r="X265" s="420"/>
      <c r="Y265" s="420"/>
      <c r="Z265" s="461"/>
    </row>
    <row r="266" spans="1:26" s="338" customFormat="1">
      <c r="A266" s="337"/>
      <c r="B266" s="337"/>
      <c r="C266" s="337"/>
      <c r="D266" s="337"/>
      <c r="E266" s="337"/>
      <c r="F266" s="337"/>
      <c r="G266" s="337"/>
      <c r="H266" s="337"/>
      <c r="I266" s="337"/>
      <c r="J266" s="337"/>
      <c r="K266" s="340"/>
      <c r="L266" s="341"/>
      <c r="M266" s="341"/>
      <c r="N266" s="341"/>
      <c r="O266" s="341"/>
      <c r="P266" s="341"/>
      <c r="Q266" s="341"/>
      <c r="R266" s="341"/>
      <c r="S266" s="341"/>
      <c r="T266" s="341"/>
      <c r="U266" s="340"/>
      <c r="V266" s="340"/>
      <c r="W266" s="340"/>
      <c r="X266" s="420"/>
      <c r="Y266" s="420"/>
      <c r="Z266" s="461"/>
    </row>
    <row r="267" spans="1:26" s="338" customFormat="1">
      <c r="A267" s="337"/>
      <c r="B267" s="337"/>
      <c r="C267" s="337"/>
      <c r="D267" s="337"/>
      <c r="E267" s="337"/>
      <c r="F267" s="337"/>
      <c r="G267" s="337"/>
      <c r="H267" s="337"/>
      <c r="I267" s="337"/>
      <c r="J267" s="337"/>
      <c r="K267" s="340"/>
      <c r="L267" s="341"/>
      <c r="M267" s="341"/>
      <c r="N267" s="341"/>
      <c r="O267" s="341"/>
      <c r="P267" s="341"/>
      <c r="Q267" s="341"/>
      <c r="R267" s="341"/>
      <c r="S267" s="341"/>
      <c r="T267" s="341"/>
      <c r="U267" s="340"/>
      <c r="V267" s="340"/>
      <c r="W267" s="340"/>
      <c r="X267" s="420"/>
      <c r="Y267" s="420"/>
      <c r="Z267" s="461"/>
    </row>
    <row r="268" spans="1:26" s="338" customFormat="1">
      <c r="A268" s="337"/>
      <c r="B268" s="337"/>
      <c r="C268" s="337"/>
      <c r="D268" s="337"/>
      <c r="E268" s="337"/>
      <c r="F268" s="337"/>
      <c r="G268" s="337"/>
      <c r="H268" s="337"/>
      <c r="I268" s="337"/>
      <c r="J268" s="337"/>
      <c r="K268" s="340"/>
      <c r="L268" s="341"/>
      <c r="M268" s="341"/>
      <c r="N268" s="341"/>
      <c r="O268" s="341"/>
      <c r="P268" s="341"/>
      <c r="Q268" s="341"/>
      <c r="R268" s="341"/>
      <c r="S268" s="341"/>
      <c r="T268" s="341"/>
      <c r="U268" s="340"/>
      <c r="V268" s="340"/>
      <c r="W268" s="340"/>
      <c r="X268" s="420"/>
      <c r="Y268" s="420"/>
      <c r="Z268" s="461"/>
    </row>
    <row r="269" spans="1:26" s="338" customFormat="1">
      <c r="A269" s="337"/>
      <c r="B269" s="337"/>
      <c r="C269" s="337"/>
      <c r="D269" s="337"/>
      <c r="E269" s="337"/>
      <c r="F269" s="337"/>
      <c r="G269" s="337"/>
      <c r="H269" s="337"/>
      <c r="I269" s="337"/>
      <c r="J269" s="337"/>
      <c r="K269" s="340"/>
      <c r="L269" s="341"/>
      <c r="M269" s="341"/>
      <c r="N269" s="341"/>
      <c r="O269" s="341"/>
      <c r="P269" s="341"/>
      <c r="Q269" s="341"/>
      <c r="R269" s="341"/>
      <c r="S269" s="341"/>
      <c r="T269" s="341"/>
      <c r="U269" s="340"/>
      <c r="V269" s="340"/>
      <c r="W269" s="340"/>
      <c r="X269" s="420"/>
      <c r="Y269" s="420"/>
      <c r="Z269" s="461"/>
    </row>
    <row r="270" spans="1:26" s="338" customFormat="1">
      <c r="A270" s="337"/>
      <c r="B270" s="337"/>
      <c r="C270" s="337"/>
      <c r="D270" s="337"/>
      <c r="E270" s="337"/>
      <c r="F270" s="337"/>
      <c r="G270" s="337"/>
      <c r="H270" s="337"/>
      <c r="I270" s="337"/>
      <c r="J270" s="337"/>
      <c r="K270" s="340"/>
      <c r="L270" s="341"/>
      <c r="M270" s="341"/>
      <c r="N270" s="341"/>
      <c r="O270" s="341"/>
      <c r="P270" s="341"/>
      <c r="Q270" s="341"/>
      <c r="R270" s="341"/>
      <c r="S270" s="341"/>
      <c r="T270" s="341"/>
      <c r="U270" s="340"/>
      <c r="V270" s="340"/>
      <c r="W270" s="340"/>
      <c r="X270" s="420"/>
      <c r="Y270" s="420"/>
      <c r="Z270" s="461"/>
    </row>
    <row r="271" spans="1:26" s="338" customFormat="1">
      <c r="A271" s="337"/>
      <c r="B271" s="337"/>
      <c r="C271" s="337"/>
      <c r="D271" s="337"/>
      <c r="E271" s="337"/>
      <c r="F271" s="337"/>
      <c r="G271" s="337"/>
      <c r="H271" s="337"/>
      <c r="I271" s="337"/>
      <c r="J271" s="337"/>
      <c r="K271" s="340"/>
      <c r="L271" s="341"/>
      <c r="M271" s="341"/>
      <c r="N271" s="341"/>
      <c r="O271" s="341"/>
      <c r="P271" s="341"/>
      <c r="Q271" s="341"/>
      <c r="R271" s="341"/>
      <c r="S271" s="341"/>
      <c r="T271" s="341"/>
      <c r="U271" s="340"/>
      <c r="V271" s="340"/>
      <c r="W271" s="340"/>
      <c r="X271" s="420"/>
      <c r="Y271" s="420"/>
      <c r="Z271" s="461"/>
    </row>
    <row r="272" spans="1:26" s="338" customFormat="1">
      <c r="A272" s="337"/>
      <c r="B272" s="337"/>
      <c r="C272" s="337"/>
      <c r="D272" s="337"/>
      <c r="E272" s="337"/>
      <c r="F272" s="337"/>
      <c r="G272" s="337"/>
      <c r="H272" s="337"/>
      <c r="I272" s="337"/>
      <c r="J272" s="337"/>
      <c r="K272" s="340"/>
      <c r="L272" s="341"/>
      <c r="M272" s="341"/>
      <c r="N272" s="341"/>
      <c r="O272" s="341"/>
      <c r="P272" s="341"/>
      <c r="Q272" s="341"/>
      <c r="R272" s="341"/>
      <c r="S272" s="341"/>
      <c r="T272" s="341"/>
      <c r="U272" s="340"/>
      <c r="V272" s="340"/>
      <c r="W272" s="340"/>
      <c r="X272" s="420"/>
      <c r="Y272" s="420"/>
      <c r="Z272" s="461"/>
    </row>
    <row r="273" spans="1:26" s="338" customFormat="1">
      <c r="A273" s="337"/>
      <c r="B273" s="337"/>
      <c r="C273" s="337"/>
      <c r="D273" s="337"/>
      <c r="E273" s="337"/>
      <c r="F273" s="337"/>
      <c r="G273" s="337"/>
      <c r="H273" s="337"/>
      <c r="I273" s="337"/>
      <c r="J273" s="337"/>
      <c r="K273" s="340"/>
      <c r="L273" s="341"/>
      <c r="M273" s="341"/>
      <c r="N273" s="341"/>
      <c r="O273" s="341"/>
      <c r="P273" s="341"/>
      <c r="Q273" s="341"/>
      <c r="R273" s="341"/>
      <c r="S273" s="341"/>
      <c r="T273" s="341"/>
      <c r="U273" s="340"/>
      <c r="V273" s="340"/>
      <c r="W273" s="340"/>
      <c r="X273" s="420"/>
      <c r="Y273" s="420"/>
      <c r="Z273" s="461"/>
    </row>
    <row r="274" spans="1:26" s="338" customFormat="1">
      <c r="A274" s="337"/>
      <c r="B274" s="337"/>
      <c r="C274" s="337"/>
      <c r="D274" s="337"/>
      <c r="E274" s="337"/>
      <c r="F274" s="337"/>
      <c r="G274" s="337"/>
      <c r="H274" s="337"/>
      <c r="I274" s="337"/>
      <c r="J274" s="337"/>
      <c r="K274" s="340"/>
      <c r="L274" s="341"/>
      <c r="M274" s="341"/>
      <c r="N274" s="341"/>
      <c r="O274" s="341"/>
      <c r="P274" s="341"/>
      <c r="Q274" s="341"/>
      <c r="R274" s="341"/>
      <c r="S274" s="341"/>
      <c r="T274" s="341"/>
      <c r="U274" s="340"/>
      <c r="V274" s="340"/>
      <c r="W274" s="340"/>
      <c r="X274" s="420"/>
      <c r="Y274" s="420"/>
      <c r="Z274" s="461"/>
    </row>
    <row r="275" spans="1:26" s="338" customFormat="1">
      <c r="A275" s="337"/>
      <c r="B275" s="337"/>
      <c r="C275" s="337"/>
      <c r="D275" s="337"/>
      <c r="E275" s="337"/>
      <c r="F275" s="337"/>
      <c r="G275" s="337"/>
      <c r="H275" s="337"/>
      <c r="I275" s="337"/>
      <c r="J275" s="337"/>
      <c r="K275" s="340"/>
      <c r="L275" s="341"/>
      <c r="M275" s="341"/>
      <c r="N275" s="341"/>
      <c r="O275" s="341"/>
      <c r="P275" s="341"/>
      <c r="Q275" s="341"/>
      <c r="R275" s="341"/>
      <c r="S275" s="341"/>
      <c r="T275" s="341"/>
      <c r="U275" s="340"/>
      <c r="V275" s="340"/>
      <c r="W275" s="340"/>
      <c r="X275" s="420"/>
      <c r="Y275" s="420"/>
      <c r="Z275" s="461"/>
    </row>
    <row r="276" spans="1:26" s="338" customFormat="1">
      <c r="A276" s="337"/>
      <c r="B276" s="337"/>
      <c r="C276" s="337"/>
      <c r="D276" s="337"/>
      <c r="E276" s="337"/>
      <c r="F276" s="337"/>
      <c r="G276" s="337"/>
      <c r="H276" s="337"/>
      <c r="I276" s="337"/>
      <c r="J276" s="337"/>
      <c r="K276" s="340"/>
      <c r="L276" s="341"/>
      <c r="M276" s="341"/>
      <c r="N276" s="341"/>
      <c r="O276" s="341"/>
      <c r="P276" s="341"/>
      <c r="Q276" s="341"/>
      <c r="R276" s="341"/>
      <c r="S276" s="341"/>
      <c r="T276" s="341"/>
      <c r="U276" s="340"/>
      <c r="V276" s="340"/>
      <c r="W276" s="340"/>
      <c r="X276" s="420"/>
      <c r="Y276" s="420"/>
      <c r="Z276" s="461"/>
    </row>
    <row r="277" spans="1:26" s="338" customFormat="1">
      <c r="A277" s="337"/>
      <c r="B277" s="337"/>
      <c r="C277" s="337"/>
      <c r="D277" s="337"/>
      <c r="E277" s="337"/>
      <c r="F277" s="337"/>
      <c r="G277" s="337"/>
      <c r="H277" s="337"/>
      <c r="I277" s="337"/>
      <c r="J277" s="337"/>
      <c r="K277" s="340"/>
      <c r="L277" s="341"/>
      <c r="M277" s="341"/>
      <c r="N277" s="341"/>
      <c r="O277" s="341"/>
      <c r="P277" s="341"/>
      <c r="Q277" s="341"/>
      <c r="R277" s="341"/>
      <c r="S277" s="341"/>
      <c r="T277" s="341"/>
      <c r="U277" s="340"/>
      <c r="V277" s="340"/>
      <c r="W277" s="340"/>
      <c r="X277" s="420"/>
      <c r="Y277" s="420"/>
      <c r="Z277" s="461"/>
    </row>
    <row r="278" spans="1:26" s="338" customFormat="1">
      <c r="A278" s="337"/>
      <c r="B278" s="337"/>
      <c r="C278" s="337"/>
      <c r="D278" s="337"/>
      <c r="E278" s="337"/>
      <c r="F278" s="337"/>
      <c r="G278" s="337"/>
      <c r="H278" s="337"/>
      <c r="I278" s="337"/>
      <c r="J278" s="337"/>
      <c r="K278" s="340"/>
      <c r="L278" s="341"/>
      <c r="M278" s="341"/>
      <c r="N278" s="341"/>
      <c r="O278" s="341"/>
      <c r="P278" s="341"/>
      <c r="Q278" s="341"/>
      <c r="R278" s="341"/>
      <c r="S278" s="341"/>
      <c r="T278" s="341"/>
      <c r="U278" s="340"/>
      <c r="V278" s="340"/>
      <c r="W278" s="340"/>
      <c r="X278" s="420"/>
      <c r="Y278" s="420"/>
      <c r="Z278" s="461"/>
    </row>
    <row r="279" spans="1:26" s="338" customFormat="1">
      <c r="A279" s="337"/>
      <c r="B279" s="337"/>
      <c r="C279" s="337"/>
      <c r="D279" s="337"/>
      <c r="E279" s="337"/>
      <c r="F279" s="337"/>
      <c r="G279" s="337"/>
      <c r="H279" s="337"/>
      <c r="I279" s="337"/>
      <c r="J279" s="337"/>
      <c r="K279" s="340"/>
      <c r="L279" s="341"/>
      <c r="M279" s="341"/>
      <c r="N279" s="341"/>
      <c r="O279" s="341"/>
      <c r="P279" s="341"/>
      <c r="Q279" s="341"/>
      <c r="R279" s="341"/>
      <c r="S279" s="341"/>
      <c r="T279" s="341"/>
      <c r="U279" s="340"/>
      <c r="V279" s="340"/>
      <c r="W279" s="340"/>
      <c r="X279" s="420"/>
      <c r="Y279" s="420"/>
      <c r="Z279" s="461"/>
    </row>
    <row r="280" spans="1:26" s="338" customFormat="1">
      <c r="A280" s="337"/>
      <c r="B280" s="337"/>
      <c r="C280" s="337"/>
      <c r="D280" s="337"/>
      <c r="E280" s="337"/>
      <c r="F280" s="337"/>
      <c r="G280" s="337"/>
      <c r="H280" s="337"/>
      <c r="I280" s="337"/>
      <c r="J280" s="337"/>
      <c r="K280" s="340"/>
      <c r="L280" s="341"/>
      <c r="M280" s="341"/>
      <c r="N280" s="341"/>
      <c r="O280" s="341"/>
      <c r="P280" s="341"/>
      <c r="Q280" s="341"/>
      <c r="R280" s="341"/>
      <c r="S280" s="341"/>
      <c r="T280" s="341"/>
      <c r="U280" s="340"/>
      <c r="V280" s="340"/>
      <c r="W280" s="340"/>
      <c r="X280" s="420"/>
      <c r="Y280" s="420"/>
      <c r="Z280" s="461"/>
    </row>
    <row r="281" spans="1:26" s="338" customFormat="1">
      <c r="A281" s="337"/>
      <c r="B281" s="337"/>
      <c r="C281" s="337"/>
      <c r="D281" s="337"/>
      <c r="E281" s="337"/>
      <c r="F281" s="337"/>
      <c r="G281" s="337"/>
      <c r="H281" s="337"/>
      <c r="I281" s="337"/>
      <c r="J281" s="337"/>
      <c r="K281" s="340"/>
      <c r="L281" s="341"/>
      <c r="M281" s="341"/>
      <c r="N281" s="341"/>
      <c r="O281" s="341"/>
      <c r="P281" s="341"/>
      <c r="Q281" s="341"/>
      <c r="R281" s="341"/>
      <c r="S281" s="341"/>
      <c r="T281" s="341"/>
      <c r="U281" s="340"/>
      <c r="V281" s="340"/>
      <c r="W281" s="340"/>
      <c r="X281" s="420"/>
      <c r="Y281" s="420"/>
      <c r="Z281" s="461"/>
    </row>
    <row r="282" spans="1:26" s="338" customFormat="1">
      <c r="A282" s="337"/>
      <c r="B282" s="337"/>
      <c r="C282" s="337"/>
      <c r="D282" s="337"/>
      <c r="E282" s="337"/>
      <c r="F282" s="337"/>
      <c r="G282" s="337"/>
      <c r="H282" s="337"/>
      <c r="I282" s="337"/>
      <c r="J282" s="337"/>
      <c r="K282" s="340"/>
      <c r="L282" s="341"/>
      <c r="M282" s="341"/>
      <c r="N282" s="341"/>
      <c r="O282" s="341"/>
      <c r="P282" s="341"/>
      <c r="Q282" s="341"/>
      <c r="R282" s="341"/>
      <c r="S282" s="341"/>
      <c r="T282" s="341"/>
      <c r="U282" s="340"/>
      <c r="V282" s="340"/>
      <c r="W282" s="340"/>
      <c r="X282" s="420"/>
      <c r="Y282" s="420"/>
      <c r="Z282" s="461"/>
    </row>
    <row r="283" spans="1:26" s="338" customFormat="1">
      <c r="A283" s="337"/>
      <c r="B283" s="337"/>
      <c r="C283" s="337"/>
      <c r="D283" s="337"/>
      <c r="E283" s="337"/>
      <c r="F283" s="337"/>
      <c r="G283" s="337"/>
      <c r="H283" s="337"/>
      <c r="I283" s="337"/>
      <c r="J283" s="337"/>
      <c r="K283" s="340"/>
      <c r="L283" s="341"/>
      <c r="M283" s="341"/>
      <c r="N283" s="341"/>
      <c r="O283" s="341"/>
      <c r="P283" s="341"/>
      <c r="Q283" s="341"/>
      <c r="R283" s="341"/>
      <c r="S283" s="341"/>
      <c r="T283" s="341"/>
      <c r="U283" s="340"/>
      <c r="V283" s="340"/>
      <c r="W283" s="340"/>
      <c r="X283" s="420"/>
      <c r="Y283" s="420"/>
      <c r="Z283" s="461"/>
    </row>
    <row r="284" spans="1:26" s="338" customFormat="1">
      <c r="A284" s="337"/>
      <c r="B284" s="337"/>
      <c r="C284" s="337"/>
      <c r="D284" s="337"/>
      <c r="E284" s="337"/>
      <c r="F284" s="337"/>
      <c r="G284" s="337"/>
      <c r="H284" s="337"/>
      <c r="I284" s="337"/>
      <c r="J284" s="337"/>
      <c r="K284" s="340"/>
      <c r="L284" s="341"/>
      <c r="M284" s="341"/>
      <c r="N284" s="341"/>
      <c r="O284" s="341"/>
      <c r="P284" s="341"/>
      <c r="Q284" s="341"/>
      <c r="R284" s="341"/>
      <c r="S284" s="341"/>
      <c r="T284" s="341"/>
      <c r="U284" s="340"/>
      <c r="V284" s="340"/>
      <c r="W284" s="340"/>
      <c r="X284" s="420"/>
      <c r="Y284" s="420"/>
      <c r="Z284" s="461"/>
    </row>
    <row r="285" spans="1:26" s="338" customFormat="1">
      <c r="A285" s="337"/>
      <c r="B285" s="337"/>
      <c r="C285" s="337"/>
      <c r="D285" s="337"/>
      <c r="E285" s="337"/>
      <c r="F285" s="337"/>
      <c r="G285" s="337"/>
      <c r="H285" s="337"/>
      <c r="I285" s="337"/>
      <c r="J285" s="337"/>
      <c r="K285" s="340"/>
      <c r="L285" s="341"/>
      <c r="M285" s="341"/>
      <c r="N285" s="341"/>
      <c r="O285" s="341"/>
      <c r="P285" s="341"/>
      <c r="Q285" s="341"/>
      <c r="R285" s="341"/>
      <c r="S285" s="341"/>
      <c r="T285" s="341"/>
      <c r="U285" s="340"/>
      <c r="V285" s="340"/>
      <c r="W285" s="340"/>
      <c r="X285" s="420"/>
      <c r="Y285" s="420"/>
      <c r="Z285" s="461"/>
    </row>
    <row r="286" spans="1:26" s="338" customFormat="1">
      <c r="A286" s="337"/>
      <c r="B286" s="337"/>
      <c r="C286" s="337"/>
      <c r="D286" s="337"/>
      <c r="E286" s="337"/>
      <c r="F286" s="337"/>
      <c r="G286" s="337"/>
      <c r="H286" s="337"/>
      <c r="I286" s="337"/>
      <c r="J286" s="337"/>
      <c r="K286" s="340"/>
      <c r="L286" s="341"/>
      <c r="M286" s="341"/>
      <c r="N286" s="341"/>
      <c r="O286" s="341"/>
      <c r="P286" s="341"/>
      <c r="Q286" s="341"/>
      <c r="R286" s="341"/>
      <c r="S286" s="341"/>
      <c r="T286" s="341"/>
      <c r="U286" s="340"/>
      <c r="V286" s="340"/>
      <c r="W286" s="340"/>
      <c r="X286" s="420"/>
      <c r="Y286" s="420"/>
      <c r="Z286" s="461"/>
    </row>
    <row r="287" spans="1:26" s="338" customFormat="1">
      <c r="A287" s="337"/>
      <c r="B287" s="337"/>
      <c r="C287" s="337"/>
      <c r="D287" s="337"/>
      <c r="E287" s="337"/>
      <c r="F287" s="337"/>
      <c r="G287" s="337"/>
      <c r="H287" s="337"/>
      <c r="I287" s="337"/>
      <c r="J287" s="337"/>
      <c r="K287" s="340"/>
      <c r="L287" s="341"/>
      <c r="M287" s="341"/>
      <c r="N287" s="341"/>
      <c r="O287" s="341"/>
      <c r="P287" s="341"/>
      <c r="Q287" s="341"/>
      <c r="R287" s="341"/>
      <c r="S287" s="341"/>
      <c r="T287" s="341"/>
      <c r="U287" s="340"/>
      <c r="V287" s="340"/>
      <c r="W287" s="340"/>
      <c r="X287" s="420"/>
      <c r="Y287" s="420"/>
      <c r="Z287" s="461"/>
    </row>
    <row r="288" spans="1:26" s="338" customFormat="1">
      <c r="A288" s="337"/>
      <c r="B288" s="337"/>
      <c r="C288" s="337"/>
      <c r="D288" s="337"/>
      <c r="E288" s="337"/>
      <c r="F288" s="337"/>
      <c r="G288" s="337"/>
      <c r="H288" s="337"/>
      <c r="I288" s="337"/>
      <c r="J288" s="337"/>
      <c r="K288" s="340"/>
      <c r="L288" s="341"/>
      <c r="M288" s="341"/>
      <c r="N288" s="341"/>
      <c r="O288" s="341"/>
      <c r="P288" s="341"/>
      <c r="Q288" s="341"/>
      <c r="R288" s="341"/>
      <c r="S288" s="341"/>
      <c r="T288" s="341"/>
      <c r="U288" s="340"/>
      <c r="V288" s="340"/>
      <c r="W288" s="340"/>
      <c r="X288" s="420"/>
      <c r="Y288" s="420"/>
      <c r="Z288" s="461"/>
    </row>
    <row r="289" spans="1:26" s="338" customFormat="1">
      <c r="A289" s="337"/>
      <c r="B289" s="337"/>
      <c r="C289" s="337"/>
      <c r="D289" s="337"/>
      <c r="E289" s="337"/>
      <c r="F289" s="337"/>
      <c r="G289" s="337"/>
      <c r="H289" s="337"/>
      <c r="I289" s="337"/>
      <c r="J289" s="337"/>
      <c r="K289" s="340"/>
      <c r="L289" s="341"/>
      <c r="M289" s="341"/>
      <c r="N289" s="341"/>
      <c r="O289" s="341"/>
      <c r="P289" s="341"/>
      <c r="Q289" s="341"/>
      <c r="R289" s="341"/>
      <c r="S289" s="341"/>
      <c r="T289" s="341"/>
      <c r="U289" s="340"/>
      <c r="V289" s="340"/>
      <c r="W289" s="340"/>
      <c r="X289" s="420"/>
      <c r="Y289" s="420"/>
      <c r="Z289" s="461"/>
    </row>
    <row r="290" spans="1:26" s="338" customFormat="1">
      <c r="A290" s="337"/>
      <c r="B290" s="337"/>
      <c r="C290" s="337"/>
      <c r="D290" s="337"/>
      <c r="E290" s="337"/>
      <c r="F290" s="337"/>
      <c r="G290" s="337"/>
      <c r="H290" s="337"/>
      <c r="I290" s="337"/>
      <c r="J290" s="337"/>
      <c r="K290" s="340"/>
      <c r="L290" s="341"/>
      <c r="M290" s="341"/>
      <c r="N290" s="341"/>
      <c r="O290" s="341"/>
      <c r="P290" s="341"/>
      <c r="Q290" s="341"/>
      <c r="R290" s="341"/>
      <c r="S290" s="341"/>
      <c r="T290" s="341"/>
      <c r="U290" s="340"/>
      <c r="V290" s="340"/>
      <c r="W290" s="340"/>
      <c r="X290" s="420"/>
      <c r="Y290" s="420"/>
      <c r="Z290" s="461"/>
    </row>
    <row r="291" spans="1:26" s="338" customFormat="1">
      <c r="A291" s="337"/>
      <c r="B291" s="337"/>
      <c r="C291" s="337"/>
      <c r="D291" s="337"/>
      <c r="E291" s="337"/>
      <c r="F291" s="337"/>
      <c r="G291" s="337"/>
      <c r="H291" s="337"/>
      <c r="I291" s="337"/>
      <c r="J291" s="337"/>
      <c r="K291" s="340"/>
      <c r="L291" s="341"/>
      <c r="M291" s="341"/>
      <c r="N291" s="341"/>
      <c r="O291" s="341"/>
      <c r="P291" s="341"/>
      <c r="Q291" s="341"/>
      <c r="R291" s="341"/>
      <c r="S291" s="341"/>
      <c r="T291" s="341"/>
      <c r="U291" s="340"/>
      <c r="V291" s="340"/>
      <c r="W291" s="340"/>
      <c r="X291" s="420"/>
      <c r="Y291" s="420"/>
      <c r="Z291" s="461"/>
    </row>
    <row r="292" spans="1:26" s="338" customFormat="1">
      <c r="A292" s="337"/>
      <c r="B292" s="337"/>
      <c r="C292" s="337"/>
      <c r="D292" s="337"/>
      <c r="E292" s="337"/>
      <c r="F292" s="337"/>
      <c r="G292" s="337"/>
      <c r="H292" s="337"/>
      <c r="I292" s="337"/>
      <c r="J292" s="337"/>
      <c r="K292" s="340"/>
      <c r="L292" s="341"/>
      <c r="M292" s="341"/>
      <c r="N292" s="341"/>
      <c r="O292" s="341"/>
      <c r="P292" s="341"/>
      <c r="Q292" s="341"/>
      <c r="R292" s="341"/>
      <c r="S292" s="341"/>
      <c r="T292" s="341"/>
      <c r="U292" s="340"/>
      <c r="V292" s="340"/>
      <c r="W292" s="340"/>
      <c r="X292" s="420"/>
      <c r="Y292" s="420"/>
      <c r="Z292" s="461"/>
    </row>
    <row r="293" spans="1:26" s="338" customFormat="1">
      <c r="A293" s="337"/>
      <c r="B293" s="337"/>
      <c r="C293" s="337"/>
      <c r="D293" s="337"/>
      <c r="E293" s="337"/>
      <c r="F293" s="337"/>
      <c r="G293" s="337"/>
      <c r="H293" s="337"/>
      <c r="I293" s="337"/>
      <c r="J293" s="337"/>
      <c r="K293" s="340"/>
      <c r="L293" s="341"/>
      <c r="M293" s="341"/>
      <c r="N293" s="341"/>
      <c r="O293" s="341"/>
      <c r="P293" s="341"/>
      <c r="Q293" s="341"/>
      <c r="R293" s="341"/>
      <c r="S293" s="341"/>
      <c r="T293" s="341"/>
      <c r="U293" s="340"/>
      <c r="V293" s="340"/>
      <c r="W293" s="340"/>
      <c r="X293" s="420"/>
      <c r="Y293" s="420"/>
      <c r="Z293" s="461"/>
    </row>
    <row r="294" spans="1:26" s="338" customFormat="1">
      <c r="A294" s="337"/>
      <c r="B294" s="337"/>
      <c r="C294" s="337"/>
      <c r="D294" s="337"/>
      <c r="E294" s="337"/>
      <c r="F294" s="337"/>
      <c r="G294" s="337"/>
      <c r="H294" s="337"/>
      <c r="I294" s="337"/>
      <c r="J294" s="337"/>
      <c r="K294" s="340"/>
      <c r="L294" s="341"/>
      <c r="M294" s="341"/>
      <c r="N294" s="341"/>
      <c r="O294" s="341"/>
      <c r="P294" s="341"/>
      <c r="Q294" s="341"/>
      <c r="R294" s="341"/>
      <c r="S294" s="341"/>
      <c r="T294" s="341"/>
      <c r="U294" s="340"/>
      <c r="V294" s="340"/>
      <c r="W294" s="340"/>
      <c r="X294" s="420"/>
      <c r="Y294" s="420"/>
      <c r="Z294" s="461"/>
    </row>
    <row r="295" spans="1:26" s="338" customFormat="1">
      <c r="A295" s="337"/>
      <c r="B295" s="337"/>
      <c r="C295" s="337"/>
      <c r="D295" s="337"/>
      <c r="E295" s="337"/>
      <c r="F295" s="337"/>
      <c r="G295" s="337"/>
      <c r="H295" s="337"/>
      <c r="I295" s="337"/>
      <c r="J295" s="337"/>
      <c r="K295" s="340"/>
      <c r="L295" s="341"/>
      <c r="M295" s="341"/>
      <c r="N295" s="341"/>
      <c r="O295" s="341"/>
      <c r="P295" s="341"/>
      <c r="Q295" s="341"/>
      <c r="R295" s="341"/>
      <c r="S295" s="341"/>
      <c r="T295" s="341"/>
      <c r="U295" s="340"/>
      <c r="V295" s="340"/>
      <c r="W295" s="340"/>
      <c r="X295" s="420"/>
      <c r="Y295" s="420"/>
      <c r="Z295" s="461"/>
    </row>
    <row r="296" spans="1:26" s="338" customFormat="1">
      <c r="A296" s="337"/>
      <c r="B296" s="337"/>
      <c r="C296" s="337"/>
      <c r="D296" s="337"/>
      <c r="E296" s="337"/>
      <c r="F296" s="337"/>
      <c r="G296" s="337"/>
      <c r="H296" s="337"/>
      <c r="I296" s="337"/>
      <c r="J296" s="337"/>
      <c r="K296" s="340"/>
      <c r="L296" s="341"/>
      <c r="M296" s="341"/>
      <c r="N296" s="341"/>
      <c r="O296" s="341"/>
      <c r="P296" s="341"/>
      <c r="Q296" s="341"/>
      <c r="R296" s="341"/>
      <c r="S296" s="341"/>
      <c r="T296" s="341"/>
      <c r="U296" s="340"/>
      <c r="V296" s="340"/>
      <c r="W296" s="340"/>
      <c r="X296" s="420"/>
      <c r="Y296" s="420"/>
      <c r="Z296" s="461"/>
    </row>
    <row r="297" spans="1:26" s="338" customFormat="1">
      <c r="A297" s="337"/>
      <c r="B297" s="337"/>
      <c r="C297" s="337"/>
      <c r="D297" s="337"/>
      <c r="E297" s="337"/>
      <c r="F297" s="337"/>
      <c r="G297" s="337"/>
      <c r="H297" s="337"/>
      <c r="I297" s="337"/>
      <c r="J297" s="337"/>
      <c r="K297" s="340"/>
      <c r="L297" s="341"/>
      <c r="M297" s="341"/>
      <c r="N297" s="341"/>
      <c r="O297" s="341"/>
      <c r="P297" s="341"/>
      <c r="Q297" s="341"/>
      <c r="R297" s="341"/>
      <c r="S297" s="341"/>
      <c r="T297" s="341"/>
      <c r="U297" s="340"/>
      <c r="V297" s="340"/>
      <c r="W297" s="340"/>
      <c r="X297" s="420"/>
      <c r="Y297" s="420"/>
      <c r="Z297" s="461"/>
    </row>
    <row r="298" spans="1:26" s="338" customFormat="1">
      <c r="A298" s="337"/>
      <c r="B298" s="337"/>
      <c r="C298" s="337"/>
      <c r="D298" s="337"/>
      <c r="E298" s="337"/>
      <c r="F298" s="337"/>
      <c r="G298" s="337"/>
      <c r="H298" s="337"/>
      <c r="I298" s="337"/>
      <c r="J298" s="337"/>
      <c r="K298" s="340"/>
      <c r="L298" s="341"/>
      <c r="M298" s="341"/>
      <c r="N298" s="341"/>
      <c r="O298" s="341"/>
      <c r="P298" s="341"/>
      <c r="Q298" s="341"/>
      <c r="R298" s="341"/>
      <c r="S298" s="341"/>
      <c r="T298" s="341"/>
      <c r="U298" s="340"/>
      <c r="V298" s="340"/>
      <c r="W298" s="340"/>
      <c r="X298" s="420"/>
      <c r="Y298" s="420"/>
      <c r="Z298" s="461"/>
    </row>
    <row r="299" spans="1:26" s="338" customFormat="1">
      <c r="A299" s="337"/>
      <c r="B299" s="337"/>
      <c r="C299" s="337"/>
      <c r="D299" s="337"/>
      <c r="E299" s="337"/>
      <c r="F299" s="337"/>
      <c r="G299" s="337"/>
      <c r="H299" s="337"/>
      <c r="I299" s="337"/>
      <c r="J299" s="337"/>
      <c r="K299" s="340"/>
      <c r="L299" s="341"/>
      <c r="M299" s="341"/>
      <c r="N299" s="341"/>
      <c r="O299" s="341"/>
      <c r="P299" s="341"/>
      <c r="Q299" s="341"/>
      <c r="R299" s="341"/>
      <c r="S299" s="341"/>
      <c r="T299" s="341"/>
      <c r="U299" s="340"/>
      <c r="V299" s="340"/>
      <c r="W299" s="340"/>
      <c r="X299" s="420"/>
      <c r="Y299" s="420"/>
      <c r="Z299" s="461"/>
    </row>
    <row r="300" spans="1:26" s="338" customFormat="1">
      <c r="A300" s="337"/>
      <c r="B300" s="337"/>
      <c r="C300" s="337"/>
      <c r="D300" s="337"/>
      <c r="E300" s="337"/>
      <c r="F300" s="337"/>
      <c r="G300" s="337"/>
      <c r="H300" s="337"/>
      <c r="I300" s="337"/>
      <c r="J300" s="337"/>
      <c r="K300" s="340"/>
      <c r="L300" s="341"/>
      <c r="M300" s="341"/>
      <c r="N300" s="341"/>
      <c r="O300" s="341"/>
      <c r="P300" s="341"/>
      <c r="Q300" s="341"/>
      <c r="R300" s="341"/>
      <c r="S300" s="341"/>
      <c r="T300" s="341"/>
      <c r="U300" s="340"/>
      <c r="V300" s="340"/>
      <c r="W300" s="340"/>
      <c r="X300" s="420"/>
      <c r="Y300" s="420"/>
      <c r="Z300" s="461"/>
    </row>
    <row r="301" spans="1:26" s="338" customFormat="1">
      <c r="A301" s="337"/>
      <c r="B301" s="337"/>
      <c r="C301" s="337"/>
      <c r="D301" s="337"/>
      <c r="E301" s="337"/>
      <c r="F301" s="337"/>
      <c r="G301" s="337"/>
      <c r="H301" s="337"/>
      <c r="I301" s="337"/>
      <c r="J301" s="337"/>
      <c r="K301" s="340"/>
      <c r="L301" s="341"/>
      <c r="M301" s="341"/>
      <c r="N301" s="341"/>
      <c r="O301" s="341"/>
      <c r="P301" s="341"/>
      <c r="Q301" s="341"/>
      <c r="R301" s="341"/>
      <c r="S301" s="341"/>
      <c r="T301" s="341"/>
      <c r="U301" s="340"/>
      <c r="V301" s="340"/>
      <c r="W301" s="340"/>
      <c r="X301" s="420"/>
      <c r="Y301" s="420"/>
      <c r="Z301" s="461"/>
    </row>
    <row r="302" spans="1:26" s="338" customFormat="1">
      <c r="A302" s="337"/>
      <c r="B302" s="337"/>
      <c r="C302" s="337"/>
      <c r="D302" s="337"/>
      <c r="E302" s="337"/>
      <c r="F302" s="337"/>
      <c r="G302" s="337"/>
      <c r="H302" s="337"/>
      <c r="I302" s="337"/>
      <c r="J302" s="337"/>
      <c r="K302" s="340"/>
      <c r="L302" s="341"/>
      <c r="M302" s="341"/>
      <c r="N302" s="341"/>
      <c r="O302" s="341"/>
      <c r="P302" s="341"/>
      <c r="Q302" s="341"/>
      <c r="R302" s="341"/>
      <c r="S302" s="341"/>
      <c r="T302" s="341"/>
      <c r="U302" s="340"/>
      <c r="V302" s="340"/>
      <c r="W302" s="340"/>
      <c r="X302" s="420"/>
      <c r="Y302" s="420"/>
      <c r="Z302" s="461"/>
    </row>
    <row r="303" spans="1:26" s="338" customFormat="1">
      <c r="A303" s="337"/>
      <c r="B303" s="337"/>
      <c r="C303" s="337"/>
      <c r="D303" s="337"/>
      <c r="E303" s="337"/>
      <c r="F303" s="337"/>
      <c r="G303" s="337"/>
      <c r="H303" s="337"/>
      <c r="I303" s="337"/>
      <c r="J303" s="337"/>
      <c r="K303" s="340"/>
      <c r="L303" s="341"/>
      <c r="M303" s="341"/>
      <c r="N303" s="341"/>
      <c r="O303" s="341"/>
      <c r="P303" s="341"/>
      <c r="Q303" s="341"/>
      <c r="R303" s="341"/>
      <c r="S303" s="341"/>
      <c r="T303" s="341"/>
      <c r="U303" s="340"/>
      <c r="V303" s="340"/>
      <c r="W303" s="340"/>
      <c r="X303" s="420"/>
      <c r="Y303" s="420"/>
      <c r="Z303" s="461"/>
    </row>
    <row r="304" spans="1:26" s="338" customFormat="1">
      <c r="A304" s="337"/>
      <c r="B304" s="337"/>
      <c r="C304" s="337"/>
      <c r="D304" s="337"/>
      <c r="E304" s="337"/>
      <c r="F304" s="337"/>
      <c r="G304" s="337"/>
      <c r="H304" s="337"/>
      <c r="I304" s="337"/>
      <c r="J304" s="337"/>
      <c r="K304" s="340"/>
      <c r="L304" s="341"/>
      <c r="M304" s="341"/>
      <c r="N304" s="341"/>
      <c r="O304" s="341"/>
      <c r="P304" s="341"/>
      <c r="Q304" s="341"/>
      <c r="R304" s="341"/>
      <c r="S304" s="341"/>
      <c r="T304" s="341"/>
      <c r="U304" s="340"/>
      <c r="V304" s="340"/>
      <c r="W304" s="340"/>
      <c r="X304" s="420"/>
      <c r="Y304" s="420"/>
      <c r="Z304" s="461"/>
    </row>
    <row r="305" spans="1:26" s="338" customFormat="1">
      <c r="A305" s="337"/>
      <c r="B305" s="337"/>
      <c r="C305" s="337"/>
      <c r="D305" s="337"/>
      <c r="E305" s="337"/>
      <c r="F305" s="337"/>
      <c r="G305" s="337"/>
      <c r="H305" s="337"/>
      <c r="I305" s="337"/>
      <c r="J305" s="337"/>
      <c r="K305" s="340"/>
      <c r="L305" s="341"/>
      <c r="M305" s="341"/>
      <c r="N305" s="341"/>
      <c r="O305" s="341"/>
      <c r="P305" s="341"/>
      <c r="Q305" s="341"/>
      <c r="R305" s="341"/>
      <c r="S305" s="341"/>
      <c r="T305" s="341"/>
      <c r="U305" s="340"/>
      <c r="V305" s="340"/>
      <c r="W305" s="340"/>
      <c r="X305" s="420"/>
      <c r="Y305" s="420"/>
      <c r="Z305" s="461"/>
    </row>
    <row r="306" spans="1:26" s="338" customFormat="1">
      <c r="A306" s="337"/>
      <c r="B306" s="337"/>
      <c r="C306" s="337"/>
      <c r="D306" s="337"/>
      <c r="E306" s="337"/>
      <c r="F306" s="337"/>
      <c r="G306" s="337"/>
      <c r="H306" s="337"/>
      <c r="I306" s="337"/>
      <c r="J306" s="337"/>
      <c r="K306" s="340"/>
      <c r="L306" s="341"/>
      <c r="M306" s="341"/>
      <c r="N306" s="341"/>
      <c r="O306" s="341"/>
      <c r="P306" s="341"/>
      <c r="Q306" s="341"/>
      <c r="R306" s="341"/>
      <c r="S306" s="341"/>
      <c r="T306" s="341"/>
      <c r="U306" s="340"/>
      <c r="V306" s="340"/>
      <c r="W306" s="340"/>
      <c r="X306" s="420"/>
      <c r="Y306" s="420"/>
      <c r="Z306" s="461"/>
    </row>
    <row r="307" spans="1:26" s="338" customFormat="1">
      <c r="A307" s="337"/>
      <c r="B307" s="337"/>
      <c r="C307" s="337"/>
      <c r="D307" s="337"/>
      <c r="E307" s="337"/>
      <c r="F307" s="337"/>
      <c r="G307" s="337"/>
      <c r="H307" s="337"/>
      <c r="I307" s="337"/>
      <c r="J307" s="337"/>
      <c r="K307" s="340"/>
      <c r="L307" s="341"/>
      <c r="M307" s="341"/>
      <c r="N307" s="341"/>
      <c r="O307" s="341"/>
      <c r="P307" s="341"/>
      <c r="Q307" s="341"/>
      <c r="R307" s="341"/>
      <c r="S307" s="341"/>
      <c r="T307" s="341"/>
      <c r="U307" s="340"/>
      <c r="V307" s="340"/>
      <c r="W307" s="340"/>
      <c r="X307" s="420"/>
      <c r="Y307" s="420"/>
      <c r="Z307" s="461"/>
    </row>
    <row r="308" spans="1:26" s="338" customFormat="1">
      <c r="A308" s="337"/>
      <c r="B308" s="337"/>
      <c r="C308" s="337"/>
      <c r="D308" s="337"/>
      <c r="E308" s="337"/>
      <c r="F308" s="337"/>
      <c r="G308" s="337"/>
      <c r="H308" s="337"/>
      <c r="I308" s="337"/>
      <c r="J308" s="337"/>
      <c r="K308" s="340"/>
      <c r="L308" s="341"/>
      <c r="M308" s="341"/>
      <c r="N308" s="341"/>
      <c r="O308" s="341"/>
      <c r="P308" s="341"/>
      <c r="Q308" s="341"/>
      <c r="R308" s="341"/>
      <c r="S308" s="341"/>
      <c r="T308" s="341"/>
      <c r="U308" s="340"/>
      <c r="V308" s="340"/>
      <c r="W308" s="340"/>
      <c r="X308" s="420"/>
      <c r="Y308" s="420"/>
      <c r="Z308" s="461"/>
    </row>
    <row r="309" spans="1:26" s="338" customFormat="1">
      <c r="A309" s="337"/>
      <c r="B309" s="337"/>
      <c r="C309" s="337"/>
      <c r="D309" s="337"/>
      <c r="E309" s="337"/>
      <c r="F309" s="337"/>
      <c r="G309" s="337"/>
      <c r="H309" s="337"/>
      <c r="I309" s="337"/>
      <c r="J309" s="337"/>
      <c r="K309" s="340"/>
      <c r="L309" s="341"/>
      <c r="M309" s="341"/>
      <c r="N309" s="341"/>
      <c r="O309" s="341"/>
      <c r="P309" s="341"/>
      <c r="Q309" s="341"/>
      <c r="R309" s="341"/>
      <c r="S309" s="341"/>
      <c r="T309" s="341"/>
      <c r="U309" s="340"/>
      <c r="V309" s="340"/>
      <c r="W309" s="340"/>
      <c r="X309" s="420"/>
      <c r="Y309" s="420"/>
      <c r="Z309" s="461"/>
    </row>
    <row r="310" spans="1:26" s="338" customFormat="1">
      <c r="A310" s="337"/>
      <c r="B310" s="337"/>
      <c r="C310" s="337"/>
      <c r="D310" s="337"/>
      <c r="E310" s="337"/>
      <c r="F310" s="337"/>
      <c r="G310" s="337"/>
      <c r="H310" s="337"/>
      <c r="I310" s="337"/>
      <c r="J310" s="337"/>
      <c r="K310" s="340"/>
      <c r="L310" s="341"/>
      <c r="M310" s="341"/>
      <c r="N310" s="341"/>
      <c r="O310" s="341"/>
      <c r="P310" s="341"/>
      <c r="Q310" s="341"/>
      <c r="R310" s="341"/>
      <c r="S310" s="341"/>
      <c r="T310" s="341"/>
      <c r="U310" s="340"/>
      <c r="V310" s="340"/>
      <c r="W310" s="340"/>
      <c r="X310" s="420"/>
      <c r="Y310" s="420"/>
      <c r="Z310" s="461"/>
    </row>
    <row r="311" spans="1:26" s="338" customFormat="1">
      <c r="A311" s="337"/>
      <c r="B311" s="337"/>
      <c r="C311" s="337"/>
      <c r="D311" s="337"/>
      <c r="E311" s="337"/>
      <c r="F311" s="337"/>
      <c r="G311" s="337"/>
      <c r="H311" s="337"/>
      <c r="I311" s="337"/>
      <c r="J311" s="337"/>
      <c r="K311" s="340"/>
      <c r="L311" s="341"/>
      <c r="M311" s="341"/>
      <c r="N311" s="341"/>
      <c r="O311" s="341"/>
      <c r="P311" s="341"/>
      <c r="Q311" s="341"/>
      <c r="R311" s="341"/>
      <c r="S311" s="341"/>
      <c r="T311" s="341"/>
      <c r="U311" s="340"/>
      <c r="V311" s="340"/>
      <c r="W311" s="340"/>
      <c r="X311" s="420"/>
      <c r="Y311" s="420"/>
      <c r="Z311" s="461"/>
    </row>
    <row r="312" spans="1:26" s="338" customFormat="1">
      <c r="A312" s="337"/>
      <c r="B312" s="337"/>
      <c r="C312" s="337"/>
      <c r="D312" s="337"/>
      <c r="E312" s="337"/>
      <c r="F312" s="337"/>
      <c r="G312" s="337"/>
      <c r="H312" s="337"/>
      <c r="I312" s="337"/>
      <c r="J312" s="337"/>
      <c r="K312" s="340"/>
      <c r="L312" s="341"/>
      <c r="M312" s="341"/>
      <c r="N312" s="341"/>
      <c r="O312" s="341"/>
      <c r="P312" s="341"/>
      <c r="Q312" s="341"/>
      <c r="R312" s="341"/>
      <c r="S312" s="341"/>
      <c r="T312" s="341"/>
      <c r="U312" s="340"/>
      <c r="V312" s="340"/>
      <c r="W312" s="340"/>
      <c r="X312" s="420"/>
      <c r="Y312" s="420"/>
      <c r="Z312" s="461"/>
    </row>
    <row r="313" spans="1:26" s="338" customFormat="1">
      <c r="A313" s="337"/>
      <c r="B313" s="337"/>
      <c r="C313" s="337"/>
      <c r="D313" s="337"/>
      <c r="E313" s="337"/>
      <c r="F313" s="337"/>
      <c r="G313" s="337"/>
      <c r="H313" s="337"/>
      <c r="I313" s="337"/>
      <c r="J313" s="337"/>
      <c r="K313" s="340"/>
      <c r="L313" s="341"/>
      <c r="M313" s="341"/>
      <c r="N313" s="341"/>
      <c r="O313" s="341"/>
      <c r="P313" s="341"/>
      <c r="Q313" s="341"/>
      <c r="R313" s="341"/>
      <c r="S313" s="341"/>
      <c r="T313" s="341"/>
      <c r="U313" s="340"/>
      <c r="V313" s="340"/>
      <c r="W313" s="340"/>
      <c r="X313" s="420"/>
      <c r="Y313" s="420"/>
      <c r="Z313" s="461"/>
    </row>
    <row r="314" spans="1:26" s="338" customFormat="1">
      <c r="A314" s="337"/>
      <c r="B314" s="337"/>
      <c r="C314" s="337"/>
      <c r="D314" s="337"/>
      <c r="E314" s="337"/>
      <c r="F314" s="337"/>
      <c r="G314" s="337"/>
      <c r="H314" s="337"/>
      <c r="I314" s="337"/>
      <c r="J314" s="337"/>
      <c r="K314" s="340"/>
      <c r="L314" s="341"/>
      <c r="M314" s="341"/>
      <c r="N314" s="341"/>
      <c r="O314" s="341"/>
      <c r="P314" s="341"/>
      <c r="Q314" s="341"/>
      <c r="R314" s="341"/>
      <c r="S314" s="341"/>
      <c r="T314" s="341"/>
      <c r="U314" s="340"/>
      <c r="V314" s="340"/>
      <c r="W314" s="340"/>
      <c r="X314" s="420"/>
      <c r="Y314" s="420"/>
      <c r="Z314" s="461"/>
    </row>
    <row r="315" spans="1:26" s="338" customFormat="1">
      <c r="A315" s="337"/>
      <c r="B315" s="337"/>
      <c r="C315" s="337"/>
      <c r="D315" s="337"/>
      <c r="E315" s="337"/>
      <c r="F315" s="337"/>
      <c r="G315" s="337"/>
      <c r="H315" s="337"/>
      <c r="I315" s="337"/>
      <c r="J315" s="337"/>
      <c r="K315" s="340"/>
      <c r="L315" s="341"/>
      <c r="M315" s="341"/>
      <c r="N315" s="341"/>
      <c r="O315" s="341"/>
      <c r="P315" s="341"/>
      <c r="Q315" s="341"/>
      <c r="R315" s="341"/>
      <c r="S315" s="341"/>
      <c r="T315" s="341"/>
      <c r="U315" s="340"/>
      <c r="V315" s="340"/>
      <c r="W315" s="340"/>
      <c r="X315" s="420"/>
      <c r="Y315" s="420"/>
      <c r="Z315" s="461"/>
    </row>
    <row r="316" spans="1:26" s="338" customFormat="1">
      <c r="A316" s="337"/>
      <c r="B316" s="337"/>
      <c r="C316" s="337"/>
      <c r="D316" s="337"/>
      <c r="E316" s="337"/>
      <c r="F316" s="337"/>
      <c r="G316" s="337"/>
      <c r="H316" s="337"/>
      <c r="I316" s="337"/>
      <c r="J316" s="337"/>
      <c r="K316" s="340"/>
      <c r="L316" s="341"/>
      <c r="M316" s="341"/>
      <c r="N316" s="341"/>
      <c r="O316" s="341"/>
      <c r="P316" s="341"/>
      <c r="Q316" s="341"/>
      <c r="R316" s="341"/>
      <c r="S316" s="341"/>
      <c r="T316" s="341"/>
      <c r="U316" s="340"/>
      <c r="V316" s="340"/>
      <c r="W316" s="340"/>
      <c r="X316" s="420"/>
      <c r="Y316" s="420"/>
      <c r="Z316" s="461"/>
    </row>
    <row r="317" spans="1:26" s="338" customFormat="1">
      <c r="A317" s="337"/>
      <c r="B317" s="337"/>
      <c r="C317" s="337"/>
      <c r="D317" s="337"/>
      <c r="E317" s="337"/>
      <c r="F317" s="337"/>
      <c r="G317" s="337"/>
      <c r="H317" s="337"/>
      <c r="I317" s="337"/>
      <c r="J317" s="337"/>
      <c r="K317" s="340"/>
      <c r="L317" s="341"/>
      <c r="M317" s="341"/>
      <c r="N317" s="341"/>
      <c r="O317" s="341"/>
      <c r="P317" s="341"/>
      <c r="Q317" s="341"/>
      <c r="R317" s="341"/>
      <c r="S317" s="341"/>
      <c r="T317" s="341"/>
      <c r="U317" s="340"/>
      <c r="V317" s="340"/>
      <c r="W317" s="340"/>
      <c r="X317" s="420"/>
      <c r="Y317" s="420"/>
      <c r="Z317" s="461"/>
    </row>
    <row r="318" spans="1:26" s="338" customFormat="1">
      <c r="A318" s="337"/>
      <c r="B318" s="337"/>
      <c r="C318" s="337"/>
      <c r="D318" s="337"/>
      <c r="E318" s="337"/>
      <c r="F318" s="337"/>
      <c r="G318" s="337"/>
      <c r="H318" s="337"/>
      <c r="I318" s="337"/>
      <c r="J318" s="337"/>
      <c r="K318" s="340"/>
      <c r="L318" s="341"/>
      <c r="M318" s="341"/>
      <c r="N318" s="341"/>
      <c r="O318" s="341"/>
      <c r="P318" s="341"/>
      <c r="Q318" s="341"/>
      <c r="R318" s="341"/>
      <c r="S318" s="341"/>
      <c r="T318" s="341"/>
      <c r="U318" s="340"/>
      <c r="V318" s="340"/>
      <c r="W318" s="340"/>
      <c r="X318" s="420"/>
      <c r="Y318" s="420"/>
      <c r="Z318" s="461"/>
    </row>
    <row r="319" spans="1:26" s="338" customFormat="1">
      <c r="A319" s="337"/>
      <c r="B319" s="337"/>
      <c r="C319" s="337"/>
      <c r="D319" s="337"/>
      <c r="E319" s="337"/>
      <c r="F319" s="337"/>
      <c r="G319" s="337"/>
      <c r="H319" s="337"/>
      <c r="I319" s="337"/>
      <c r="J319" s="337"/>
      <c r="K319" s="340"/>
      <c r="L319" s="341"/>
      <c r="M319" s="341"/>
      <c r="N319" s="341"/>
      <c r="O319" s="341"/>
      <c r="P319" s="341"/>
      <c r="Q319" s="341"/>
      <c r="R319" s="341"/>
      <c r="S319" s="341"/>
      <c r="T319" s="341"/>
      <c r="U319" s="340"/>
      <c r="V319" s="340"/>
      <c r="W319" s="340"/>
      <c r="X319" s="420"/>
      <c r="Y319" s="420"/>
      <c r="Z319" s="461"/>
    </row>
    <row r="320" spans="1:26" s="338" customFormat="1">
      <c r="A320" s="337"/>
      <c r="B320" s="337"/>
      <c r="C320" s="337"/>
      <c r="D320" s="337"/>
      <c r="E320" s="337"/>
      <c r="F320" s="337"/>
      <c r="G320" s="337"/>
      <c r="H320" s="337"/>
      <c r="I320" s="337"/>
      <c r="J320" s="337"/>
      <c r="K320" s="340"/>
      <c r="L320" s="341"/>
      <c r="M320" s="341"/>
      <c r="N320" s="341"/>
      <c r="O320" s="341"/>
      <c r="P320" s="341"/>
      <c r="Q320" s="341"/>
      <c r="R320" s="341"/>
      <c r="S320" s="341"/>
      <c r="T320" s="341"/>
      <c r="U320" s="340"/>
      <c r="V320" s="340"/>
      <c r="W320" s="340"/>
      <c r="X320" s="420"/>
      <c r="Y320" s="420"/>
      <c r="Z320" s="461"/>
    </row>
    <row r="321" spans="1:26" s="338" customFormat="1">
      <c r="A321" s="337"/>
      <c r="B321" s="337"/>
      <c r="C321" s="337"/>
      <c r="D321" s="337"/>
      <c r="E321" s="337"/>
      <c r="F321" s="337"/>
      <c r="G321" s="337"/>
      <c r="H321" s="337"/>
      <c r="I321" s="337"/>
      <c r="J321" s="337"/>
      <c r="K321" s="340"/>
      <c r="L321" s="341"/>
      <c r="M321" s="341"/>
      <c r="N321" s="341"/>
      <c r="O321" s="341"/>
      <c r="P321" s="341"/>
      <c r="Q321" s="341"/>
      <c r="R321" s="341"/>
      <c r="S321" s="341"/>
      <c r="T321" s="341"/>
      <c r="U321" s="340"/>
      <c r="V321" s="340"/>
      <c r="W321" s="340"/>
      <c r="X321" s="420"/>
      <c r="Y321" s="420"/>
      <c r="Z321" s="461"/>
    </row>
    <row r="322" spans="1:26" s="338" customFormat="1">
      <c r="A322" s="337"/>
      <c r="B322" s="337"/>
      <c r="C322" s="337"/>
      <c r="D322" s="337"/>
      <c r="E322" s="337"/>
      <c r="F322" s="337"/>
      <c r="G322" s="337"/>
      <c r="H322" s="337"/>
      <c r="I322" s="337"/>
      <c r="J322" s="337"/>
      <c r="K322" s="340"/>
      <c r="L322" s="341"/>
      <c r="M322" s="341"/>
      <c r="N322" s="341"/>
      <c r="O322" s="341"/>
      <c r="P322" s="341"/>
      <c r="Q322" s="341"/>
      <c r="R322" s="341"/>
      <c r="S322" s="341"/>
      <c r="T322" s="341"/>
      <c r="U322" s="340"/>
      <c r="V322" s="340"/>
      <c r="W322" s="340"/>
      <c r="X322" s="420"/>
      <c r="Y322" s="420"/>
      <c r="Z322" s="461"/>
    </row>
    <row r="323" spans="1:26" s="338" customFormat="1">
      <c r="A323" s="337"/>
      <c r="B323" s="337"/>
      <c r="C323" s="337"/>
      <c r="D323" s="337"/>
      <c r="E323" s="337"/>
      <c r="F323" s="337"/>
      <c r="G323" s="337"/>
      <c r="H323" s="337"/>
      <c r="I323" s="337"/>
      <c r="J323" s="337"/>
      <c r="K323" s="340"/>
      <c r="L323" s="341"/>
      <c r="M323" s="341"/>
      <c r="N323" s="341"/>
      <c r="O323" s="341"/>
      <c r="P323" s="341"/>
      <c r="Q323" s="341"/>
      <c r="R323" s="341"/>
      <c r="S323" s="341"/>
      <c r="T323" s="341"/>
      <c r="U323" s="340"/>
      <c r="V323" s="340"/>
      <c r="W323" s="340"/>
      <c r="X323" s="420"/>
      <c r="Y323" s="420"/>
      <c r="Z323" s="461"/>
    </row>
    <row r="324" spans="1:26" s="338" customFormat="1">
      <c r="A324" s="337"/>
      <c r="B324" s="337"/>
      <c r="C324" s="337"/>
      <c r="D324" s="337"/>
      <c r="E324" s="337"/>
      <c r="F324" s="337"/>
      <c r="G324" s="337"/>
      <c r="H324" s="337"/>
      <c r="I324" s="337"/>
      <c r="J324" s="337"/>
      <c r="K324" s="340"/>
      <c r="L324" s="341"/>
      <c r="M324" s="341"/>
      <c r="N324" s="341"/>
      <c r="O324" s="341"/>
      <c r="P324" s="341"/>
      <c r="Q324" s="341"/>
      <c r="R324" s="341"/>
      <c r="S324" s="341"/>
      <c r="T324" s="341"/>
      <c r="U324" s="340"/>
      <c r="V324" s="340"/>
      <c r="W324" s="340"/>
      <c r="X324" s="420"/>
      <c r="Y324" s="420"/>
      <c r="Z324" s="461"/>
    </row>
    <row r="325" spans="1:26" s="339" customFormat="1">
      <c r="A325" s="337"/>
      <c r="B325" s="337"/>
      <c r="C325" s="337"/>
      <c r="D325" s="337"/>
      <c r="E325" s="337"/>
      <c r="F325" s="337"/>
      <c r="G325" s="337"/>
      <c r="H325" s="337"/>
      <c r="I325" s="337"/>
      <c r="J325" s="337"/>
      <c r="K325" s="340"/>
      <c r="L325" s="341"/>
      <c r="M325" s="341"/>
      <c r="N325" s="341"/>
      <c r="O325" s="341"/>
      <c r="P325" s="341"/>
      <c r="Q325" s="341"/>
      <c r="R325" s="341"/>
      <c r="S325" s="341"/>
      <c r="T325" s="341"/>
      <c r="U325" s="340"/>
      <c r="V325" s="340"/>
      <c r="W325" s="340"/>
      <c r="X325" s="341"/>
      <c r="Y325" s="341"/>
      <c r="Z325" s="462"/>
    </row>
    <row r="326" spans="1:26" s="339" customFormat="1">
      <c r="A326" s="337"/>
      <c r="B326" s="337"/>
      <c r="C326" s="337"/>
      <c r="D326" s="337"/>
      <c r="E326" s="337"/>
      <c r="F326" s="337"/>
      <c r="G326" s="337"/>
      <c r="H326" s="337"/>
      <c r="I326" s="337"/>
      <c r="J326" s="337"/>
      <c r="K326" s="340"/>
      <c r="L326" s="341"/>
      <c r="M326" s="341"/>
      <c r="N326" s="341"/>
      <c r="O326" s="341"/>
      <c r="P326" s="341"/>
      <c r="Q326" s="341"/>
      <c r="R326" s="341"/>
      <c r="S326" s="341"/>
      <c r="T326" s="341"/>
      <c r="U326" s="340"/>
      <c r="V326" s="340"/>
      <c r="W326" s="340"/>
      <c r="X326" s="341"/>
      <c r="Y326" s="341"/>
      <c r="Z326" s="462"/>
    </row>
    <row r="327" spans="1:26" s="339" customFormat="1">
      <c r="A327" s="337"/>
      <c r="B327" s="337"/>
      <c r="C327" s="337"/>
      <c r="D327" s="337"/>
      <c r="E327" s="337"/>
      <c r="F327" s="337"/>
      <c r="G327" s="337"/>
      <c r="H327" s="337"/>
      <c r="I327" s="337"/>
      <c r="J327" s="337"/>
      <c r="K327" s="340"/>
      <c r="L327" s="341"/>
      <c r="M327" s="341"/>
      <c r="N327" s="341"/>
      <c r="O327" s="341"/>
      <c r="P327" s="341"/>
      <c r="Q327" s="341"/>
      <c r="R327" s="341"/>
      <c r="S327" s="341"/>
      <c r="T327" s="341"/>
      <c r="U327" s="340"/>
      <c r="V327" s="340"/>
      <c r="W327" s="340"/>
      <c r="X327" s="341"/>
      <c r="Y327" s="341"/>
      <c r="Z327" s="462"/>
    </row>
    <row r="328" spans="1:26" s="339" customFormat="1">
      <c r="A328" s="337"/>
      <c r="B328" s="337"/>
      <c r="C328" s="337"/>
      <c r="D328" s="337"/>
      <c r="E328" s="337"/>
      <c r="F328" s="337"/>
      <c r="G328" s="337"/>
      <c r="H328" s="337"/>
      <c r="I328" s="337"/>
      <c r="J328" s="337"/>
      <c r="K328" s="340"/>
      <c r="L328" s="341"/>
      <c r="M328" s="341"/>
      <c r="N328" s="341"/>
      <c r="O328" s="341"/>
      <c r="P328" s="341"/>
      <c r="Q328" s="341"/>
      <c r="R328" s="341"/>
      <c r="S328" s="341"/>
      <c r="T328" s="341"/>
      <c r="U328" s="340"/>
      <c r="V328" s="340"/>
      <c r="W328" s="340"/>
      <c r="X328" s="341"/>
      <c r="Y328" s="341"/>
      <c r="Z328" s="462"/>
    </row>
    <row r="329" spans="1:26" s="339" customFormat="1">
      <c r="A329" s="337"/>
      <c r="B329" s="337"/>
      <c r="C329" s="337"/>
      <c r="D329" s="337"/>
      <c r="E329" s="337"/>
      <c r="F329" s="337"/>
      <c r="G329" s="337"/>
      <c r="H329" s="337"/>
      <c r="I329" s="337"/>
      <c r="J329" s="337"/>
      <c r="K329" s="340"/>
      <c r="L329" s="341"/>
      <c r="M329" s="341"/>
      <c r="N329" s="341"/>
      <c r="O329" s="341"/>
      <c r="P329" s="341"/>
      <c r="Q329" s="341"/>
      <c r="R329" s="341"/>
      <c r="S329" s="341"/>
      <c r="T329" s="341"/>
      <c r="U329" s="340"/>
      <c r="V329" s="340"/>
      <c r="W329" s="340"/>
      <c r="X329" s="341"/>
      <c r="Y329" s="341"/>
      <c r="Z329" s="462"/>
    </row>
    <row r="330" spans="1:26" s="339" customFormat="1">
      <c r="A330" s="337"/>
      <c r="B330" s="337"/>
      <c r="C330" s="337"/>
      <c r="D330" s="337"/>
      <c r="E330" s="337"/>
      <c r="F330" s="337"/>
      <c r="G330" s="337"/>
      <c r="H330" s="337"/>
      <c r="I330" s="337"/>
      <c r="J330" s="337"/>
      <c r="K330" s="340"/>
      <c r="L330" s="341"/>
      <c r="M330" s="341"/>
      <c r="N330" s="341"/>
      <c r="O330" s="341"/>
      <c r="P330" s="341"/>
      <c r="Q330" s="341"/>
      <c r="R330" s="341"/>
      <c r="S330" s="341"/>
      <c r="T330" s="341"/>
      <c r="U330" s="340"/>
      <c r="V330" s="340"/>
      <c r="W330" s="340"/>
      <c r="X330" s="341"/>
      <c r="Y330" s="341"/>
      <c r="Z330" s="462"/>
    </row>
    <row r="331" spans="1:26" s="339" customFormat="1">
      <c r="A331" s="249"/>
      <c r="B331" s="249"/>
      <c r="C331" s="249"/>
      <c r="D331" s="249"/>
      <c r="E331" s="249"/>
      <c r="F331" s="249"/>
      <c r="G331" s="249"/>
      <c r="H331" s="249"/>
      <c r="I331" s="249"/>
      <c r="J331" s="249"/>
      <c r="K331" s="340"/>
      <c r="L331" s="341"/>
      <c r="M331" s="341"/>
      <c r="N331" s="341"/>
      <c r="O331" s="341"/>
      <c r="P331" s="341"/>
      <c r="Q331" s="341"/>
      <c r="R331" s="341"/>
      <c r="S331" s="341"/>
      <c r="T331" s="341"/>
      <c r="U331" s="340"/>
      <c r="V331" s="340"/>
      <c r="W331" s="340"/>
      <c r="X331" s="341"/>
      <c r="Y331" s="341"/>
      <c r="Z331" s="462"/>
    </row>
    <row r="332" spans="1:26" s="339" customFormat="1">
      <c r="A332" s="249"/>
      <c r="B332" s="249"/>
      <c r="C332" s="249"/>
      <c r="D332" s="249"/>
      <c r="E332" s="249"/>
      <c r="F332" s="249"/>
      <c r="G332" s="249"/>
      <c r="H332" s="249"/>
      <c r="I332" s="249"/>
      <c r="J332" s="249"/>
      <c r="K332" s="340"/>
      <c r="L332" s="341"/>
      <c r="M332" s="341"/>
      <c r="N332" s="341"/>
      <c r="O332" s="341"/>
      <c r="P332" s="341"/>
      <c r="Q332" s="341"/>
      <c r="R332" s="341"/>
      <c r="S332" s="341"/>
      <c r="T332" s="341"/>
      <c r="U332" s="340"/>
      <c r="V332" s="340"/>
      <c r="W332" s="340"/>
      <c r="X332" s="341"/>
      <c r="Y332" s="341"/>
      <c r="Z332" s="462"/>
    </row>
    <row r="333" spans="1:26" s="339" customFormat="1">
      <c r="A333" s="249"/>
      <c r="B333" s="249"/>
      <c r="C333" s="249"/>
      <c r="D333" s="249"/>
      <c r="E333" s="249"/>
      <c r="F333" s="249"/>
      <c r="G333" s="249"/>
      <c r="H333" s="249"/>
      <c r="I333" s="249"/>
      <c r="J333" s="249"/>
      <c r="K333" s="340"/>
      <c r="L333" s="341"/>
      <c r="M333" s="341"/>
      <c r="N333" s="341"/>
      <c r="O333" s="341"/>
      <c r="P333" s="341"/>
      <c r="Q333" s="341"/>
      <c r="R333" s="341"/>
      <c r="S333" s="341"/>
      <c r="T333" s="341"/>
      <c r="U333" s="340"/>
      <c r="V333" s="340"/>
      <c r="W333" s="340"/>
      <c r="X333" s="341"/>
      <c r="Y333" s="341"/>
      <c r="Z333" s="462"/>
    </row>
    <row r="334" spans="1:26" s="339" customFormat="1">
      <c r="A334" s="249"/>
      <c r="B334" s="249"/>
      <c r="C334" s="249"/>
      <c r="D334" s="249"/>
      <c r="E334" s="249"/>
      <c r="F334" s="249"/>
      <c r="G334" s="249"/>
      <c r="H334" s="249"/>
      <c r="I334" s="249"/>
      <c r="J334" s="249"/>
      <c r="K334" s="340"/>
      <c r="L334" s="341"/>
      <c r="M334" s="341"/>
      <c r="N334" s="341"/>
      <c r="O334" s="341"/>
      <c r="P334" s="341"/>
      <c r="Q334" s="341"/>
      <c r="R334" s="341"/>
      <c r="S334" s="341"/>
      <c r="T334" s="341"/>
      <c r="U334" s="340"/>
      <c r="V334" s="340"/>
      <c r="W334" s="340"/>
      <c r="X334" s="341"/>
      <c r="Y334" s="341"/>
      <c r="Z334" s="462"/>
    </row>
    <row r="335" spans="1:26" s="339" customFormat="1">
      <c r="A335" s="249"/>
      <c r="B335" s="249"/>
      <c r="C335" s="249"/>
      <c r="D335" s="249"/>
      <c r="E335" s="249"/>
      <c r="F335" s="249"/>
      <c r="G335" s="249"/>
      <c r="H335" s="249"/>
      <c r="I335" s="249"/>
      <c r="J335" s="249"/>
      <c r="K335" s="340"/>
      <c r="L335" s="341"/>
      <c r="M335" s="341"/>
      <c r="N335" s="341"/>
      <c r="O335" s="341"/>
      <c r="P335" s="341"/>
      <c r="Q335" s="341"/>
      <c r="R335" s="341"/>
      <c r="S335" s="341"/>
      <c r="T335" s="341"/>
      <c r="U335" s="340"/>
      <c r="V335" s="340"/>
      <c r="W335" s="340"/>
      <c r="X335" s="341"/>
      <c r="Y335" s="341"/>
      <c r="Z335" s="462"/>
    </row>
    <row r="336" spans="1:26" s="339" customFormat="1">
      <c r="A336" s="249"/>
      <c r="B336" s="249"/>
      <c r="C336" s="249"/>
      <c r="D336" s="249"/>
      <c r="E336" s="249"/>
      <c r="F336" s="249"/>
      <c r="G336" s="249"/>
      <c r="H336" s="249"/>
      <c r="I336" s="249"/>
      <c r="J336" s="249"/>
      <c r="K336" s="340"/>
      <c r="L336" s="341"/>
      <c r="M336" s="341"/>
      <c r="N336" s="341"/>
      <c r="O336" s="341"/>
      <c r="P336" s="341"/>
      <c r="Q336" s="341"/>
      <c r="R336" s="341"/>
      <c r="S336" s="341"/>
      <c r="T336" s="341"/>
      <c r="U336" s="340"/>
      <c r="V336" s="340"/>
      <c r="W336" s="340"/>
      <c r="X336" s="341"/>
      <c r="Y336" s="341"/>
      <c r="Z336" s="462"/>
    </row>
    <row r="337" spans="1:26" s="339" customFormat="1">
      <c r="A337" s="249"/>
      <c r="B337" s="249"/>
      <c r="C337" s="249"/>
      <c r="D337" s="249"/>
      <c r="E337" s="249"/>
      <c r="F337" s="249"/>
      <c r="G337" s="249"/>
      <c r="H337" s="249"/>
      <c r="I337" s="249"/>
      <c r="J337" s="249"/>
      <c r="K337" s="340"/>
      <c r="L337" s="341"/>
      <c r="M337" s="341"/>
      <c r="N337" s="341"/>
      <c r="O337" s="341"/>
      <c r="P337" s="341"/>
      <c r="Q337" s="341"/>
      <c r="R337" s="341"/>
      <c r="S337" s="341"/>
      <c r="T337" s="341"/>
      <c r="U337" s="340"/>
      <c r="V337" s="340"/>
      <c r="W337" s="340"/>
      <c r="X337" s="341"/>
      <c r="Y337" s="341"/>
      <c r="Z337" s="462"/>
    </row>
    <row r="338" spans="1:26" s="339" customFormat="1">
      <c r="A338" s="249"/>
      <c r="B338" s="249"/>
      <c r="C338" s="249"/>
      <c r="D338" s="249"/>
      <c r="E338" s="249"/>
      <c r="F338" s="249"/>
      <c r="G338" s="249"/>
      <c r="H338" s="249"/>
      <c r="I338" s="249"/>
      <c r="J338" s="249"/>
      <c r="K338" s="340"/>
      <c r="L338" s="341"/>
      <c r="M338" s="341"/>
      <c r="N338" s="341"/>
      <c r="O338" s="341"/>
      <c r="P338" s="341"/>
      <c r="Q338" s="341"/>
      <c r="R338" s="341"/>
      <c r="S338" s="341"/>
      <c r="T338" s="341"/>
      <c r="U338" s="340"/>
      <c r="V338" s="340"/>
      <c r="W338" s="340"/>
      <c r="X338" s="341"/>
      <c r="Y338" s="341"/>
      <c r="Z338" s="462"/>
    </row>
    <row r="339" spans="1:26" s="339" customFormat="1">
      <c r="A339" s="249"/>
      <c r="B339" s="249"/>
      <c r="C339" s="249"/>
      <c r="D339" s="249"/>
      <c r="E339" s="249"/>
      <c r="F339" s="249"/>
      <c r="G339" s="249"/>
      <c r="H339" s="249"/>
      <c r="I339" s="249"/>
      <c r="J339" s="249"/>
      <c r="K339" s="340"/>
      <c r="L339" s="341"/>
      <c r="M339" s="341"/>
      <c r="N339" s="341"/>
      <c r="O339" s="341"/>
      <c r="P339" s="341"/>
      <c r="Q339" s="341"/>
      <c r="R339" s="341"/>
      <c r="S339" s="341"/>
      <c r="T339" s="341"/>
      <c r="U339" s="340"/>
      <c r="V339" s="340"/>
      <c r="W339" s="340"/>
      <c r="X339" s="341"/>
      <c r="Y339" s="341"/>
      <c r="Z339" s="462"/>
    </row>
    <row r="340" spans="1:26" s="339" customFormat="1">
      <c r="A340" s="249"/>
      <c r="B340" s="249"/>
      <c r="C340" s="249"/>
      <c r="D340" s="249"/>
      <c r="E340" s="249"/>
      <c r="F340" s="249"/>
      <c r="G340" s="249"/>
      <c r="H340" s="249"/>
      <c r="I340" s="249"/>
      <c r="J340" s="249"/>
      <c r="K340" s="340"/>
      <c r="L340" s="341"/>
      <c r="M340" s="341"/>
      <c r="N340" s="341"/>
      <c r="O340" s="341"/>
      <c r="P340" s="341"/>
      <c r="Q340" s="341"/>
      <c r="R340" s="341"/>
      <c r="S340" s="341"/>
      <c r="T340" s="341"/>
      <c r="U340" s="340"/>
      <c r="V340" s="340"/>
      <c r="W340" s="340"/>
      <c r="X340" s="341"/>
      <c r="Y340" s="341"/>
      <c r="Z340" s="462"/>
    </row>
    <row r="341" spans="1:26" s="339" customFormat="1">
      <c r="A341" s="249"/>
      <c r="B341" s="249"/>
      <c r="C341" s="249"/>
      <c r="D341" s="249"/>
      <c r="E341" s="249"/>
      <c r="F341" s="249"/>
      <c r="G341" s="249"/>
      <c r="H341" s="249"/>
      <c r="I341" s="249"/>
      <c r="J341" s="249"/>
      <c r="K341" s="340"/>
      <c r="L341" s="341"/>
      <c r="M341" s="341"/>
      <c r="N341" s="341"/>
      <c r="O341" s="341"/>
      <c r="P341" s="341"/>
      <c r="Q341" s="341"/>
      <c r="R341" s="341"/>
      <c r="S341" s="341"/>
      <c r="T341" s="341"/>
      <c r="U341" s="340"/>
      <c r="V341" s="340"/>
      <c r="W341" s="340"/>
      <c r="X341" s="341"/>
      <c r="Y341" s="341"/>
      <c r="Z341" s="462"/>
    </row>
    <row r="342" spans="1:26" s="339" customFormat="1">
      <c r="A342" s="249"/>
      <c r="B342" s="249"/>
      <c r="C342" s="249"/>
      <c r="D342" s="249"/>
      <c r="E342" s="249"/>
      <c r="F342" s="249"/>
      <c r="G342" s="249"/>
      <c r="H342" s="249"/>
      <c r="I342" s="249"/>
      <c r="J342" s="249"/>
      <c r="K342" s="340"/>
      <c r="L342" s="341"/>
      <c r="M342" s="341"/>
      <c r="N342" s="341"/>
      <c r="O342" s="341"/>
      <c r="P342" s="341"/>
      <c r="Q342" s="341"/>
      <c r="R342" s="341"/>
      <c r="S342" s="341"/>
      <c r="T342" s="341"/>
      <c r="U342" s="340"/>
      <c r="V342" s="340"/>
      <c r="W342" s="340"/>
      <c r="X342" s="341"/>
      <c r="Y342" s="341"/>
      <c r="Z342" s="462"/>
    </row>
    <row r="343" spans="1:26" s="339" customFormat="1">
      <c r="A343" s="249"/>
      <c r="B343" s="249"/>
      <c r="C343" s="249"/>
      <c r="D343" s="249"/>
      <c r="E343" s="249"/>
      <c r="F343" s="249"/>
      <c r="G343" s="249"/>
      <c r="H343" s="249"/>
      <c r="I343" s="249"/>
      <c r="J343" s="249"/>
      <c r="K343" s="340"/>
      <c r="L343" s="341"/>
      <c r="M343" s="341"/>
      <c r="N343" s="341"/>
      <c r="O343" s="341"/>
      <c r="P343" s="341"/>
      <c r="Q343" s="341"/>
      <c r="R343" s="341"/>
      <c r="S343" s="341"/>
      <c r="T343" s="341"/>
      <c r="U343" s="340"/>
      <c r="V343" s="340"/>
      <c r="W343" s="340"/>
      <c r="X343" s="341"/>
      <c r="Y343" s="341"/>
      <c r="Z343" s="462"/>
    </row>
    <row r="344" spans="1:26" s="339" customFormat="1">
      <c r="A344" s="249"/>
      <c r="B344" s="249"/>
      <c r="C344" s="249"/>
      <c r="D344" s="249"/>
      <c r="E344" s="249"/>
      <c r="F344" s="249"/>
      <c r="G344" s="249"/>
      <c r="H344" s="249"/>
      <c r="I344" s="249"/>
      <c r="J344" s="249"/>
      <c r="K344" s="340"/>
      <c r="L344" s="341"/>
      <c r="M344" s="341"/>
      <c r="N344" s="341"/>
      <c r="O344" s="341"/>
      <c r="P344" s="341"/>
      <c r="Q344" s="341"/>
      <c r="R344" s="341"/>
      <c r="S344" s="341"/>
      <c r="T344" s="341"/>
      <c r="U344" s="340"/>
      <c r="V344" s="340"/>
      <c r="W344" s="340"/>
      <c r="X344" s="341"/>
      <c r="Y344" s="341"/>
      <c r="Z344" s="462"/>
    </row>
    <row r="345" spans="1:26" s="339" customFormat="1">
      <c r="A345" s="249"/>
      <c r="B345" s="249"/>
      <c r="C345" s="249"/>
      <c r="D345" s="249"/>
      <c r="E345" s="249"/>
      <c r="F345" s="249"/>
      <c r="G345" s="249"/>
      <c r="H345" s="249"/>
      <c r="I345" s="249"/>
      <c r="J345" s="249"/>
      <c r="K345" s="340"/>
      <c r="L345" s="341"/>
      <c r="M345" s="341"/>
      <c r="N345" s="341"/>
      <c r="O345" s="341"/>
      <c r="P345" s="341"/>
      <c r="Q345" s="341"/>
      <c r="R345" s="341"/>
      <c r="S345" s="341"/>
      <c r="T345" s="341"/>
      <c r="U345" s="340"/>
      <c r="V345" s="340"/>
      <c r="W345" s="340"/>
      <c r="X345" s="341"/>
      <c r="Y345" s="341"/>
      <c r="Z345" s="462"/>
    </row>
    <row r="346" spans="1:26" s="339" customFormat="1">
      <c r="A346" s="249"/>
      <c r="B346" s="249"/>
      <c r="C346" s="249"/>
      <c r="D346" s="249"/>
      <c r="E346" s="249"/>
      <c r="F346" s="249"/>
      <c r="G346" s="249"/>
      <c r="H346" s="249"/>
      <c r="I346" s="249"/>
      <c r="J346" s="249"/>
      <c r="K346" s="340"/>
      <c r="L346" s="341"/>
      <c r="M346" s="341"/>
      <c r="N346" s="341"/>
      <c r="O346" s="341"/>
      <c r="P346" s="341"/>
      <c r="Q346" s="341"/>
      <c r="R346" s="341"/>
      <c r="S346" s="341"/>
      <c r="T346" s="341"/>
      <c r="U346" s="340"/>
      <c r="V346" s="340"/>
      <c r="W346" s="340"/>
      <c r="X346" s="341"/>
      <c r="Y346" s="341"/>
      <c r="Z346" s="462"/>
    </row>
  </sheetData>
  <sheetProtection sheet="1" objects="1" scenarios="1"/>
  <mergeCells count="81">
    <mergeCell ref="B2:J2"/>
    <mergeCell ref="A3:J3"/>
    <mergeCell ref="A4:C4"/>
    <mergeCell ref="D4:E4"/>
    <mergeCell ref="G4:H4"/>
    <mergeCell ref="A5:C5"/>
    <mergeCell ref="D5:E5"/>
    <mergeCell ref="G5:H5"/>
    <mergeCell ref="A8:E8"/>
    <mergeCell ref="F8:H9"/>
    <mergeCell ref="A6:C6"/>
    <mergeCell ref="D6:E6"/>
    <mergeCell ref="F6:F7"/>
    <mergeCell ref="G6:J7"/>
    <mergeCell ref="A7:C7"/>
    <mergeCell ref="D7:E7"/>
    <mergeCell ref="I44:J44"/>
    <mergeCell ref="A32:G32"/>
    <mergeCell ref="A33:G33"/>
    <mergeCell ref="H36:J36"/>
    <mergeCell ref="I37:J37"/>
    <mergeCell ref="I38:J38"/>
    <mergeCell ref="I39:J39"/>
    <mergeCell ref="I40:J40"/>
    <mergeCell ref="I41:J41"/>
    <mergeCell ref="I42:J42"/>
    <mergeCell ref="I43:J43"/>
    <mergeCell ref="C49:E49"/>
    <mergeCell ref="G60:J61"/>
    <mergeCell ref="G62:J62"/>
    <mergeCell ref="G50:J50"/>
    <mergeCell ref="G51:J52"/>
    <mergeCell ref="G53:J53"/>
    <mergeCell ref="I45:J45"/>
    <mergeCell ref="I46:J46"/>
    <mergeCell ref="A47:G47"/>
    <mergeCell ref="A48:E48"/>
    <mergeCell ref="G48:I48"/>
    <mergeCell ref="G69:J70"/>
    <mergeCell ref="G71:J71"/>
    <mergeCell ref="A57:E57"/>
    <mergeCell ref="G57:I57"/>
    <mergeCell ref="G59:J59"/>
    <mergeCell ref="A66:E66"/>
    <mergeCell ref="G66:I66"/>
    <mergeCell ref="C67:E67"/>
    <mergeCell ref="G68:J68"/>
    <mergeCell ref="A84:C85"/>
    <mergeCell ref="H84:J85"/>
    <mergeCell ref="H87:J87"/>
    <mergeCell ref="H88:J88"/>
    <mergeCell ref="H89:J89"/>
    <mergeCell ref="H91:J91"/>
    <mergeCell ref="H92:J92"/>
    <mergeCell ref="A31:E31"/>
    <mergeCell ref="H104:J104"/>
    <mergeCell ref="H105:J105"/>
    <mergeCell ref="A75:J75"/>
    <mergeCell ref="A76:J76"/>
    <mergeCell ref="A77:J77"/>
    <mergeCell ref="A78:J78"/>
    <mergeCell ref="H101:J101"/>
    <mergeCell ref="H86:J86"/>
    <mergeCell ref="A79:J79"/>
    <mergeCell ref="A80:J80"/>
    <mergeCell ref="A81:J81"/>
    <mergeCell ref="A82:J82"/>
    <mergeCell ref="A83:J83"/>
    <mergeCell ref="H108:J108"/>
    <mergeCell ref="H107:J107"/>
    <mergeCell ref="H103:J103"/>
    <mergeCell ref="H106:J106"/>
    <mergeCell ref="H93:J93"/>
    <mergeCell ref="H94:J94"/>
    <mergeCell ref="H95:J95"/>
    <mergeCell ref="H97:J97"/>
    <mergeCell ref="H96:J96"/>
    <mergeCell ref="H98:J98"/>
    <mergeCell ref="H99:J99"/>
    <mergeCell ref="H100:J100"/>
    <mergeCell ref="H102:J102"/>
  </mergeCells>
  <pageMargins left="0.56000000000000005" right="0.52" top="0.55000000000000004" bottom="0.57000000000000006" header="0.30000000000000004" footer="0.30000000000000004"/>
  <pageSetup paperSize="9" scale="99" orientation="landscape" r:id="rId1"/>
  <headerFooter>
    <oddHeader>&amp;L&amp;8 UTC  - Master Qualité&amp;C&amp;8Onglet : &amp;A&amp;R&amp;8Fichier : &amp;F</oddHeader>
    <oddFooter>&amp;L&amp;8Version du 04 février 2018&amp;C&amp;8©2018  Master QPO - TTS :Claire MANCET-Hamza EL MARSAOUI-Lamjed MEKSI-Wiame LAMKADEM &amp;R&amp;8&amp;P/&amp;N</oddFooter>
  </headerFooter>
  <rowBreaks count="4" manualBreakCount="4">
    <brk id="31" max="16383" man="1"/>
    <brk id="47" max="16383" man="1"/>
    <brk id="65" max="9" man="1"/>
    <brk id="83" max="9" man="1"/>
  </rowBreaks>
  <drawing r:id="rId2"/>
</worksheet>
</file>

<file path=xl/worksheets/sheet8.xml><?xml version="1.0" encoding="utf-8"?>
<worksheet xmlns="http://schemas.openxmlformats.org/spreadsheetml/2006/main" xmlns:r="http://schemas.openxmlformats.org/officeDocument/2006/relationships">
  <sheetPr codeName="Feuil3">
    <tabColor rgb="FF21BDE9"/>
  </sheetPr>
  <dimension ref="A1:AK369"/>
  <sheetViews>
    <sheetView view="pageBreakPreview" zoomScaleSheetLayoutView="100" workbookViewId="0">
      <selection activeCell="J4" sqref="J4"/>
    </sheetView>
  </sheetViews>
  <sheetFormatPr baseColWidth="10" defaultColWidth="10.7109375" defaultRowHeight="15"/>
  <cols>
    <col min="1" max="1" width="11" style="143" customWidth="1"/>
    <col min="2" max="10" width="14.85546875" style="143" customWidth="1"/>
    <col min="11" max="11" width="11.42578125" style="146" customWidth="1"/>
    <col min="12" max="12" width="16" style="152" customWidth="1"/>
    <col min="13" max="16" width="9.42578125" style="152" customWidth="1"/>
    <col min="17" max="19" width="9.7109375" style="152" customWidth="1"/>
    <col min="20" max="20" width="10" style="152" customWidth="1"/>
    <col min="21" max="22" width="10.7109375" style="146"/>
    <col min="23" max="35" width="10.7109375" style="142"/>
    <col min="36" max="16384" width="10.7109375" style="143"/>
  </cols>
  <sheetData>
    <row r="1" spans="1:25" ht="27" customHeight="1">
      <c r="A1" s="775" t="s">
        <v>1177</v>
      </c>
      <c r="B1" s="776"/>
      <c r="C1" s="776"/>
      <c r="D1" s="776"/>
      <c r="E1" s="777"/>
      <c r="F1" s="777"/>
      <c r="G1" s="777"/>
      <c r="H1" s="777"/>
      <c r="I1" s="777"/>
      <c r="J1" s="778" t="s">
        <v>1</v>
      </c>
      <c r="K1" s="139"/>
      <c r="L1" s="139"/>
      <c r="M1" s="139"/>
      <c r="N1" s="139"/>
      <c r="O1" s="139"/>
      <c r="P1" s="139"/>
      <c r="Q1" s="139"/>
      <c r="R1" s="139"/>
      <c r="S1" s="140"/>
      <c r="T1" s="140"/>
      <c r="U1" s="141"/>
      <c r="V1" s="141"/>
    </row>
    <row r="2" spans="1:25" ht="32.1" customHeight="1">
      <c r="A2" s="779"/>
      <c r="B2" s="1505" t="str">
        <f>'Evaluation des exigences'!A2</f>
        <v>ISO 13485:2016, ISO 9001:2015, ISO 14971:2013 : Mutualisation des exigences et outil tri-diagnostic pour la performance des entreprises biomédicales</v>
      </c>
      <c r="C2" s="1506"/>
      <c r="D2" s="1506"/>
      <c r="E2" s="1506"/>
      <c r="F2" s="1506"/>
      <c r="G2" s="1506"/>
      <c r="H2" s="1506"/>
      <c r="I2" s="1506"/>
      <c r="J2" s="1507"/>
      <c r="K2" s="144"/>
      <c r="L2" s="145"/>
      <c r="M2" s="145"/>
      <c r="N2" s="145"/>
      <c r="O2" s="145"/>
      <c r="P2" s="145"/>
      <c r="Q2" s="145"/>
      <c r="R2" s="145"/>
      <c r="S2" s="140"/>
      <c r="T2" s="140"/>
    </row>
    <row r="3" spans="1:25" ht="21.95" customHeight="1">
      <c r="A3" s="1508" t="s">
        <v>1174</v>
      </c>
      <c r="B3" s="1509"/>
      <c r="C3" s="1509"/>
      <c r="D3" s="1509"/>
      <c r="E3" s="1509"/>
      <c r="F3" s="1509"/>
      <c r="G3" s="1509"/>
      <c r="H3" s="1509"/>
      <c r="I3" s="1509"/>
      <c r="J3" s="1510"/>
      <c r="K3" s="147"/>
      <c r="L3" s="148"/>
      <c r="M3" s="148"/>
      <c r="N3" s="148"/>
      <c r="O3" s="148"/>
      <c r="P3" s="148"/>
      <c r="Q3" s="148"/>
      <c r="R3" s="148"/>
      <c r="S3" s="140"/>
      <c r="T3" s="140"/>
      <c r="U3" s="141"/>
      <c r="V3" s="149"/>
    </row>
    <row r="4" spans="1:25" ht="14.1" customHeight="1">
      <c r="A4" s="1511" t="str">
        <f>'Evaluation des exigences'!A4</f>
        <v>Nom de l'établissement :</v>
      </c>
      <c r="B4" s="1512"/>
      <c r="C4" s="1512"/>
      <c r="D4" s="1513" t="str">
        <f>'Evaluation des exigences'!E4</f>
        <v>Nom de l'établissement</v>
      </c>
      <c r="E4" s="1514"/>
      <c r="F4" s="780" t="str">
        <f>'Evaluation des exigences'!H4</f>
        <v>Resp. Autodiagnostic :</v>
      </c>
      <c r="G4" s="1515" t="str">
        <f>'Evaluation des exigences'!I4</f>
        <v>Nom &amp; Prénom</v>
      </c>
      <c r="H4" s="1516"/>
      <c r="I4" s="12" t="str">
        <f>'Evaluation des exigences'!L4</f>
        <v>Date :</v>
      </c>
      <c r="J4" s="781">
        <f>'Evaluation des exigences'!M4</f>
        <v>43131</v>
      </c>
      <c r="K4" s="150"/>
      <c r="L4" s="150"/>
      <c r="M4" s="151"/>
      <c r="N4" s="150"/>
      <c r="O4" s="150"/>
      <c r="P4" s="150"/>
      <c r="Q4" s="150"/>
      <c r="R4" s="150"/>
      <c r="V4" s="149"/>
    </row>
    <row r="5" spans="1:25" ht="14.1" customHeight="1">
      <c r="A5" s="1517" t="str">
        <f>'Evaluation des exigences'!A5</f>
        <v>Resp. Qualité et Affaires Règlementaires :</v>
      </c>
      <c r="B5" s="1518"/>
      <c r="C5" s="1518"/>
      <c r="D5" s="1519" t="str">
        <f>'Evaluation des exigences'!E5</f>
        <v>Nom et Prénom</v>
      </c>
      <c r="E5" s="1520"/>
      <c r="F5" s="661" t="str">
        <f>'Evaluation des exigences'!H5</f>
        <v>Email :</v>
      </c>
      <c r="G5" s="1540" t="str">
        <f>'Evaluation des exigences'!I5</f>
        <v>email</v>
      </c>
      <c r="H5" s="1541"/>
      <c r="I5" s="13" t="str">
        <f>'Evaluation des exigences'!L5</f>
        <v xml:space="preserve">Tel : </v>
      </c>
      <c r="J5" s="930" t="str">
        <f>'Evaluation des exigences'!M5</f>
        <v>xxxxxxx</v>
      </c>
      <c r="K5" s="153"/>
      <c r="L5" s="153"/>
      <c r="M5" s="154"/>
      <c r="N5" s="153"/>
      <c r="O5" s="153"/>
      <c r="P5" s="153"/>
      <c r="Q5" s="153"/>
      <c r="R5" s="153"/>
      <c r="V5" s="149"/>
    </row>
    <row r="6" spans="1:25" ht="14.1" customHeight="1">
      <c r="A6" s="1517" t="str">
        <f>'Evaluation des exigences'!A6</f>
        <v xml:space="preserve">Email : </v>
      </c>
      <c r="B6" s="1518"/>
      <c r="C6" s="1518"/>
      <c r="D6" s="1519" t="str">
        <f>'Evaluation des exigences'!E6</f>
        <v>@</v>
      </c>
      <c r="E6" s="1520"/>
      <c r="F6" s="1521" t="str">
        <f>'Evaluation des exigences'!H6</f>
        <v>Equipe d'évaluation :</v>
      </c>
      <c r="G6" s="1523" t="str">
        <f>'Evaluation des exigences'!I6</f>
        <v>Noms et prénoms des participants</v>
      </c>
      <c r="H6" s="1524"/>
      <c r="I6" s="1524"/>
      <c r="J6" s="1525"/>
      <c r="K6" s="155"/>
      <c r="L6" s="155"/>
      <c r="M6" s="155"/>
      <c r="N6" s="155"/>
      <c r="O6" s="155"/>
      <c r="P6" s="155"/>
      <c r="Q6" s="155"/>
      <c r="R6" s="155"/>
      <c r="S6" s="156"/>
      <c r="T6" s="156"/>
      <c r="U6" s="157"/>
      <c r="V6" s="158"/>
      <c r="W6" s="159"/>
      <c r="X6" s="159"/>
      <c r="Y6" s="159"/>
    </row>
    <row r="7" spans="1:25" ht="14.1" customHeight="1">
      <c r="A7" s="1528" t="str">
        <f>'Evaluation des exigences'!A7</f>
        <v>Téléphone :</v>
      </c>
      <c r="B7" s="1529"/>
      <c r="C7" s="1529"/>
      <c r="D7" s="1530" t="str">
        <f>'Evaluation des exigences'!E7</f>
        <v>Tél</v>
      </c>
      <c r="E7" s="1531"/>
      <c r="F7" s="1522"/>
      <c r="G7" s="1526"/>
      <c r="H7" s="1526"/>
      <c r="I7" s="1526"/>
      <c r="J7" s="1527"/>
      <c r="K7" s="155"/>
      <c r="L7" s="155"/>
      <c r="M7" s="155"/>
      <c r="N7" s="155"/>
      <c r="O7" s="155"/>
      <c r="P7" s="155"/>
      <c r="Q7" s="155"/>
      <c r="R7" s="155"/>
      <c r="S7" s="156"/>
      <c r="T7" s="156"/>
      <c r="U7" s="157"/>
      <c r="V7" s="158"/>
      <c r="W7" s="159"/>
      <c r="X7" s="159"/>
      <c r="Y7" s="159"/>
    </row>
    <row r="8" spans="1:25" ht="15.75" customHeight="1">
      <c r="A8" s="782"/>
      <c r="B8" s="160"/>
      <c r="C8" s="160"/>
      <c r="D8" s="160"/>
      <c r="E8" s="161"/>
      <c r="F8" s="1544" t="s">
        <v>1742</v>
      </c>
      <c r="G8" s="1544"/>
      <c r="H8" s="1544"/>
      <c r="I8" s="1544"/>
      <c r="J8" s="783"/>
      <c r="K8" s="163"/>
      <c r="L8" s="164"/>
      <c r="M8" s="165"/>
      <c r="N8" s="164"/>
      <c r="O8" s="164"/>
      <c r="P8" s="164"/>
      <c r="Q8" s="164"/>
      <c r="R8" s="164"/>
      <c r="S8" s="156"/>
      <c r="T8" s="156"/>
      <c r="U8" s="166"/>
      <c r="V8" s="166"/>
      <c r="W8" s="159"/>
      <c r="X8" s="159"/>
      <c r="Y8" s="159"/>
    </row>
    <row r="9" spans="1:25" ht="15.75">
      <c r="A9" s="784"/>
      <c r="B9" s="167"/>
      <c r="C9" s="167"/>
      <c r="D9" s="167"/>
      <c r="E9" s="167"/>
      <c r="F9" s="167"/>
      <c r="G9" s="167"/>
      <c r="H9" s="168" t="str">
        <f>" - - - - -"</f>
        <v xml:space="preserve"> - - - - -</v>
      </c>
      <c r="I9" s="1534" t="str">
        <f>CONCATENATE(TEXT('Page d''accueil'!$A$42,"#%")," ",'Page d''accueil'!$C$42)</f>
        <v>80% Conforme</v>
      </c>
      <c r="J9" s="1535"/>
      <c r="K9" s="166"/>
      <c r="L9" s="169"/>
      <c r="M9" s="169"/>
      <c r="N9" s="169"/>
      <c r="O9" s="169"/>
      <c r="P9" s="169"/>
      <c r="Q9" s="169"/>
      <c r="R9" s="169"/>
      <c r="S9" s="156"/>
      <c r="T9" s="156"/>
      <c r="U9" s="166"/>
      <c r="V9" s="166"/>
      <c r="W9" s="159"/>
      <c r="X9" s="159"/>
      <c r="Y9" s="159"/>
    </row>
    <row r="10" spans="1:25" ht="22.5" customHeight="1">
      <c r="A10" s="784"/>
      <c r="B10" s="167"/>
      <c r="C10" s="167"/>
      <c r="D10" s="167"/>
      <c r="E10" s="167"/>
      <c r="F10" s="167"/>
      <c r="G10" s="167"/>
      <c r="H10" s="170" t="str">
        <f>"- - - - -"</f>
        <v>- - - - -</v>
      </c>
      <c r="I10" s="1542" t="str">
        <f>CONCATENATE(TEXT('Page d''accueil'!$A$41,"#%")," ",'Page d''accueil'!$C$41)</f>
        <v>60% Convaincant</v>
      </c>
      <c r="J10" s="1543"/>
      <c r="K10" s="166"/>
      <c r="N10" s="172"/>
      <c r="Y10" s="159"/>
    </row>
    <row r="11" spans="1:25" ht="15.75">
      <c r="A11" s="784"/>
      <c r="B11" s="167"/>
      <c r="C11" s="167"/>
      <c r="D11" s="167"/>
      <c r="E11" s="167"/>
      <c r="F11" s="167"/>
      <c r="G11" s="167"/>
      <c r="H11" s="175" t="str">
        <f>"- - - - -"</f>
        <v>- - - - -</v>
      </c>
      <c r="I11" s="1532" t="str">
        <f>CONCATENATE(TEXT('Page d''accueil'!$A$39,"#%")," ",'Page d''accueil'!$C$39)</f>
        <v>30% Aléatoire</v>
      </c>
      <c r="J11" s="1533"/>
      <c r="K11" s="166"/>
      <c r="N11" s="176"/>
      <c r="Y11" s="159"/>
    </row>
    <row r="12" spans="1:25">
      <c r="A12" s="784"/>
      <c r="B12" s="167"/>
      <c r="C12" s="167"/>
      <c r="D12" s="167"/>
      <c r="E12" s="167"/>
      <c r="F12" s="167"/>
      <c r="G12" s="167"/>
      <c r="H12" s="167"/>
      <c r="I12" s="167"/>
      <c r="J12" s="785"/>
      <c r="K12" s="166"/>
      <c r="N12" s="176"/>
      <c r="Y12" s="159"/>
    </row>
    <row r="13" spans="1:25">
      <c r="A13" s="784"/>
      <c r="B13" s="167"/>
      <c r="C13" s="167"/>
      <c r="D13" s="167"/>
      <c r="E13" s="167"/>
      <c r="F13" s="167"/>
      <c r="G13" s="167"/>
      <c r="H13" s="167"/>
      <c r="I13" s="167"/>
      <c r="J13" s="785"/>
      <c r="K13" s="166"/>
      <c r="N13" s="176"/>
      <c r="Y13" s="159"/>
    </row>
    <row r="14" spans="1:25">
      <c r="A14" s="784"/>
      <c r="B14" s="167"/>
      <c r="C14" s="167"/>
      <c r="D14" s="167"/>
      <c r="E14" s="167"/>
      <c r="F14" s="167"/>
      <c r="G14" s="167"/>
      <c r="H14" s="167"/>
      <c r="I14" s="167"/>
      <c r="J14" s="785"/>
      <c r="K14" s="166"/>
      <c r="N14" s="176"/>
      <c r="Y14" s="159"/>
    </row>
    <row r="15" spans="1:25">
      <c r="A15" s="784"/>
      <c r="B15" s="167"/>
      <c r="C15" s="167"/>
      <c r="D15" s="167"/>
      <c r="E15" s="167"/>
      <c r="F15" s="167"/>
      <c r="G15" s="167"/>
      <c r="H15" s="167"/>
      <c r="I15" s="167"/>
      <c r="J15" s="785"/>
      <c r="K15" s="166"/>
      <c r="N15" s="164"/>
      <c r="Y15" s="159"/>
    </row>
    <row r="16" spans="1:25">
      <c r="A16" s="784"/>
      <c r="B16" s="167"/>
      <c r="C16" s="167"/>
      <c r="D16" s="167"/>
      <c r="E16" s="167"/>
      <c r="F16" s="167"/>
      <c r="G16" s="167"/>
      <c r="H16" s="167"/>
      <c r="I16" s="167"/>
      <c r="J16" s="785"/>
      <c r="K16" s="166"/>
      <c r="L16" s="169"/>
      <c r="M16" s="169"/>
      <c r="N16" s="169"/>
      <c r="Y16" s="159"/>
    </row>
    <row r="17" spans="1:25">
      <c r="A17" s="784"/>
      <c r="B17" s="167"/>
      <c r="C17" s="167"/>
      <c r="D17" s="167"/>
      <c r="E17" s="167"/>
      <c r="F17" s="167"/>
      <c r="G17" s="167"/>
      <c r="H17" s="167"/>
      <c r="I17" s="167"/>
      <c r="J17" s="785"/>
      <c r="K17" s="166"/>
      <c r="L17" s="169"/>
      <c r="M17" s="169"/>
      <c r="N17" s="169"/>
      <c r="Y17" s="159"/>
    </row>
    <row r="18" spans="1:25">
      <c r="A18" s="784"/>
      <c r="B18" s="167"/>
      <c r="C18" s="167"/>
      <c r="D18" s="167"/>
      <c r="E18" s="167"/>
      <c r="F18" s="167"/>
      <c r="G18" s="167"/>
      <c r="H18" s="167"/>
      <c r="I18" s="167"/>
      <c r="J18" s="785"/>
      <c r="K18" s="166"/>
      <c r="L18" s="169"/>
      <c r="M18" s="169"/>
      <c r="N18" s="169"/>
      <c r="Y18" s="159"/>
    </row>
    <row r="19" spans="1:25">
      <c r="A19" s="784"/>
      <c r="B19" s="167"/>
      <c r="C19" s="167"/>
      <c r="D19" s="167"/>
      <c r="E19" s="167"/>
      <c r="F19" s="167"/>
      <c r="G19" s="167"/>
      <c r="H19" s="167"/>
      <c r="I19" s="167"/>
      <c r="J19" s="785"/>
      <c r="K19" s="166"/>
      <c r="L19" s="169"/>
      <c r="M19" s="169"/>
      <c r="N19" s="169"/>
      <c r="O19" s="169"/>
      <c r="P19" s="169"/>
      <c r="Q19" s="169"/>
      <c r="R19" s="169"/>
      <c r="S19" s="156"/>
      <c r="T19" s="156"/>
      <c r="U19" s="166"/>
      <c r="V19" s="166"/>
      <c r="W19" s="159"/>
      <c r="X19" s="159"/>
      <c r="Y19" s="159"/>
    </row>
    <row r="20" spans="1:25">
      <c r="A20" s="784"/>
      <c r="B20" s="167"/>
      <c r="C20" s="167"/>
      <c r="D20" s="167"/>
      <c r="E20" s="167"/>
      <c r="F20" s="167"/>
      <c r="G20" s="167"/>
      <c r="H20" s="167"/>
      <c r="I20" s="167"/>
      <c r="J20" s="785"/>
      <c r="K20" s="166"/>
      <c r="N20" s="173"/>
      <c r="O20" s="173"/>
      <c r="P20" s="173"/>
      <c r="Q20" s="173"/>
      <c r="R20" s="173"/>
      <c r="S20" s="156"/>
      <c r="T20" s="156"/>
      <c r="U20" s="166"/>
      <c r="V20" s="166"/>
      <c r="W20" s="159"/>
      <c r="X20" s="159"/>
      <c r="Y20" s="159"/>
    </row>
    <row r="21" spans="1:25">
      <c r="A21" s="784"/>
      <c r="B21" s="167"/>
      <c r="C21" s="167"/>
      <c r="D21" s="167"/>
      <c r="E21" s="167"/>
      <c r="F21" s="167"/>
      <c r="G21" s="167"/>
      <c r="H21" s="167"/>
      <c r="I21" s="167"/>
      <c r="J21" s="785"/>
      <c r="K21" s="166"/>
      <c r="N21" s="172"/>
      <c r="O21" s="172"/>
      <c r="P21" s="172"/>
      <c r="Q21" s="172"/>
      <c r="R21" s="172"/>
      <c r="S21" s="156"/>
      <c r="T21" s="156"/>
      <c r="U21" s="166"/>
      <c r="V21" s="166"/>
      <c r="W21" s="159"/>
      <c r="X21" s="159"/>
      <c r="Y21" s="159"/>
    </row>
    <row r="22" spans="1:25">
      <c r="A22" s="784"/>
      <c r="B22" s="167"/>
      <c r="C22" s="167"/>
      <c r="D22" s="167"/>
      <c r="E22" s="167"/>
      <c r="F22" s="167"/>
      <c r="G22" s="167"/>
      <c r="H22" s="167"/>
      <c r="I22" s="167"/>
      <c r="J22" s="785"/>
      <c r="K22" s="166"/>
      <c r="N22" s="172"/>
      <c r="O22" s="172"/>
      <c r="P22" s="172"/>
      <c r="Q22" s="172"/>
      <c r="R22" s="172"/>
      <c r="S22" s="156"/>
      <c r="T22" s="156"/>
      <c r="U22" s="166"/>
      <c r="V22" s="166"/>
      <c r="W22" s="159"/>
      <c r="X22" s="159"/>
      <c r="Y22" s="159"/>
    </row>
    <row r="23" spans="1:25">
      <c r="A23" s="784"/>
      <c r="B23" s="167"/>
      <c r="C23" s="167"/>
      <c r="D23" s="167"/>
      <c r="E23" s="167"/>
      <c r="F23" s="167"/>
      <c r="G23" s="167"/>
      <c r="H23" s="167"/>
      <c r="I23" s="167"/>
      <c r="J23" s="785"/>
      <c r="K23" s="166"/>
      <c r="N23" s="172"/>
      <c r="O23" s="172"/>
      <c r="P23" s="172"/>
      <c r="Q23" s="172"/>
      <c r="R23" s="172"/>
      <c r="S23" s="156"/>
      <c r="T23" s="156"/>
      <c r="U23" s="166"/>
      <c r="V23" s="166"/>
      <c r="W23" s="159"/>
      <c r="X23" s="159"/>
      <c r="Y23" s="159"/>
    </row>
    <row r="24" spans="1:25">
      <c r="A24" s="784"/>
      <c r="B24" s="167"/>
      <c r="C24" s="167"/>
      <c r="D24" s="167"/>
      <c r="E24" s="167"/>
      <c r="F24" s="167"/>
      <c r="G24" s="167"/>
      <c r="H24" s="167"/>
      <c r="I24" s="167"/>
      <c r="J24" s="785"/>
      <c r="K24" s="166"/>
      <c r="N24" s="172"/>
      <c r="O24" s="172"/>
      <c r="P24" s="172"/>
      <c r="Q24" s="172"/>
      <c r="R24" s="172"/>
      <c r="S24" s="156"/>
      <c r="T24" s="156"/>
      <c r="U24" s="166"/>
      <c r="V24" s="166"/>
      <c r="W24" s="159"/>
      <c r="X24" s="159"/>
      <c r="Y24" s="159"/>
    </row>
    <row r="25" spans="1:25" ht="13.5" customHeight="1">
      <c r="A25" s="784"/>
      <c r="B25" s="167"/>
      <c r="C25" s="167"/>
      <c r="D25" s="167"/>
      <c r="E25" s="167"/>
      <c r="F25" s="167"/>
      <c r="G25" s="167"/>
      <c r="H25" s="167"/>
      <c r="I25" s="167"/>
      <c r="J25" s="785"/>
      <c r="K25" s="166"/>
      <c r="N25" s="172"/>
      <c r="O25" s="172"/>
      <c r="P25" s="172"/>
      <c r="Q25" s="172"/>
      <c r="R25" s="172"/>
      <c r="S25" s="156"/>
      <c r="T25" s="156"/>
      <c r="U25" s="166"/>
      <c r="V25" s="166"/>
      <c r="W25" s="159"/>
      <c r="X25" s="159"/>
      <c r="Y25" s="159"/>
    </row>
    <row r="26" spans="1:25">
      <c r="A26" s="784"/>
      <c r="B26" s="167"/>
      <c r="C26" s="167"/>
      <c r="D26" s="167"/>
      <c r="E26" s="167"/>
      <c r="F26" s="167"/>
      <c r="G26" s="167"/>
      <c r="H26" s="167"/>
      <c r="I26" s="167"/>
      <c r="J26" s="785"/>
      <c r="K26" s="166"/>
      <c r="N26" s="172"/>
      <c r="O26" s="172"/>
      <c r="P26" s="172"/>
      <c r="Q26" s="172"/>
      <c r="R26" s="172"/>
      <c r="S26" s="156"/>
      <c r="T26" s="156"/>
      <c r="U26" s="166"/>
      <c r="V26" s="166"/>
      <c r="W26" s="159"/>
      <c r="X26" s="159"/>
      <c r="Y26" s="159"/>
    </row>
    <row r="27" spans="1:25">
      <c r="A27" s="784"/>
      <c r="B27" s="167"/>
      <c r="C27" s="167"/>
      <c r="D27" s="167"/>
      <c r="E27" s="167"/>
      <c r="F27" s="167"/>
      <c r="G27" s="167"/>
      <c r="H27" s="167"/>
      <c r="I27" s="167"/>
      <c r="J27" s="785"/>
      <c r="K27" s="166"/>
      <c r="N27" s="172"/>
      <c r="O27" s="172"/>
      <c r="P27" s="172"/>
      <c r="Q27" s="172"/>
      <c r="R27" s="172"/>
      <c r="S27" s="156"/>
      <c r="T27" s="156"/>
      <c r="U27" s="166"/>
      <c r="V27" s="166"/>
      <c r="W27" s="159"/>
      <c r="X27" s="159"/>
      <c r="Y27" s="159"/>
    </row>
    <row r="28" spans="1:25">
      <c r="A28" s="784"/>
      <c r="B28" s="167"/>
      <c r="C28" s="167"/>
      <c r="D28" s="167"/>
      <c r="E28" s="167"/>
      <c r="F28" s="167"/>
      <c r="G28" s="167"/>
      <c r="H28" s="167"/>
      <c r="I28" s="167"/>
      <c r="J28" s="785"/>
      <c r="K28" s="166"/>
      <c r="N28" s="164"/>
      <c r="O28" s="164"/>
      <c r="P28" s="164"/>
      <c r="Q28" s="164"/>
      <c r="R28" s="164"/>
      <c r="S28" s="156"/>
      <c r="T28" s="156"/>
      <c r="U28" s="166"/>
      <c r="V28" s="166"/>
      <c r="W28" s="159"/>
      <c r="X28" s="159"/>
      <c r="Y28" s="159"/>
    </row>
    <row r="29" spans="1:25">
      <c r="A29" s="784"/>
      <c r="B29" s="167"/>
      <c r="C29" s="167"/>
      <c r="D29" s="167"/>
      <c r="E29" s="167"/>
      <c r="F29" s="167"/>
      <c r="G29" s="167"/>
      <c r="H29" s="167"/>
      <c r="I29" s="167"/>
      <c r="J29" s="785"/>
      <c r="K29" s="166"/>
      <c r="L29" s="169"/>
      <c r="M29" s="156"/>
      <c r="N29" s="156"/>
      <c r="O29" s="156"/>
      <c r="P29" s="156"/>
      <c r="Q29" s="156"/>
      <c r="R29" s="156"/>
      <c r="S29" s="156"/>
      <c r="T29" s="156"/>
      <c r="U29" s="166"/>
      <c r="V29" s="166"/>
      <c r="W29" s="159"/>
      <c r="X29" s="159"/>
      <c r="Y29" s="159"/>
    </row>
    <row r="30" spans="1:25" ht="14.25" customHeight="1">
      <c r="A30" s="784"/>
      <c r="B30" s="167"/>
      <c r="C30" s="167"/>
      <c r="D30" s="167"/>
      <c r="E30" s="167"/>
      <c r="F30" s="167"/>
      <c r="G30" s="167"/>
      <c r="H30" s="167"/>
      <c r="I30" s="167"/>
      <c r="J30" s="785"/>
      <c r="K30" s="166"/>
      <c r="L30" s="171"/>
      <c r="M30" s="156"/>
      <c r="N30" s="156"/>
      <c r="O30" s="156"/>
      <c r="P30" s="156"/>
      <c r="Q30" s="156"/>
      <c r="R30" s="156"/>
      <c r="S30" s="156"/>
      <c r="T30" s="156"/>
      <c r="U30" s="166"/>
      <c r="V30" s="166"/>
      <c r="W30" s="159"/>
      <c r="X30" s="159"/>
      <c r="Y30" s="159"/>
    </row>
    <row r="31" spans="1:25" ht="28.5" customHeight="1">
      <c r="A31" s="1545" t="str">
        <f>IF('Calculs et Décisions'!O548=0,'Calculs et Décisions'!H650,'Calculs et Décisions'!H649)</f>
        <v>Il vous reste encore 68 exigences non évaluées</v>
      </c>
      <c r="B31" s="1546"/>
      <c r="C31" s="1546"/>
      <c r="D31" s="1546"/>
      <c r="E31" s="1546"/>
      <c r="F31" s="786"/>
      <c r="G31" s="786"/>
      <c r="H31" s="786"/>
      <c r="I31" s="786"/>
      <c r="J31" s="787"/>
      <c r="K31" s="166"/>
      <c r="L31" s="181"/>
      <c r="M31" s="182"/>
      <c r="N31" s="182"/>
      <c r="O31" s="182"/>
      <c r="P31" s="182"/>
      <c r="Q31" s="182"/>
      <c r="R31" s="182"/>
      <c r="S31" s="156"/>
      <c r="T31" s="156"/>
      <c r="U31" s="166"/>
      <c r="V31" s="166"/>
      <c r="W31" s="159"/>
      <c r="X31" s="159"/>
      <c r="Y31" s="159"/>
    </row>
    <row r="32" spans="1:25" ht="15" customHeight="1">
      <c r="A32" s="1483"/>
      <c r="B32" s="1484"/>
      <c r="C32" s="1484"/>
      <c r="D32" s="1484"/>
      <c r="E32" s="1484"/>
      <c r="F32" s="1484"/>
      <c r="G32" s="1484"/>
      <c r="H32" s="183"/>
      <c r="I32" s="162"/>
      <c r="J32" s="783" t="s">
        <v>657</v>
      </c>
      <c r="K32" s="184"/>
      <c r="L32" s="185"/>
      <c r="M32" s="185"/>
      <c r="N32" s="185"/>
      <c r="O32" s="185"/>
      <c r="P32" s="185"/>
      <c r="Q32" s="185"/>
      <c r="R32" s="185"/>
      <c r="S32" s="156"/>
      <c r="T32" s="156"/>
      <c r="U32" s="166"/>
      <c r="V32" s="166"/>
      <c r="W32" s="159"/>
      <c r="X32" s="159"/>
      <c r="Y32" s="159"/>
    </row>
    <row r="33" spans="1:25" ht="15" customHeight="1">
      <c r="A33" s="1491" t="s">
        <v>674</v>
      </c>
      <c r="B33" s="1492"/>
      <c r="C33" s="1492"/>
      <c r="D33" s="1492"/>
      <c r="E33" s="1492"/>
      <c r="F33" s="1492"/>
      <c r="G33" s="1492"/>
      <c r="H33" s="168" t="str">
        <f>" - - - - -"</f>
        <v xml:space="preserve"> - - - - -</v>
      </c>
      <c r="I33" s="1534" t="str">
        <f>I9</f>
        <v>80% Conforme</v>
      </c>
      <c r="J33" s="1535"/>
      <c r="K33" s="186"/>
      <c r="L33" s="186"/>
      <c r="M33" s="186"/>
      <c r="N33" s="186"/>
      <c r="O33" s="186"/>
      <c r="P33" s="186"/>
      <c r="Q33" s="186"/>
      <c r="R33" s="186"/>
      <c r="S33" s="156"/>
      <c r="T33" s="156"/>
      <c r="U33" s="166"/>
      <c r="V33" s="166"/>
      <c r="W33" s="159"/>
      <c r="X33" s="159"/>
      <c r="Y33" s="159"/>
    </row>
    <row r="34" spans="1:25" ht="15.75">
      <c r="A34" s="784"/>
      <c r="B34" s="167"/>
      <c r="C34" s="167"/>
      <c r="D34" s="167"/>
      <c r="E34" s="167"/>
      <c r="F34" s="167"/>
      <c r="G34" s="167"/>
      <c r="H34" s="170" t="str">
        <f>"- - - - -"</f>
        <v>- - - - -</v>
      </c>
      <c r="I34" s="1536" t="str">
        <f>I10</f>
        <v>60% Convaincant</v>
      </c>
      <c r="J34" s="1537"/>
      <c r="K34" s="187"/>
      <c r="L34" s="187"/>
      <c r="M34" s="187"/>
      <c r="N34" s="187"/>
      <c r="O34" s="187"/>
      <c r="P34" s="187"/>
      <c r="Q34" s="187"/>
      <c r="R34" s="187"/>
      <c r="S34" s="156"/>
      <c r="T34" s="156"/>
      <c r="U34" s="166"/>
      <c r="V34" s="166"/>
      <c r="W34" s="159"/>
      <c r="X34" s="159"/>
      <c r="Y34" s="159"/>
    </row>
    <row r="35" spans="1:25" ht="15" customHeight="1">
      <c r="A35" s="784"/>
      <c r="B35" s="167"/>
      <c r="C35" s="167"/>
      <c r="D35" s="167"/>
      <c r="E35" s="167"/>
      <c r="F35" s="167"/>
      <c r="G35" s="167"/>
      <c r="H35" s="175" t="str">
        <f>"- - - - -"</f>
        <v>- - - - -</v>
      </c>
      <c r="I35" s="1538" t="str">
        <f>I11</f>
        <v>30% Aléatoire</v>
      </c>
      <c r="J35" s="1539"/>
      <c r="K35" s="187"/>
      <c r="L35" s="187"/>
      <c r="M35" s="187"/>
      <c r="N35" s="187"/>
      <c r="O35" s="187"/>
      <c r="P35" s="187"/>
      <c r="Q35" s="187"/>
      <c r="R35" s="187"/>
      <c r="S35" s="156"/>
      <c r="T35" s="156"/>
      <c r="U35" s="166"/>
      <c r="V35" s="166"/>
      <c r="W35" s="159"/>
      <c r="X35" s="159"/>
      <c r="Y35" s="159"/>
    </row>
    <row r="36" spans="1:25" ht="27" customHeight="1">
      <c r="A36" s="784"/>
      <c r="B36" s="167"/>
      <c r="C36" s="167"/>
      <c r="D36" s="167"/>
      <c r="E36" s="167"/>
      <c r="F36" s="167"/>
      <c r="G36" s="167"/>
      <c r="H36" s="1485" t="s">
        <v>675</v>
      </c>
      <c r="I36" s="1485"/>
      <c r="J36" s="1486"/>
      <c r="K36" s="187"/>
      <c r="L36" s="187"/>
      <c r="M36" s="187"/>
      <c r="N36" s="187"/>
      <c r="O36" s="187"/>
      <c r="P36" s="187"/>
      <c r="Q36" s="187"/>
      <c r="R36" s="187"/>
      <c r="S36" s="156"/>
      <c r="T36" s="156"/>
      <c r="U36" s="166"/>
      <c r="V36" s="166"/>
      <c r="W36" s="159"/>
      <c r="X36" s="159"/>
      <c r="Y36" s="159"/>
    </row>
    <row r="37" spans="1:25" ht="32.1" customHeight="1">
      <c r="A37" s="784"/>
      <c r="B37" s="167"/>
      <c r="C37" s="167"/>
      <c r="D37" s="167"/>
      <c r="E37" s="167"/>
      <c r="F37" s="167"/>
      <c r="G37" s="167"/>
      <c r="H37" s="115" t="s">
        <v>676</v>
      </c>
      <c r="I37" s="1487" t="s">
        <v>677</v>
      </c>
      <c r="J37" s="1488"/>
      <c r="K37" s="187"/>
      <c r="L37" s="187"/>
      <c r="M37" s="187"/>
      <c r="N37" s="187"/>
      <c r="O37" s="187"/>
      <c r="P37" s="187"/>
      <c r="Q37" s="187"/>
      <c r="R37" s="187"/>
      <c r="S37" s="156"/>
      <c r="T37" s="156"/>
      <c r="U37" s="166"/>
      <c r="V37" s="166"/>
      <c r="W37" s="159"/>
      <c r="X37" s="159"/>
      <c r="Y37" s="159"/>
    </row>
    <row r="38" spans="1:25" ht="32.1" customHeight="1">
      <c r="A38" s="784"/>
      <c r="B38" s="167"/>
      <c r="C38" s="167"/>
      <c r="D38" s="167"/>
      <c r="E38" s="167"/>
      <c r="F38" s="167"/>
      <c r="G38" s="167"/>
      <c r="H38" s="116" t="s">
        <v>1113</v>
      </c>
      <c r="I38" s="1479" t="s">
        <v>678</v>
      </c>
      <c r="J38" s="1480"/>
      <c r="K38" s="186"/>
      <c r="L38" s="186"/>
      <c r="M38" s="186"/>
      <c r="N38" s="186"/>
      <c r="O38" s="186"/>
      <c r="P38" s="186"/>
      <c r="Q38" s="186"/>
      <c r="R38" s="186"/>
      <c r="S38" s="156"/>
      <c r="T38" s="156"/>
      <c r="U38" s="157"/>
      <c r="V38" s="157"/>
      <c r="W38" s="159"/>
      <c r="X38" s="159"/>
      <c r="Y38" s="159"/>
    </row>
    <row r="39" spans="1:25" ht="32.1" customHeight="1">
      <c r="A39" s="784"/>
      <c r="B39" s="167"/>
      <c r="C39" s="167"/>
      <c r="D39" s="167"/>
      <c r="E39" s="167"/>
      <c r="F39" s="167"/>
      <c r="G39" s="167"/>
      <c r="H39" s="116" t="s">
        <v>1114</v>
      </c>
      <c r="I39" s="1479" t="s">
        <v>678</v>
      </c>
      <c r="J39" s="1480"/>
      <c r="K39" s="187"/>
      <c r="L39" s="187"/>
      <c r="M39" s="187"/>
      <c r="N39" s="187"/>
      <c r="O39" s="187"/>
      <c r="P39" s="187"/>
      <c r="Q39" s="187"/>
      <c r="R39" s="187"/>
      <c r="S39" s="156"/>
      <c r="T39" s="156"/>
      <c r="U39" s="166"/>
      <c r="V39" s="166"/>
      <c r="W39" s="159"/>
      <c r="X39" s="159"/>
      <c r="Y39" s="159"/>
    </row>
    <row r="40" spans="1:25" ht="32.1" customHeight="1">
      <c r="A40" s="784"/>
      <c r="B40" s="167"/>
      <c r="C40" s="167"/>
      <c r="D40" s="167"/>
      <c r="E40" s="167"/>
      <c r="F40" s="167"/>
      <c r="G40" s="167"/>
      <c r="H40" s="117" t="s">
        <v>1115</v>
      </c>
      <c r="I40" s="1479" t="s">
        <v>678</v>
      </c>
      <c r="J40" s="1480"/>
      <c r="K40" s="187"/>
      <c r="L40" s="187"/>
      <c r="M40" s="187"/>
      <c r="N40" s="187"/>
      <c r="O40" s="187"/>
      <c r="P40" s="187"/>
      <c r="Q40" s="187"/>
      <c r="R40" s="187"/>
      <c r="S40" s="156"/>
      <c r="T40" s="156"/>
      <c r="U40" s="166"/>
      <c r="V40" s="166"/>
      <c r="W40" s="159"/>
      <c r="X40" s="159"/>
      <c r="Y40" s="159"/>
    </row>
    <row r="41" spans="1:25" ht="32.1" customHeight="1">
      <c r="A41" s="784"/>
      <c r="B41" s="167"/>
      <c r="C41" s="167"/>
      <c r="D41" s="167"/>
      <c r="E41" s="167"/>
      <c r="F41" s="167"/>
      <c r="G41" s="167"/>
      <c r="H41" s="788" t="s">
        <v>1116</v>
      </c>
      <c r="I41" s="1489" t="s">
        <v>678</v>
      </c>
      <c r="J41" s="1490"/>
      <c r="K41" s="187"/>
      <c r="L41" s="187"/>
      <c r="M41" s="187"/>
      <c r="N41" s="187"/>
      <c r="O41" s="187"/>
      <c r="P41" s="187"/>
      <c r="Q41" s="187"/>
      <c r="R41" s="187"/>
      <c r="S41" s="156"/>
      <c r="T41" s="156"/>
      <c r="U41" s="166"/>
      <c r="V41" s="166"/>
      <c r="W41" s="159"/>
      <c r="X41" s="159"/>
      <c r="Y41" s="159"/>
    </row>
    <row r="42" spans="1:25" ht="32.1" customHeight="1">
      <c r="A42" s="784"/>
      <c r="B42" s="167"/>
      <c r="C42" s="167"/>
      <c r="D42" s="167"/>
      <c r="E42" s="167"/>
      <c r="F42" s="167"/>
      <c r="G42" s="167"/>
      <c r="H42" s="115" t="s">
        <v>676</v>
      </c>
      <c r="I42" s="1487" t="s">
        <v>677</v>
      </c>
      <c r="J42" s="1488"/>
      <c r="K42" s="187"/>
      <c r="L42" s="187"/>
      <c r="M42" s="187"/>
      <c r="N42" s="187"/>
      <c r="O42" s="187"/>
      <c r="P42" s="187"/>
      <c r="Q42" s="187"/>
      <c r="R42" s="187"/>
      <c r="S42" s="156"/>
      <c r="T42" s="156"/>
      <c r="U42" s="166"/>
      <c r="V42" s="166"/>
      <c r="W42" s="159"/>
      <c r="X42" s="159"/>
      <c r="Y42" s="159"/>
    </row>
    <row r="43" spans="1:25" ht="32.1" customHeight="1">
      <c r="A43" s="784"/>
      <c r="B43" s="167"/>
      <c r="C43" s="167"/>
      <c r="D43" s="167"/>
      <c r="E43" s="167"/>
      <c r="F43" s="167"/>
      <c r="G43" s="167"/>
      <c r="H43" s="116" t="s">
        <v>1113</v>
      </c>
      <c r="I43" s="1479" t="s">
        <v>678</v>
      </c>
      <c r="J43" s="1480"/>
      <c r="K43" s="186"/>
      <c r="L43" s="186"/>
      <c r="M43" s="186"/>
      <c r="N43" s="186"/>
      <c r="O43" s="186"/>
      <c r="P43" s="186"/>
      <c r="Q43" s="186"/>
      <c r="R43" s="186"/>
      <c r="S43" s="156"/>
      <c r="T43" s="156"/>
      <c r="U43" s="166"/>
      <c r="V43" s="166"/>
      <c r="W43" s="159"/>
      <c r="X43" s="159"/>
      <c r="Y43" s="159"/>
    </row>
    <row r="44" spans="1:25" ht="32.1" customHeight="1">
      <c r="A44" s="784"/>
      <c r="B44" s="167"/>
      <c r="C44" s="167"/>
      <c r="D44" s="167"/>
      <c r="E44" s="167"/>
      <c r="F44" s="167"/>
      <c r="G44" s="167"/>
      <c r="H44" s="116" t="s">
        <v>1114</v>
      </c>
      <c r="I44" s="1479" t="s">
        <v>678</v>
      </c>
      <c r="J44" s="1480"/>
      <c r="K44" s="187"/>
      <c r="L44" s="187"/>
      <c r="M44" s="187"/>
      <c r="N44" s="187"/>
      <c r="O44" s="187"/>
      <c r="P44" s="187"/>
      <c r="Q44" s="187"/>
      <c r="R44" s="187"/>
      <c r="S44" s="156"/>
      <c r="T44" s="156"/>
      <c r="U44" s="166"/>
      <c r="V44" s="166"/>
      <c r="W44" s="159"/>
      <c r="X44" s="159"/>
      <c r="Y44" s="159"/>
    </row>
    <row r="45" spans="1:25" ht="32.1" customHeight="1">
      <c r="A45" s="784"/>
      <c r="B45" s="167"/>
      <c r="C45" s="167"/>
      <c r="D45" s="167"/>
      <c r="E45" s="167"/>
      <c r="F45" s="167"/>
      <c r="G45" s="167"/>
      <c r="H45" s="117" t="s">
        <v>1115</v>
      </c>
      <c r="I45" s="1479" t="s">
        <v>678</v>
      </c>
      <c r="J45" s="1480"/>
      <c r="K45" s="187"/>
      <c r="L45" s="187"/>
      <c r="M45" s="187"/>
      <c r="N45" s="187"/>
      <c r="O45" s="187"/>
      <c r="P45" s="187"/>
      <c r="Q45" s="187"/>
      <c r="R45" s="187"/>
      <c r="S45" s="156"/>
      <c r="T45" s="156"/>
      <c r="U45" s="166"/>
      <c r="V45" s="166"/>
      <c r="W45" s="159"/>
      <c r="X45" s="159"/>
      <c r="Y45" s="159"/>
    </row>
    <row r="46" spans="1:25" ht="32.1" customHeight="1">
      <c r="A46" s="784"/>
      <c r="B46" s="167"/>
      <c r="C46" s="167"/>
      <c r="D46" s="167"/>
      <c r="E46" s="167"/>
      <c r="F46" s="167"/>
      <c r="G46" s="167"/>
      <c r="H46" s="117" t="s">
        <v>1116</v>
      </c>
      <c r="I46" s="1479" t="s">
        <v>678</v>
      </c>
      <c r="J46" s="1480"/>
      <c r="K46" s="187"/>
      <c r="L46" s="187"/>
      <c r="M46" s="187"/>
      <c r="N46" s="187"/>
      <c r="O46" s="187"/>
      <c r="P46" s="187"/>
      <c r="Q46" s="187"/>
      <c r="R46" s="187"/>
      <c r="S46" s="156"/>
      <c r="T46" s="156"/>
      <c r="U46" s="157"/>
      <c r="V46" s="157"/>
      <c r="W46" s="159"/>
      <c r="X46" s="159"/>
      <c r="Y46" s="159"/>
    </row>
    <row r="47" spans="1:25" ht="24.95" customHeight="1">
      <c r="A47" s="1493"/>
      <c r="B47" s="1494"/>
      <c r="C47" s="1494"/>
      <c r="D47" s="1494"/>
      <c r="E47" s="1494"/>
      <c r="F47" s="1494"/>
      <c r="G47" s="1494"/>
      <c r="H47" s="789"/>
      <c r="I47" s="789"/>
      <c r="J47" s="790"/>
      <c r="K47" s="187"/>
      <c r="L47" s="187"/>
      <c r="M47" s="187"/>
      <c r="N47" s="187"/>
      <c r="O47" s="187"/>
      <c r="P47" s="187"/>
      <c r="Q47" s="187"/>
      <c r="R47" s="187"/>
      <c r="S47" s="156"/>
      <c r="T47" s="156"/>
      <c r="U47" s="157"/>
      <c r="V47" s="157"/>
      <c r="W47" s="159"/>
      <c r="X47" s="159"/>
      <c r="Y47" s="159"/>
    </row>
    <row r="48" spans="1:25" ht="36" customHeight="1">
      <c r="A48" s="1502" t="s">
        <v>1743</v>
      </c>
      <c r="B48" s="1503"/>
      <c r="C48" s="1503"/>
      <c r="D48" s="1503"/>
      <c r="E48" s="1503"/>
      <c r="F48" s="1503"/>
      <c r="G48" s="1503"/>
      <c r="H48" s="1503"/>
      <c r="I48" s="1503"/>
      <c r="J48" s="1504"/>
      <c r="K48" s="178"/>
      <c r="L48" s="178"/>
      <c r="M48" s="178"/>
      <c r="N48" s="178"/>
      <c r="O48" s="178"/>
      <c r="P48" s="178"/>
      <c r="Q48" s="178"/>
      <c r="R48" s="178"/>
      <c r="S48" s="156"/>
      <c r="T48" s="156"/>
      <c r="U48" s="157"/>
      <c r="V48" s="157"/>
      <c r="W48" s="159"/>
      <c r="X48" s="159"/>
      <c r="Y48" s="159"/>
    </row>
    <row r="49" spans="1:25" ht="43.5" customHeight="1">
      <c r="A49" s="791"/>
      <c r="B49" s="188"/>
      <c r="C49" s="662"/>
      <c r="D49" s="662"/>
      <c r="E49" s="662"/>
      <c r="F49" s="189"/>
      <c r="G49" s="189"/>
      <c r="H49" s="189"/>
      <c r="I49" s="189"/>
      <c r="J49" s="792"/>
      <c r="K49" s="166"/>
      <c r="L49" s="169"/>
      <c r="M49" s="169"/>
      <c r="N49" s="169"/>
      <c r="O49" s="169"/>
      <c r="P49" s="169"/>
      <c r="Q49" s="169"/>
      <c r="R49" s="169"/>
      <c r="S49" s="156"/>
      <c r="T49" s="156"/>
      <c r="U49" s="157"/>
      <c r="V49" s="157"/>
      <c r="W49" s="159"/>
      <c r="X49" s="159"/>
      <c r="Y49" s="159"/>
    </row>
    <row r="50" spans="1:25" ht="43.5" customHeight="1">
      <c r="A50" s="793"/>
      <c r="B50" s="189"/>
      <c r="C50" s="189"/>
      <c r="D50" s="662"/>
      <c r="E50" s="662"/>
      <c r="F50" s="189"/>
      <c r="G50" s="189"/>
      <c r="H50" s="189"/>
      <c r="I50" s="189"/>
      <c r="J50" s="792"/>
      <c r="K50" s="192"/>
      <c r="O50" s="192"/>
      <c r="P50" s="192"/>
      <c r="Q50" s="192"/>
      <c r="R50" s="192"/>
      <c r="S50" s="156"/>
      <c r="T50" s="156"/>
      <c r="U50" s="157"/>
      <c r="V50" s="157"/>
      <c r="W50" s="159"/>
      <c r="X50" s="159"/>
      <c r="Y50" s="159"/>
    </row>
    <row r="51" spans="1:25" ht="43.5" customHeight="1">
      <c r="A51" s="793"/>
      <c r="B51" s="191"/>
      <c r="C51" s="191"/>
      <c r="D51" s="662"/>
      <c r="E51" s="662"/>
      <c r="F51" s="189"/>
      <c r="G51" s="189"/>
      <c r="H51" s="189"/>
      <c r="I51" s="189"/>
      <c r="J51" s="792"/>
      <c r="K51" s="155"/>
      <c r="O51" s="155"/>
      <c r="P51" s="155"/>
      <c r="Q51" s="155"/>
      <c r="R51" s="155"/>
      <c r="S51" s="156"/>
      <c r="T51" s="156"/>
      <c r="U51" s="157"/>
      <c r="V51" s="157"/>
      <c r="W51" s="159"/>
      <c r="X51" s="159"/>
      <c r="Y51" s="159"/>
    </row>
    <row r="52" spans="1:25" ht="43.5" customHeight="1">
      <c r="A52" s="793"/>
      <c r="B52" s="191"/>
      <c r="C52" s="191"/>
      <c r="D52" s="662"/>
      <c r="E52" s="662"/>
      <c r="F52" s="189"/>
      <c r="G52" s="189"/>
      <c r="H52" s="189"/>
      <c r="I52" s="189"/>
      <c r="J52" s="792"/>
      <c r="K52" s="155"/>
      <c r="L52" s="155"/>
      <c r="M52" s="155"/>
      <c r="N52" s="155"/>
      <c r="O52" s="155"/>
      <c r="P52" s="155"/>
      <c r="Q52" s="155"/>
      <c r="R52" s="155"/>
      <c r="S52" s="156"/>
      <c r="T52" s="156"/>
      <c r="U52" s="157"/>
      <c r="V52" s="157"/>
      <c r="W52" s="159"/>
      <c r="X52" s="159"/>
      <c r="Y52" s="159"/>
    </row>
    <row r="53" spans="1:25" ht="43.5" customHeight="1">
      <c r="A53" s="793"/>
      <c r="B53" s="191"/>
      <c r="C53" s="191"/>
      <c r="D53" s="662"/>
      <c r="E53" s="662"/>
      <c r="F53" s="189"/>
      <c r="G53" s="189"/>
      <c r="H53" s="189"/>
      <c r="I53" s="189"/>
      <c r="J53" s="792"/>
      <c r="K53" s="155"/>
      <c r="L53" s="155"/>
      <c r="M53" s="155"/>
      <c r="N53" s="155"/>
      <c r="O53" s="155"/>
      <c r="P53" s="155"/>
      <c r="Q53" s="155"/>
      <c r="R53" s="155"/>
      <c r="S53" s="156"/>
      <c r="T53" s="156"/>
      <c r="U53" s="157"/>
      <c r="V53" s="157"/>
      <c r="W53" s="159"/>
      <c r="X53" s="159"/>
      <c r="Y53" s="159"/>
    </row>
    <row r="54" spans="1:25" ht="43.5" customHeight="1">
      <c r="A54" s="793"/>
      <c r="B54" s="191"/>
      <c r="C54" s="191"/>
      <c r="D54" s="662"/>
      <c r="E54" s="662"/>
      <c r="F54" s="189"/>
      <c r="G54" s="189"/>
      <c r="H54" s="189"/>
      <c r="I54" s="189"/>
      <c r="J54" s="792"/>
      <c r="K54" s="155"/>
      <c r="L54" s="155"/>
      <c r="M54" s="155"/>
      <c r="N54" s="155"/>
      <c r="O54" s="155"/>
      <c r="P54" s="155"/>
      <c r="Q54" s="155"/>
      <c r="R54" s="155"/>
      <c r="S54" s="156"/>
      <c r="T54" s="156"/>
      <c r="U54" s="157"/>
      <c r="V54" s="157"/>
      <c r="W54" s="159"/>
      <c r="X54" s="159"/>
      <c r="Y54" s="159"/>
    </row>
    <row r="55" spans="1:25" ht="43.5" customHeight="1">
      <c r="A55" s="793"/>
      <c r="B55" s="191"/>
      <c r="C55" s="191"/>
      <c r="D55" s="662"/>
      <c r="E55" s="662"/>
      <c r="F55" s="189"/>
      <c r="G55" s="189"/>
      <c r="H55" s="189"/>
      <c r="I55" s="189"/>
      <c r="J55" s="792"/>
      <c r="K55" s="155"/>
      <c r="L55" s="155"/>
      <c r="M55" s="155"/>
      <c r="N55" s="155"/>
      <c r="O55" s="155"/>
      <c r="P55" s="155"/>
      <c r="Q55" s="155"/>
      <c r="R55" s="155"/>
      <c r="S55" s="156"/>
      <c r="T55" s="156"/>
      <c r="U55" s="157"/>
      <c r="V55" s="157"/>
      <c r="W55" s="159"/>
      <c r="X55" s="159"/>
      <c r="Y55" s="159"/>
    </row>
    <row r="56" spans="1:25" ht="43.5" customHeight="1">
      <c r="A56" s="794"/>
      <c r="B56" s="795"/>
      <c r="C56" s="795"/>
      <c r="D56" s="795"/>
      <c r="E56" s="795"/>
      <c r="F56" s="796"/>
      <c r="G56" s="797"/>
      <c r="H56" s="797"/>
      <c r="I56" s="797"/>
      <c r="J56" s="798"/>
      <c r="K56" s="187"/>
      <c r="L56" s="187"/>
      <c r="M56" s="187"/>
      <c r="N56" s="187"/>
      <c r="O56" s="187"/>
      <c r="P56" s="187"/>
      <c r="Q56" s="187"/>
      <c r="R56" s="187"/>
      <c r="S56" s="156"/>
      <c r="T56" s="156"/>
      <c r="U56" s="157"/>
      <c r="V56" s="157"/>
      <c r="W56" s="159"/>
      <c r="X56" s="159"/>
      <c r="Y56" s="159"/>
    </row>
    <row r="57" spans="1:25" ht="24.95" customHeight="1">
      <c r="A57" s="1495" t="str">
        <f>A131</f>
        <v>Article 4 : Contexte de l'organisme</v>
      </c>
      <c r="B57" s="1496"/>
      <c r="C57" s="1496"/>
      <c r="D57" s="1496"/>
      <c r="E57" s="1496"/>
      <c r="F57" s="577">
        <f>E131</f>
        <v>0</v>
      </c>
      <c r="G57" s="1496">
        <f>IFERROR(VLOOKUP(J57,'Page d''accueil'!$A$37:$E$41,5),"")</f>
        <v>0</v>
      </c>
      <c r="H57" s="1496"/>
      <c r="I57" s="1496"/>
      <c r="J57" s="799" t="str">
        <f>F131</f>
        <v>NA</v>
      </c>
      <c r="K57" s="178"/>
      <c r="L57" s="178"/>
      <c r="M57" s="178"/>
      <c r="N57" s="178"/>
      <c r="O57" s="178"/>
      <c r="P57" s="178"/>
      <c r="Q57" s="178"/>
      <c r="R57" s="178"/>
      <c r="S57" s="156"/>
      <c r="T57" s="156"/>
      <c r="U57" s="157"/>
      <c r="V57" s="157"/>
      <c r="W57" s="159"/>
      <c r="X57" s="159"/>
      <c r="Y57" s="159"/>
    </row>
    <row r="58" spans="1:25" ht="24.95" customHeight="1">
      <c r="A58" s="791"/>
      <c r="B58" s="188"/>
      <c r="C58" s="1497"/>
      <c r="D58" s="1497"/>
      <c r="E58" s="1497"/>
      <c r="F58" s="189"/>
      <c r="G58" s="189"/>
      <c r="H58" s="189"/>
      <c r="I58" s="189"/>
      <c r="J58" s="792"/>
      <c r="K58" s="166"/>
      <c r="L58" s="169"/>
      <c r="M58" s="169"/>
      <c r="N58" s="169"/>
      <c r="O58" s="169"/>
      <c r="P58" s="169"/>
      <c r="Q58" s="169"/>
      <c r="R58" s="169"/>
      <c r="S58" s="156"/>
      <c r="T58" s="156"/>
      <c r="U58" s="157"/>
      <c r="V58" s="157"/>
      <c r="W58" s="159"/>
      <c r="X58" s="159"/>
      <c r="Y58" s="159"/>
    </row>
    <row r="59" spans="1:25" ht="24.95" customHeight="1">
      <c r="A59" s="793"/>
      <c r="B59" s="189"/>
      <c r="C59" s="189"/>
      <c r="D59" s="190"/>
      <c r="E59" s="191"/>
      <c r="F59" s="118" t="s">
        <v>676</v>
      </c>
      <c r="G59" s="1498" t="s">
        <v>677</v>
      </c>
      <c r="H59" s="1498"/>
      <c r="I59" s="1498"/>
      <c r="J59" s="1499"/>
      <c r="K59" s="192"/>
      <c r="L59" s="192"/>
      <c r="M59" s="192"/>
      <c r="N59" s="192"/>
      <c r="O59" s="192"/>
      <c r="P59" s="192"/>
      <c r="Q59" s="192"/>
      <c r="R59" s="192"/>
      <c r="S59" s="156"/>
      <c r="T59" s="156"/>
      <c r="U59" s="157"/>
      <c r="V59" s="157"/>
      <c r="W59" s="159"/>
      <c r="X59" s="159"/>
      <c r="Y59" s="159"/>
    </row>
    <row r="60" spans="1:25" ht="24.95" customHeight="1">
      <c r="A60" s="793"/>
      <c r="B60" s="191"/>
      <c r="C60" s="191"/>
      <c r="D60" s="191"/>
      <c r="E60" s="191"/>
      <c r="F60" s="119" t="s">
        <v>1113</v>
      </c>
      <c r="G60" s="1481" t="s">
        <v>678</v>
      </c>
      <c r="H60" s="1481"/>
      <c r="I60" s="1481"/>
      <c r="J60" s="1482"/>
      <c r="K60" s="155"/>
      <c r="L60" s="155"/>
      <c r="M60" s="155"/>
      <c r="N60" s="155"/>
      <c r="O60" s="155"/>
      <c r="P60" s="155"/>
      <c r="Q60" s="155"/>
      <c r="R60" s="155"/>
      <c r="S60" s="156"/>
      <c r="T60" s="156"/>
      <c r="U60" s="157"/>
      <c r="V60" s="157"/>
      <c r="W60" s="159"/>
      <c r="X60" s="159"/>
      <c r="Y60" s="159"/>
    </row>
    <row r="61" spans="1:25" ht="24.95" customHeight="1">
      <c r="A61" s="793"/>
      <c r="B61" s="191"/>
      <c r="C61" s="191"/>
      <c r="D61" s="191"/>
      <c r="E61" s="191"/>
      <c r="F61" s="120"/>
      <c r="G61" s="1481"/>
      <c r="H61" s="1481"/>
      <c r="I61" s="1481"/>
      <c r="J61" s="1482"/>
      <c r="K61" s="155"/>
      <c r="L61" s="155"/>
      <c r="M61" s="155"/>
      <c r="N61" s="155"/>
      <c r="O61" s="155"/>
      <c r="P61" s="155"/>
      <c r="Q61" s="155"/>
      <c r="R61" s="155"/>
      <c r="S61" s="156"/>
      <c r="T61" s="156"/>
      <c r="U61" s="157"/>
      <c r="V61" s="157"/>
      <c r="W61" s="159"/>
      <c r="X61" s="159"/>
      <c r="Y61" s="159"/>
    </row>
    <row r="62" spans="1:25" ht="24.95" customHeight="1">
      <c r="A62" s="793"/>
      <c r="B62" s="191"/>
      <c r="C62" s="191"/>
      <c r="D62" s="191"/>
      <c r="E62" s="191"/>
      <c r="F62" s="119" t="s">
        <v>1114</v>
      </c>
      <c r="G62" s="1481" t="s">
        <v>678</v>
      </c>
      <c r="H62" s="1481"/>
      <c r="I62" s="1481"/>
      <c r="J62" s="1482"/>
      <c r="K62" s="155"/>
      <c r="L62" s="155"/>
      <c r="M62" s="155"/>
      <c r="N62" s="155"/>
      <c r="O62" s="155"/>
      <c r="P62" s="155"/>
      <c r="Q62" s="155"/>
      <c r="R62" s="155"/>
      <c r="S62" s="156"/>
      <c r="T62" s="156"/>
      <c r="U62" s="157"/>
      <c r="V62" s="157"/>
      <c r="W62" s="159"/>
      <c r="X62" s="159"/>
      <c r="Y62" s="159"/>
    </row>
    <row r="63" spans="1:25" ht="24.95" customHeight="1">
      <c r="A63" s="793"/>
      <c r="B63" s="191"/>
      <c r="C63" s="191"/>
      <c r="D63" s="191"/>
      <c r="E63" s="191"/>
      <c r="F63" s="121" t="s">
        <v>1115</v>
      </c>
      <c r="G63" s="634" t="s">
        <v>678</v>
      </c>
      <c r="H63" s="634"/>
      <c r="I63" s="634"/>
      <c r="J63" s="800"/>
      <c r="K63" s="155"/>
      <c r="L63" s="155"/>
      <c r="M63" s="155"/>
      <c r="N63" s="155"/>
      <c r="O63" s="155"/>
      <c r="P63" s="155"/>
      <c r="Q63" s="155"/>
      <c r="R63" s="155"/>
      <c r="S63" s="156"/>
      <c r="T63" s="156"/>
      <c r="U63" s="157"/>
      <c r="V63" s="157"/>
      <c r="W63" s="159"/>
      <c r="X63" s="159"/>
      <c r="Y63" s="159"/>
    </row>
    <row r="64" spans="1:25" ht="24.95" customHeight="1">
      <c r="A64" s="793"/>
      <c r="B64" s="191"/>
      <c r="C64" s="191"/>
      <c r="D64" s="191"/>
      <c r="E64" s="191"/>
      <c r="F64" s="121" t="s">
        <v>1116</v>
      </c>
      <c r="G64" s="634" t="s">
        <v>678</v>
      </c>
      <c r="H64" s="634"/>
      <c r="I64" s="634"/>
      <c r="J64" s="800"/>
      <c r="K64" s="155"/>
      <c r="L64" s="155"/>
      <c r="M64" s="155"/>
      <c r="N64" s="155"/>
      <c r="O64" s="155"/>
      <c r="P64" s="155"/>
      <c r="Q64" s="155"/>
      <c r="R64" s="155"/>
      <c r="S64" s="156"/>
      <c r="T64" s="156"/>
      <c r="U64" s="157"/>
      <c r="V64" s="157"/>
      <c r="W64" s="159"/>
      <c r="X64" s="159"/>
      <c r="Y64" s="159"/>
    </row>
    <row r="65" spans="1:25" ht="24.95" customHeight="1">
      <c r="A65" s="794"/>
      <c r="B65" s="795"/>
      <c r="C65" s="795"/>
      <c r="D65" s="795"/>
      <c r="E65" s="795"/>
      <c r="F65" s="796"/>
      <c r="G65" s="797"/>
      <c r="H65" s="797"/>
      <c r="I65" s="797"/>
      <c r="J65" s="798"/>
      <c r="K65" s="187"/>
      <c r="L65" s="187"/>
      <c r="M65" s="187"/>
      <c r="N65" s="187"/>
      <c r="O65" s="187"/>
      <c r="P65" s="187"/>
      <c r="Q65" s="187"/>
      <c r="R65" s="187"/>
      <c r="S65" s="156"/>
      <c r="T65" s="156"/>
      <c r="U65" s="157"/>
      <c r="V65" s="157"/>
      <c r="W65" s="159"/>
      <c r="X65" s="159"/>
      <c r="Y65" s="159"/>
    </row>
    <row r="66" spans="1:25" ht="24.95" customHeight="1">
      <c r="A66" s="1500" t="str">
        <f>A133</f>
        <v>Article 5 : Leadership</v>
      </c>
      <c r="B66" s="1501"/>
      <c r="C66" s="1501"/>
      <c r="D66" s="1501"/>
      <c r="E66" s="1501"/>
      <c r="F66" s="578">
        <f>E133</f>
        <v>0</v>
      </c>
      <c r="G66" s="1501">
        <f>IFERROR(VLOOKUP(J66,'Page d''accueil'!$A$37:$E$41,5),"")</f>
        <v>0</v>
      </c>
      <c r="H66" s="1501"/>
      <c r="I66" s="1501"/>
      <c r="J66" s="801" t="str">
        <f>F133</f>
        <v>NA</v>
      </c>
      <c r="K66" s="178"/>
      <c r="L66" s="178"/>
      <c r="M66" s="178"/>
      <c r="N66" s="178"/>
      <c r="O66" s="178"/>
      <c r="P66" s="178"/>
      <c r="Q66" s="178"/>
      <c r="R66" s="178"/>
      <c r="S66" s="156"/>
      <c r="T66" s="156"/>
      <c r="U66" s="157"/>
      <c r="V66" s="157"/>
      <c r="W66" s="159"/>
      <c r="X66" s="159"/>
      <c r="Y66" s="159"/>
    </row>
    <row r="67" spans="1:25" ht="24.95" customHeight="1">
      <c r="A67" s="791"/>
      <c r="B67" s="188"/>
      <c r="C67" s="633"/>
      <c r="D67" s="633"/>
      <c r="E67" s="633"/>
      <c r="F67" s="189"/>
      <c r="G67" s="189"/>
      <c r="H67" s="189"/>
      <c r="I67" s="189"/>
      <c r="J67" s="792"/>
      <c r="K67" s="166"/>
      <c r="L67" s="169"/>
      <c r="M67" s="169"/>
      <c r="N67" s="169"/>
      <c r="O67" s="169"/>
      <c r="P67" s="169"/>
      <c r="Q67" s="169"/>
      <c r="R67" s="169"/>
      <c r="S67" s="156"/>
      <c r="T67" s="156"/>
      <c r="U67" s="157"/>
      <c r="V67" s="157"/>
      <c r="W67" s="159"/>
      <c r="X67" s="159"/>
      <c r="Y67" s="159"/>
    </row>
    <row r="68" spans="1:25" ht="24.95" customHeight="1">
      <c r="A68" s="793"/>
      <c r="B68" s="193"/>
      <c r="C68" s="193"/>
      <c r="D68" s="190"/>
      <c r="E68" s="191"/>
      <c r="F68" s="122" t="s">
        <v>676</v>
      </c>
      <c r="G68" s="1498" t="s">
        <v>677</v>
      </c>
      <c r="H68" s="1498"/>
      <c r="I68" s="1498"/>
      <c r="J68" s="1499"/>
      <c r="K68" s="192"/>
      <c r="L68" s="192"/>
      <c r="M68" s="192"/>
      <c r="N68" s="192"/>
      <c r="O68" s="192"/>
      <c r="P68" s="192"/>
      <c r="Q68" s="192"/>
      <c r="R68" s="192"/>
      <c r="S68" s="156"/>
      <c r="T68" s="156"/>
      <c r="U68" s="157"/>
      <c r="V68" s="157"/>
      <c r="W68" s="159"/>
      <c r="X68" s="159"/>
      <c r="Y68" s="159"/>
    </row>
    <row r="69" spans="1:25" ht="24.95" customHeight="1">
      <c r="A69" s="793"/>
      <c r="B69" s="191"/>
      <c r="C69" s="191"/>
      <c r="D69" s="191"/>
      <c r="E69" s="191"/>
      <c r="F69" s="123" t="s">
        <v>1113</v>
      </c>
      <c r="G69" s="1481" t="s">
        <v>678</v>
      </c>
      <c r="H69" s="1481"/>
      <c r="I69" s="1481"/>
      <c r="J69" s="1482"/>
      <c r="K69" s="155"/>
      <c r="L69" s="155"/>
      <c r="M69" s="155"/>
      <c r="N69" s="155"/>
      <c r="O69" s="155"/>
      <c r="P69" s="155"/>
      <c r="Q69" s="155"/>
      <c r="R69" s="155"/>
      <c r="S69" s="156"/>
      <c r="T69" s="156"/>
      <c r="U69" s="157"/>
      <c r="V69" s="157"/>
      <c r="W69" s="159"/>
      <c r="X69" s="159"/>
      <c r="Y69" s="159"/>
    </row>
    <row r="70" spans="1:25" ht="24.95" customHeight="1">
      <c r="A70" s="793"/>
      <c r="B70" s="191"/>
      <c r="C70" s="191"/>
      <c r="D70" s="191"/>
      <c r="E70" s="191"/>
      <c r="F70" s="124"/>
      <c r="G70" s="1481"/>
      <c r="H70" s="1481"/>
      <c r="I70" s="1481"/>
      <c r="J70" s="1482"/>
      <c r="K70" s="155"/>
      <c r="L70" s="155"/>
      <c r="M70" s="155"/>
      <c r="N70" s="155"/>
      <c r="O70" s="155"/>
      <c r="P70" s="155"/>
      <c r="Q70" s="155"/>
      <c r="R70" s="155"/>
      <c r="S70" s="156"/>
      <c r="T70" s="156"/>
      <c r="U70" s="157"/>
      <c r="V70" s="157"/>
      <c r="W70" s="159"/>
      <c r="X70" s="159"/>
      <c r="Y70" s="159"/>
    </row>
    <row r="71" spans="1:25" ht="24.95" customHeight="1">
      <c r="A71" s="793"/>
      <c r="B71" s="191"/>
      <c r="C71" s="191"/>
      <c r="D71" s="191"/>
      <c r="E71" s="191"/>
      <c r="F71" s="123" t="s">
        <v>1114</v>
      </c>
      <c r="G71" s="1481" t="s">
        <v>678</v>
      </c>
      <c r="H71" s="1481"/>
      <c r="I71" s="1481"/>
      <c r="J71" s="1482"/>
      <c r="K71" s="155"/>
      <c r="L71" s="155"/>
      <c r="M71" s="155"/>
      <c r="N71" s="155"/>
      <c r="O71" s="155"/>
      <c r="P71" s="155"/>
      <c r="Q71" s="155"/>
      <c r="R71" s="155"/>
      <c r="S71" s="156"/>
      <c r="T71" s="156"/>
      <c r="U71" s="157"/>
      <c r="V71" s="157"/>
      <c r="W71" s="159"/>
      <c r="X71" s="159"/>
      <c r="Y71" s="159"/>
    </row>
    <row r="72" spans="1:25" ht="24.95" customHeight="1">
      <c r="A72" s="793"/>
      <c r="B72" s="191"/>
      <c r="C72" s="191"/>
      <c r="D72" s="191"/>
      <c r="E72" s="191"/>
      <c r="F72" s="125" t="s">
        <v>1115</v>
      </c>
      <c r="G72" s="634" t="s">
        <v>678</v>
      </c>
      <c r="H72" s="634"/>
      <c r="I72" s="634"/>
      <c r="J72" s="800"/>
      <c r="K72" s="155"/>
      <c r="L72" s="155"/>
      <c r="M72" s="155"/>
      <c r="N72" s="155"/>
      <c r="O72" s="155"/>
      <c r="P72" s="155"/>
      <c r="Q72" s="155"/>
      <c r="R72" s="155"/>
      <c r="S72" s="156"/>
      <c r="T72" s="156"/>
      <c r="U72" s="157"/>
      <c r="V72" s="157"/>
      <c r="W72" s="159"/>
      <c r="X72" s="159"/>
      <c r="Y72" s="159"/>
    </row>
    <row r="73" spans="1:25" ht="24.95" customHeight="1">
      <c r="A73" s="793"/>
      <c r="B73" s="191"/>
      <c r="C73" s="191"/>
      <c r="D73" s="191"/>
      <c r="E73" s="191"/>
      <c r="F73" s="125" t="s">
        <v>1116</v>
      </c>
      <c r="G73" s="634" t="s">
        <v>678</v>
      </c>
      <c r="H73" s="634"/>
      <c r="I73" s="634"/>
      <c r="J73" s="800"/>
      <c r="K73" s="155"/>
      <c r="L73" s="155"/>
      <c r="M73" s="155"/>
      <c r="N73" s="155"/>
      <c r="O73" s="155"/>
      <c r="P73" s="155"/>
      <c r="Q73" s="155"/>
      <c r="R73" s="155"/>
      <c r="S73" s="156"/>
      <c r="T73" s="156"/>
      <c r="U73" s="157"/>
      <c r="V73" s="157"/>
      <c r="W73" s="159"/>
      <c r="X73" s="159"/>
      <c r="Y73" s="159"/>
    </row>
    <row r="74" spans="1:25" ht="24.95" customHeight="1">
      <c r="A74" s="802"/>
      <c r="B74" s="803"/>
      <c r="C74" s="803"/>
      <c r="D74" s="803"/>
      <c r="E74" s="803"/>
      <c r="F74" s="803"/>
      <c r="G74" s="803"/>
      <c r="H74" s="803"/>
      <c r="I74" s="803"/>
      <c r="J74" s="804"/>
      <c r="K74" s="166"/>
      <c r="L74" s="169"/>
      <c r="M74" s="169"/>
      <c r="N74" s="169"/>
      <c r="O74" s="169"/>
      <c r="P74" s="169"/>
      <c r="Q74" s="169"/>
      <c r="R74" s="169"/>
      <c r="S74" s="156"/>
      <c r="T74" s="156"/>
      <c r="U74" s="157"/>
      <c r="V74" s="157"/>
      <c r="W74" s="159"/>
      <c r="X74" s="159"/>
      <c r="Y74" s="159"/>
    </row>
    <row r="75" spans="1:25" ht="24.95" customHeight="1">
      <c r="A75" s="1547" t="str">
        <f>A137</f>
        <v>Article 6 : Planification</v>
      </c>
      <c r="B75" s="1548"/>
      <c r="C75" s="1548"/>
      <c r="D75" s="1548"/>
      <c r="E75" s="1548"/>
      <c r="F75" s="579">
        <f>E137</f>
        <v>0</v>
      </c>
      <c r="G75" s="1548">
        <f>IFERROR(VLOOKUP(J75,'Page d''accueil'!$A$37:$E$41,5),"")</f>
        <v>0</v>
      </c>
      <c r="H75" s="1548"/>
      <c r="I75" s="1548"/>
      <c r="J75" s="805" t="str">
        <f>F137</f>
        <v>NA</v>
      </c>
      <c r="K75" s="178"/>
      <c r="L75" s="178"/>
      <c r="M75" s="178"/>
      <c r="N75" s="178"/>
      <c r="O75" s="178"/>
      <c r="P75" s="178"/>
      <c r="Q75" s="178"/>
      <c r="R75" s="178"/>
      <c r="S75" s="156"/>
      <c r="T75" s="156"/>
      <c r="U75" s="157"/>
      <c r="V75" s="157"/>
      <c r="W75" s="159"/>
      <c r="X75" s="159"/>
      <c r="Y75" s="159"/>
    </row>
    <row r="76" spans="1:25" ht="24.95" customHeight="1">
      <c r="A76" s="791"/>
      <c r="B76" s="188"/>
      <c r="C76" s="1497"/>
      <c r="D76" s="1497"/>
      <c r="E76" s="1497"/>
      <c r="F76" s="189"/>
      <c r="G76" s="189"/>
      <c r="H76" s="189"/>
      <c r="I76" s="189"/>
      <c r="J76" s="792"/>
      <c r="K76" s="166"/>
      <c r="L76" s="169"/>
      <c r="M76" s="169"/>
      <c r="N76" s="169"/>
      <c r="O76" s="169"/>
      <c r="P76" s="169"/>
      <c r="Q76" s="169"/>
      <c r="R76" s="169"/>
      <c r="S76" s="156"/>
      <c r="T76" s="156"/>
      <c r="U76" s="157"/>
      <c r="V76" s="157"/>
      <c r="W76" s="159"/>
      <c r="X76" s="159"/>
      <c r="Y76" s="159"/>
    </row>
    <row r="77" spans="1:25" ht="24.95" customHeight="1">
      <c r="A77" s="793"/>
      <c r="B77" s="193"/>
      <c r="C77" s="193"/>
      <c r="D77" s="190"/>
      <c r="E77" s="191"/>
      <c r="F77" s="126" t="s">
        <v>676</v>
      </c>
      <c r="G77" s="1498" t="s">
        <v>677</v>
      </c>
      <c r="H77" s="1498"/>
      <c r="I77" s="1498"/>
      <c r="J77" s="1499"/>
      <c r="K77" s="192"/>
      <c r="L77" s="192"/>
      <c r="M77" s="192"/>
      <c r="N77" s="192"/>
      <c r="O77" s="192"/>
      <c r="P77" s="192"/>
      <c r="Q77" s="192"/>
      <c r="R77" s="192"/>
      <c r="S77" s="156"/>
      <c r="T77" s="156"/>
      <c r="U77" s="157"/>
      <c r="V77" s="157"/>
      <c r="W77" s="159"/>
      <c r="X77" s="159"/>
      <c r="Y77" s="159"/>
    </row>
    <row r="78" spans="1:25" ht="24.95" customHeight="1">
      <c r="A78" s="793"/>
      <c r="B78" s="191"/>
      <c r="C78" s="191"/>
      <c r="D78" s="191"/>
      <c r="E78" s="191"/>
      <c r="F78" s="127" t="s">
        <v>1113</v>
      </c>
      <c r="G78" s="1481" t="s">
        <v>678</v>
      </c>
      <c r="H78" s="1481"/>
      <c r="I78" s="1481"/>
      <c r="J78" s="1482"/>
      <c r="K78" s="155"/>
      <c r="L78" s="155"/>
      <c r="M78" s="155"/>
      <c r="N78" s="155"/>
      <c r="O78" s="155"/>
      <c r="P78" s="155"/>
      <c r="Q78" s="155"/>
      <c r="R78" s="155"/>
      <c r="S78" s="156"/>
      <c r="T78" s="156"/>
      <c r="U78" s="157"/>
      <c r="V78" s="157"/>
      <c r="W78" s="159"/>
      <c r="X78" s="159"/>
      <c r="Y78" s="159"/>
    </row>
    <row r="79" spans="1:25" ht="24.95" customHeight="1">
      <c r="A79" s="793"/>
      <c r="B79" s="191"/>
      <c r="C79" s="191"/>
      <c r="D79" s="191"/>
      <c r="E79" s="191"/>
      <c r="F79" s="128"/>
      <c r="G79" s="1481"/>
      <c r="H79" s="1481"/>
      <c r="I79" s="1481"/>
      <c r="J79" s="1482"/>
      <c r="K79" s="155"/>
      <c r="L79" s="155"/>
      <c r="M79" s="155"/>
      <c r="N79" s="155"/>
      <c r="O79" s="155"/>
      <c r="P79" s="155"/>
      <c r="Q79" s="155"/>
      <c r="R79" s="155"/>
      <c r="S79" s="156"/>
      <c r="T79" s="156"/>
      <c r="U79" s="157"/>
      <c r="V79" s="157"/>
      <c r="W79" s="159"/>
      <c r="X79" s="159"/>
      <c r="Y79" s="159"/>
    </row>
    <row r="80" spans="1:25" ht="24.95" customHeight="1">
      <c r="A80" s="793"/>
      <c r="B80" s="191"/>
      <c r="C80" s="191"/>
      <c r="D80" s="191"/>
      <c r="E80" s="191"/>
      <c r="F80" s="127" t="s">
        <v>1114</v>
      </c>
      <c r="G80" s="1481" t="s">
        <v>678</v>
      </c>
      <c r="H80" s="1481"/>
      <c r="I80" s="1481"/>
      <c r="J80" s="1482"/>
      <c r="K80" s="194"/>
      <c r="L80" s="194"/>
      <c r="M80" s="194"/>
      <c r="N80" s="194"/>
      <c r="O80" s="194"/>
      <c r="P80" s="194"/>
      <c r="Q80" s="194"/>
      <c r="R80" s="194"/>
      <c r="S80" s="140"/>
      <c r="T80" s="140"/>
      <c r="U80" s="141"/>
      <c r="V80" s="141"/>
    </row>
    <row r="81" spans="1:22" ht="24.95" customHeight="1">
      <c r="A81" s="793"/>
      <c r="B81" s="191"/>
      <c r="C81" s="191"/>
      <c r="D81" s="191"/>
      <c r="E81" s="191"/>
      <c r="F81" s="129" t="s">
        <v>1115</v>
      </c>
      <c r="G81" s="634" t="s">
        <v>678</v>
      </c>
      <c r="H81" s="634"/>
      <c r="I81" s="634"/>
      <c r="J81" s="800"/>
      <c r="K81" s="194"/>
      <c r="L81" s="194"/>
      <c r="M81" s="194"/>
      <c r="N81" s="194"/>
      <c r="O81" s="194"/>
      <c r="P81" s="194"/>
      <c r="Q81" s="194"/>
      <c r="R81" s="194"/>
      <c r="S81" s="140"/>
      <c r="T81" s="140"/>
      <c r="U81" s="141"/>
      <c r="V81" s="141"/>
    </row>
    <row r="82" spans="1:22" ht="24.95" customHeight="1">
      <c r="A82" s="793"/>
      <c r="B82" s="191"/>
      <c r="C82" s="191"/>
      <c r="D82" s="191"/>
      <c r="E82" s="191"/>
      <c r="F82" s="129" t="s">
        <v>1116</v>
      </c>
      <c r="G82" s="634" t="s">
        <v>678</v>
      </c>
      <c r="H82" s="634"/>
      <c r="I82" s="634"/>
      <c r="J82" s="800"/>
      <c r="K82" s="194"/>
      <c r="L82" s="194"/>
      <c r="M82" s="194"/>
      <c r="N82" s="194"/>
      <c r="O82" s="194"/>
      <c r="P82" s="194"/>
      <c r="Q82" s="194"/>
      <c r="R82" s="194"/>
      <c r="S82" s="140"/>
      <c r="T82" s="140"/>
      <c r="U82" s="141"/>
      <c r="V82" s="141"/>
    </row>
    <row r="83" spans="1:22" ht="24.95" customHeight="1">
      <c r="A83" s="806"/>
      <c r="B83" s="189"/>
      <c r="C83" s="189"/>
      <c r="D83" s="189"/>
      <c r="E83" s="189"/>
      <c r="F83" s="189"/>
      <c r="G83" s="189"/>
      <c r="H83" s="189"/>
      <c r="I83" s="189"/>
      <c r="J83" s="792"/>
      <c r="S83" s="140"/>
      <c r="T83" s="140"/>
      <c r="U83" s="141"/>
      <c r="V83" s="141"/>
    </row>
    <row r="84" spans="1:22" ht="24.95" customHeight="1">
      <c r="A84" s="1549" t="str">
        <f>A141</f>
        <v>Article 7 : Support</v>
      </c>
      <c r="B84" s="1550"/>
      <c r="C84" s="1550"/>
      <c r="D84" s="1550"/>
      <c r="E84" s="1550"/>
      <c r="F84" s="580">
        <f>E141</f>
        <v>0</v>
      </c>
      <c r="G84" s="1550">
        <f>IFERROR(VLOOKUP(J84,'Page d''accueil'!$A$37:$E$41,5),"")</f>
        <v>0</v>
      </c>
      <c r="H84" s="1550"/>
      <c r="I84" s="1550"/>
      <c r="J84" s="807" t="str">
        <f>F141</f>
        <v>NA</v>
      </c>
      <c r="K84" s="195"/>
      <c r="L84" s="195"/>
      <c r="M84" s="195"/>
      <c r="N84" s="195"/>
      <c r="O84" s="195"/>
      <c r="P84" s="195"/>
      <c r="Q84" s="195"/>
      <c r="R84" s="195"/>
      <c r="S84" s="140"/>
      <c r="T84" s="140"/>
      <c r="U84" s="141"/>
      <c r="V84" s="141"/>
    </row>
    <row r="85" spans="1:22" ht="24.95" customHeight="1">
      <c r="A85" s="791"/>
      <c r="B85" s="188"/>
      <c r="C85" s="1497"/>
      <c r="D85" s="1497"/>
      <c r="E85" s="1497"/>
      <c r="F85" s="189"/>
      <c r="G85" s="189"/>
      <c r="H85" s="189"/>
      <c r="I85" s="189"/>
      <c r="J85" s="792"/>
      <c r="S85" s="140"/>
      <c r="T85" s="140"/>
      <c r="U85" s="141"/>
      <c r="V85" s="141"/>
    </row>
    <row r="86" spans="1:22" ht="24.95" customHeight="1">
      <c r="A86" s="793"/>
      <c r="B86" s="193"/>
      <c r="C86" s="193"/>
      <c r="D86" s="190"/>
      <c r="E86" s="191"/>
      <c r="F86" s="130" t="s">
        <v>676</v>
      </c>
      <c r="G86" s="1487" t="s">
        <v>677</v>
      </c>
      <c r="H86" s="1487"/>
      <c r="I86" s="1487"/>
      <c r="J86" s="1488"/>
      <c r="K86" s="196"/>
      <c r="L86" s="196"/>
      <c r="M86" s="196"/>
      <c r="N86" s="196"/>
      <c r="O86" s="196"/>
      <c r="P86" s="196"/>
      <c r="Q86" s="196"/>
      <c r="R86" s="196"/>
      <c r="S86" s="140"/>
      <c r="T86" s="140"/>
      <c r="U86" s="141"/>
      <c r="V86" s="141"/>
    </row>
    <row r="87" spans="1:22" ht="24.95" customHeight="1">
      <c r="A87" s="793"/>
      <c r="B87" s="191"/>
      <c r="C87" s="191"/>
      <c r="D87" s="191"/>
      <c r="E87" s="191"/>
      <c r="F87" s="131" t="s">
        <v>1113</v>
      </c>
      <c r="G87" s="1479" t="s">
        <v>678</v>
      </c>
      <c r="H87" s="1479"/>
      <c r="I87" s="1479"/>
      <c r="J87" s="1480"/>
      <c r="K87" s="194"/>
      <c r="L87" s="194"/>
      <c r="M87" s="194"/>
      <c r="N87" s="194"/>
      <c r="O87" s="194"/>
      <c r="P87" s="194"/>
      <c r="Q87" s="194"/>
      <c r="R87" s="194"/>
      <c r="S87" s="140"/>
      <c r="T87" s="140"/>
      <c r="U87" s="141"/>
      <c r="V87" s="141"/>
    </row>
    <row r="88" spans="1:22" ht="24.95" customHeight="1">
      <c r="A88" s="793"/>
      <c r="B88" s="191"/>
      <c r="C88" s="191"/>
      <c r="D88" s="191"/>
      <c r="E88" s="191"/>
      <c r="F88" s="132"/>
      <c r="G88" s="1479"/>
      <c r="H88" s="1479"/>
      <c r="I88" s="1479"/>
      <c r="J88" s="1480"/>
      <c r="K88" s="194"/>
      <c r="L88" s="194"/>
      <c r="M88" s="194"/>
      <c r="N88" s="194"/>
      <c r="O88" s="194"/>
      <c r="P88" s="194"/>
      <c r="Q88" s="194"/>
      <c r="R88" s="194"/>
      <c r="S88" s="140"/>
      <c r="T88" s="140"/>
      <c r="U88" s="141"/>
      <c r="V88" s="141"/>
    </row>
    <row r="89" spans="1:22" ht="24.95" customHeight="1">
      <c r="A89" s="793"/>
      <c r="B89" s="191"/>
      <c r="C89" s="191"/>
      <c r="D89" s="191"/>
      <c r="E89" s="191"/>
      <c r="F89" s="131" t="s">
        <v>1114</v>
      </c>
      <c r="G89" s="1479" t="s">
        <v>678</v>
      </c>
      <c r="H89" s="1479"/>
      <c r="I89" s="1479"/>
      <c r="J89" s="1480"/>
      <c r="K89" s="194"/>
      <c r="L89" s="194"/>
      <c r="M89" s="194"/>
      <c r="N89" s="194"/>
      <c r="O89" s="194"/>
      <c r="P89" s="194"/>
      <c r="Q89" s="194"/>
      <c r="R89" s="194"/>
      <c r="S89" s="140"/>
      <c r="T89" s="140"/>
      <c r="U89" s="141"/>
      <c r="V89" s="141"/>
    </row>
    <row r="90" spans="1:22" ht="24.95" customHeight="1">
      <c r="A90" s="793"/>
      <c r="B90" s="191"/>
      <c r="C90" s="191"/>
      <c r="D90" s="191"/>
      <c r="E90" s="191"/>
      <c r="F90" s="133" t="s">
        <v>1115</v>
      </c>
      <c r="G90" s="632" t="s">
        <v>678</v>
      </c>
      <c r="H90" s="632"/>
      <c r="I90" s="632"/>
      <c r="J90" s="808"/>
      <c r="K90" s="194"/>
      <c r="L90" s="194"/>
      <c r="M90" s="194"/>
      <c r="N90" s="194"/>
      <c r="O90" s="194"/>
      <c r="P90" s="194"/>
      <c r="Q90" s="194"/>
      <c r="R90" s="194"/>
      <c r="S90" s="140"/>
      <c r="T90" s="140"/>
      <c r="U90" s="141"/>
      <c r="V90" s="141"/>
    </row>
    <row r="91" spans="1:22" ht="24.95" customHeight="1">
      <c r="A91" s="793"/>
      <c r="B91" s="191"/>
      <c r="C91" s="191"/>
      <c r="D91" s="191"/>
      <c r="E91" s="191"/>
      <c r="F91" s="133" t="s">
        <v>1116</v>
      </c>
      <c r="G91" s="632" t="s">
        <v>678</v>
      </c>
      <c r="H91" s="632"/>
      <c r="I91" s="632"/>
      <c r="J91" s="808"/>
      <c r="K91" s="194"/>
      <c r="L91" s="194"/>
      <c r="M91" s="194"/>
      <c r="N91" s="194"/>
      <c r="O91" s="194"/>
      <c r="P91" s="194"/>
      <c r="Q91" s="194"/>
      <c r="R91" s="194"/>
      <c r="S91" s="140"/>
      <c r="T91" s="140"/>
      <c r="U91" s="141"/>
      <c r="V91" s="141"/>
    </row>
    <row r="92" spans="1:22" ht="24.95" customHeight="1">
      <c r="A92" s="802"/>
      <c r="B92" s="803"/>
      <c r="C92" s="803"/>
      <c r="D92" s="803"/>
      <c r="E92" s="803"/>
      <c r="F92" s="803"/>
      <c r="G92" s="803"/>
      <c r="H92" s="803"/>
      <c r="I92" s="803"/>
      <c r="J92" s="804"/>
      <c r="S92" s="140"/>
      <c r="T92" s="140"/>
      <c r="U92" s="141"/>
      <c r="V92" s="141"/>
    </row>
    <row r="93" spans="1:22" ht="24.95" customHeight="1">
      <c r="A93" s="1554" t="str">
        <f>A147</f>
        <v>Article 8 : Réalisation des activités opérationnelles</v>
      </c>
      <c r="B93" s="1555"/>
      <c r="C93" s="1555"/>
      <c r="D93" s="1555"/>
      <c r="E93" s="1555"/>
      <c r="F93" s="581">
        <f>E147</f>
        <v>0</v>
      </c>
      <c r="G93" s="1555">
        <f>IFERROR(VLOOKUP(J93,'Page d''accueil'!$A$37:$E$41,5),"")</f>
        <v>0</v>
      </c>
      <c r="H93" s="1555"/>
      <c r="I93" s="1555"/>
      <c r="J93" s="809" t="str">
        <f>F147</f>
        <v>NA</v>
      </c>
      <c r="K93" s="195"/>
      <c r="L93" s="195"/>
      <c r="M93" s="195"/>
      <c r="N93" s="195"/>
      <c r="O93" s="195"/>
      <c r="P93" s="195"/>
      <c r="Q93" s="195"/>
      <c r="R93" s="195"/>
      <c r="S93" s="140"/>
      <c r="T93" s="140"/>
      <c r="U93" s="141"/>
      <c r="V93" s="141"/>
    </row>
    <row r="94" spans="1:22" ht="24.95" customHeight="1">
      <c r="A94" s="791"/>
      <c r="B94" s="188"/>
      <c r="C94" s="1497"/>
      <c r="D94" s="1497"/>
      <c r="E94" s="1497"/>
      <c r="F94" s="189"/>
      <c r="G94" s="189"/>
      <c r="H94" s="189"/>
      <c r="I94" s="189"/>
      <c r="J94" s="792"/>
      <c r="S94" s="140"/>
      <c r="T94" s="140"/>
      <c r="U94" s="141"/>
      <c r="V94" s="141"/>
    </row>
    <row r="95" spans="1:22" ht="24.95" customHeight="1">
      <c r="A95" s="793"/>
      <c r="B95" s="193"/>
      <c r="C95" s="193"/>
      <c r="D95" s="190"/>
      <c r="E95" s="191"/>
      <c r="F95" s="134" t="s">
        <v>676</v>
      </c>
      <c r="G95" s="1487" t="s">
        <v>677</v>
      </c>
      <c r="H95" s="1487"/>
      <c r="I95" s="1487"/>
      <c r="J95" s="1488"/>
      <c r="K95" s="196"/>
      <c r="L95" s="196"/>
      <c r="M95" s="196"/>
      <c r="N95" s="196"/>
      <c r="O95" s="196"/>
      <c r="P95" s="196"/>
      <c r="Q95" s="196"/>
      <c r="R95" s="196"/>
      <c r="S95" s="140"/>
      <c r="T95" s="140"/>
      <c r="U95" s="141"/>
      <c r="V95" s="141"/>
    </row>
    <row r="96" spans="1:22" ht="24.95" customHeight="1">
      <c r="A96" s="793"/>
      <c r="B96" s="191"/>
      <c r="C96" s="191"/>
      <c r="D96" s="191"/>
      <c r="E96" s="191"/>
      <c r="F96" s="135" t="s">
        <v>1113</v>
      </c>
      <c r="G96" s="1479" t="s">
        <v>678</v>
      </c>
      <c r="H96" s="1479"/>
      <c r="I96" s="1479"/>
      <c r="J96" s="1480"/>
      <c r="K96" s="194"/>
      <c r="L96" s="155"/>
      <c r="M96" s="155"/>
      <c r="N96" s="155"/>
      <c r="O96" s="155"/>
      <c r="P96" s="155"/>
      <c r="Q96" s="155"/>
      <c r="R96" s="155"/>
      <c r="S96" s="156"/>
      <c r="T96" s="156"/>
      <c r="U96" s="141"/>
      <c r="V96" s="141"/>
    </row>
    <row r="97" spans="1:22" ht="24.95" customHeight="1">
      <c r="A97" s="793"/>
      <c r="B97" s="191"/>
      <c r="C97" s="191"/>
      <c r="D97" s="191"/>
      <c r="E97" s="191"/>
      <c r="F97" s="136"/>
      <c r="G97" s="1479"/>
      <c r="H97" s="1479"/>
      <c r="I97" s="1479"/>
      <c r="J97" s="1480"/>
      <c r="K97" s="194"/>
      <c r="L97" s="155"/>
      <c r="M97" s="155"/>
      <c r="N97" s="155"/>
      <c r="O97" s="155"/>
      <c r="P97" s="155"/>
      <c r="Q97" s="155"/>
      <c r="R97" s="155"/>
      <c r="S97" s="156"/>
      <c r="T97" s="156"/>
      <c r="U97" s="141"/>
      <c r="V97" s="141"/>
    </row>
    <row r="98" spans="1:22" ht="24.95" customHeight="1">
      <c r="A98" s="793"/>
      <c r="B98" s="191"/>
      <c r="C98" s="191"/>
      <c r="D98" s="191"/>
      <c r="E98" s="191"/>
      <c r="F98" s="135" t="s">
        <v>1114</v>
      </c>
      <c r="G98" s="1479" t="s">
        <v>678</v>
      </c>
      <c r="H98" s="1479"/>
      <c r="I98" s="1479"/>
      <c r="J98" s="1480"/>
      <c r="K98" s="194"/>
      <c r="L98" s="155"/>
      <c r="M98" s="155"/>
      <c r="N98" s="155"/>
      <c r="O98" s="155"/>
      <c r="P98" s="155"/>
      <c r="Q98" s="155"/>
      <c r="R98" s="155"/>
      <c r="S98" s="156"/>
      <c r="T98" s="156"/>
      <c r="U98" s="141"/>
      <c r="V98" s="141"/>
    </row>
    <row r="99" spans="1:22" ht="24.95" customHeight="1">
      <c r="A99" s="793"/>
      <c r="B99" s="191"/>
      <c r="C99" s="191"/>
      <c r="D99" s="191"/>
      <c r="E99" s="191"/>
      <c r="F99" s="137" t="s">
        <v>1115</v>
      </c>
      <c r="G99" s="632" t="s">
        <v>678</v>
      </c>
      <c r="H99" s="632"/>
      <c r="I99" s="632"/>
      <c r="J99" s="808"/>
      <c r="K99" s="194"/>
      <c r="L99" s="155"/>
      <c r="M99" s="155"/>
      <c r="N99" s="155"/>
      <c r="O99" s="155"/>
      <c r="P99" s="155"/>
      <c r="Q99" s="155"/>
      <c r="R99" s="155"/>
      <c r="S99" s="156"/>
      <c r="T99" s="156"/>
      <c r="U99" s="141"/>
      <c r="V99" s="141"/>
    </row>
    <row r="100" spans="1:22" ht="24.95" customHeight="1">
      <c r="A100" s="793"/>
      <c r="B100" s="191"/>
      <c r="C100" s="191"/>
      <c r="D100" s="191"/>
      <c r="E100" s="191"/>
      <c r="F100" s="137" t="s">
        <v>1116</v>
      </c>
      <c r="G100" s="632" t="s">
        <v>678</v>
      </c>
      <c r="H100" s="632"/>
      <c r="I100" s="632"/>
      <c r="J100" s="808"/>
      <c r="K100" s="194"/>
      <c r="L100" s="155"/>
      <c r="M100" s="155"/>
      <c r="N100" s="155"/>
      <c r="O100" s="155"/>
      <c r="P100" s="155"/>
      <c r="Q100" s="155"/>
      <c r="R100" s="155"/>
      <c r="S100" s="156"/>
      <c r="T100" s="156"/>
      <c r="U100" s="141"/>
      <c r="V100" s="141"/>
    </row>
    <row r="101" spans="1:22" ht="24.95" customHeight="1">
      <c r="A101" s="806"/>
      <c r="B101" s="189"/>
      <c r="C101" s="189"/>
      <c r="D101" s="189"/>
      <c r="E101" s="189"/>
      <c r="F101" s="189"/>
      <c r="G101" s="189"/>
      <c r="H101" s="189"/>
      <c r="I101" s="189"/>
      <c r="J101" s="792"/>
      <c r="L101" s="169"/>
      <c r="M101" s="169"/>
      <c r="N101" s="169"/>
      <c r="O101" s="169"/>
      <c r="P101" s="169"/>
      <c r="Q101" s="169"/>
      <c r="R101" s="169"/>
      <c r="S101" s="156"/>
      <c r="T101" s="156"/>
      <c r="U101" s="141"/>
      <c r="V101" s="141"/>
    </row>
    <row r="102" spans="1:22" ht="24.95" customHeight="1">
      <c r="A102" s="1573" t="str">
        <f>A155</f>
        <v>Article 9 : Evaluation des performances</v>
      </c>
      <c r="B102" s="1574"/>
      <c r="C102" s="1574"/>
      <c r="D102" s="1574"/>
      <c r="E102" s="1574"/>
      <c r="F102" s="659">
        <f>E155</f>
        <v>0</v>
      </c>
      <c r="G102" s="1574">
        <f>IFERROR(VLOOKUP(J102,'Page d''accueil'!$A$37:$E$41,5),"")</f>
        <v>0</v>
      </c>
      <c r="H102" s="1574"/>
      <c r="I102" s="1574"/>
      <c r="J102" s="810" t="str">
        <f>F155</f>
        <v>NA</v>
      </c>
      <c r="K102" s="195"/>
      <c r="L102" s="195"/>
      <c r="M102" s="195"/>
      <c r="N102" s="195"/>
      <c r="O102" s="195"/>
      <c r="P102" s="195"/>
      <c r="Q102" s="195"/>
      <c r="R102" s="195"/>
      <c r="S102" s="140"/>
      <c r="T102" s="140"/>
      <c r="U102" s="141"/>
      <c r="V102" s="141"/>
    </row>
    <row r="103" spans="1:22" ht="24.95" customHeight="1">
      <c r="A103" s="791"/>
      <c r="B103" s="188"/>
      <c r="C103" s="1497"/>
      <c r="D103" s="1497"/>
      <c r="E103" s="1497"/>
      <c r="F103" s="189"/>
      <c r="G103" s="189"/>
      <c r="H103" s="189"/>
      <c r="I103" s="189"/>
      <c r="J103" s="792"/>
      <c r="S103" s="140"/>
      <c r="T103" s="140"/>
      <c r="U103" s="141"/>
      <c r="V103" s="141"/>
    </row>
    <row r="104" spans="1:22" ht="24.95" customHeight="1">
      <c r="A104" s="793"/>
      <c r="B104" s="193"/>
      <c r="C104" s="193"/>
      <c r="D104" s="190"/>
      <c r="E104" s="191"/>
      <c r="F104" s="651" t="s">
        <v>676</v>
      </c>
      <c r="G104" s="1487" t="s">
        <v>677</v>
      </c>
      <c r="H104" s="1487"/>
      <c r="I104" s="1487"/>
      <c r="J104" s="1488"/>
      <c r="K104" s="196"/>
      <c r="L104" s="196"/>
      <c r="M104" s="196"/>
      <c r="N104" s="196"/>
      <c r="O104" s="196"/>
      <c r="P104" s="196"/>
      <c r="Q104" s="196"/>
      <c r="R104" s="196"/>
      <c r="S104" s="140"/>
      <c r="T104" s="140"/>
      <c r="U104" s="141"/>
      <c r="V104" s="141"/>
    </row>
    <row r="105" spans="1:22" ht="24.95" customHeight="1">
      <c r="A105" s="793"/>
      <c r="B105" s="191"/>
      <c r="C105" s="191"/>
      <c r="D105" s="191"/>
      <c r="E105" s="191"/>
      <c r="F105" s="652" t="s">
        <v>1113</v>
      </c>
      <c r="G105" s="1479" t="s">
        <v>678</v>
      </c>
      <c r="H105" s="1479"/>
      <c r="I105" s="1479"/>
      <c r="J105" s="1480"/>
      <c r="K105" s="194"/>
      <c r="L105" s="155"/>
      <c r="M105" s="155"/>
      <c r="N105" s="155"/>
      <c r="O105" s="155"/>
      <c r="P105" s="155"/>
      <c r="Q105" s="155"/>
      <c r="R105" s="155"/>
      <c r="S105" s="156"/>
      <c r="T105" s="156"/>
      <c r="U105" s="141"/>
      <c r="V105" s="141"/>
    </row>
    <row r="106" spans="1:22" ht="24.95" customHeight="1">
      <c r="A106" s="793"/>
      <c r="B106" s="191"/>
      <c r="C106" s="191"/>
      <c r="D106" s="191"/>
      <c r="E106" s="191"/>
      <c r="F106" s="653"/>
      <c r="G106" s="1479"/>
      <c r="H106" s="1479"/>
      <c r="I106" s="1479"/>
      <c r="J106" s="1480"/>
      <c r="K106" s="194"/>
      <c r="L106" s="155"/>
      <c r="M106" s="155"/>
      <c r="N106" s="155"/>
      <c r="O106" s="155"/>
      <c r="P106" s="155"/>
      <c r="Q106" s="155"/>
      <c r="R106" s="155"/>
      <c r="S106" s="156"/>
      <c r="T106" s="156"/>
      <c r="U106" s="141"/>
      <c r="V106" s="141"/>
    </row>
    <row r="107" spans="1:22" ht="24.95" customHeight="1">
      <c r="A107" s="793"/>
      <c r="B107" s="191"/>
      <c r="C107" s="191"/>
      <c r="D107" s="191"/>
      <c r="E107" s="191"/>
      <c r="F107" s="652" t="s">
        <v>1114</v>
      </c>
      <c r="G107" s="1479" t="s">
        <v>678</v>
      </c>
      <c r="H107" s="1479"/>
      <c r="I107" s="1479"/>
      <c r="J107" s="1480"/>
      <c r="K107" s="194"/>
      <c r="L107" s="155"/>
      <c r="M107" s="155"/>
      <c r="N107" s="155"/>
      <c r="O107" s="155"/>
      <c r="P107" s="155"/>
      <c r="Q107" s="155"/>
      <c r="R107" s="155"/>
      <c r="S107" s="156"/>
      <c r="T107" s="156"/>
      <c r="U107" s="141"/>
      <c r="V107" s="141"/>
    </row>
    <row r="108" spans="1:22" ht="24.95" customHeight="1">
      <c r="A108" s="793"/>
      <c r="B108" s="191"/>
      <c r="C108" s="191"/>
      <c r="D108" s="191"/>
      <c r="E108" s="191"/>
      <c r="F108" s="654" t="s">
        <v>1115</v>
      </c>
      <c r="G108" s="632" t="s">
        <v>678</v>
      </c>
      <c r="H108" s="632"/>
      <c r="I108" s="632"/>
      <c r="J108" s="808"/>
      <c r="K108" s="194"/>
      <c r="L108" s="155"/>
      <c r="M108" s="155"/>
      <c r="N108" s="155"/>
      <c r="O108" s="155"/>
      <c r="P108" s="155"/>
      <c r="Q108" s="155"/>
      <c r="R108" s="155"/>
      <c r="S108" s="156"/>
      <c r="T108" s="156"/>
      <c r="U108" s="141"/>
      <c r="V108" s="141"/>
    </row>
    <row r="109" spans="1:22" ht="24.95" customHeight="1">
      <c r="A109" s="793"/>
      <c r="B109" s="191"/>
      <c r="C109" s="191"/>
      <c r="D109" s="191"/>
      <c r="E109" s="191"/>
      <c r="F109" s="654" t="s">
        <v>1116</v>
      </c>
      <c r="G109" s="632" t="s">
        <v>678</v>
      </c>
      <c r="H109" s="632"/>
      <c r="I109" s="632"/>
      <c r="J109" s="808"/>
      <c r="K109" s="194"/>
      <c r="L109" s="155"/>
      <c r="M109" s="155"/>
      <c r="N109" s="155"/>
      <c r="O109" s="155"/>
      <c r="P109" s="155"/>
      <c r="Q109" s="155"/>
      <c r="R109" s="155"/>
      <c r="S109" s="156"/>
      <c r="T109" s="156"/>
      <c r="U109" s="141"/>
      <c r="V109" s="141"/>
    </row>
    <row r="110" spans="1:22" ht="24.95" customHeight="1">
      <c r="A110" s="926"/>
      <c r="B110" s="927"/>
      <c r="C110" s="927"/>
      <c r="D110" s="927"/>
      <c r="E110" s="927"/>
      <c r="F110" s="927"/>
      <c r="G110" s="927"/>
      <c r="H110" s="927"/>
      <c r="I110" s="927"/>
      <c r="J110" s="928"/>
      <c r="L110" s="169"/>
      <c r="M110" s="169"/>
      <c r="N110" s="169"/>
      <c r="O110" s="169"/>
      <c r="P110" s="169"/>
      <c r="Q110" s="169"/>
      <c r="R110" s="169"/>
      <c r="S110" s="156"/>
      <c r="T110" s="156"/>
      <c r="U110" s="141"/>
      <c r="V110" s="141"/>
    </row>
    <row r="111" spans="1:22" ht="24.95" customHeight="1">
      <c r="A111" s="1575" t="str">
        <f>A159</f>
        <v>Article 10 : Amélioration</v>
      </c>
      <c r="B111" s="1576"/>
      <c r="C111" s="1576"/>
      <c r="D111" s="1576"/>
      <c r="E111" s="1576"/>
      <c r="F111" s="660">
        <f>E159</f>
        <v>0</v>
      </c>
      <c r="G111" s="1576">
        <f>IFERROR(VLOOKUP(J111,'Page d''accueil'!$A$37:$E$41,5),"")</f>
        <v>0</v>
      </c>
      <c r="H111" s="1576"/>
      <c r="I111" s="1576"/>
      <c r="J111" s="811" t="str">
        <f>F159</f>
        <v>NA</v>
      </c>
      <c r="K111" s="195"/>
      <c r="L111" s="195"/>
      <c r="M111" s="195"/>
      <c r="N111" s="195"/>
      <c r="O111" s="195"/>
      <c r="P111" s="195"/>
      <c r="Q111" s="195"/>
      <c r="R111" s="195"/>
      <c r="S111" s="140"/>
      <c r="T111" s="140"/>
      <c r="U111" s="141"/>
      <c r="V111" s="141"/>
    </row>
    <row r="112" spans="1:22" ht="24.95" customHeight="1">
      <c r="A112" s="791"/>
      <c r="B112" s="188"/>
      <c r="C112" s="1497"/>
      <c r="D112" s="1497"/>
      <c r="E112" s="1497"/>
      <c r="F112" s="189"/>
      <c r="G112" s="189"/>
      <c r="H112" s="189"/>
      <c r="I112" s="189"/>
      <c r="J112" s="792"/>
      <c r="S112" s="140"/>
      <c r="T112" s="140"/>
      <c r="U112" s="141"/>
      <c r="V112" s="141"/>
    </row>
    <row r="113" spans="1:22" ht="24.95" customHeight="1">
      <c r="A113" s="793"/>
      <c r="B113" s="193"/>
      <c r="C113" s="193"/>
      <c r="D113" s="190"/>
      <c r="E113" s="191"/>
      <c r="F113" s="655" t="s">
        <v>676</v>
      </c>
      <c r="G113" s="1487" t="s">
        <v>677</v>
      </c>
      <c r="H113" s="1487"/>
      <c r="I113" s="1487"/>
      <c r="J113" s="1488"/>
      <c r="K113" s="196"/>
      <c r="L113" s="196"/>
      <c r="M113" s="196"/>
      <c r="N113" s="196"/>
      <c r="O113" s="196"/>
      <c r="P113" s="196"/>
      <c r="Q113" s="196"/>
      <c r="R113" s="196"/>
      <c r="S113" s="140"/>
      <c r="T113" s="140"/>
      <c r="U113" s="141"/>
      <c r="V113" s="141"/>
    </row>
    <row r="114" spans="1:22" ht="24.95" customHeight="1">
      <c r="A114" s="793"/>
      <c r="B114" s="191"/>
      <c r="C114" s="191"/>
      <c r="D114" s="191"/>
      <c r="E114" s="191"/>
      <c r="F114" s="656" t="s">
        <v>1113</v>
      </c>
      <c r="G114" s="1479" t="s">
        <v>678</v>
      </c>
      <c r="H114" s="1479"/>
      <c r="I114" s="1479"/>
      <c r="J114" s="1480"/>
      <c r="K114" s="194"/>
      <c r="L114" s="155"/>
      <c r="M114" s="155"/>
      <c r="N114" s="155"/>
      <c r="O114" s="155"/>
      <c r="P114" s="155"/>
      <c r="Q114" s="155"/>
      <c r="R114" s="155"/>
      <c r="S114" s="156"/>
      <c r="T114" s="156"/>
      <c r="U114" s="141"/>
      <c r="V114" s="141"/>
    </row>
    <row r="115" spans="1:22" ht="24.95" customHeight="1">
      <c r="A115" s="793"/>
      <c r="B115" s="191"/>
      <c r="C115" s="191"/>
      <c r="D115" s="191"/>
      <c r="E115" s="191"/>
      <c r="F115" s="657"/>
      <c r="G115" s="1479"/>
      <c r="H115" s="1479"/>
      <c r="I115" s="1479"/>
      <c r="J115" s="1480"/>
      <c r="K115" s="194"/>
      <c r="L115" s="155"/>
      <c r="M115" s="155"/>
      <c r="N115" s="155"/>
      <c r="O115" s="155"/>
      <c r="P115" s="155"/>
      <c r="Q115" s="155"/>
      <c r="R115" s="155"/>
      <c r="S115" s="156"/>
      <c r="T115" s="156"/>
      <c r="U115" s="141"/>
      <c r="V115" s="141"/>
    </row>
    <row r="116" spans="1:22" ht="24.95" customHeight="1">
      <c r="A116" s="793"/>
      <c r="B116" s="191"/>
      <c r="C116" s="191"/>
      <c r="D116" s="191"/>
      <c r="E116" s="191"/>
      <c r="F116" s="656" t="s">
        <v>1114</v>
      </c>
      <c r="G116" s="1479" t="s">
        <v>678</v>
      </c>
      <c r="H116" s="1479"/>
      <c r="I116" s="1479"/>
      <c r="J116" s="1480"/>
      <c r="K116" s="194"/>
      <c r="L116" s="155"/>
      <c r="M116" s="155"/>
      <c r="N116" s="155"/>
      <c r="O116" s="155"/>
      <c r="P116" s="155"/>
      <c r="Q116" s="155"/>
      <c r="R116" s="155"/>
      <c r="S116" s="156"/>
      <c r="T116" s="156"/>
      <c r="U116" s="141"/>
      <c r="V116" s="141"/>
    </row>
    <row r="117" spans="1:22" ht="24.95" customHeight="1">
      <c r="A117" s="793"/>
      <c r="B117" s="191"/>
      <c r="C117" s="191"/>
      <c r="D117" s="191"/>
      <c r="E117" s="191"/>
      <c r="F117" s="658" t="s">
        <v>1115</v>
      </c>
      <c r="G117" s="632" t="s">
        <v>678</v>
      </c>
      <c r="H117" s="632"/>
      <c r="I117" s="632"/>
      <c r="J117" s="808"/>
      <c r="K117" s="194"/>
      <c r="L117" s="155"/>
      <c r="M117" s="155"/>
      <c r="N117" s="155"/>
      <c r="O117" s="155"/>
      <c r="P117" s="155"/>
      <c r="Q117" s="155"/>
      <c r="R117" s="155"/>
      <c r="S117" s="156"/>
      <c r="T117" s="156"/>
      <c r="U117" s="141"/>
      <c r="V117" s="141"/>
    </row>
    <row r="118" spans="1:22" ht="24.95" customHeight="1">
      <c r="A118" s="793"/>
      <c r="B118" s="191"/>
      <c r="C118" s="191"/>
      <c r="D118" s="191"/>
      <c r="E118" s="191"/>
      <c r="F118" s="658" t="s">
        <v>1116</v>
      </c>
      <c r="G118" s="632" t="s">
        <v>678</v>
      </c>
      <c r="H118" s="632"/>
      <c r="I118" s="632"/>
      <c r="J118" s="808"/>
      <c r="K118" s="194"/>
      <c r="L118" s="155"/>
      <c r="M118" s="155"/>
      <c r="N118" s="155"/>
      <c r="O118" s="155"/>
      <c r="P118" s="155"/>
      <c r="Q118" s="155"/>
      <c r="R118" s="155"/>
      <c r="S118" s="156"/>
      <c r="T118" s="156"/>
      <c r="U118" s="141"/>
      <c r="V118" s="141"/>
    </row>
    <row r="119" spans="1:22" ht="24.95" customHeight="1">
      <c r="A119" s="806"/>
      <c r="B119" s="189"/>
      <c r="C119" s="189"/>
      <c r="D119" s="189"/>
      <c r="E119" s="189"/>
      <c r="F119" s="189"/>
      <c r="G119" s="189"/>
      <c r="H119" s="189"/>
      <c r="I119" s="189"/>
      <c r="J119" s="792"/>
      <c r="L119" s="169"/>
      <c r="M119" s="169"/>
      <c r="N119" s="169"/>
      <c r="O119" s="169"/>
      <c r="P119" s="169"/>
      <c r="Q119" s="169"/>
      <c r="R119" s="169"/>
      <c r="S119" s="156"/>
      <c r="T119" s="156"/>
      <c r="U119" s="141"/>
      <c r="V119" s="141"/>
    </row>
    <row r="120" spans="1:22" ht="24.95" customHeight="1">
      <c r="A120" s="1556" t="s">
        <v>679</v>
      </c>
      <c r="B120" s="1557"/>
      <c r="C120" s="1557"/>
      <c r="D120" s="1557"/>
      <c r="E120" s="1557"/>
      <c r="F120" s="1557"/>
      <c r="G120" s="1557"/>
      <c r="H120" s="1557"/>
      <c r="I120" s="1557"/>
      <c r="J120" s="1558"/>
      <c r="K120" s="197"/>
      <c r="L120" s="198"/>
      <c r="M120" s="198"/>
      <c r="N120" s="198"/>
      <c r="O120" s="198"/>
      <c r="P120" s="198"/>
      <c r="Q120" s="198"/>
      <c r="R120" s="198"/>
      <c r="S120" s="156"/>
      <c r="T120" s="156"/>
      <c r="U120" s="141"/>
      <c r="V120" s="141"/>
    </row>
    <row r="121" spans="1:22" ht="24.95" customHeight="1">
      <c r="A121" s="1551"/>
      <c r="B121" s="1552"/>
      <c r="C121" s="1552"/>
      <c r="D121" s="1552"/>
      <c r="E121" s="1552"/>
      <c r="F121" s="1552"/>
      <c r="G121" s="1552"/>
      <c r="H121" s="1552"/>
      <c r="I121" s="1552"/>
      <c r="J121" s="1553"/>
      <c r="K121" s="197"/>
      <c r="L121" s="198"/>
      <c r="M121" s="198"/>
      <c r="N121" s="198"/>
      <c r="O121" s="198"/>
      <c r="P121" s="198"/>
      <c r="Q121" s="198"/>
      <c r="R121" s="198"/>
      <c r="S121" s="156"/>
      <c r="T121" s="156"/>
      <c r="U121" s="141"/>
      <c r="V121" s="141"/>
    </row>
    <row r="122" spans="1:22" ht="24.95" customHeight="1">
      <c r="A122" s="1551"/>
      <c r="B122" s="1552"/>
      <c r="C122" s="1552"/>
      <c r="D122" s="1552"/>
      <c r="E122" s="1552"/>
      <c r="F122" s="1552"/>
      <c r="G122" s="1552"/>
      <c r="H122" s="1552"/>
      <c r="I122" s="1552"/>
      <c r="J122" s="1553"/>
      <c r="K122" s="197"/>
      <c r="L122" s="198"/>
      <c r="M122" s="198"/>
      <c r="N122" s="198"/>
      <c r="O122" s="198"/>
      <c r="P122" s="198"/>
      <c r="Q122" s="198"/>
      <c r="R122" s="198"/>
      <c r="S122" s="156"/>
      <c r="T122" s="156"/>
      <c r="U122" s="141"/>
      <c r="V122" s="141"/>
    </row>
    <row r="123" spans="1:22" ht="24.95" customHeight="1">
      <c r="A123" s="1551"/>
      <c r="B123" s="1552"/>
      <c r="C123" s="1552"/>
      <c r="D123" s="1552"/>
      <c r="E123" s="1552"/>
      <c r="F123" s="1552"/>
      <c r="G123" s="1552"/>
      <c r="H123" s="1552"/>
      <c r="I123" s="1552"/>
      <c r="J123" s="1553"/>
      <c r="K123" s="197"/>
      <c r="L123" s="198"/>
      <c r="M123" s="198"/>
      <c r="N123" s="198"/>
      <c r="O123" s="198"/>
      <c r="P123" s="198"/>
      <c r="Q123" s="198"/>
      <c r="R123" s="198"/>
      <c r="S123" s="156"/>
      <c r="T123" s="156"/>
      <c r="U123" s="141"/>
      <c r="V123" s="141"/>
    </row>
    <row r="124" spans="1:22" ht="24.95" customHeight="1">
      <c r="A124" s="1551"/>
      <c r="B124" s="1552"/>
      <c r="C124" s="1552"/>
      <c r="D124" s="1552"/>
      <c r="E124" s="1552"/>
      <c r="F124" s="1552"/>
      <c r="G124" s="1552"/>
      <c r="H124" s="1552"/>
      <c r="I124" s="1552"/>
      <c r="J124" s="1553"/>
      <c r="K124" s="197"/>
      <c r="L124" s="198"/>
      <c r="M124" s="198"/>
      <c r="N124" s="198"/>
      <c r="O124" s="198"/>
      <c r="P124" s="198"/>
      <c r="Q124" s="198"/>
      <c r="R124" s="198"/>
      <c r="S124" s="156"/>
      <c r="T124" s="156"/>
      <c r="U124" s="141"/>
      <c r="V124" s="141"/>
    </row>
    <row r="125" spans="1:22" ht="24.95" customHeight="1">
      <c r="A125" s="1551"/>
      <c r="B125" s="1552"/>
      <c r="C125" s="1552"/>
      <c r="D125" s="1552"/>
      <c r="E125" s="1552"/>
      <c r="F125" s="1552"/>
      <c r="G125" s="1552"/>
      <c r="H125" s="1552"/>
      <c r="I125" s="1552"/>
      <c r="J125" s="1553"/>
      <c r="K125" s="197"/>
      <c r="L125" s="198"/>
      <c r="M125" s="198"/>
      <c r="N125" s="198"/>
      <c r="O125" s="198"/>
      <c r="P125" s="198"/>
      <c r="Q125" s="198"/>
      <c r="R125" s="198"/>
      <c r="S125" s="156"/>
      <c r="T125" s="156"/>
      <c r="U125" s="141"/>
      <c r="V125" s="141"/>
    </row>
    <row r="126" spans="1:22" ht="24.95" customHeight="1">
      <c r="A126" s="1551"/>
      <c r="B126" s="1552"/>
      <c r="C126" s="1552"/>
      <c r="D126" s="1552"/>
      <c r="E126" s="1552"/>
      <c r="F126" s="1552"/>
      <c r="G126" s="1552"/>
      <c r="H126" s="1552"/>
      <c r="I126" s="1552"/>
      <c r="J126" s="1553"/>
      <c r="K126" s="197"/>
      <c r="L126" s="198"/>
      <c r="M126" s="198"/>
      <c r="N126" s="198"/>
      <c r="O126" s="198"/>
      <c r="P126" s="198"/>
      <c r="Q126" s="198"/>
      <c r="R126" s="198"/>
      <c r="S126" s="156"/>
      <c r="T126" s="156"/>
      <c r="U126" s="141"/>
      <c r="V126" s="141"/>
    </row>
    <row r="127" spans="1:22" ht="24.95" customHeight="1">
      <c r="A127" s="1551"/>
      <c r="B127" s="1552"/>
      <c r="C127" s="1552"/>
      <c r="D127" s="1552"/>
      <c r="E127" s="1552"/>
      <c r="F127" s="1552"/>
      <c r="G127" s="1552"/>
      <c r="H127" s="1552"/>
      <c r="I127" s="1552"/>
      <c r="J127" s="1553"/>
      <c r="K127" s="197"/>
      <c r="L127" s="198"/>
      <c r="M127" s="198"/>
      <c r="N127" s="198"/>
      <c r="O127" s="198"/>
      <c r="P127" s="198"/>
      <c r="Q127" s="198"/>
      <c r="R127" s="198"/>
      <c r="S127" s="156"/>
      <c r="T127" s="156"/>
      <c r="U127" s="141"/>
      <c r="V127" s="141"/>
    </row>
    <row r="128" spans="1:22" ht="24.95" customHeight="1">
      <c r="A128" s="1561"/>
      <c r="B128" s="1562"/>
      <c r="C128" s="1562"/>
      <c r="D128" s="1562"/>
      <c r="E128" s="1562"/>
      <c r="F128" s="1562"/>
      <c r="G128" s="1562"/>
      <c r="H128" s="1562"/>
      <c r="I128" s="1562"/>
      <c r="J128" s="1563"/>
      <c r="K128" s="197"/>
      <c r="L128" s="198"/>
      <c r="M128" s="198"/>
      <c r="N128" s="198"/>
      <c r="O128" s="198"/>
      <c r="P128" s="198"/>
      <c r="Q128" s="198"/>
      <c r="R128" s="198"/>
      <c r="S128" s="156"/>
      <c r="T128" s="156"/>
      <c r="U128" s="141"/>
      <c r="V128" s="141"/>
    </row>
    <row r="129" spans="1:37" ht="17.100000000000001" customHeight="1">
      <c r="A129" s="1564" t="s">
        <v>680</v>
      </c>
      <c r="B129" s="1565"/>
      <c r="C129" s="1565"/>
      <c r="D129" s="206"/>
      <c r="E129" s="207" t="s">
        <v>681</v>
      </c>
      <c r="F129" s="812" t="s">
        <v>56</v>
      </c>
      <c r="G129" s="1568" t="s">
        <v>682</v>
      </c>
      <c r="H129" s="1569"/>
      <c r="I129" s="1569"/>
      <c r="J129" s="1570"/>
      <c r="K129" s="199"/>
      <c r="L129" s="187"/>
      <c r="M129" s="187"/>
      <c r="N129" s="187"/>
      <c r="O129" s="187"/>
      <c r="P129" s="187"/>
      <c r="Q129" s="187"/>
      <c r="R129" s="187"/>
      <c r="S129" s="156"/>
      <c r="T129" s="156"/>
      <c r="U129" s="141"/>
      <c r="V129" s="141"/>
    </row>
    <row r="130" spans="1:37" ht="17.100000000000001" customHeight="1">
      <c r="A130" s="1566"/>
      <c r="B130" s="1567"/>
      <c r="C130" s="1567"/>
      <c r="D130" s="208"/>
      <c r="E130" s="209" t="str">
        <f>'Evaluation des exigences'!D14</f>
        <v/>
      </c>
      <c r="F130" s="210" t="str">
        <f>'Evaluation des exigences'!A14</f>
        <v/>
      </c>
      <c r="G130" s="138"/>
      <c r="H130" s="138"/>
      <c r="I130" s="138"/>
      <c r="J130" s="813"/>
      <c r="K130" s="199"/>
      <c r="V130" s="141"/>
    </row>
    <row r="131" spans="1:37" ht="14.1" customHeight="1">
      <c r="A131" s="814" t="s">
        <v>1641</v>
      </c>
      <c r="B131" s="211"/>
      <c r="C131" s="211"/>
      <c r="D131" s="211"/>
      <c r="E131" s="212">
        <f>IFERROR(VLOOKUP(F131,'Page d''accueil'!$A$38:$E$42,3),"")</f>
        <v>0</v>
      </c>
      <c r="F131" s="213" t="str">
        <f>'Evaluation des exigences'!G19</f>
        <v>NA</v>
      </c>
      <c r="G131" s="1568" t="s">
        <v>682</v>
      </c>
      <c r="H131" s="1569"/>
      <c r="I131" s="1569"/>
      <c r="J131" s="1570"/>
      <c r="K131" s="202"/>
      <c r="V131" s="156"/>
      <c r="W131" s="141"/>
      <c r="X131" s="141"/>
      <c r="AJ131" s="142"/>
      <c r="AK131" s="142"/>
    </row>
    <row r="132" spans="1:37" ht="14.1" customHeight="1">
      <c r="A132" s="815" t="s">
        <v>1639</v>
      </c>
      <c r="B132" s="214"/>
      <c r="C132" s="214"/>
      <c r="D132" s="214"/>
      <c r="E132" s="215">
        <f>IFERROR(VLOOKUP(F132,'Page d''accueil'!$A$38:$E$42,3),"")</f>
        <v>0</v>
      </c>
      <c r="F132" s="216" t="str">
        <f>'Evaluation des exigences'!G35</f>
        <v>NA</v>
      </c>
      <c r="G132" s="1559"/>
      <c r="H132" s="1559"/>
      <c r="I132" s="1559"/>
      <c r="J132" s="1560"/>
      <c r="K132" s="203"/>
      <c r="V132" s="156"/>
      <c r="W132" s="141"/>
      <c r="X132" s="141"/>
      <c r="AJ132" s="142"/>
      <c r="AK132" s="142"/>
    </row>
    <row r="133" spans="1:37" ht="14.1" customHeight="1">
      <c r="A133" s="816" t="s">
        <v>1642</v>
      </c>
      <c r="B133" s="217"/>
      <c r="C133" s="217"/>
      <c r="D133" s="217"/>
      <c r="E133" s="218">
        <f>IFERROR(VLOOKUP(F133,'Page d''accueil'!$A$38:$E$42,3),"")</f>
        <v>0</v>
      </c>
      <c r="F133" s="219" t="str">
        <f>'Evaluation des exigences'!G68</f>
        <v>NA</v>
      </c>
      <c r="G133" s="1568" t="s">
        <v>682</v>
      </c>
      <c r="H133" s="1569"/>
      <c r="I133" s="1569"/>
      <c r="J133" s="1570"/>
      <c r="K133" s="203"/>
      <c r="V133" s="156"/>
      <c r="W133" s="141"/>
      <c r="X133" s="141"/>
      <c r="AJ133" s="142"/>
      <c r="AK133" s="142"/>
    </row>
    <row r="134" spans="1:37" ht="14.1" customHeight="1">
      <c r="A134" s="817" t="s">
        <v>1643</v>
      </c>
      <c r="B134" s="220"/>
      <c r="C134" s="220"/>
      <c r="D134" s="220"/>
      <c r="E134" s="221" t="str">
        <f>IFERROR(VLOOKUP(F134,'Page d''accueil'!$A$38:$E$42,3),"")</f>
        <v/>
      </c>
      <c r="F134" s="222" t="e">
        <f>AVERAGE('Evaluation des exigences'!G69,'Evaluation des exigences'!G82)</f>
        <v>#DIV/0!</v>
      </c>
      <c r="G134" s="1559"/>
      <c r="H134" s="1559"/>
      <c r="I134" s="1559"/>
      <c r="J134" s="1560"/>
      <c r="K134" s="202"/>
      <c r="V134" s="156"/>
      <c r="W134" s="141"/>
      <c r="X134" s="141"/>
      <c r="AJ134" s="142"/>
      <c r="AK134" s="142"/>
    </row>
    <row r="135" spans="1:37" ht="14.1" customHeight="1">
      <c r="A135" s="817" t="s">
        <v>1640</v>
      </c>
      <c r="B135" s="220"/>
      <c r="C135" s="220"/>
      <c r="D135" s="220"/>
      <c r="E135" s="221">
        <f>IFERROR(VLOOKUP(F135,'Page d''accueil'!$A$38:$E$42,3),"")</f>
        <v>0</v>
      </c>
      <c r="F135" s="222" t="str">
        <f>'Evaluation des exigences'!G86</f>
        <v>NA</v>
      </c>
      <c r="G135" s="1559"/>
      <c r="H135" s="1559"/>
      <c r="I135" s="1559"/>
      <c r="J135" s="1560"/>
      <c r="K135" s="203"/>
      <c r="V135" s="156"/>
      <c r="W135" s="141"/>
      <c r="X135" s="141"/>
      <c r="AJ135" s="142"/>
      <c r="AK135" s="142"/>
    </row>
    <row r="136" spans="1:37" ht="14.1" customHeight="1">
      <c r="A136" s="817" t="s">
        <v>1644</v>
      </c>
      <c r="B136" s="220"/>
      <c r="C136" s="220"/>
      <c r="D136" s="220"/>
      <c r="E136" s="221">
        <f>IFERROR(VLOOKUP(F136,'Page d''accueil'!$A$38:$E$42,3),"")</f>
        <v>0</v>
      </c>
      <c r="F136" s="222" t="str">
        <f>'Evaluation des exigences'!G94</f>
        <v>NA</v>
      </c>
      <c r="G136" s="1559"/>
      <c r="H136" s="1559"/>
      <c r="I136" s="1559"/>
      <c r="J136" s="1560"/>
      <c r="K136" s="203"/>
      <c r="V136" s="156"/>
      <c r="W136" s="141"/>
      <c r="X136" s="141"/>
      <c r="AJ136" s="142"/>
      <c r="AK136" s="142"/>
    </row>
    <row r="137" spans="1:37" ht="14.1" customHeight="1">
      <c r="A137" s="818" t="s">
        <v>1645</v>
      </c>
      <c r="B137" s="223"/>
      <c r="C137" s="223"/>
      <c r="D137" s="223"/>
      <c r="E137" s="224">
        <f>IFERROR(VLOOKUP(F137,'Page d''accueil'!$A$38:$E$42,3),"")</f>
        <v>0</v>
      </c>
      <c r="F137" s="225" t="str">
        <f>'Evaluation des exigences'!G106</f>
        <v>NA</v>
      </c>
      <c r="G137" s="1568" t="s">
        <v>682</v>
      </c>
      <c r="H137" s="1569"/>
      <c r="I137" s="1569"/>
      <c r="J137" s="1570"/>
      <c r="K137" s="203"/>
      <c r="V137" s="156"/>
      <c r="W137" s="141"/>
      <c r="X137" s="141"/>
      <c r="AJ137" s="142"/>
      <c r="AK137" s="142"/>
    </row>
    <row r="138" spans="1:37" ht="14.1" customHeight="1">
      <c r="A138" s="819" t="s">
        <v>1646</v>
      </c>
      <c r="B138" s="226"/>
      <c r="C138" s="226"/>
      <c r="D138" s="226"/>
      <c r="E138" s="227">
        <f>IFERROR(VLOOKUP(F138,'Page d''accueil'!$A$38:$E$42,3),"")</f>
        <v>0</v>
      </c>
      <c r="F138" s="228" t="str">
        <f>'Evaluation des exigences'!G107</f>
        <v>NA</v>
      </c>
      <c r="G138" s="1559"/>
      <c r="H138" s="1559"/>
      <c r="I138" s="1559"/>
      <c r="J138" s="1560"/>
      <c r="K138" s="203"/>
      <c r="V138" s="156"/>
      <c r="W138" s="141"/>
      <c r="X138" s="141"/>
      <c r="AJ138" s="142"/>
      <c r="AK138" s="142"/>
    </row>
    <row r="139" spans="1:37" ht="14.1" customHeight="1">
      <c r="A139" s="819" t="s">
        <v>1647</v>
      </c>
      <c r="B139" s="226"/>
      <c r="C139" s="226"/>
      <c r="D139" s="226"/>
      <c r="E139" s="227">
        <f>IFERROR(VLOOKUP(F139,'Page d''accueil'!$A$38:$E$42,3),"")</f>
        <v>0</v>
      </c>
      <c r="F139" s="228" t="str">
        <f>'Evaluation des exigences'!G115</f>
        <v>NA</v>
      </c>
      <c r="G139" s="1559"/>
      <c r="H139" s="1559"/>
      <c r="I139" s="1559"/>
      <c r="J139" s="1560"/>
      <c r="K139" s="203"/>
      <c r="V139" s="156"/>
      <c r="W139" s="141"/>
      <c r="X139" s="141"/>
      <c r="AJ139" s="142"/>
      <c r="AK139" s="142"/>
    </row>
    <row r="140" spans="1:37" ht="14.1" customHeight="1">
      <c r="A140" s="819" t="s">
        <v>1648</v>
      </c>
      <c r="B140" s="226"/>
      <c r="C140" s="226"/>
      <c r="D140" s="226"/>
      <c r="E140" s="227">
        <f>IFERROR(VLOOKUP(F140,'Page d''accueil'!$A$38:$E$42,3),"")</f>
        <v>0</v>
      </c>
      <c r="F140" s="228" t="str">
        <f>'Evaluation des exigences'!G127</f>
        <v>NA</v>
      </c>
      <c r="G140" s="1559"/>
      <c r="H140" s="1559"/>
      <c r="I140" s="1559"/>
      <c r="J140" s="1560"/>
      <c r="K140" s="203"/>
      <c r="V140" s="156"/>
      <c r="W140" s="141"/>
      <c r="X140" s="141"/>
      <c r="AJ140" s="142"/>
      <c r="AK140" s="142"/>
    </row>
    <row r="141" spans="1:37" ht="14.1" customHeight="1">
      <c r="A141" s="820" t="s">
        <v>1649</v>
      </c>
      <c r="B141" s="229"/>
      <c r="C141" s="229"/>
      <c r="D141" s="229"/>
      <c r="E141" s="230">
        <f>IFERROR(VLOOKUP(F141,'Page d''accueil'!$A$38:$E$42,3),"")</f>
        <v>0</v>
      </c>
      <c r="F141" s="231" t="str">
        <f>'Evaluation des exigences'!G132</f>
        <v>NA</v>
      </c>
      <c r="G141" s="1568" t="s">
        <v>682</v>
      </c>
      <c r="H141" s="1569"/>
      <c r="I141" s="1569"/>
      <c r="J141" s="1570"/>
      <c r="K141" s="202"/>
      <c r="V141" s="156"/>
      <c r="W141" s="141"/>
      <c r="X141" s="141"/>
      <c r="AJ141" s="142"/>
      <c r="AK141" s="142"/>
    </row>
    <row r="142" spans="1:37" ht="14.1" customHeight="1">
      <c r="A142" s="821" t="s">
        <v>1650</v>
      </c>
      <c r="B142" s="232"/>
      <c r="C142" s="232"/>
      <c r="D142" s="232"/>
      <c r="E142" s="233">
        <f>IFERROR(VLOOKUP(F142,'Page d''accueil'!$A$38:$E$42,3),"")</f>
        <v>0</v>
      </c>
      <c r="F142" s="234" t="str">
        <f>'Evaluation des exigences'!G133</f>
        <v>NA</v>
      </c>
      <c r="G142" s="1559"/>
      <c r="H142" s="1559"/>
      <c r="I142" s="1559"/>
      <c r="J142" s="1560"/>
      <c r="K142" s="203"/>
      <c r="V142" s="156"/>
      <c r="W142" s="141"/>
      <c r="X142" s="141"/>
      <c r="AJ142" s="142"/>
      <c r="AK142" s="142"/>
    </row>
    <row r="143" spans="1:37" ht="14.1" customHeight="1">
      <c r="A143" s="821" t="s">
        <v>1651</v>
      </c>
      <c r="B143" s="232"/>
      <c r="C143" s="232"/>
      <c r="D143" s="232"/>
      <c r="E143" s="233">
        <f>IFERROR(VLOOKUP(F143,'Page d''accueil'!$A$38:$E$42,3),"")</f>
        <v>0</v>
      </c>
      <c r="F143" s="234" t="str">
        <f>'Evaluation des exigences'!G153</f>
        <v>NA</v>
      </c>
      <c r="G143" s="1559"/>
      <c r="H143" s="1559"/>
      <c r="I143" s="1559"/>
      <c r="J143" s="1560"/>
      <c r="K143" s="203"/>
      <c r="V143" s="156"/>
      <c r="W143" s="141"/>
      <c r="X143" s="141"/>
      <c r="AJ143" s="142"/>
      <c r="AK143" s="142"/>
    </row>
    <row r="144" spans="1:37" ht="14.1" customHeight="1">
      <c r="A144" s="821" t="s">
        <v>1652</v>
      </c>
      <c r="B144" s="232"/>
      <c r="C144" s="232"/>
      <c r="D144" s="232"/>
      <c r="E144" s="233">
        <f>IFERROR(VLOOKUP(F144,'Page d''accueil'!$A$38:$E$42,3),"")</f>
        <v>0</v>
      </c>
      <c r="F144" s="234" t="str">
        <f>'Evaluation des exigences'!G158</f>
        <v>NA</v>
      </c>
      <c r="G144" s="1559"/>
      <c r="H144" s="1559"/>
      <c r="I144" s="1559"/>
      <c r="J144" s="1560"/>
      <c r="K144" s="203"/>
      <c r="V144" s="156"/>
      <c r="W144" s="141"/>
      <c r="X144" s="141"/>
      <c r="AJ144" s="142"/>
      <c r="AK144" s="142"/>
    </row>
    <row r="145" spans="1:37" ht="14.1" customHeight="1">
      <c r="A145" s="821" t="s">
        <v>1653</v>
      </c>
      <c r="B145" s="232"/>
      <c r="C145" s="232"/>
      <c r="D145" s="232"/>
      <c r="E145" s="233">
        <f>IFERROR(VLOOKUP(F145,'Page d''accueil'!$A$38:$E$42,3),"")</f>
        <v>0</v>
      </c>
      <c r="F145" s="234" t="str">
        <f>'Evaluation des exigences'!G162</f>
        <v>NA</v>
      </c>
      <c r="G145" s="1559"/>
      <c r="H145" s="1559"/>
      <c r="I145" s="1559"/>
      <c r="J145" s="1560"/>
      <c r="K145" s="203"/>
      <c r="V145" s="156"/>
      <c r="W145" s="141"/>
      <c r="X145" s="141"/>
      <c r="AJ145" s="142"/>
      <c r="AK145" s="142"/>
    </row>
    <row r="146" spans="1:37" ht="14.1" customHeight="1">
      <c r="A146" s="821" t="s">
        <v>1654</v>
      </c>
      <c r="B146" s="232"/>
      <c r="C146" s="232"/>
      <c r="D146" s="232"/>
      <c r="E146" s="233">
        <f>IFERROR(VLOOKUP(F146,'Page d''accueil'!$A$38:$E$42,3),"")</f>
        <v>0</v>
      </c>
      <c r="F146" s="234" t="str">
        <f>'Evaluation des exigences'!G168</f>
        <v>NA</v>
      </c>
      <c r="G146" s="1559"/>
      <c r="H146" s="1559"/>
      <c r="I146" s="1559"/>
      <c r="J146" s="1560"/>
      <c r="K146" s="202"/>
      <c r="V146" s="156"/>
      <c r="W146" s="141"/>
      <c r="X146" s="141"/>
      <c r="AJ146" s="142"/>
      <c r="AK146" s="142"/>
    </row>
    <row r="147" spans="1:37" ht="14.1" customHeight="1">
      <c r="A147" s="822" t="s">
        <v>1662</v>
      </c>
      <c r="B147" s="235"/>
      <c r="C147" s="235"/>
      <c r="D147" s="235"/>
      <c r="E147" s="236">
        <f>IFERROR(VLOOKUP(F147,'Page d''accueil'!$A$38:$E$42,3),"")</f>
        <v>0</v>
      </c>
      <c r="F147" s="237" t="str">
        <f>'Evaluation des exigences'!G201</f>
        <v>NA</v>
      </c>
      <c r="G147" s="1568" t="s">
        <v>682</v>
      </c>
      <c r="H147" s="1569"/>
      <c r="I147" s="1569"/>
      <c r="J147" s="1570"/>
      <c r="K147" s="203"/>
      <c r="V147" s="156"/>
      <c r="W147" s="141"/>
      <c r="X147" s="141"/>
      <c r="AJ147" s="142"/>
      <c r="AK147" s="142"/>
    </row>
    <row r="148" spans="1:37" ht="14.1" customHeight="1">
      <c r="A148" s="823" t="s">
        <v>1655</v>
      </c>
      <c r="B148" s="238"/>
      <c r="C148" s="238"/>
      <c r="D148" s="238"/>
      <c r="E148" s="239">
        <f>IFERROR(VLOOKUP(F148,'Page d''accueil'!$A$38:$E$42,3),"")</f>
        <v>0</v>
      </c>
      <c r="F148" s="240" t="str">
        <f>'Evaluation des exigences'!G202</f>
        <v>NA</v>
      </c>
      <c r="G148" s="1559"/>
      <c r="H148" s="1559"/>
      <c r="I148" s="1559"/>
      <c r="J148" s="1560"/>
      <c r="K148" s="203"/>
      <c r="V148" s="156"/>
      <c r="W148" s="141"/>
      <c r="X148" s="141"/>
      <c r="AJ148" s="142"/>
      <c r="AK148" s="142"/>
    </row>
    <row r="149" spans="1:37" ht="14.1" customHeight="1">
      <c r="A149" s="823" t="s">
        <v>1656</v>
      </c>
      <c r="B149" s="238"/>
      <c r="C149" s="238"/>
      <c r="D149" s="238"/>
      <c r="E149" s="239">
        <f>IFERROR(VLOOKUP(F149,'Page d''accueil'!$A$38:$E$42,3),"")</f>
        <v>0</v>
      </c>
      <c r="F149" s="240" t="str">
        <f>'Evaluation des exigences'!G212</f>
        <v>NA</v>
      </c>
      <c r="G149" s="1559"/>
      <c r="H149" s="1559"/>
      <c r="I149" s="1559"/>
      <c r="J149" s="1560"/>
      <c r="K149" s="203"/>
      <c r="V149" s="156"/>
      <c r="W149" s="141"/>
      <c r="X149" s="141"/>
      <c r="AJ149" s="142"/>
      <c r="AK149" s="142"/>
    </row>
    <row r="150" spans="1:37" ht="14.1" customHeight="1">
      <c r="A150" s="823" t="s">
        <v>1657</v>
      </c>
      <c r="B150" s="238"/>
      <c r="C150" s="238"/>
      <c r="D150" s="238"/>
      <c r="E150" s="239">
        <f>IFERROR(VLOOKUP(F150,'Page d''accueil'!$A$38:$E$42,3),"")</f>
        <v>0</v>
      </c>
      <c r="F150" s="240" t="str">
        <f>'Evaluation des exigences'!G232</f>
        <v>NA</v>
      </c>
      <c r="G150" s="1559"/>
      <c r="H150" s="1559"/>
      <c r="I150" s="1559"/>
      <c r="J150" s="1560"/>
      <c r="K150" s="203"/>
      <c r="V150" s="156"/>
      <c r="W150" s="141"/>
      <c r="X150" s="141"/>
      <c r="AJ150" s="142"/>
      <c r="AK150" s="142"/>
    </row>
    <row r="151" spans="1:37" ht="14.1" customHeight="1">
      <c r="A151" s="823" t="s">
        <v>1658</v>
      </c>
      <c r="B151" s="238"/>
      <c r="C151" s="238"/>
      <c r="D151" s="238"/>
      <c r="E151" s="239">
        <f>IFERROR(VLOOKUP(F151,'Page d''accueil'!$A$38:$E$42,3),"")</f>
        <v>0</v>
      </c>
      <c r="F151" s="240" t="str">
        <f>'Evaluation des exigences'!G273</f>
        <v>NA</v>
      </c>
      <c r="G151" s="1559"/>
      <c r="H151" s="1559"/>
      <c r="I151" s="1559"/>
      <c r="J151" s="1560"/>
      <c r="K151" s="203"/>
      <c r="V151" s="156"/>
      <c r="W151" s="141"/>
      <c r="X151" s="141"/>
      <c r="AJ151" s="142"/>
      <c r="AK151" s="142"/>
    </row>
    <row r="152" spans="1:37" ht="14.1" customHeight="1">
      <c r="A152" s="823" t="s">
        <v>1659</v>
      </c>
      <c r="B152" s="238"/>
      <c r="C152" s="238"/>
      <c r="D152" s="238"/>
      <c r="E152" s="239">
        <f>IFERROR(VLOOKUP(F152,'Page d''accueil'!$A$38:$E$42,3),"")</f>
        <v>0</v>
      </c>
      <c r="F152" s="240" t="str">
        <f>'Evaluation des exigences'!G308</f>
        <v>NA</v>
      </c>
      <c r="G152" s="635"/>
      <c r="H152" s="635"/>
      <c r="I152" s="635"/>
      <c r="J152" s="824"/>
      <c r="K152" s="203"/>
      <c r="V152" s="156"/>
      <c r="W152" s="141"/>
      <c r="X152" s="141"/>
      <c r="AJ152" s="142"/>
      <c r="AK152" s="142"/>
    </row>
    <row r="153" spans="1:37" ht="14.1" customHeight="1">
      <c r="A153" s="823" t="s">
        <v>1660</v>
      </c>
      <c r="B153" s="238"/>
      <c r="C153" s="238"/>
      <c r="D153" s="238"/>
      <c r="E153" s="239">
        <f>IFERROR(VLOOKUP(F153,'Page d''accueil'!$A$38:$E$42,3),"")</f>
        <v>0</v>
      </c>
      <c r="F153" s="240" t="str">
        <f>'Evaluation des exigences'!G346</f>
        <v>NA</v>
      </c>
      <c r="G153" s="635"/>
      <c r="H153" s="635"/>
      <c r="I153" s="635"/>
      <c r="J153" s="824"/>
      <c r="K153" s="203"/>
      <c r="V153" s="156"/>
      <c r="W153" s="141"/>
      <c r="X153" s="141"/>
      <c r="AJ153" s="142"/>
      <c r="AK153" s="142"/>
    </row>
    <row r="154" spans="1:37" ht="14.1" customHeight="1">
      <c r="A154" s="823" t="s">
        <v>1661</v>
      </c>
      <c r="B154" s="241"/>
      <c r="C154" s="238"/>
      <c r="D154" s="241"/>
      <c r="E154" s="239">
        <f>IFERROR(VLOOKUP(F154,'Page d''accueil'!$A$38:$E$42,3),"")</f>
        <v>0</v>
      </c>
      <c r="F154" s="242" t="str">
        <f>'Evaluation des exigences'!G354</f>
        <v>NA</v>
      </c>
      <c r="G154" s="1577"/>
      <c r="H154" s="1577"/>
      <c r="I154" s="1577"/>
      <c r="J154" s="1578"/>
      <c r="K154" s="203"/>
      <c r="V154" s="156"/>
      <c r="W154" s="141"/>
      <c r="X154" s="141"/>
      <c r="AJ154" s="142"/>
      <c r="AK154" s="142"/>
    </row>
    <row r="155" spans="1:37" ht="14.1" customHeight="1">
      <c r="A155" s="825" t="s">
        <v>1663</v>
      </c>
      <c r="B155" s="639"/>
      <c r="C155" s="639"/>
      <c r="D155" s="639"/>
      <c r="E155" s="640">
        <f>IFERROR(VLOOKUP(F155,'Page d''accueil'!$A$38:$E$42,3),"")</f>
        <v>0</v>
      </c>
      <c r="F155" s="641" t="str">
        <f>'Evaluation des exigences'!G370</f>
        <v>NA</v>
      </c>
      <c r="G155" s="1568" t="s">
        <v>682</v>
      </c>
      <c r="H155" s="1569"/>
      <c r="I155" s="1569"/>
      <c r="J155" s="1570"/>
      <c r="K155" s="172"/>
      <c r="V155" s="141"/>
      <c r="W155" s="141"/>
      <c r="AJ155" s="142"/>
    </row>
    <row r="156" spans="1:37" ht="14.1" customHeight="1">
      <c r="A156" s="826" t="s">
        <v>1664</v>
      </c>
      <c r="B156" s="642"/>
      <c r="C156" s="642"/>
      <c r="D156" s="642"/>
      <c r="E156" s="643">
        <f>IFERROR(VLOOKUP(F156,'Page d''accueil'!$A$38:$E$42,3),"")</f>
        <v>0</v>
      </c>
      <c r="F156" s="644" t="str">
        <f>'Evaluation des exigences'!G371</f>
        <v>NA</v>
      </c>
      <c r="G156" s="1559"/>
      <c r="H156" s="1559"/>
      <c r="I156" s="1559"/>
      <c r="J156" s="1560"/>
      <c r="K156" s="172"/>
      <c r="V156" s="141"/>
      <c r="W156" s="141"/>
      <c r="AJ156" s="142"/>
    </row>
    <row r="157" spans="1:37" ht="14.1" customHeight="1">
      <c r="A157" s="826" t="s">
        <v>1670</v>
      </c>
      <c r="B157" s="642"/>
      <c r="C157" s="642"/>
      <c r="D157" s="642"/>
      <c r="E157" s="643">
        <f>IFERROR(VLOOKUP(F157,'Page d''accueil'!$A$38:$E$42,3),"")</f>
        <v>0</v>
      </c>
      <c r="F157" s="644" t="str">
        <f>'Evaluation des exigences'!G401</f>
        <v>NA</v>
      </c>
      <c r="G157" s="1559"/>
      <c r="H157" s="1559"/>
      <c r="I157" s="1559"/>
      <c r="J157" s="1560"/>
      <c r="K157" s="172"/>
      <c r="L157" s="172"/>
      <c r="M157" s="172"/>
      <c r="N157" s="172"/>
      <c r="O157" s="172"/>
      <c r="P157" s="172"/>
      <c r="Q157" s="172"/>
      <c r="R157" s="172"/>
      <c r="S157" s="178"/>
      <c r="T157" s="178"/>
      <c r="U157" s="178"/>
      <c r="V157" s="141"/>
      <c r="W157" s="141"/>
      <c r="AJ157" s="142"/>
    </row>
    <row r="158" spans="1:37">
      <c r="A158" s="826" t="s">
        <v>1665</v>
      </c>
      <c r="B158" s="642"/>
      <c r="C158" s="642"/>
      <c r="D158" s="642"/>
      <c r="E158" s="643">
        <f>IFERROR(VLOOKUP(F158,'Page d''accueil'!$A$38:$E$42,3),"")</f>
        <v>0</v>
      </c>
      <c r="F158" s="644" t="str">
        <f>'Evaluation des exigences'!G425</f>
        <v>NA</v>
      </c>
      <c r="G158" s="1559"/>
      <c r="H158" s="1559"/>
      <c r="I158" s="1559"/>
      <c r="J158" s="1560"/>
      <c r="K158" s="172"/>
      <c r="L158" s="169"/>
      <c r="M158" s="169"/>
      <c r="N158" s="169"/>
      <c r="O158" s="169"/>
      <c r="P158" s="169"/>
      <c r="Q158" s="169"/>
      <c r="R158" s="169"/>
      <c r="S158" s="169"/>
      <c r="T158" s="169"/>
      <c r="V158" s="141"/>
      <c r="W158" s="141"/>
      <c r="AJ158" s="142"/>
    </row>
    <row r="159" spans="1:37" ht="14.1" customHeight="1">
      <c r="A159" s="827" t="s">
        <v>1666</v>
      </c>
      <c r="B159" s="645"/>
      <c r="C159" s="645"/>
      <c r="D159" s="645"/>
      <c r="E159" s="646">
        <f>IFERROR(VLOOKUP(F159,'Page d''accueil'!$A$38:$E$42,3),"")</f>
        <v>0</v>
      </c>
      <c r="F159" s="647" t="str">
        <f>'Evaluation des exigences'!G457</f>
        <v>NA</v>
      </c>
      <c r="G159" s="1568" t="s">
        <v>682</v>
      </c>
      <c r="H159" s="1569"/>
      <c r="I159" s="1569"/>
      <c r="J159" s="1570"/>
      <c r="K159" s="172"/>
      <c r="L159" s="169"/>
      <c r="M159" s="169"/>
      <c r="N159" s="169"/>
      <c r="O159" s="169"/>
      <c r="P159" s="169"/>
      <c r="Q159" s="169"/>
      <c r="R159" s="169"/>
      <c r="S159" s="169"/>
      <c r="T159" s="169"/>
      <c r="V159" s="141"/>
      <c r="W159" s="141"/>
      <c r="AJ159" s="142"/>
    </row>
    <row r="160" spans="1:37" ht="14.1" customHeight="1">
      <c r="A160" s="828" t="s">
        <v>1667</v>
      </c>
      <c r="B160" s="648"/>
      <c r="C160" s="648"/>
      <c r="D160" s="648"/>
      <c r="E160" s="649">
        <f>IFERROR(VLOOKUP(F160,'Page d''accueil'!$A$38:$E$42,3),"")</f>
        <v>0</v>
      </c>
      <c r="F160" s="650" t="str">
        <f>'Evaluation des exigences'!G458</f>
        <v>NA</v>
      </c>
      <c r="G160" s="1559"/>
      <c r="H160" s="1559"/>
      <c r="I160" s="1559"/>
      <c r="J160" s="1560"/>
      <c r="K160" s="172"/>
      <c r="L160" s="169"/>
      <c r="M160" s="169"/>
      <c r="N160" s="169"/>
      <c r="O160" s="169"/>
      <c r="P160" s="169"/>
      <c r="Q160" s="169"/>
      <c r="R160" s="169"/>
      <c r="S160" s="169"/>
      <c r="T160" s="169"/>
      <c r="V160" s="141"/>
      <c r="W160" s="141"/>
      <c r="AJ160" s="142"/>
    </row>
    <row r="161" spans="1:36" s="205" customFormat="1">
      <c r="A161" s="828" t="s">
        <v>1668</v>
      </c>
      <c r="B161" s="648"/>
      <c r="C161" s="648"/>
      <c r="D161" s="648"/>
      <c r="E161" s="649">
        <f>IFERROR(VLOOKUP(F161,'Page d''accueil'!$A$38:$E$42,3),"")</f>
        <v>0</v>
      </c>
      <c r="F161" s="650" t="str">
        <f>'Evaluation des exigences'!G463</f>
        <v>NA</v>
      </c>
      <c r="G161" s="1559"/>
      <c r="H161" s="1559"/>
      <c r="I161" s="1559"/>
      <c r="J161" s="1560"/>
      <c r="K161" s="169"/>
      <c r="L161" s="169"/>
      <c r="M161" s="169"/>
      <c r="N161" s="169"/>
      <c r="O161" s="169"/>
      <c r="P161" s="169"/>
      <c r="Q161" s="169"/>
      <c r="R161" s="169"/>
      <c r="S161" s="169"/>
      <c r="T161" s="169"/>
      <c r="U161" s="146"/>
      <c r="V161" s="146"/>
      <c r="W161" s="146"/>
      <c r="X161" s="142"/>
      <c r="Y161" s="142"/>
      <c r="Z161" s="142"/>
      <c r="AA161" s="142"/>
      <c r="AB161" s="142"/>
      <c r="AC161" s="142"/>
      <c r="AD161" s="142"/>
      <c r="AE161" s="142"/>
      <c r="AF161" s="142"/>
      <c r="AG161" s="142"/>
      <c r="AH161" s="142"/>
      <c r="AI161" s="142"/>
      <c r="AJ161" s="142"/>
    </row>
    <row r="162" spans="1:36" s="205" customFormat="1" ht="15.75" thickBot="1">
      <c r="A162" s="829" t="s">
        <v>1669</v>
      </c>
      <c r="B162" s="830"/>
      <c r="C162" s="830"/>
      <c r="D162" s="830"/>
      <c r="E162" s="831">
        <f>IFERROR(VLOOKUP(F162,'Page d''accueil'!$A$38:$E$42,3),"")</f>
        <v>0</v>
      </c>
      <c r="F162" s="832" t="str">
        <f>'Evaluation des exigences'!G486</f>
        <v>NA</v>
      </c>
      <c r="G162" s="1571"/>
      <c r="H162" s="1571"/>
      <c r="I162" s="1571"/>
      <c r="J162" s="1572"/>
      <c r="K162" s="169"/>
      <c r="L162" s="169"/>
      <c r="M162" s="169"/>
      <c r="N162" s="169"/>
      <c r="O162" s="169"/>
      <c r="P162" s="169"/>
      <c r="Q162" s="169"/>
      <c r="R162" s="169"/>
      <c r="S162" s="169"/>
      <c r="T162" s="169"/>
      <c r="U162" s="146"/>
      <c r="V162" s="146"/>
      <c r="W162" s="146"/>
      <c r="X162" s="142"/>
      <c r="Y162" s="142"/>
      <c r="Z162" s="142"/>
      <c r="AA162" s="142"/>
      <c r="AB162" s="142"/>
      <c r="AC162" s="142"/>
      <c r="AD162" s="142"/>
      <c r="AE162" s="142"/>
      <c r="AF162" s="142"/>
      <c r="AG162" s="142"/>
      <c r="AH162" s="142"/>
      <c r="AI162" s="142"/>
      <c r="AJ162" s="142"/>
    </row>
    <row r="163" spans="1:36">
      <c r="A163" s="204"/>
      <c r="B163" s="204"/>
      <c r="C163" s="204"/>
      <c r="D163" s="204"/>
      <c r="E163" s="204"/>
      <c r="F163" s="204"/>
      <c r="G163" s="204"/>
      <c r="H163" s="204"/>
      <c r="I163" s="204"/>
      <c r="J163" s="204"/>
      <c r="L163" s="169"/>
      <c r="M163" s="169"/>
      <c r="N163" s="169"/>
      <c r="O163" s="169"/>
      <c r="P163" s="169"/>
      <c r="Q163" s="169"/>
      <c r="R163" s="169"/>
      <c r="S163" s="169"/>
      <c r="T163" s="169"/>
    </row>
    <row r="164" spans="1:36">
      <c r="A164" s="204"/>
      <c r="B164" s="204"/>
      <c r="C164" s="204"/>
      <c r="D164" s="204"/>
      <c r="E164" s="204"/>
      <c r="F164" s="204"/>
      <c r="G164" s="204"/>
      <c r="H164" s="204"/>
      <c r="I164" s="204"/>
      <c r="J164" s="204"/>
      <c r="L164" s="169"/>
      <c r="M164" s="169"/>
      <c r="N164" s="169"/>
      <c r="O164" s="169"/>
      <c r="P164" s="169"/>
      <c r="Q164" s="169"/>
      <c r="R164" s="169"/>
      <c r="S164" s="169"/>
      <c r="T164" s="169"/>
    </row>
    <row r="165" spans="1:36">
      <c r="A165" s="204"/>
      <c r="B165" s="204"/>
      <c r="C165" s="204"/>
      <c r="D165" s="204"/>
      <c r="E165" s="204"/>
      <c r="F165" s="204"/>
      <c r="G165" s="204"/>
      <c r="H165" s="204"/>
      <c r="I165" s="204"/>
      <c r="J165" s="204"/>
      <c r="L165" s="169"/>
      <c r="M165" s="169"/>
      <c r="N165" s="169"/>
      <c r="O165" s="169"/>
      <c r="P165" s="169"/>
      <c r="Q165" s="169"/>
      <c r="R165" s="169"/>
      <c r="S165" s="169"/>
      <c r="T165" s="169"/>
    </row>
    <row r="166" spans="1:36">
      <c r="A166" s="204"/>
      <c r="B166" s="204"/>
      <c r="C166" s="204"/>
      <c r="D166" s="204"/>
      <c r="E166" s="204"/>
      <c r="F166" s="204"/>
      <c r="G166" s="204"/>
      <c r="H166" s="204"/>
      <c r="I166" s="204"/>
      <c r="J166" s="204"/>
      <c r="L166" s="169"/>
      <c r="M166" s="169"/>
      <c r="N166" s="169"/>
      <c r="O166" s="169"/>
      <c r="P166" s="169"/>
      <c r="Q166" s="169"/>
      <c r="R166" s="169"/>
      <c r="S166" s="169"/>
      <c r="T166" s="169"/>
    </row>
    <row r="167" spans="1:36">
      <c r="A167" s="204"/>
      <c r="B167" s="204"/>
      <c r="C167" s="204"/>
      <c r="D167" s="204"/>
      <c r="E167" s="204"/>
      <c r="F167" s="204"/>
      <c r="G167" s="204"/>
      <c r="H167" s="204"/>
      <c r="I167" s="204"/>
      <c r="J167" s="204"/>
      <c r="L167" s="169"/>
      <c r="M167" s="169"/>
      <c r="N167" s="169"/>
      <c r="O167" s="169"/>
      <c r="P167" s="169"/>
      <c r="Q167" s="169"/>
      <c r="R167" s="169"/>
      <c r="S167" s="169"/>
      <c r="T167" s="169"/>
    </row>
    <row r="168" spans="1:36">
      <c r="A168" s="204"/>
      <c r="B168" s="204"/>
      <c r="C168" s="204"/>
      <c r="D168" s="204"/>
      <c r="E168" s="204"/>
      <c r="F168" s="204"/>
      <c r="G168" s="204"/>
      <c r="H168" s="204"/>
      <c r="I168" s="204"/>
      <c r="J168" s="204"/>
      <c r="L168" s="169"/>
      <c r="M168" s="169"/>
      <c r="N168" s="169"/>
      <c r="O168" s="169"/>
      <c r="P168" s="169"/>
      <c r="Q168" s="169"/>
      <c r="R168" s="169"/>
      <c r="S168" s="169"/>
      <c r="T168" s="169"/>
    </row>
    <row r="169" spans="1:36">
      <c r="A169" s="204"/>
      <c r="B169" s="204"/>
      <c r="C169" s="204"/>
      <c r="D169" s="204"/>
      <c r="E169" s="204"/>
      <c r="F169" s="204"/>
      <c r="G169" s="204"/>
      <c r="H169" s="204"/>
      <c r="I169" s="204"/>
      <c r="J169" s="204"/>
      <c r="L169" s="169"/>
      <c r="M169" s="169"/>
      <c r="N169" s="169"/>
      <c r="O169" s="169"/>
      <c r="P169" s="169"/>
      <c r="Q169" s="169"/>
      <c r="R169" s="169"/>
      <c r="S169" s="169"/>
      <c r="T169" s="169"/>
    </row>
    <row r="170" spans="1:36">
      <c r="A170" s="204"/>
      <c r="B170" s="204"/>
      <c r="C170" s="204"/>
      <c r="D170" s="204"/>
      <c r="E170" s="204"/>
      <c r="F170" s="204"/>
      <c r="G170" s="204"/>
      <c r="H170" s="204"/>
      <c r="I170" s="204"/>
      <c r="J170" s="204"/>
      <c r="L170" s="169"/>
      <c r="M170" s="169"/>
      <c r="N170" s="169"/>
      <c r="O170" s="169"/>
      <c r="P170" s="169"/>
      <c r="Q170" s="169"/>
      <c r="R170" s="169"/>
      <c r="S170" s="169"/>
      <c r="T170" s="169"/>
    </row>
    <row r="171" spans="1:36">
      <c r="A171" s="204"/>
      <c r="B171" s="204"/>
      <c r="C171" s="204"/>
      <c r="D171" s="204"/>
      <c r="E171" s="204"/>
      <c r="F171" s="204"/>
      <c r="G171" s="204"/>
      <c r="H171" s="204"/>
      <c r="I171" s="204"/>
      <c r="J171" s="204"/>
      <c r="L171" s="169"/>
      <c r="M171" s="169"/>
      <c r="N171" s="169"/>
      <c r="O171" s="169"/>
      <c r="P171" s="169"/>
      <c r="Q171" s="169"/>
      <c r="R171" s="169"/>
      <c r="S171" s="169"/>
      <c r="T171" s="169"/>
    </row>
    <row r="172" spans="1:36">
      <c r="A172" s="204"/>
      <c r="B172" s="204"/>
      <c r="C172" s="204"/>
      <c r="D172" s="204"/>
      <c r="E172" s="204"/>
      <c r="F172" s="204"/>
      <c r="G172" s="204"/>
      <c r="H172" s="204"/>
      <c r="I172" s="204"/>
      <c r="J172" s="204"/>
      <c r="L172" s="169"/>
      <c r="M172" s="169"/>
      <c r="N172" s="169"/>
      <c r="O172" s="169"/>
      <c r="P172" s="169"/>
      <c r="Q172" s="169"/>
      <c r="R172" s="169"/>
      <c r="S172" s="169"/>
      <c r="T172" s="169"/>
    </row>
    <row r="173" spans="1:36">
      <c r="A173" s="204"/>
      <c r="B173" s="204"/>
      <c r="C173" s="204"/>
      <c r="D173" s="204"/>
      <c r="E173" s="204"/>
      <c r="F173" s="204"/>
      <c r="G173" s="204"/>
      <c r="H173" s="204"/>
      <c r="I173" s="204"/>
      <c r="J173" s="204"/>
      <c r="L173" s="169"/>
      <c r="M173" s="169"/>
      <c r="N173" s="169"/>
      <c r="O173" s="169"/>
      <c r="P173" s="169"/>
      <c r="Q173" s="169"/>
      <c r="R173" s="169"/>
      <c r="S173" s="169"/>
      <c r="T173" s="169"/>
    </row>
    <row r="174" spans="1:36">
      <c r="A174" s="204"/>
      <c r="B174" s="204"/>
      <c r="C174" s="204"/>
      <c r="D174" s="204"/>
      <c r="E174" s="204"/>
      <c r="F174" s="204"/>
      <c r="G174" s="204"/>
      <c r="H174" s="204"/>
      <c r="I174" s="204"/>
      <c r="J174" s="204"/>
      <c r="L174" s="169"/>
      <c r="M174" s="169"/>
      <c r="N174" s="169"/>
      <c r="O174" s="169"/>
      <c r="P174" s="169"/>
      <c r="Q174" s="169"/>
      <c r="R174" s="169"/>
      <c r="S174" s="169"/>
      <c r="T174" s="169"/>
    </row>
    <row r="175" spans="1:36">
      <c r="A175" s="204"/>
      <c r="B175" s="204"/>
      <c r="C175" s="204"/>
      <c r="D175" s="204"/>
      <c r="E175" s="204"/>
      <c r="F175" s="204"/>
      <c r="G175" s="204"/>
      <c r="H175" s="204"/>
      <c r="I175" s="204"/>
      <c r="J175" s="204"/>
      <c r="L175" s="169"/>
      <c r="M175" s="169"/>
      <c r="N175" s="169"/>
      <c r="O175" s="169"/>
      <c r="P175" s="169"/>
      <c r="Q175" s="169"/>
      <c r="R175" s="169"/>
      <c r="S175" s="169"/>
      <c r="T175" s="169"/>
    </row>
    <row r="176" spans="1:36">
      <c r="A176" s="204"/>
      <c r="B176" s="204"/>
      <c r="C176" s="204"/>
      <c r="D176" s="204"/>
      <c r="E176" s="204"/>
      <c r="F176" s="204"/>
      <c r="G176" s="204"/>
      <c r="H176" s="204"/>
      <c r="I176" s="204"/>
      <c r="J176" s="204"/>
      <c r="L176" s="169"/>
      <c r="M176" s="169"/>
      <c r="N176" s="169"/>
      <c r="O176" s="169"/>
      <c r="P176" s="169"/>
      <c r="Q176" s="169"/>
      <c r="R176" s="169"/>
      <c r="S176" s="169"/>
      <c r="T176" s="169"/>
    </row>
    <row r="177" spans="1:20">
      <c r="A177" s="204"/>
      <c r="B177" s="204"/>
      <c r="C177" s="204"/>
      <c r="D177" s="204"/>
      <c r="E177" s="204"/>
      <c r="F177" s="204"/>
      <c r="G177" s="204"/>
      <c r="H177" s="204"/>
      <c r="I177" s="204"/>
      <c r="J177" s="204"/>
      <c r="L177" s="169"/>
      <c r="M177" s="169"/>
      <c r="N177" s="169"/>
      <c r="O177" s="169"/>
      <c r="P177" s="169"/>
      <c r="Q177" s="169"/>
      <c r="R177" s="169"/>
      <c r="S177" s="169"/>
      <c r="T177" s="169"/>
    </row>
    <row r="178" spans="1:20">
      <c r="A178" s="204"/>
      <c r="B178" s="204"/>
      <c r="C178" s="204"/>
      <c r="D178" s="204"/>
      <c r="E178" s="204"/>
      <c r="F178" s="204"/>
      <c r="G178" s="204"/>
      <c r="H178" s="204"/>
      <c r="I178" s="204"/>
      <c r="J178" s="204"/>
      <c r="L178" s="169"/>
      <c r="M178" s="169"/>
      <c r="N178" s="169"/>
      <c r="O178" s="169"/>
      <c r="P178" s="169"/>
      <c r="Q178" s="169"/>
      <c r="R178" s="169"/>
      <c r="S178" s="169"/>
      <c r="T178" s="169"/>
    </row>
    <row r="179" spans="1:20">
      <c r="A179" s="204"/>
      <c r="B179" s="204"/>
      <c r="C179" s="204"/>
      <c r="D179" s="204"/>
      <c r="E179" s="204"/>
      <c r="F179" s="204"/>
      <c r="G179" s="204"/>
      <c r="H179" s="204"/>
      <c r="I179" s="204"/>
      <c r="J179" s="204"/>
      <c r="L179" s="169"/>
      <c r="M179" s="169"/>
      <c r="N179" s="169"/>
      <c r="O179" s="169"/>
      <c r="P179" s="169"/>
      <c r="Q179" s="169"/>
      <c r="R179" s="169"/>
      <c r="S179" s="169"/>
      <c r="T179" s="169"/>
    </row>
    <row r="180" spans="1:20">
      <c r="A180" s="204"/>
      <c r="B180" s="204"/>
      <c r="C180" s="204"/>
      <c r="D180" s="204"/>
      <c r="E180" s="204"/>
      <c r="F180" s="204"/>
      <c r="G180" s="204"/>
      <c r="H180" s="204"/>
      <c r="I180" s="204"/>
      <c r="J180" s="204"/>
      <c r="L180" s="169"/>
      <c r="M180" s="169"/>
      <c r="N180" s="169"/>
      <c r="O180" s="169"/>
      <c r="P180" s="169"/>
      <c r="Q180" s="169"/>
      <c r="R180" s="169"/>
      <c r="S180" s="169"/>
      <c r="T180" s="169"/>
    </row>
    <row r="181" spans="1:20">
      <c r="A181" s="204"/>
      <c r="B181" s="204"/>
      <c r="C181" s="204"/>
      <c r="D181" s="204"/>
      <c r="E181" s="204"/>
      <c r="F181" s="204"/>
      <c r="G181" s="204"/>
      <c r="H181" s="204"/>
      <c r="I181" s="204"/>
      <c r="J181" s="204"/>
      <c r="L181" s="169"/>
      <c r="M181" s="169"/>
      <c r="N181" s="169"/>
      <c r="O181" s="169"/>
      <c r="P181" s="169"/>
      <c r="Q181" s="169"/>
      <c r="R181" s="169"/>
      <c r="S181" s="169"/>
      <c r="T181" s="169"/>
    </row>
    <row r="182" spans="1:20">
      <c r="A182" s="204"/>
      <c r="B182" s="204"/>
      <c r="C182" s="204"/>
      <c r="D182" s="204"/>
      <c r="E182" s="204"/>
      <c r="F182" s="204"/>
      <c r="G182" s="204"/>
      <c r="H182" s="204"/>
      <c r="I182" s="204"/>
      <c r="J182" s="204"/>
      <c r="L182" s="169"/>
      <c r="M182" s="169"/>
      <c r="N182" s="169"/>
      <c r="O182" s="169"/>
      <c r="P182" s="169"/>
      <c r="Q182" s="169"/>
      <c r="R182" s="169"/>
      <c r="S182" s="169"/>
      <c r="T182" s="169"/>
    </row>
    <row r="183" spans="1:20">
      <c r="A183" s="204"/>
      <c r="B183" s="204"/>
      <c r="C183" s="204"/>
      <c r="D183" s="204"/>
      <c r="E183" s="204"/>
      <c r="F183" s="204"/>
      <c r="G183" s="204"/>
      <c r="H183" s="204"/>
      <c r="I183" s="204"/>
      <c r="J183" s="204"/>
      <c r="L183" s="169"/>
      <c r="M183" s="169"/>
      <c r="N183" s="169"/>
      <c r="O183" s="169"/>
      <c r="P183" s="169"/>
      <c r="Q183" s="169"/>
      <c r="R183" s="169"/>
      <c r="S183" s="169"/>
      <c r="T183" s="169"/>
    </row>
    <row r="184" spans="1:20">
      <c r="A184" s="204"/>
      <c r="B184" s="204"/>
      <c r="C184" s="204"/>
      <c r="D184" s="204"/>
      <c r="E184" s="204"/>
      <c r="F184" s="204"/>
      <c r="G184" s="204"/>
      <c r="H184" s="204"/>
      <c r="I184" s="204"/>
      <c r="J184" s="204"/>
      <c r="L184" s="169"/>
      <c r="M184" s="169"/>
      <c r="N184" s="169"/>
      <c r="O184" s="169"/>
      <c r="P184" s="169"/>
      <c r="Q184" s="169"/>
      <c r="R184" s="169"/>
      <c r="S184" s="169"/>
      <c r="T184" s="169"/>
    </row>
    <row r="185" spans="1:20">
      <c r="A185" s="204"/>
      <c r="B185" s="204"/>
      <c r="C185" s="204"/>
      <c r="D185" s="204"/>
      <c r="E185" s="204"/>
      <c r="F185" s="204"/>
      <c r="G185" s="204"/>
      <c r="H185" s="204"/>
      <c r="I185" s="204"/>
      <c r="J185" s="204"/>
      <c r="L185" s="169"/>
      <c r="M185" s="169"/>
      <c r="N185" s="169"/>
      <c r="O185" s="169"/>
      <c r="P185" s="169"/>
      <c r="Q185" s="169"/>
      <c r="R185" s="169"/>
      <c r="S185" s="169"/>
      <c r="T185" s="169"/>
    </row>
    <row r="186" spans="1:20">
      <c r="A186" s="204"/>
      <c r="B186" s="204"/>
      <c r="C186" s="204"/>
      <c r="D186" s="204"/>
      <c r="E186" s="204"/>
      <c r="F186" s="204"/>
      <c r="G186" s="204"/>
      <c r="H186" s="204"/>
      <c r="I186" s="204"/>
      <c r="J186" s="204"/>
      <c r="L186" s="169"/>
      <c r="M186" s="169"/>
      <c r="N186" s="169"/>
      <c r="O186" s="169"/>
      <c r="P186" s="169"/>
      <c r="Q186" s="169"/>
      <c r="R186" s="169"/>
      <c r="S186" s="169"/>
      <c r="T186" s="169"/>
    </row>
    <row r="187" spans="1:20">
      <c r="A187" s="204"/>
      <c r="B187" s="204"/>
      <c r="C187" s="204"/>
      <c r="D187" s="204"/>
      <c r="E187" s="204"/>
      <c r="F187" s="204"/>
      <c r="G187" s="204"/>
      <c r="H187" s="204"/>
      <c r="I187" s="204"/>
      <c r="J187" s="204"/>
      <c r="L187" s="169"/>
      <c r="M187" s="169"/>
      <c r="N187" s="169"/>
      <c r="O187" s="169"/>
      <c r="P187" s="169"/>
      <c r="Q187" s="169"/>
      <c r="R187" s="169"/>
      <c r="S187" s="169"/>
      <c r="T187" s="169"/>
    </row>
    <row r="188" spans="1:20">
      <c r="A188" s="204"/>
      <c r="B188" s="204"/>
      <c r="C188" s="204"/>
      <c r="D188" s="204"/>
      <c r="E188" s="204"/>
      <c r="F188" s="204"/>
      <c r="G188" s="204"/>
      <c r="H188" s="204"/>
      <c r="I188" s="204"/>
      <c r="J188" s="204"/>
      <c r="L188" s="169"/>
      <c r="M188" s="169"/>
      <c r="N188" s="169"/>
      <c r="O188" s="169"/>
      <c r="P188" s="169"/>
      <c r="Q188" s="169"/>
      <c r="R188" s="169"/>
      <c r="S188" s="169"/>
      <c r="T188" s="169"/>
    </row>
    <row r="189" spans="1:20">
      <c r="A189" s="204"/>
      <c r="B189" s="204"/>
      <c r="C189" s="204"/>
      <c r="D189" s="204"/>
      <c r="E189" s="204"/>
      <c r="F189" s="204"/>
      <c r="G189" s="204"/>
      <c r="H189" s="204"/>
      <c r="I189" s="204"/>
      <c r="J189" s="204"/>
      <c r="L189" s="169"/>
      <c r="M189" s="169"/>
      <c r="N189" s="169"/>
      <c r="O189" s="169"/>
      <c r="P189" s="169"/>
      <c r="Q189" s="169"/>
      <c r="R189" s="169"/>
      <c r="S189" s="169"/>
      <c r="T189" s="169"/>
    </row>
    <row r="190" spans="1:20">
      <c r="A190" s="204"/>
      <c r="B190" s="204"/>
      <c r="C190" s="204"/>
      <c r="D190" s="204"/>
      <c r="E190" s="204"/>
      <c r="F190" s="204"/>
      <c r="G190" s="204"/>
      <c r="H190" s="204"/>
      <c r="I190" s="204"/>
      <c r="J190" s="204"/>
      <c r="L190" s="169"/>
      <c r="M190" s="169"/>
      <c r="N190" s="169"/>
      <c r="O190" s="169"/>
      <c r="P190" s="169"/>
      <c r="Q190" s="169"/>
      <c r="R190" s="169"/>
      <c r="S190" s="169"/>
      <c r="T190" s="169"/>
    </row>
    <row r="191" spans="1:20">
      <c r="A191" s="204"/>
      <c r="B191" s="204"/>
      <c r="C191" s="204"/>
      <c r="D191" s="204"/>
      <c r="E191" s="204"/>
      <c r="F191" s="204"/>
      <c r="G191" s="204"/>
      <c r="H191" s="204"/>
      <c r="I191" s="204"/>
      <c r="J191" s="204"/>
      <c r="L191" s="169"/>
      <c r="M191" s="169"/>
      <c r="N191" s="169"/>
      <c r="O191" s="169"/>
      <c r="P191" s="169"/>
      <c r="Q191" s="169"/>
      <c r="R191" s="169"/>
      <c r="S191" s="169"/>
      <c r="T191" s="169"/>
    </row>
    <row r="192" spans="1:20">
      <c r="A192" s="204"/>
      <c r="B192" s="204"/>
      <c r="C192" s="204"/>
      <c r="D192" s="204"/>
      <c r="E192" s="204"/>
      <c r="F192" s="204"/>
      <c r="G192" s="204"/>
      <c r="H192" s="204"/>
      <c r="I192" s="204"/>
      <c r="J192" s="204"/>
      <c r="L192" s="169"/>
      <c r="M192" s="169"/>
      <c r="N192" s="169"/>
      <c r="O192" s="169"/>
      <c r="P192" s="169"/>
      <c r="Q192" s="169"/>
      <c r="R192" s="169"/>
      <c r="S192" s="169"/>
      <c r="T192" s="169"/>
    </row>
    <row r="193" spans="1:20">
      <c r="A193" s="204"/>
      <c r="B193" s="204"/>
      <c r="C193" s="204"/>
      <c r="D193" s="204"/>
      <c r="E193" s="204"/>
      <c r="F193" s="204"/>
      <c r="G193" s="204"/>
      <c r="H193" s="204"/>
      <c r="I193" s="204"/>
      <c r="J193" s="204"/>
      <c r="L193" s="169"/>
      <c r="M193" s="169"/>
      <c r="N193" s="169"/>
      <c r="O193" s="169"/>
      <c r="P193" s="169"/>
      <c r="Q193" s="169"/>
      <c r="R193" s="169"/>
      <c r="S193" s="169"/>
      <c r="T193" s="169"/>
    </row>
    <row r="194" spans="1:20">
      <c r="A194" s="204"/>
      <c r="B194" s="204"/>
      <c r="C194" s="204"/>
      <c r="D194" s="204"/>
      <c r="E194" s="204"/>
      <c r="F194" s="204"/>
      <c r="G194" s="204"/>
      <c r="H194" s="204"/>
      <c r="I194" s="204"/>
      <c r="J194" s="204"/>
      <c r="L194" s="169"/>
      <c r="M194" s="169"/>
      <c r="N194" s="169"/>
      <c r="O194" s="169"/>
      <c r="P194" s="169"/>
      <c r="Q194" s="169"/>
      <c r="R194" s="169"/>
      <c r="S194" s="169"/>
      <c r="T194" s="169"/>
    </row>
    <row r="195" spans="1:20">
      <c r="A195" s="204"/>
      <c r="B195" s="204"/>
      <c r="C195" s="204"/>
      <c r="D195" s="204"/>
      <c r="E195" s="204"/>
      <c r="F195" s="204"/>
      <c r="G195" s="204"/>
      <c r="H195" s="204"/>
      <c r="I195" s="204"/>
      <c r="J195" s="204"/>
      <c r="L195" s="169"/>
      <c r="M195" s="169"/>
      <c r="N195" s="169"/>
      <c r="O195" s="169"/>
      <c r="P195" s="169"/>
      <c r="Q195" s="169"/>
      <c r="R195" s="169"/>
      <c r="S195" s="169"/>
      <c r="T195" s="169"/>
    </row>
    <row r="196" spans="1:20">
      <c r="A196" s="204"/>
      <c r="B196" s="204"/>
      <c r="C196" s="204"/>
      <c r="D196" s="204"/>
      <c r="E196" s="204"/>
      <c r="F196" s="204"/>
      <c r="G196" s="204"/>
      <c r="H196" s="204"/>
      <c r="I196" s="204"/>
      <c r="J196" s="204"/>
      <c r="L196" s="169"/>
      <c r="M196" s="169"/>
      <c r="N196" s="169"/>
      <c r="O196" s="169"/>
      <c r="P196" s="169"/>
      <c r="Q196" s="169"/>
      <c r="R196" s="169"/>
      <c r="S196" s="169"/>
      <c r="T196" s="169"/>
    </row>
    <row r="197" spans="1:20">
      <c r="A197" s="204"/>
      <c r="B197" s="204"/>
      <c r="C197" s="204"/>
      <c r="D197" s="204"/>
      <c r="E197" s="204"/>
      <c r="F197" s="204"/>
      <c r="G197" s="204"/>
      <c r="H197" s="204"/>
      <c r="I197" s="204"/>
      <c r="J197" s="204"/>
      <c r="L197" s="169"/>
      <c r="M197" s="169"/>
      <c r="N197" s="169"/>
      <c r="O197" s="169"/>
      <c r="P197" s="169"/>
      <c r="Q197" s="169"/>
      <c r="R197" s="169"/>
      <c r="S197" s="169"/>
      <c r="T197" s="169"/>
    </row>
    <row r="198" spans="1:20">
      <c r="A198" s="204"/>
      <c r="B198" s="204"/>
      <c r="C198" s="204"/>
      <c r="D198" s="204"/>
      <c r="E198" s="204"/>
      <c r="F198" s="204"/>
      <c r="G198" s="204"/>
      <c r="H198" s="204"/>
      <c r="I198" s="204"/>
      <c r="J198" s="204"/>
      <c r="L198" s="169"/>
      <c r="M198" s="169"/>
      <c r="N198" s="169"/>
      <c r="O198" s="169"/>
      <c r="P198" s="169"/>
      <c r="Q198" s="169"/>
      <c r="R198" s="169"/>
      <c r="S198" s="169"/>
      <c r="T198" s="169"/>
    </row>
    <row r="199" spans="1:20">
      <c r="A199" s="204"/>
      <c r="B199" s="204"/>
      <c r="C199" s="204"/>
      <c r="D199" s="204"/>
      <c r="E199" s="204"/>
      <c r="F199" s="204"/>
      <c r="G199" s="204"/>
      <c r="H199" s="204"/>
      <c r="I199" s="204"/>
      <c r="J199" s="204"/>
      <c r="L199" s="169"/>
      <c r="M199" s="169"/>
      <c r="N199" s="169"/>
      <c r="O199" s="169"/>
      <c r="P199" s="169"/>
      <c r="Q199" s="169"/>
      <c r="R199" s="169"/>
      <c r="S199" s="169"/>
      <c r="T199" s="169"/>
    </row>
    <row r="200" spans="1:20">
      <c r="A200" s="204"/>
      <c r="B200" s="204"/>
      <c r="C200" s="204"/>
      <c r="D200" s="204"/>
      <c r="E200" s="204"/>
      <c r="F200" s="204"/>
      <c r="G200" s="204"/>
      <c r="H200" s="204"/>
      <c r="I200" s="204"/>
      <c r="J200" s="204"/>
      <c r="L200" s="169"/>
      <c r="M200" s="169"/>
      <c r="N200" s="169"/>
      <c r="O200" s="169"/>
      <c r="P200" s="169"/>
      <c r="Q200" s="169"/>
      <c r="R200" s="169"/>
      <c r="S200" s="169"/>
      <c r="T200" s="169"/>
    </row>
    <row r="201" spans="1:20">
      <c r="A201" s="204"/>
      <c r="B201" s="204"/>
      <c r="C201" s="204"/>
      <c r="D201" s="204"/>
      <c r="E201" s="204"/>
      <c r="F201" s="204"/>
      <c r="G201" s="204"/>
      <c r="H201" s="204"/>
      <c r="I201" s="204"/>
      <c r="J201" s="204"/>
      <c r="L201" s="169"/>
      <c r="M201" s="169"/>
      <c r="N201" s="169"/>
      <c r="O201" s="169"/>
      <c r="P201" s="169"/>
      <c r="Q201" s="169"/>
      <c r="R201" s="169"/>
      <c r="S201" s="169"/>
      <c r="T201" s="169"/>
    </row>
    <row r="202" spans="1:20">
      <c r="A202" s="204"/>
      <c r="B202" s="204"/>
      <c r="C202" s="204"/>
      <c r="D202" s="204"/>
      <c r="E202" s="204"/>
      <c r="F202" s="204"/>
      <c r="G202" s="204"/>
      <c r="H202" s="204"/>
      <c r="I202" s="204"/>
      <c r="J202" s="204"/>
      <c r="L202" s="169"/>
      <c r="M202" s="169"/>
      <c r="N202" s="169"/>
      <c r="O202" s="169"/>
      <c r="P202" s="169"/>
      <c r="Q202" s="169"/>
      <c r="R202" s="169"/>
      <c r="S202" s="169"/>
      <c r="T202" s="169"/>
    </row>
    <row r="203" spans="1:20">
      <c r="A203" s="204"/>
      <c r="B203" s="204"/>
      <c r="C203" s="204"/>
      <c r="D203" s="204"/>
      <c r="E203" s="204"/>
      <c r="F203" s="204"/>
      <c r="G203" s="204"/>
      <c r="H203" s="204"/>
      <c r="I203" s="204"/>
      <c r="J203" s="204"/>
      <c r="L203" s="169"/>
      <c r="M203" s="169"/>
      <c r="N203" s="169"/>
      <c r="O203" s="169"/>
      <c r="P203" s="169"/>
      <c r="Q203" s="169"/>
      <c r="R203" s="169"/>
      <c r="S203" s="169"/>
      <c r="T203" s="169"/>
    </row>
    <row r="204" spans="1:20">
      <c r="A204" s="204"/>
      <c r="B204" s="204"/>
      <c r="C204" s="204"/>
      <c r="D204" s="204"/>
      <c r="E204" s="204"/>
      <c r="F204" s="204"/>
      <c r="G204" s="204"/>
      <c r="H204" s="204"/>
      <c r="I204" s="204"/>
      <c r="J204" s="204"/>
      <c r="L204" s="169"/>
      <c r="M204" s="169"/>
      <c r="N204" s="169"/>
      <c r="O204" s="169"/>
      <c r="P204" s="169"/>
      <c r="Q204" s="169"/>
      <c r="R204" s="169"/>
      <c r="S204" s="169"/>
      <c r="T204" s="169"/>
    </row>
    <row r="205" spans="1:20">
      <c r="A205" s="204"/>
      <c r="B205" s="204"/>
      <c r="C205" s="204"/>
      <c r="D205" s="204"/>
      <c r="E205" s="204"/>
      <c r="F205" s="204"/>
      <c r="G205" s="204"/>
      <c r="H205" s="204"/>
      <c r="I205" s="204"/>
      <c r="J205" s="204"/>
      <c r="L205" s="169"/>
      <c r="M205" s="169"/>
      <c r="N205" s="169"/>
      <c r="O205" s="169"/>
      <c r="P205" s="169"/>
      <c r="Q205" s="169"/>
      <c r="R205" s="169"/>
      <c r="S205" s="169"/>
      <c r="T205" s="169"/>
    </row>
    <row r="206" spans="1:20">
      <c r="A206" s="204"/>
      <c r="B206" s="204"/>
      <c r="C206" s="204"/>
      <c r="D206" s="204"/>
      <c r="E206" s="204"/>
      <c r="F206" s="204"/>
      <c r="G206" s="204"/>
      <c r="H206" s="204"/>
      <c r="I206" s="204"/>
      <c r="J206" s="204"/>
      <c r="L206" s="169"/>
      <c r="M206" s="169"/>
      <c r="N206" s="169"/>
      <c r="O206" s="169"/>
      <c r="P206" s="169"/>
      <c r="Q206" s="169"/>
      <c r="R206" s="169"/>
      <c r="S206" s="169"/>
      <c r="T206" s="169"/>
    </row>
    <row r="207" spans="1:20">
      <c r="A207" s="204"/>
      <c r="B207" s="204"/>
      <c r="C207" s="204"/>
      <c r="D207" s="204"/>
      <c r="E207" s="204"/>
      <c r="F207" s="204"/>
      <c r="G207" s="204"/>
      <c r="H207" s="204"/>
      <c r="I207" s="204"/>
      <c r="J207" s="204"/>
      <c r="L207" s="169"/>
      <c r="M207" s="169"/>
      <c r="N207" s="169"/>
      <c r="O207" s="169"/>
      <c r="P207" s="169"/>
      <c r="Q207" s="169"/>
      <c r="R207" s="169"/>
      <c r="S207" s="169"/>
      <c r="T207" s="169"/>
    </row>
    <row r="208" spans="1:20">
      <c r="A208" s="204"/>
      <c r="B208" s="204"/>
      <c r="C208" s="204"/>
      <c r="D208" s="204"/>
      <c r="E208" s="204"/>
      <c r="F208" s="204"/>
      <c r="G208" s="204"/>
      <c r="H208" s="204"/>
      <c r="I208" s="204"/>
      <c r="J208" s="204"/>
      <c r="L208" s="169"/>
      <c r="M208" s="169"/>
      <c r="N208" s="169"/>
      <c r="O208" s="169"/>
      <c r="P208" s="169"/>
      <c r="Q208" s="169"/>
      <c r="R208" s="169"/>
      <c r="S208" s="169"/>
      <c r="T208" s="169"/>
    </row>
    <row r="209" spans="1:20">
      <c r="A209" s="204"/>
      <c r="B209" s="204"/>
      <c r="C209" s="204"/>
      <c r="D209" s="204"/>
      <c r="E209" s="204"/>
      <c r="F209" s="204"/>
      <c r="G209" s="204"/>
      <c r="H209" s="204"/>
      <c r="I209" s="204"/>
      <c r="J209" s="204"/>
      <c r="L209" s="169"/>
      <c r="M209" s="169"/>
      <c r="N209" s="169"/>
      <c r="O209" s="169"/>
      <c r="P209" s="169"/>
      <c r="Q209" s="169"/>
      <c r="R209" s="169"/>
      <c r="S209" s="169"/>
      <c r="T209" s="169"/>
    </row>
    <row r="210" spans="1:20">
      <c r="A210" s="204"/>
      <c r="B210" s="204"/>
      <c r="C210" s="204"/>
      <c r="D210" s="204"/>
      <c r="E210" s="204"/>
      <c r="F210" s="204"/>
      <c r="G210" s="204"/>
      <c r="H210" s="204"/>
      <c r="I210" s="204"/>
      <c r="J210" s="204"/>
      <c r="L210" s="169"/>
      <c r="M210" s="169"/>
      <c r="N210" s="169"/>
      <c r="O210" s="169"/>
      <c r="P210" s="169"/>
      <c r="Q210" s="169"/>
      <c r="R210" s="169"/>
      <c r="S210" s="169"/>
      <c r="T210" s="169"/>
    </row>
    <row r="211" spans="1:20">
      <c r="A211" s="204"/>
      <c r="B211" s="204"/>
      <c r="C211" s="204"/>
      <c r="D211" s="204"/>
      <c r="E211" s="204"/>
      <c r="F211" s="204"/>
      <c r="G211" s="204"/>
      <c r="H211" s="204"/>
      <c r="I211" s="204"/>
      <c r="J211" s="204"/>
      <c r="L211" s="169"/>
      <c r="M211" s="169"/>
      <c r="N211" s="169"/>
      <c r="O211" s="169"/>
      <c r="P211" s="169"/>
      <c r="Q211" s="169"/>
      <c r="R211" s="169"/>
      <c r="S211" s="169"/>
      <c r="T211" s="169"/>
    </row>
    <row r="212" spans="1:20">
      <c r="A212" s="204"/>
      <c r="B212" s="204"/>
      <c r="C212" s="204"/>
      <c r="D212" s="204"/>
      <c r="E212" s="204"/>
      <c r="F212" s="204"/>
      <c r="G212" s="204"/>
      <c r="H212" s="204"/>
      <c r="I212" s="204"/>
      <c r="J212" s="204"/>
      <c r="L212" s="169"/>
      <c r="M212" s="169"/>
      <c r="N212" s="169"/>
      <c r="O212" s="169"/>
      <c r="P212" s="169"/>
      <c r="Q212" s="169"/>
      <c r="R212" s="169"/>
      <c r="S212" s="169"/>
      <c r="T212" s="169"/>
    </row>
    <row r="213" spans="1:20">
      <c r="A213" s="204"/>
      <c r="B213" s="204"/>
      <c r="C213" s="204"/>
      <c r="D213" s="204"/>
      <c r="E213" s="204"/>
      <c r="F213" s="204"/>
      <c r="G213" s="204"/>
      <c r="H213" s="204"/>
      <c r="I213" s="204"/>
      <c r="J213" s="204"/>
      <c r="L213" s="169"/>
      <c r="M213" s="169"/>
      <c r="N213" s="169"/>
      <c r="O213" s="169"/>
      <c r="P213" s="169"/>
      <c r="Q213" s="169"/>
      <c r="R213" s="169"/>
      <c r="S213" s="169"/>
      <c r="T213" s="169"/>
    </row>
    <row r="214" spans="1:20">
      <c r="A214" s="204"/>
      <c r="B214" s="204"/>
      <c r="C214" s="204"/>
      <c r="D214" s="204"/>
      <c r="E214" s="204"/>
      <c r="F214" s="204"/>
      <c r="G214" s="204"/>
      <c r="H214" s="204"/>
      <c r="I214" s="204"/>
      <c r="J214" s="204"/>
      <c r="L214" s="169"/>
      <c r="M214" s="169"/>
      <c r="N214" s="169"/>
      <c r="O214" s="169"/>
      <c r="P214" s="169"/>
      <c r="Q214" s="169"/>
      <c r="R214" s="169"/>
      <c r="S214" s="169"/>
      <c r="T214" s="169"/>
    </row>
    <row r="215" spans="1:20">
      <c r="A215" s="204"/>
      <c r="B215" s="204"/>
      <c r="C215" s="204"/>
      <c r="D215" s="204"/>
      <c r="E215" s="204"/>
      <c r="F215" s="204"/>
      <c r="G215" s="204"/>
      <c r="H215" s="204"/>
      <c r="I215" s="204"/>
      <c r="J215" s="204"/>
      <c r="L215" s="169"/>
      <c r="M215" s="169"/>
      <c r="N215" s="169"/>
      <c r="O215" s="169"/>
      <c r="P215" s="169"/>
      <c r="Q215" s="169"/>
      <c r="R215" s="169"/>
      <c r="S215" s="169"/>
      <c r="T215" s="169"/>
    </row>
    <row r="216" spans="1:20">
      <c r="A216" s="204"/>
      <c r="B216" s="204"/>
      <c r="C216" s="204"/>
      <c r="D216" s="204"/>
      <c r="E216" s="204"/>
      <c r="F216" s="204"/>
      <c r="G216" s="204"/>
      <c r="H216" s="204"/>
      <c r="I216" s="204"/>
      <c r="J216" s="204"/>
      <c r="L216" s="169"/>
      <c r="M216" s="169"/>
      <c r="N216" s="169"/>
      <c r="O216" s="169"/>
      <c r="P216" s="169"/>
      <c r="Q216" s="169"/>
      <c r="R216" s="169"/>
      <c r="S216" s="169"/>
      <c r="T216" s="169"/>
    </row>
    <row r="217" spans="1:20">
      <c r="A217" s="204"/>
      <c r="B217" s="204"/>
      <c r="C217" s="204"/>
      <c r="D217" s="204"/>
      <c r="E217" s="204"/>
      <c r="F217" s="204"/>
      <c r="G217" s="204"/>
      <c r="H217" s="204"/>
      <c r="I217" s="204"/>
      <c r="J217" s="204"/>
      <c r="L217" s="169"/>
      <c r="M217" s="169"/>
      <c r="N217" s="169"/>
      <c r="O217" s="169"/>
      <c r="P217" s="169"/>
      <c r="Q217" s="169"/>
      <c r="R217" s="169"/>
      <c r="S217" s="169"/>
      <c r="T217" s="169"/>
    </row>
    <row r="218" spans="1:20">
      <c r="A218" s="204"/>
      <c r="B218" s="204"/>
      <c r="C218" s="204"/>
      <c r="D218" s="204"/>
      <c r="E218" s="204"/>
      <c r="F218" s="204"/>
      <c r="G218" s="204"/>
      <c r="H218" s="204"/>
      <c r="I218" s="204"/>
      <c r="J218" s="204"/>
      <c r="L218" s="169"/>
      <c r="M218" s="169"/>
      <c r="N218" s="169"/>
      <c r="O218" s="169"/>
      <c r="P218" s="169"/>
      <c r="Q218" s="169"/>
      <c r="R218" s="169"/>
      <c r="S218" s="169"/>
      <c r="T218" s="169"/>
    </row>
    <row r="219" spans="1:20">
      <c r="A219" s="204"/>
      <c r="B219" s="204"/>
      <c r="C219" s="204"/>
      <c r="D219" s="204"/>
      <c r="E219" s="204"/>
      <c r="F219" s="204"/>
      <c r="G219" s="204"/>
      <c r="H219" s="204"/>
      <c r="I219" s="204"/>
      <c r="J219" s="204"/>
      <c r="L219" s="169"/>
      <c r="M219" s="169"/>
      <c r="N219" s="169"/>
      <c r="O219" s="169"/>
      <c r="P219" s="169"/>
      <c r="Q219" s="169"/>
      <c r="R219" s="169"/>
      <c r="S219" s="169"/>
      <c r="T219" s="169"/>
    </row>
    <row r="220" spans="1:20">
      <c r="A220" s="204"/>
      <c r="B220" s="204"/>
      <c r="C220" s="204"/>
      <c r="D220" s="204"/>
      <c r="E220" s="204"/>
      <c r="F220" s="204"/>
      <c r="G220" s="204"/>
      <c r="H220" s="204"/>
      <c r="I220" s="204"/>
      <c r="J220" s="204"/>
      <c r="L220" s="169"/>
      <c r="M220" s="169"/>
      <c r="N220" s="169"/>
      <c r="O220" s="169"/>
      <c r="P220" s="169"/>
      <c r="Q220" s="169"/>
      <c r="R220" s="169"/>
      <c r="S220" s="169"/>
      <c r="T220" s="169"/>
    </row>
    <row r="221" spans="1:20">
      <c r="A221" s="204"/>
      <c r="B221" s="204"/>
      <c r="C221" s="204"/>
      <c r="D221" s="204"/>
      <c r="E221" s="204"/>
      <c r="F221" s="204"/>
      <c r="G221" s="204"/>
      <c r="H221" s="204"/>
      <c r="I221" s="204"/>
      <c r="J221" s="204"/>
      <c r="L221" s="169"/>
      <c r="M221" s="169"/>
      <c r="N221" s="169"/>
      <c r="O221" s="169"/>
      <c r="P221" s="169"/>
      <c r="Q221" s="169"/>
      <c r="R221" s="169"/>
      <c r="S221" s="169"/>
      <c r="T221" s="169"/>
    </row>
    <row r="222" spans="1:20">
      <c r="A222" s="204"/>
      <c r="B222" s="204"/>
      <c r="C222" s="204"/>
      <c r="D222" s="204"/>
      <c r="E222" s="204"/>
      <c r="F222" s="204"/>
      <c r="G222" s="204"/>
      <c r="H222" s="204"/>
      <c r="I222" s="204"/>
      <c r="J222" s="204"/>
      <c r="L222" s="169"/>
      <c r="M222" s="169"/>
      <c r="N222" s="169"/>
      <c r="O222" s="169"/>
      <c r="P222" s="169"/>
      <c r="Q222" s="169"/>
      <c r="R222" s="169"/>
      <c r="S222" s="169"/>
      <c r="T222" s="169"/>
    </row>
    <row r="223" spans="1:20">
      <c r="A223" s="204"/>
      <c r="B223" s="204"/>
      <c r="C223" s="204"/>
      <c r="D223" s="204"/>
      <c r="E223" s="204"/>
      <c r="F223" s="204"/>
      <c r="G223" s="204"/>
      <c r="H223" s="204"/>
      <c r="I223" s="204"/>
      <c r="J223" s="204"/>
      <c r="L223" s="169"/>
      <c r="M223" s="169"/>
      <c r="N223" s="169"/>
      <c r="O223" s="169"/>
      <c r="P223" s="169"/>
      <c r="Q223" s="169"/>
      <c r="R223" s="169"/>
      <c r="S223" s="169"/>
      <c r="T223" s="169"/>
    </row>
    <row r="224" spans="1:20">
      <c r="A224" s="204"/>
      <c r="B224" s="204"/>
      <c r="C224" s="204"/>
      <c r="D224" s="204"/>
      <c r="E224" s="204"/>
      <c r="F224" s="204"/>
      <c r="G224" s="204"/>
      <c r="H224" s="204"/>
      <c r="I224" s="204"/>
      <c r="J224" s="204"/>
      <c r="L224" s="169"/>
      <c r="M224" s="169"/>
      <c r="N224" s="169"/>
      <c r="O224" s="169"/>
      <c r="P224" s="169"/>
      <c r="Q224" s="169"/>
      <c r="R224" s="169"/>
      <c r="S224" s="169"/>
      <c r="T224" s="169"/>
    </row>
    <row r="225" spans="1:20">
      <c r="A225" s="204"/>
      <c r="B225" s="204"/>
      <c r="C225" s="204"/>
      <c r="D225" s="204"/>
      <c r="E225" s="204"/>
      <c r="F225" s="204"/>
      <c r="G225" s="204"/>
      <c r="H225" s="204"/>
      <c r="I225" s="204"/>
      <c r="J225" s="204"/>
      <c r="L225" s="169"/>
      <c r="M225" s="169"/>
      <c r="N225" s="169"/>
      <c r="O225" s="169"/>
      <c r="P225" s="169"/>
      <c r="Q225" s="169"/>
      <c r="R225" s="169"/>
      <c r="S225" s="169"/>
      <c r="T225" s="169"/>
    </row>
    <row r="226" spans="1:20">
      <c r="A226" s="204"/>
      <c r="B226" s="204"/>
      <c r="C226" s="204"/>
      <c r="D226" s="204"/>
      <c r="E226" s="204"/>
      <c r="F226" s="204"/>
      <c r="G226" s="204"/>
      <c r="H226" s="204"/>
      <c r="I226" s="204"/>
      <c r="J226" s="204"/>
      <c r="L226" s="169"/>
      <c r="M226" s="169"/>
      <c r="N226" s="169"/>
      <c r="O226" s="169"/>
      <c r="P226" s="169"/>
      <c r="Q226" s="169"/>
      <c r="R226" s="169"/>
      <c r="S226" s="169"/>
      <c r="T226" s="169"/>
    </row>
    <row r="227" spans="1:20">
      <c r="A227" s="204"/>
      <c r="B227" s="204"/>
      <c r="C227" s="204"/>
      <c r="D227" s="204"/>
      <c r="E227" s="204"/>
      <c r="F227" s="204"/>
      <c r="G227" s="204"/>
      <c r="H227" s="204"/>
      <c r="I227" s="204"/>
      <c r="J227" s="204"/>
      <c r="L227" s="169"/>
      <c r="M227" s="169"/>
      <c r="N227" s="169"/>
      <c r="O227" s="169"/>
      <c r="P227" s="169"/>
      <c r="Q227" s="169"/>
      <c r="R227" s="169"/>
      <c r="S227" s="169"/>
      <c r="T227" s="169"/>
    </row>
    <row r="228" spans="1:20">
      <c r="A228" s="204"/>
      <c r="B228" s="204"/>
      <c r="C228" s="204"/>
      <c r="D228" s="204"/>
      <c r="E228" s="204"/>
      <c r="F228" s="204"/>
      <c r="G228" s="204"/>
      <c r="H228" s="204"/>
      <c r="I228" s="204"/>
      <c r="J228" s="204"/>
      <c r="L228" s="169"/>
      <c r="M228" s="169"/>
      <c r="N228" s="169"/>
      <c r="O228" s="169"/>
      <c r="P228" s="169"/>
      <c r="Q228" s="169"/>
      <c r="R228" s="169"/>
      <c r="S228" s="169"/>
      <c r="T228" s="169"/>
    </row>
    <row r="229" spans="1:20">
      <c r="A229" s="204"/>
      <c r="B229" s="204"/>
      <c r="C229" s="204"/>
      <c r="D229" s="204"/>
      <c r="E229" s="204"/>
      <c r="F229" s="204"/>
      <c r="G229" s="204"/>
      <c r="H229" s="204"/>
      <c r="I229" s="204"/>
      <c r="J229" s="204"/>
      <c r="L229" s="169"/>
      <c r="M229" s="169"/>
      <c r="N229" s="169"/>
      <c r="O229" s="169"/>
      <c r="P229" s="169"/>
      <c r="Q229" s="169"/>
      <c r="R229" s="169"/>
      <c r="S229" s="169"/>
      <c r="T229" s="169"/>
    </row>
    <row r="230" spans="1:20">
      <c r="A230" s="204"/>
      <c r="B230" s="204"/>
      <c r="C230" s="204"/>
      <c r="D230" s="204"/>
      <c r="E230" s="204"/>
      <c r="F230" s="204"/>
      <c r="G230" s="204"/>
      <c r="H230" s="204"/>
      <c r="I230" s="204"/>
      <c r="J230" s="204"/>
      <c r="L230" s="169"/>
      <c r="M230" s="169"/>
      <c r="N230" s="169"/>
      <c r="O230" s="169"/>
      <c r="P230" s="169"/>
      <c r="Q230" s="169"/>
      <c r="R230" s="169"/>
      <c r="S230" s="169"/>
      <c r="T230" s="169"/>
    </row>
    <row r="231" spans="1:20">
      <c r="A231" s="204"/>
      <c r="B231" s="204"/>
      <c r="C231" s="204"/>
      <c r="D231" s="204"/>
      <c r="E231" s="204"/>
      <c r="F231" s="204"/>
      <c r="G231" s="204"/>
      <c r="H231" s="204"/>
      <c r="I231" s="204"/>
      <c r="J231" s="204"/>
      <c r="L231" s="169"/>
      <c r="M231" s="169"/>
      <c r="N231" s="169"/>
      <c r="O231" s="169"/>
      <c r="P231" s="169"/>
      <c r="Q231" s="169"/>
      <c r="R231" s="169"/>
      <c r="S231" s="169"/>
      <c r="T231" s="169"/>
    </row>
    <row r="232" spans="1:20">
      <c r="A232" s="204"/>
      <c r="B232" s="204"/>
      <c r="C232" s="204"/>
      <c r="D232" s="204"/>
      <c r="E232" s="204"/>
      <c r="F232" s="204"/>
      <c r="G232" s="204"/>
      <c r="H232" s="204"/>
      <c r="I232" s="204"/>
      <c r="J232" s="204"/>
      <c r="L232" s="169"/>
      <c r="M232" s="169"/>
      <c r="N232" s="169"/>
      <c r="O232" s="169"/>
      <c r="P232" s="169"/>
      <c r="Q232" s="169"/>
      <c r="R232" s="169"/>
      <c r="S232" s="169"/>
      <c r="T232" s="169"/>
    </row>
    <row r="233" spans="1:20">
      <c r="A233" s="204"/>
      <c r="B233" s="204"/>
      <c r="C233" s="204"/>
      <c r="D233" s="204"/>
      <c r="E233" s="204"/>
      <c r="F233" s="204"/>
      <c r="G233" s="204"/>
      <c r="H233" s="204"/>
      <c r="I233" s="204"/>
      <c r="J233" s="204"/>
      <c r="L233" s="169"/>
      <c r="M233" s="169"/>
      <c r="N233" s="169"/>
      <c r="O233" s="169"/>
      <c r="P233" s="169"/>
      <c r="Q233" s="169"/>
      <c r="R233" s="169"/>
      <c r="S233" s="169"/>
      <c r="T233" s="169"/>
    </row>
    <row r="234" spans="1:20">
      <c r="A234" s="204"/>
      <c r="B234" s="204"/>
      <c r="C234" s="204"/>
      <c r="D234" s="204"/>
      <c r="E234" s="204"/>
      <c r="F234" s="204"/>
      <c r="G234" s="204"/>
      <c r="H234" s="204"/>
      <c r="I234" s="204"/>
      <c r="J234" s="204"/>
      <c r="L234" s="169"/>
      <c r="M234" s="169"/>
      <c r="N234" s="169"/>
      <c r="O234" s="169"/>
      <c r="P234" s="169"/>
      <c r="Q234" s="169"/>
      <c r="R234" s="169"/>
      <c r="S234" s="169"/>
      <c r="T234" s="169"/>
    </row>
    <row r="235" spans="1:20">
      <c r="A235" s="204"/>
      <c r="B235" s="204"/>
      <c r="C235" s="204"/>
      <c r="D235" s="204"/>
      <c r="E235" s="204"/>
      <c r="F235" s="204"/>
      <c r="G235" s="204"/>
      <c r="H235" s="204"/>
      <c r="I235" s="204"/>
      <c r="J235" s="204"/>
      <c r="L235" s="169"/>
      <c r="M235" s="169"/>
      <c r="N235" s="169"/>
      <c r="O235" s="169"/>
      <c r="P235" s="169"/>
      <c r="Q235" s="169"/>
      <c r="R235" s="169"/>
      <c r="S235" s="169"/>
      <c r="T235" s="169"/>
    </row>
    <row r="236" spans="1:20">
      <c r="A236" s="204"/>
      <c r="B236" s="204"/>
      <c r="C236" s="204"/>
      <c r="D236" s="204"/>
      <c r="E236" s="204"/>
      <c r="F236" s="204"/>
      <c r="G236" s="204"/>
      <c r="H236" s="204"/>
      <c r="I236" s="204"/>
      <c r="J236" s="204"/>
      <c r="L236" s="169"/>
      <c r="M236" s="169"/>
      <c r="N236" s="169"/>
      <c r="O236" s="169"/>
      <c r="P236" s="169"/>
      <c r="Q236" s="169"/>
      <c r="R236" s="169"/>
      <c r="S236" s="169"/>
      <c r="T236" s="169"/>
    </row>
    <row r="237" spans="1:20">
      <c r="A237" s="204"/>
      <c r="B237" s="204"/>
      <c r="C237" s="204"/>
      <c r="D237" s="204"/>
      <c r="E237" s="204"/>
      <c r="F237" s="204"/>
      <c r="G237" s="204"/>
      <c r="H237" s="204"/>
      <c r="I237" s="204"/>
      <c r="J237" s="204"/>
      <c r="L237" s="169"/>
      <c r="M237" s="169"/>
      <c r="N237" s="169"/>
      <c r="O237" s="169"/>
      <c r="P237" s="169"/>
      <c r="Q237" s="169"/>
      <c r="R237" s="169"/>
      <c r="S237" s="169"/>
      <c r="T237" s="169"/>
    </row>
    <row r="238" spans="1:20">
      <c r="A238" s="204"/>
      <c r="B238" s="204"/>
      <c r="C238" s="204"/>
      <c r="D238" s="204"/>
      <c r="E238" s="204"/>
      <c r="F238" s="204"/>
      <c r="G238" s="204"/>
      <c r="H238" s="204"/>
      <c r="I238" s="204"/>
      <c r="J238" s="204"/>
      <c r="L238" s="169"/>
      <c r="M238" s="169"/>
      <c r="N238" s="169"/>
      <c r="O238" s="169"/>
      <c r="P238" s="169"/>
      <c r="Q238" s="169"/>
      <c r="R238" s="169"/>
      <c r="S238" s="169"/>
      <c r="T238" s="169"/>
    </row>
    <row r="239" spans="1:20">
      <c r="A239" s="204"/>
      <c r="B239" s="204"/>
      <c r="C239" s="204"/>
      <c r="D239" s="204"/>
      <c r="E239" s="204"/>
      <c r="F239" s="204"/>
      <c r="G239" s="204"/>
      <c r="H239" s="204"/>
      <c r="I239" s="204"/>
      <c r="J239" s="204"/>
      <c r="L239" s="169"/>
      <c r="M239" s="169"/>
      <c r="N239" s="169"/>
      <c r="O239" s="169"/>
      <c r="P239" s="169"/>
      <c r="Q239" s="169"/>
      <c r="R239" s="169"/>
      <c r="S239" s="169"/>
      <c r="T239" s="169"/>
    </row>
    <row r="240" spans="1:20">
      <c r="A240" s="204"/>
      <c r="B240" s="204"/>
      <c r="C240" s="204"/>
      <c r="D240" s="204"/>
      <c r="E240" s="204"/>
      <c r="F240" s="204"/>
      <c r="G240" s="204"/>
      <c r="H240" s="204"/>
      <c r="I240" s="204"/>
      <c r="J240" s="204"/>
      <c r="L240" s="169"/>
      <c r="M240" s="169"/>
      <c r="N240" s="169"/>
      <c r="O240" s="169"/>
      <c r="P240" s="169"/>
      <c r="Q240" s="169"/>
      <c r="R240" s="169"/>
      <c r="S240" s="169"/>
      <c r="T240" s="169"/>
    </row>
    <row r="241" spans="1:20">
      <c r="A241" s="204"/>
      <c r="B241" s="204"/>
      <c r="C241" s="204"/>
      <c r="D241" s="204"/>
      <c r="E241" s="204"/>
      <c r="F241" s="204"/>
      <c r="G241" s="204"/>
      <c r="H241" s="204"/>
      <c r="I241" s="204"/>
      <c r="J241" s="204"/>
      <c r="L241" s="169"/>
      <c r="M241" s="169"/>
      <c r="N241" s="169"/>
      <c r="O241" s="169"/>
      <c r="P241" s="169"/>
      <c r="Q241" s="169"/>
      <c r="R241" s="169"/>
      <c r="S241" s="169"/>
      <c r="T241" s="169"/>
    </row>
    <row r="242" spans="1:20">
      <c r="A242" s="204"/>
      <c r="B242" s="204"/>
      <c r="C242" s="204"/>
      <c r="D242" s="204"/>
      <c r="E242" s="204"/>
      <c r="F242" s="204"/>
      <c r="G242" s="204"/>
      <c r="H242" s="204"/>
      <c r="I242" s="204"/>
      <c r="J242" s="204"/>
      <c r="L242" s="169"/>
      <c r="M242" s="169"/>
      <c r="N242" s="169"/>
      <c r="O242" s="169"/>
      <c r="P242" s="169"/>
      <c r="Q242" s="169"/>
      <c r="R242" s="169"/>
      <c r="S242" s="169"/>
      <c r="T242" s="169"/>
    </row>
    <row r="243" spans="1:20">
      <c r="A243" s="204"/>
      <c r="B243" s="204"/>
      <c r="C243" s="204"/>
      <c r="D243" s="204"/>
      <c r="E243" s="204"/>
      <c r="F243" s="204"/>
      <c r="G243" s="204"/>
      <c r="H243" s="204"/>
      <c r="I243" s="204"/>
      <c r="J243" s="204"/>
      <c r="L243" s="169"/>
      <c r="M243" s="169"/>
      <c r="N243" s="169"/>
      <c r="O243" s="169"/>
      <c r="P243" s="169"/>
      <c r="Q243" s="169"/>
      <c r="R243" s="169"/>
      <c r="S243" s="169"/>
      <c r="T243" s="169"/>
    </row>
    <row r="244" spans="1:20">
      <c r="A244" s="204"/>
      <c r="B244" s="204"/>
      <c r="C244" s="204"/>
      <c r="D244" s="204"/>
      <c r="E244" s="204"/>
      <c r="F244" s="204"/>
      <c r="G244" s="204"/>
      <c r="H244" s="204"/>
      <c r="I244" s="204"/>
      <c r="J244" s="204"/>
      <c r="L244" s="169"/>
      <c r="M244" s="169"/>
      <c r="N244" s="169"/>
      <c r="O244" s="169"/>
      <c r="P244" s="169"/>
      <c r="Q244" s="169"/>
      <c r="R244" s="169"/>
      <c r="S244" s="169"/>
      <c r="T244" s="169"/>
    </row>
    <row r="245" spans="1:20">
      <c r="A245" s="204"/>
      <c r="B245" s="204"/>
      <c r="C245" s="204"/>
      <c r="D245" s="204"/>
      <c r="E245" s="204"/>
      <c r="F245" s="204"/>
      <c r="G245" s="204"/>
      <c r="H245" s="204"/>
      <c r="I245" s="204"/>
      <c r="J245" s="204"/>
      <c r="L245" s="169"/>
      <c r="M245" s="169"/>
      <c r="N245" s="169"/>
      <c r="O245" s="169"/>
      <c r="P245" s="169"/>
      <c r="Q245" s="169"/>
      <c r="R245" s="169"/>
      <c r="S245" s="169"/>
      <c r="T245" s="169"/>
    </row>
    <row r="246" spans="1:20">
      <c r="A246" s="204"/>
      <c r="B246" s="204"/>
      <c r="C246" s="204"/>
      <c r="D246" s="204"/>
      <c r="E246" s="204"/>
      <c r="F246" s="204"/>
      <c r="G246" s="204"/>
      <c r="H246" s="204"/>
      <c r="I246" s="204"/>
      <c r="J246" s="204"/>
      <c r="L246" s="169"/>
      <c r="M246" s="169"/>
      <c r="N246" s="169"/>
      <c r="O246" s="169"/>
      <c r="P246" s="169"/>
      <c r="Q246" s="169"/>
      <c r="R246" s="169"/>
      <c r="S246" s="169"/>
      <c r="T246" s="169"/>
    </row>
    <row r="247" spans="1:20">
      <c r="A247" s="204"/>
      <c r="B247" s="204"/>
      <c r="C247" s="204"/>
      <c r="D247" s="204"/>
      <c r="E247" s="204"/>
      <c r="F247" s="204"/>
      <c r="G247" s="204"/>
      <c r="H247" s="204"/>
      <c r="I247" s="204"/>
      <c r="J247" s="204"/>
      <c r="L247" s="169"/>
      <c r="M247" s="169"/>
      <c r="N247" s="169"/>
      <c r="O247" s="169"/>
      <c r="P247" s="169"/>
      <c r="Q247" s="169"/>
      <c r="R247" s="169"/>
      <c r="S247" s="169"/>
      <c r="T247" s="169"/>
    </row>
    <row r="248" spans="1:20">
      <c r="A248" s="204"/>
      <c r="B248" s="204"/>
      <c r="C248" s="204"/>
      <c r="D248" s="204"/>
      <c r="E248" s="204"/>
      <c r="F248" s="204"/>
      <c r="G248" s="204"/>
      <c r="H248" s="204"/>
      <c r="I248" s="204"/>
      <c r="J248" s="204"/>
      <c r="L248" s="169"/>
      <c r="M248" s="169"/>
      <c r="N248" s="169"/>
      <c r="O248" s="169"/>
      <c r="P248" s="169"/>
      <c r="Q248" s="169"/>
      <c r="R248" s="169"/>
      <c r="S248" s="169"/>
      <c r="T248" s="169"/>
    </row>
    <row r="249" spans="1:20">
      <c r="A249" s="204"/>
      <c r="B249" s="204"/>
      <c r="C249" s="204"/>
      <c r="D249" s="204"/>
      <c r="E249" s="204"/>
      <c r="F249" s="204"/>
      <c r="G249" s="204"/>
      <c r="H249" s="204"/>
      <c r="I249" s="204"/>
      <c r="J249" s="204"/>
      <c r="L249" s="169"/>
      <c r="M249" s="169"/>
      <c r="N249" s="169"/>
      <c r="O249" s="169"/>
      <c r="P249" s="169"/>
      <c r="Q249" s="169"/>
      <c r="R249" s="169"/>
      <c r="S249" s="169"/>
      <c r="T249" s="169"/>
    </row>
    <row r="250" spans="1:20">
      <c r="A250" s="204"/>
      <c r="B250" s="204"/>
      <c r="C250" s="204"/>
      <c r="D250" s="204"/>
      <c r="E250" s="204"/>
      <c r="F250" s="204"/>
      <c r="G250" s="204"/>
      <c r="H250" s="204"/>
      <c r="I250" s="204"/>
      <c r="J250" s="204"/>
      <c r="L250" s="169"/>
      <c r="M250" s="169"/>
      <c r="N250" s="169"/>
      <c r="O250" s="169"/>
      <c r="P250" s="169"/>
      <c r="Q250" s="169"/>
      <c r="R250" s="169"/>
      <c r="S250" s="169"/>
      <c r="T250" s="169"/>
    </row>
    <row r="251" spans="1:20">
      <c r="A251" s="204"/>
      <c r="B251" s="204"/>
      <c r="C251" s="204"/>
      <c r="D251" s="204"/>
      <c r="E251" s="204"/>
      <c r="F251" s="204"/>
      <c r="G251" s="204"/>
      <c r="H251" s="204"/>
      <c r="I251" s="204"/>
      <c r="J251" s="204"/>
      <c r="L251" s="169"/>
      <c r="M251" s="169"/>
      <c r="N251" s="169"/>
      <c r="O251" s="169"/>
      <c r="P251" s="169"/>
      <c r="Q251" s="169"/>
      <c r="R251" s="169"/>
      <c r="S251" s="169"/>
      <c r="T251" s="169"/>
    </row>
    <row r="252" spans="1:20">
      <c r="A252" s="204"/>
      <c r="B252" s="204"/>
      <c r="C252" s="204"/>
      <c r="D252" s="204"/>
      <c r="E252" s="204"/>
      <c r="F252" s="204"/>
      <c r="G252" s="204"/>
      <c r="H252" s="204"/>
      <c r="I252" s="204"/>
      <c r="J252" s="204"/>
      <c r="L252" s="169"/>
      <c r="M252" s="169"/>
      <c r="N252" s="169"/>
      <c r="O252" s="169"/>
      <c r="P252" s="169"/>
      <c r="Q252" s="169"/>
      <c r="R252" s="169"/>
      <c r="S252" s="169"/>
      <c r="T252" s="169"/>
    </row>
    <row r="253" spans="1:20">
      <c r="A253" s="204"/>
      <c r="B253" s="204"/>
      <c r="C253" s="204"/>
      <c r="D253" s="204"/>
      <c r="E253" s="204"/>
      <c r="F253" s="204"/>
      <c r="G253" s="204"/>
      <c r="H253" s="204"/>
      <c r="I253" s="204"/>
      <c r="J253" s="204"/>
      <c r="L253" s="169"/>
      <c r="M253" s="169"/>
      <c r="N253" s="169"/>
      <c r="O253" s="169"/>
      <c r="P253" s="169"/>
      <c r="Q253" s="169"/>
      <c r="R253" s="169"/>
      <c r="S253" s="169"/>
      <c r="T253" s="169"/>
    </row>
    <row r="254" spans="1:20">
      <c r="A254" s="204"/>
      <c r="B254" s="204"/>
      <c r="C254" s="204"/>
      <c r="D254" s="204"/>
      <c r="E254" s="204"/>
      <c r="F254" s="204"/>
      <c r="G254" s="204"/>
      <c r="H254" s="204"/>
      <c r="I254" s="204"/>
      <c r="J254" s="204"/>
      <c r="L254" s="169"/>
      <c r="M254" s="169"/>
      <c r="N254" s="169"/>
      <c r="O254" s="169"/>
      <c r="P254" s="169"/>
      <c r="Q254" s="169"/>
      <c r="R254" s="169"/>
      <c r="S254" s="169"/>
      <c r="T254" s="169"/>
    </row>
    <row r="255" spans="1:20">
      <c r="A255" s="204"/>
      <c r="B255" s="204"/>
      <c r="C255" s="204"/>
      <c r="D255" s="204"/>
      <c r="E255" s="204"/>
      <c r="F255" s="204"/>
      <c r="G255" s="204"/>
      <c r="H255" s="204"/>
      <c r="I255" s="204"/>
      <c r="J255" s="204"/>
      <c r="L255" s="169"/>
      <c r="M255" s="169"/>
      <c r="N255" s="169"/>
      <c r="O255" s="169"/>
      <c r="P255" s="169"/>
      <c r="Q255" s="169"/>
      <c r="R255" s="169"/>
      <c r="S255" s="169"/>
      <c r="T255" s="169"/>
    </row>
    <row r="256" spans="1:20">
      <c r="A256" s="204"/>
      <c r="B256" s="204"/>
      <c r="C256" s="204"/>
      <c r="D256" s="204"/>
      <c r="E256" s="204"/>
      <c r="F256" s="204"/>
      <c r="G256" s="204"/>
      <c r="H256" s="204"/>
      <c r="I256" s="204"/>
      <c r="J256" s="204"/>
      <c r="L256" s="169"/>
      <c r="M256" s="169"/>
      <c r="N256" s="169"/>
      <c r="O256" s="169"/>
      <c r="P256" s="169"/>
      <c r="Q256" s="169"/>
      <c r="R256" s="169"/>
      <c r="S256" s="169"/>
      <c r="T256" s="169"/>
    </row>
    <row r="257" spans="1:20">
      <c r="A257" s="204"/>
      <c r="B257" s="204"/>
      <c r="C257" s="204"/>
      <c r="D257" s="204"/>
      <c r="E257" s="204"/>
      <c r="F257" s="204"/>
      <c r="G257" s="204"/>
      <c r="H257" s="204"/>
      <c r="I257" s="204"/>
      <c r="J257" s="204"/>
      <c r="L257" s="169"/>
      <c r="M257" s="169"/>
      <c r="N257" s="169"/>
      <c r="O257" s="169"/>
      <c r="P257" s="169"/>
      <c r="Q257" s="169"/>
      <c r="R257" s="169"/>
      <c r="S257" s="169"/>
      <c r="T257" s="169"/>
    </row>
    <row r="258" spans="1:20">
      <c r="A258" s="204"/>
      <c r="B258" s="204"/>
      <c r="C258" s="204"/>
      <c r="D258" s="204"/>
      <c r="E258" s="204"/>
      <c r="F258" s="204"/>
      <c r="G258" s="204"/>
      <c r="H258" s="204"/>
      <c r="I258" s="204"/>
      <c r="J258" s="204"/>
      <c r="L258" s="169"/>
      <c r="M258" s="169"/>
      <c r="N258" s="169"/>
      <c r="O258" s="169"/>
      <c r="P258" s="169"/>
      <c r="Q258" s="169"/>
      <c r="R258" s="169"/>
      <c r="S258" s="169"/>
      <c r="T258" s="169"/>
    </row>
    <row r="259" spans="1:20">
      <c r="A259" s="204"/>
      <c r="B259" s="204"/>
      <c r="C259" s="204"/>
      <c r="D259" s="204"/>
      <c r="E259" s="204"/>
      <c r="F259" s="204"/>
      <c r="G259" s="204"/>
      <c r="H259" s="204"/>
      <c r="I259" s="204"/>
      <c r="J259" s="204"/>
      <c r="L259" s="169"/>
      <c r="M259" s="169"/>
      <c r="N259" s="169"/>
      <c r="O259" s="169"/>
      <c r="P259" s="169"/>
      <c r="Q259" s="169"/>
      <c r="R259" s="169"/>
      <c r="S259" s="169"/>
      <c r="T259" s="169"/>
    </row>
    <row r="260" spans="1:20">
      <c r="A260" s="204"/>
      <c r="B260" s="204"/>
      <c r="C260" s="204"/>
      <c r="D260" s="204"/>
      <c r="E260" s="204"/>
      <c r="F260" s="204"/>
      <c r="G260" s="204"/>
      <c r="H260" s="204"/>
      <c r="I260" s="204"/>
      <c r="J260" s="204"/>
      <c r="L260" s="169"/>
      <c r="M260" s="169"/>
      <c r="N260" s="169"/>
      <c r="O260" s="169"/>
      <c r="P260" s="169"/>
      <c r="Q260" s="169"/>
      <c r="R260" s="169"/>
      <c r="S260" s="169"/>
      <c r="T260" s="169"/>
    </row>
    <row r="261" spans="1:20">
      <c r="A261" s="204"/>
      <c r="B261" s="204"/>
      <c r="C261" s="204"/>
      <c r="D261" s="204"/>
      <c r="E261" s="204"/>
      <c r="F261" s="204"/>
      <c r="G261" s="204"/>
      <c r="H261" s="204"/>
      <c r="I261" s="204"/>
      <c r="J261" s="204"/>
      <c r="L261" s="169"/>
      <c r="M261" s="169"/>
      <c r="N261" s="169"/>
      <c r="O261" s="169"/>
      <c r="P261" s="169"/>
      <c r="Q261" s="169"/>
      <c r="R261" s="169"/>
      <c r="S261" s="169"/>
      <c r="T261" s="169"/>
    </row>
    <row r="262" spans="1:20">
      <c r="A262" s="204"/>
      <c r="B262" s="204"/>
      <c r="C262" s="204"/>
      <c r="D262" s="204"/>
      <c r="E262" s="204"/>
      <c r="F262" s="204"/>
      <c r="G262" s="204"/>
      <c r="H262" s="204"/>
      <c r="I262" s="204"/>
      <c r="J262" s="204"/>
      <c r="L262" s="169"/>
      <c r="M262" s="169"/>
      <c r="N262" s="169"/>
      <c r="O262" s="169"/>
      <c r="P262" s="169"/>
      <c r="Q262" s="169"/>
      <c r="R262" s="169"/>
      <c r="S262" s="169"/>
      <c r="T262" s="169"/>
    </row>
    <row r="263" spans="1:20">
      <c r="A263" s="204"/>
      <c r="B263" s="204"/>
      <c r="C263" s="204"/>
      <c r="D263" s="204"/>
      <c r="E263" s="204"/>
      <c r="F263" s="204"/>
      <c r="G263" s="204"/>
      <c r="H263" s="204"/>
      <c r="I263" s="204"/>
      <c r="J263" s="204"/>
      <c r="L263" s="169"/>
      <c r="M263" s="169"/>
      <c r="N263" s="169"/>
      <c r="O263" s="169"/>
      <c r="P263" s="169"/>
      <c r="Q263" s="169"/>
      <c r="R263" s="169"/>
      <c r="S263" s="169"/>
      <c r="T263" s="169"/>
    </row>
    <row r="264" spans="1:20">
      <c r="A264" s="204"/>
      <c r="B264" s="204"/>
      <c r="C264" s="204"/>
      <c r="D264" s="204"/>
      <c r="E264" s="204"/>
      <c r="F264" s="204"/>
      <c r="G264" s="204"/>
      <c r="H264" s="204"/>
      <c r="I264" s="204"/>
      <c r="J264" s="204"/>
      <c r="L264" s="169"/>
      <c r="M264" s="169"/>
      <c r="N264" s="169"/>
      <c r="O264" s="169"/>
      <c r="P264" s="169"/>
      <c r="Q264" s="169"/>
      <c r="R264" s="169"/>
      <c r="S264" s="169"/>
      <c r="T264" s="169"/>
    </row>
    <row r="265" spans="1:20">
      <c r="A265" s="204"/>
      <c r="B265" s="204"/>
      <c r="C265" s="204"/>
      <c r="D265" s="204"/>
      <c r="E265" s="204"/>
      <c r="F265" s="204"/>
      <c r="G265" s="204"/>
      <c r="H265" s="204"/>
      <c r="I265" s="204"/>
      <c r="J265" s="204"/>
      <c r="L265" s="169"/>
      <c r="M265" s="169"/>
      <c r="N265" s="169"/>
      <c r="O265" s="169"/>
      <c r="P265" s="169"/>
      <c r="Q265" s="169"/>
      <c r="R265" s="169"/>
      <c r="S265" s="169"/>
      <c r="T265" s="169"/>
    </row>
    <row r="266" spans="1:20">
      <c r="A266" s="204"/>
      <c r="B266" s="204"/>
      <c r="C266" s="204"/>
      <c r="D266" s="204"/>
      <c r="E266" s="204"/>
      <c r="F266" s="204"/>
      <c r="G266" s="204"/>
      <c r="H266" s="204"/>
      <c r="I266" s="204"/>
      <c r="J266" s="204"/>
      <c r="L266" s="169"/>
      <c r="M266" s="169"/>
      <c r="N266" s="169"/>
      <c r="O266" s="169"/>
      <c r="P266" s="169"/>
      <c r="Q266" s="169"/>
      <c r="R266" s="169"/>
      <c r="S266" s="169"/>
      <c r="T266" s="169"/>
    </row>
    <row r="267" spans="1:20">
      <c r="A267" s="204"/>
      <c r="B267" s="204"/>
      <c r="C267" s="204"/>
      <c r="D267" s="204"/>
      <c r="E267" s="204"/>
      <c r="F267" s="204"/>
      <c r="G267" s="204"/>
      <c r="H267" s="204"/>
      <c r="I267" s="204"/>
      <c r="J267" s="204"/>
      <c r="L267" s="169"/>
      <c r="M267" s="169"/>
      <c r="N267" s="169"/>
      <c r="O267" s="169"/>
      <c r="P267" s="169"/>
      <c r="Q267" s="169"/>
      <c r="R267" s="169"/>
      <c r="S267" s="169"/>
      <c r="T267" s="169"/>
    </row>
    <row r="268" spans="1:20">
      <c r="A268" s="204"/>
      <c r="B268" s="204"/>
      <c r="C268" s="204"/>
      <c r="D268" s="204"/>
      <c r="E268" s="204"/>
      <c r="F268" s="204"/>
      <c r="G268" s="204"/>
      <c r="H268" s="204"/>
      <c r="I268" s="204"/>
      <c r="J268" s="204"/>
      <c r="L268" s="169"/>
      <c r="M268" s="169"/>
      <c r="N268" s="169"/>
      <c r="O268" s="169"/>
      <c r="P268" s="169"/>
      <c r="Q268" s="169"/>
      <c r="R268" s="169"/>
      <c r="S268" s="169"/>
      <c r="T268" s="169"/>
    </row>
    <row r="269" spans="1:20">
      <c r="A269" s="204"/>
      <c r="B269" s="204"/>
      <c r="C269" s="204"/>
      <c r="D269" s="204"/>
      <c r="E269" s="204"/>
      <c r="F269" s="204"/>
      <c r="G269" s="204"/>
      <c r="H269" s="204"/>
      <c r="I269" s="204"/>
      <c r="J269" s="204"/>
      <c r="L269" s="169"/>
      <c r="M269" s="169"/>
      <c r="N269" s="169"/>
      <c r="O269" s="169"/>
      <c r="P269" s="169"/>
      <c r="Q269" s="169"/>
      <c r="R269" s="169"/>
      <c r="S269" s="169"/>
      <c r="T269" s="169"/>
    </row>
    <row r="270" spans="1:20">
      <c r="A270" s="204"/>
      <c r="B270" s="204"/>
      <c r="C270" s="204"/>
      <c r="D270" s="204"/>
      <c r="E270" s="204"/>
      <c r="F270" s="204"/>
      <c r="G270" s="204"/>
      <c r="H270" s="204"/>
      <c r="I270" s="204"/>
      <c r="J270" s="204"/>
      <c r="L270" s="169"/>
      <c r="M270" s="169"/>
      <c r="N270" s="169"/>
      <c r="O270" s="169"/>
      <c r="P270" s="169"/>
      <c r="Q270" s="169"/>
      <c r="R270" s="169"/>
      <c r="S270" s="169"/>
      <c r="T270" s="169"/>
    </row>
    <row r="271" spans="1:20">
      <c r="A271" s="204"/>
      <c r="B271" s="204"/>
      <c r="C271" s="204"/>
      <c r="D271" s="204"/>
      <c r="E271" s="204"/>
      <c r="F271" s="204"/>
      <c r="G271" s="204"/>
      <c r="H271" s="204"/>
      <c r="I271" s="204"/>
      <c r="J271" s="204"/>
    </row>
    <row r="272" spans="1:20">
      <c r="A272" s="204"/>
      <c r="B272" s="204"/>
      <c r="C272" s="204"/>
      <c r="D272" s="204"/>
      <c r="E272" s="204"/>
      <c r="F272" s="204"/>
      <c r="G272" s="204"/>
      <c r="H272" s="204"/>
      <c r="I272" s="204"/>
      <c r="J272" s="204"/>
    </row>
    <row r="273" spans="1:10">
      <c r="A273" s="204"/>
      <c r="B273" s="204"/>
      <c r="C273" s="204"/>
      <c r="D273" s="204"/>
      <c r="E273" s="204"/>
      <c r="F273" s="204"/>
      <c r="G273" s="204"/>
      <c r="H273" s="204"/>
      <c r="I273" s="204"/>
      <c r="J273" s="204"/>
    </row>
    <row r="274" spans="1:10">
      <c r="A274" s="204"/>
      <c r="B274" s="204"/>
      <c r="C274" s="204"/>
      <c r="D274" s="204"/>
      <c r="E274" s="204"/>
      <c r="F274" s="204"/>
      <c r="G274" s="204"/>
      <c r="H274" s="204"/>
      <c r="I274" s="204"/>
      <c r="J274" s="204"/>
    </row>
    <row r="275" spans="1:10">
      <c r="A275" s="204"/>
      <c r="B275" s="204"/>
      <c r="C275" s="204"/>
      <c r="D275" s="204"/>
      <c r="E275" s="204"/>
      <c r="F275" s="204"/>
      <c r="G275" s="204"/>
      <c r="H275" s="204"/>
      <c r="I275" s="204"/>
      <c r="J275" s="204"/>
    </row>
    <row r="276" spans="1:10">
      <c r="A276" s="204"/>
      <c r="B276" s="204"/>
      <c r="C276" s="204"/>
      <c r="D276" s="204"/>
      <c r="E276" s="204"/>
      <c r="F276" s="204"/>
      <c r="G276" s="204"/>
      <c r="H276" s="204"/>
      <c r="I276" s="204"/>
      <c r="J276" s="204"/>
    </row>
    <row r="277" spans="1:10">
      <c r="A277" s="204"/>
      <c r="B277" s="204"/>
      <c r="C277" s="204"/>
      <c r="D277" s="204"/>
      <c r="E277" s="204"/>
      <c r="F277" s="204"/>
      <c r="G277" s="204"/>
      <c r="H277" s="204"/>
      <c r="I277" s="204"/>
      <c r="J277" s="204"/>
    </row>
    <row r="278" spans="1:10">
      <c r="A278" s="204"/>
      <c r="B278" s="204"/>
      <c r="C278" s="204"/>
      <c r="D278" s="204"/>
      <c r="E278" s="204"/>
      <c r="F278" s="204"/>
      <c r="G278" s="204"/>
      <c r="H278" s="204"/>
      <c r="I278" s="204"/>
      <c r="J278" s="204"/>
    </row>
    <row r="279" spans="1:10">
      <c r="A279" s="204"/>
      <c r="B279" s="204"/>
      <c r="C279" s="204"/>
      <c r="D279" s="204"/>
      <c r="E279" s="204"/>
      <c r="F279" s="204"/>
      <c r="G279" s="204"/>
      <c r="H279" s="204"/>
      <c r="I279" s="204"/>
      <c r="J279" s="204"/>
    </row>
    <row r="280" spans="1:10">
      <c r="A280" s="204"/>
      <c r="B280" s="204"/>
      <c r="C280" s="204"/>
      <c r="D280" s="204"/>
      <c r="E280" s="204"/>
      <c r="F280" s="204"/>
      <c r="G280" s="204"/>
      <c r="H280" s="204"/>
      <c r="I280" s="204"/>
      <c r="J280" s="204"/>
    </row>
    <row r="281" spans="1:10">
      <c r="A281" s="204"/>
      <c r="B281" s="204"/>
      <c r="C281" s="204"/>
      <c r="D281" s="204"/>
      <c r="E281" s="204"/>
      <c r="F281" s="204"/>
      <c r="G281" s="204"/>
      <c r="H281" s="204"/>
      <c r="I281" s="204"/>
      <c r="J281" s="204"/>
    </row>
    <row r="282" spans="1:10">
      <c r="A282" s="204"/>
      <c r="B282" s="204"/>
      <c r="C282" s="204"/>
      <c r="D282" s="204"/>
      <c r="E282" s="204"/>
      <c r="F282" s="204"/>
      <c r="G282" s="204"/>
      <c r="H282" s="204"/>
      <c r="I282" s="204"/>
      <c r="J282" s="204"/>
    </row>
    <row r="283" spans="1:10">
      <c r="A283" s="204"/>
      <c r="B283" s="204"/>
      <c r="C283" s="204"/>
      <c r="D283" s="204"/>
      <c r="E283" s="204"/>
      <c r="F283" s="204"/>
      <c r="G283" s="204"/>
      <c r="H283" s="204"/>
      <c r="I283" s="204"/>
      <c r="J283" s="204"/>
    </row>
    <row r="284" spans="1:10">
      <c r="A284" s="204"/>
      <c r="B284" s="204"/>
      <c r="C284" s="204"/>
      <c r="D284" s="204"/>
      <c r="E284" s="204"/>
      <c r="F284" s="204"/>
      <c r="G284" s="204"/>
      <c r="H284" s="204"/>
      <c r="I284" s="204"/>
      <c r="J284" s="204"/>
    </row>
    <row r="285" spans="1:10">
      <c r="A285" s="204"/>
      <c r="B285" s="204"/>
      <c r="C285" s="204"/>
      <c r="D285" s="204"/>
      <c r="E285" s="204"/>
      <c r="F285" s="204"/>
      <c r="G285" s="204"/>
      <c r="H285" s="204"/>
      <c r="I285" s="204"/>
      <c r="J285" s="204"/>
    </row>
    <row r="286" spans="1:10">
      <c r="A286" s="204"/>
      <c r="B286" s="204"/>
      <c r="C286" s="204"/>
      <c r="D286" s="204"/>
      <c r="E286" s="204"/>
      <c r="F286" s="204"/>
      <c r="G286" s="204"/>
      <c r="H286" s="204"/>
      <c r="I286" s="204"/>
      <c r="J286" s="204"/>
    </row>
    <row r="287" spans="1:10">
      <c r="A287" s="204"/>
      <c r="B287" s="204"/>
      <c r="C287" s="204"/>
      <c r="D287" s="204"/>
      <c r="E287" s="204"/>
      <c r="F287" s="204"/>
      <c r="G287" s="204"/>
      <c r="H287" s="204"/>
      <c r="I287" s="204"/>
      <c r="J287" s="204"/>
    </row>
    <row r="288" spans="1:10">
      <c r="A288" s="204"/>
      <c r="B288" s="204"/>
      <c r="C288" s="204"/>
      <c r="D288" s="204"/>
      <c r="E288" s="204"/>
      <c r="F288" s="204"/>
      <c r="G288" s="204"/>
      <c r="H288" s="204"/>
      <c r="I288" s="204"/>
      <c r="J288" s="204"/>
    </row>
    <row r="289" spans="1:10">
      <c r="A289" s="204"/>
      <c r="B289" s="204"/>
      <c r="C289" s="204"/>
      <c r="D289" s="204"/>
      <c r="E289" s="204"/>
      <c r="F289" s="204"/>
      <c r="G289" s="204"/>
      <c r="H289" s="204"/>
      <c r="I289" s="204"/>
      <c r="J289" s="204"/>
    </row>
    <row r="290" spans="1:10">
      <c r="A290" s="204"/>
      <c r="B290" s="204"/>
      <c r="C290" s="204"/>
      <c r="D290" s="204"/>
      <c r="E290" s="204"/>
      <c r="F290" s="204"/>
      <c r="G290" s="204"/>
      <c r="H290" s="204"/>
      <c r="I290" s="204"/>
      <c r="J290" s="204"/>
    </row>
    <row r="291" spans="1:10">
      <c r="A291" s="204"/>
      <c r="B291" s="204"/>
      <c r="C291" s="204"/>
      <c r="D291" s="204"/>
      <c r="E291" s="204"/>
      <c r="F291" s="204"/>
      <c r="G291" s="204"/>
      <c r="H291" s="204"/>
      <c r="I291" s="204"/>
      <c r="J291" s="204"/>
    </row>
    <row r="292" spans="1:10">
      <c r="A292" s="204"/>
      <c r="B292" s="204"/>
      <c r="C292" s="204"/>
      <c r="D292" s="204"/>
      <c r="E292" s="204"/>
      <c r="F292" s="204"/>
      <c r="G292" s="204"/>
      <c r="H292" s="204"/>
      <c r="I292" s="204"/>
      <c r="J292" s="204"/>
    </row>
    <row r="293" spans="1:10">
      <c r="A293" s="204"/>
      <c r="B293" s="204"/>
      <c r="C293" s="204"/>
      <c r="D293" s="204"/>
      <c r="E293" s="204"/>
      <c r="F293" s="204"/>
      <c r="G293" s="204"/>
      <c r="H293" s="204"/>
      <c r="I293" s="204"/>
      <c r="J293" s="204"/>
    </row>
    <row r="294" spans="1:10">
      <c r="A294" s="204"/>
      <c r="B294" s="204"/>
      <c r="C294" s="204"/>
      <c r="D294" s="204"/>
      <c r="E294" s="204"/>
      <c r="F294" s="204"/>
      <c r="G294" s="204"/>
      <c r="H294" s="204"/>
      <c r="I294" s="204"/>
      <c r="J294" s="204"/>
    </row>
    <row r="295" spans="1:10">
      <c r="A295" s="204"/>
      <c r="B295" s="204"/>
      <c r="C295" s="204"/>
      <c r="D295" s="204"/>
      <c r="E295" s="204"/>
      <c r="F295" s="204"/>
      <c r="G295" s="204"/>
      <c r="H295" s="204"/>
      <c r="I295" s="204"/>
      <c r="J295" s="204"/>
    </row>
    <row r="296" spans="1:10">
      <c r="A296" s="204"/>
      <c r="B296" s="204"/>
      <c r="C296" s="204"/>
      <c r="D296" s="204"/>
      <c r="E296" s="204"/>
      <c r="F296" s="204"/>
      <c r="G296" s="204"/>
      <c r="H296" s="204"/>
      <c r="I296" s="204"/>
      <c r="J296" s="204"/>
    </row>
    <row r="297" spans="1:10">
      <c r="A297" s="204"/>
      <c r="B297" s="204"/>
      <c r="C297" s="204"/>
      <c r="D297" s="204"/>
      <c r="E297" s="204"/>
      <c r="F297" s="204"/>
      <c r="G297" s="204"/>
      <c r="H297" s="204"/>
      <c r="I297" s="204"/>
      <c r="J297" s="204"/>
    </row>
    <row r="298" spans="1:10">
      <c r="A298" s="204"/>
      <c r="B298" s="204"/>
      <c r="C298" s="204"/>
      <c r="D298" s="204"/>
      <c r="E298" s="204"/>
      <c r="F298" s="204"/>
      <c r="G298" s="204"/>
      <c r="H298" s="204"/>
      <c r="I298" s="204"/>
      <c r="J298" s="204"/>
    </row>
    <row r="299" spans="1:10">
      <c r="A299" s="204"/>
      <c r="B299" s="204"/>
      <c r="C299" s="204"/>
      <c r="D299" s="204"/>
      <c r="E299" s="204"/>
      <c r="F299" s="204"/>
      <c r="G299" s="204"/>
      <c r="H299" s="204"/>
      <c r="I299" s="204"/>
      <c r="J299" s="204"/>
    </row>
    <row r="300" spans="1:10">
      <c r="A300" s="204"/>
      <c r="B300" s="204"/>
      <c r="C300" s="204"/>
      <c r="D300" s="204"/>
      <c r="E300" s="204"/>
      <c r="F300" s="204"/>
      <c r="G300" s="204"/>
      <c r="H300" s="204"/>
      <c r="I300" s="204"/>
      <c r="J300" s="204"/>
    </row>
    <row r="301" spans="1:10">
      <c r="A301" s="204"/>
      <c r="B301" s="204"/>
      <c r="C301" s="204"/>
      <c r="D301" s="204"/>
      <c r="E301" s="204"/>
      <c r="F301" s="204"/>
      <c r="G301" s="204"/>
      <c r="H301" s="204"/>
      <c r="I301" s="204"/>
      <c r="J301" s="204"/>
    </row>
    <row r="302" spans="1:10">
      <c r="A302" s="204"/>
      <c r="B302" s="204"/>
      <c r="C302" s="204"/>
      <c r="D302" s="204"/>
      <c r="E302" s="204"/>
      <c r="F302" s="204"/>
      <c r="G302" s="204"/>
      <c r="H302" s="204"/>
      <c r="I302" s="204"/>
      <c r="J302" s="204"/>
    </row>
    <row r="303" spans="1:10">
      <c r="A303" s="204"/>
      <c r="B303" s="204"/>
      <c r="C303" s="204"/>
      <c r="D303" s="204"/>
      <c r="E303" s="204"/>
      <c r="F303" s="204"/>
      <c r="G303" s="204"/>
      <c r="H303" s="204"/>
      <c r="I303" s="204"/>
      <c r="J303" s="204"/>
    </row>
    <row r="304" spans="1:10">
      <c r="A304" s="204"/>
      <c r="B304" s="204"/>
      <c r="C304" s="204"/>
      <c r="D304" s="204"/>
      <c r="E304" s="204"/>
      <c r="F304" s="204"/>
      <c r="G304" s="204"/>
      <c r="H304" s="204"/>
      <c r="I304" s="204"/>
      <c r="J304" s="204"/>
    </row>
    <row r="305" spans="1:10">
      <c r="A305" s="204"/>
      <c r="B305" s="204"/>
      <c r="C305" s="204"/>
      <c r="D305" s="204"/>
      <c r="E305" s="204"/>
      <c r="F305" s="204"/>
      <c r="G305" s="204"/>
      <c r="H305" s="204"/>
      <c r="I305" s="204"/>
      <c r="J305" s="204"/>
    </row>
    <row r="306" spans="1:10">
      <c r="A306" s="204"/>
      <c r="B306" s="204"/>
      <c r="C306" s="204"/>
      <c r="D306" s="204"/>
      <c r="E306" s="204"/>
      <c r="F306" s="204"/>
      <c r="G306" s="204"/>
      <c r="H306" s="204"/>
      <c r="I306" s="204"/>
      <c r="J306" s="204"/>
    </row>
    <row r="307" spans="1:10">
      <c r="A307" s="204"/>
      <c r="B307" s="204"/>
      <c r="C307" s="204"/>
      <c r="D307" s="204"/>
      <c r="E307" s="204"/>
      <c r="F307" s="204"/>
      <c r="G307" s="204"/>
      <c r="H307" s="204"/>
      <c r="I307" s="204"/>
      <c r="J307" s="204"/>
    </row>
    <row r="308" spans="1:10">
      <c r="A308" s="204"/>
      <c r="B308" s="204"/>
      <c r="C308" s="204"/>
      <c r="D308" s="204"/>
      <c r="E308" s="204"/>
      <c r="F308" s="204"/>
      <c r="G308" s="204"/>
      <c r="H308" s="204"/>
      <c r="I308" s="204"/>
      <c r="J308" s="204"/>
    </row>
    <row r="309" spans="1:10">
      <c r="A309" s="204"/>
      <c r="B309" s="204"/>
      <c r="C309" s="204"/>
      <c r="D309" s="204"/>
      <c r="E309" s="204"/>
      <c r="F309" s="204"/>
      <c r="G309" s="204"/>
      <c r="H309" s="204"/>
      <c r="I309" s="204"/>
      <c r="J309" s="204"/>
    </row>
    <row r="310" spans="1:10">
      <c r="A310" s="204"/>
      <c r="B310" s="204"/>
      <c r="C310" s="204"/>
      <c r="D310" s="204"/>
      <c r="E310" s="204"/>
      <c r="F310" s="204"/>
      <c r="G310" s="204"/>
      <c r="H310" s="204"/>
      <c r="I310" s="204"/>
      <c r="J310" s="204"/>
    </row>
    <row r="311" spans="1:10">
      <c r="A311" s="204"/>
      <c r="B311" s="204"/>
      <c r="C311" s="204"/>
      <c r="D311" s="204"/>
      <c r="E311" s="204"/>
      <c r="F311" s="204"/>
      <c r="G311" s="204"/>
      <c r="H311" s="204"/>
      <c r="I311" s="204"/>
      <c r="J311" s="204"/>
    </row>
    <row r="312" spans="1:10">
      <c r="A312" s="204"/>
      <c r="B312" s="204"/>
      <c r="C312" s="204"/>
      <c r="D312" s="204"/>
      <c r="E312" s="204"/>
      <c r="F312" s="204"/>
      <c r="G312" s="204"/>
      <c r="H312" s="204"/>
      <c r="I312" s="204"/>
      <c r="J312" s="204"/>
    </row>
    <row r="313" spans="1:10">
      <c r="A313" s="204"/>
      <c r="B313" s="204"/>
      <c r="C313" s="204"/>
      <c r="D313" s="204"/>
      <c r="E313" s="204"/>
      <c r="F313" s="204"/>
      <c r="G313" s="204"/>
      <c r="H313" s="204"/>
      <c r="I313" s="204"/>
      <c r="J313" s="204"/>
    </row>
    <row r="314" spans="1:10">
      <c r="A314" s="204"/>
      <c r="B314" s="204"/>
      <c r="C314" s="204"/>
      <c r="D314" s="204"/>
      <c r="E314" s="204"/>
      <c r="F314" s="204"/>
      <c r="G314" s="204"/>
      <c r="H314" s="204"/>
      <c r="I314" s="204"/>
      <c r="J314" s="204"/>
    </row>
    <row r="315" spans="1:10">
      <c r="A315" s="204"/>
      <c r="B315" s="204"/>
      <c r="C315" s="204"/>
      <c r="D315" s="204"/>
      <c r="E315" s="204"/>
      <c r="F315" s="204"/>
      <c r="G315" s="204"/>
      <c r="H315" s="204"/>
      <c r="I315" s="204"/>
      <c r="J315" s="204"/>
    </row>
    <row r="316" spans="1:10">
      <c r="A316" s="204"/>
      <c r="B316" s="204"/>
      <c r="C316" s="204"/>
      <c r="D316" s="204"/>
      <c r="E316" s="204"/>
      <c r="F316" s="204"/>
      <c r="G316" s="204"/>
      <c r="H316" s="204"/>
      <c r="I316" s="204"/>
      <c r="J316" s="204"/>
    </row>
    <row r="317" spans="1:10">
      <c r="A317" s="204"/>
      <c r="B317" s="204"/>
      <c r="C317" s="204"/>
      <c r="D317" s="204"/>
      <c r="E317" s="204"/>
      <c r="F317" s="204"/>
      <c r="G317" s="204"/>
      <c r="H317" s="204"/>
      <c r="I317" s="204"/>
      <c r="J317" s="204"/>
    </row>
    <row r="318" spans="1:10">
      <c r="A318" s="204"/>
      <c r="B318" s="204"/>
      <c r="C318" s="204"/>
      <c r="D318" s="204"/>
      <c r="E318" s="204"/>
      <c r="F318" s="204"/>
      <c r="G318" s="204"/>
      <c r="H318" s="204"/>
      <c r="I318" s="204"/>
      <c r="J318" s="204"/>
    </row>
    <row r="319" spans="1:10">
      <c r="A319" s="204"/>
      <c r="B319" s="204"/>
      <c r="C319" s="204"/>
      <c r="D319" s="204"/>
      <c r="E319" s="204"/>
      <c r="F319" s="204"/>
      <c r="G319" s="204"/>
      <c r="H319" s="204"/>
      <c r="I319" s="204"/>
      <c r="J319" s="204"/>
    </row>
    <row r="320" spans="1:10">
      <c r="A320" s="204"/>
      <c r="B320" s="204"/>
      <c r="C320" s="204"/>
      <c r="D320" s="204"/>
      <c r="E320" s="204"/>
      <c r="F320" s="204"/>
      <c r="G320" s="204"/>
      <c r="H320" s="204"/>
      <c r="I320" s="204"/>
      <c r="J320" s="204"/>
    </row>
    <row r="321" spans="1:10">
      <c r="A321" s="204"/>
      <c r="B321" s="204"/>
      <c r="C321" s="204"/>
      <c r="D321" s="204"/>
      <c r="E321" s="204"/>
      <c r="F321" s="204"/>
      <c r="G321" s="204"/>
      <c r="H321" s="204"/>
      <c r="I321" s="204"/>
      <c r="J321" s="204"/>
    </row>
    <row r="322" spans="1:10">
      <c r="A322" s="204"/>
      <c r="B322" s="204"/>
      <c r="C322" s="204"/>
      <c r="D322" s="204"/>
      <c r="E322" s="204"/>
      <c r="F322" s="204"/>
      <c r="G322" s="204"/>
      <c r="H322" s="204"/>
      <c r="I322" s="204"/>
      <c r="J322" s="204"/>
    </row>
    <row r="323" spans="1:10">
      <c r="A323" s="204"/>
      <c r="B323" s="204"/>
      <c r="C323" s="204"/>
      <c r="D323" s="204"/>
      <c r="E323" s="204"/>
      <c r="F323" s="204"/>
      <c r="G323" s="204"/>
      <c r="H323" s="204"/>
      <c r="I323" s="204"/>
      <c r="J323" s="204"/>
    </row>
    <row r="324" spans="1:10">
      <c r="A324" s="204"/>
      <c r="B324" s="204"/>
      <c r="C324" s="204"/>
      <c r="D324" s="204"/>
      <c r="E324" s="204"/>
      <c r="F324" s="204"/>
      <c r="G324" s="204"/>
      <c r="H324" s="204"/>
      <c r="I324" s="204"/>
      <c r="J324" s="204"/>
    </row>
    <row r="325" spans="1:10">
      <c r="A325" s="204"/>
      <c r="B325" s="204"/>
      <c r="C325" s="204"/>
      <c r="D325" s="204"/>
      <c r="E325" s="204"/>
      <c r="F325" s="204"/>
      <c r="G325" s="204"/>
      <c r="H325" s="204"/>
      <c r="I325" s="204"/>
      <c r="J325" s="204"/>
    </row>
    <row r="326" spans="1:10">
      <c r="A326" s="204"/>
      <c r="B326" s="204"/>
      <c r="C326" s="204"/>
      <c r="D326" s="204"/>
      <c r="E326" s="204"/>
      <c r="F326" s="204"/>
      <c r="G326" s="204"/>
      <c r="H326" s="204"/>
      <c r="I326" s="204"/>
      <c r="J326" s="204"/>
    </row>
    <row r="327" spans="1:10">
      <c r="A327" s="204"/>
      <c r="B327" s="204"/>
      <c r="C327" s="204"/>
      <c r="D327" s="204"/>
      <c r="E327" s="204"/>
      <c r="F327" s="204"/>
      <c r="G327" s="204"/>
      <c r="H327" s="204"/>
      <c r="I327" s="204"/>
      <c r="J327" s="204"/>
    </row>
    <row r="328" spans="1:10">
      <c r="A328" s="204"/>
      <c r="B328" s="204"/>
      <c r="C328" s="204"/>
      <c r="D328" s="204"/>
      <c r="E328" s="204"/>
      <c r="F328" s="204"/>
      <c r="G328" s="204"/>
      <c r="H328" s="204"/>
      <c r="I328" s="204"/>
      <c r="J328" s="204"/>
    </row>
    <row r="329" spans="1:10">
      <c r="A329" s="204"/>
      <c r="B329" s="204"/>
      <c r="C329" s="204"/>
      <c r="D329" s="204"/>
      <c r="E329" s="204"/>
      <c r="F329" s="204"/>
      <c r="G329" s="204"/>
      <c r="H329" s="204"/>
      <c r="I329" s="204"/>
      <c r="J329" s="204"/>
    </row>
    <row r="330" spans="1:10">
      <c r="A330" s="204"/>
      <c r="B330" s="204"/>
      <c r="C330" s="204"/>
      <c r="D330" s="204"/>
      <c r="E330" s="204"/>
      <c r="F330" s="204"/>
      <c r="G330" s="204"/>
      <c r="H330" s="204"/>
      <c r="I330" s="204"/>
      <c r="J330" s="204"/>
    </row>
    <row r="331" spans="1:10">
      <c r="A331" s="204"/>
      <c r="B331" s="204"/>
      <c r="C331" s="204"/>
      <c r="D331" s="204"/>
      <c r="E331" s="204"/>
      <c r="F331" s="204"/>
      <c r="G331" s="204"/>
      <c r="H331" s="204"/>
      <c r="I331" s="204"/>
      <c r="J331" s="204"/>
    </row>
    <row r="332" spans="1:10">
      <c r="A332" s="204"/>
      <c r="B332" s="204"/>
      <c r="C332" s="204"/>
      <c r="D332" s="204"/>
      <c r="E332" s="204"/>
      <c r="F332" s="204"/>
      <c r="G332" s="204"/>
      <c r="H332" s="204"/>
      <c r="I332" s="204"/>
      <c r="J332" s="204"/>
    </row>
    <row r="333" spans="1:10">
      <c r="A333" s="204"/>
      <c r="B333" s="204"/>
      <c r="C333" s="204"/>
      <c r="D333" s="204"/>
      <c r="E333" s="204"/>
      <c r="F333" s="204"/>
      <c r="G333" s="204"/>
      <c r="H333" s="204"/>
      <c r="I333" s="204"/>
      <c r="J333" s="204"/>
    </row>
    <row r="334" spans="1:10">
      <c r="A334" s="204"/>
      <c r="B334" s="204"/>
      <c r="C334" s="204"/>
      <c r="D334" s="204"/>
      <c r="E334" s="204"/>
      <c r="F334" s="204"/>
      <c r="G334" s="204"/>
      <c r="H334" s="204"/>
      <c r="I334" s="204"/>
      <c r="J334" s="204"/>
    </row>
    <row r="335" spans="1:10">
      <c r="A335" s="204"/>
      <c r="B335" s="204"/>
      <c r="C335" s="204"/>
      <c r="D335" s="204"/>
      <c r="E335" s="204"/>
      <c r="F335" s="204"/>
      <c r="G335" s="204"/>
      <c r="H335" s="204"/>
      <c r="I335" s="204"/>
      <c r="J335" s="204"/>
    </row>
    <row r="336" spans="1:10">
      <c r="A336" s="204"/>
      <c r="B336" s="204"/>
      <c r="C336" s="204"/>
      <c r="D336" s="204"/>
      <c r="E336" s="204"/>
      <c r="F336" s="204"/>
      <c r="G336" s="204"/>
      <c r="H336" s="204"/>
      <c r="I336" s="204"/>
      <c r="J336" s="204"/>
    </row>
    <row r="337" spans="1:10">
      <c r="A337" s="204"/>
      <c r="B337" s="204"/>
      <c r="C337" s="204"/>
      <c r="D337" s="204"/>
      <c r="E337" s="204"/>
      <c r="F337" s="204"/>
      <c r="G337" s="204"/>
      <c r="H337" s="204"/>
      <c r="I337" s="204"/>
      <c r="J337" s="204"/>
    </row>
    <row r="338" spans="1:10">
      <c r="A338" s="204"/>
      <c r="B338" s="204"/>
      <c r="C338" s="204"/>
      <c r="D338" s="204"/>
      <c r="E338" s="204"/>
      <c r="F338" s="204"/>
      <c r="G338" s="204"/>
      <c r="H338" s="204"/>
      <c r="I338" s="204"/>
      <c r="J338" s="204"/>
    </row>
    <row r="339" spans="1:10">
      <c r="A339" s="204"/>
      <c r="B339" s="204"/>
      <c r="C339" s="204"/>
      <c r="D339" s="204"/>
      <c r="E339" s="204"/>
      <c r="F339" s="204"/>
      <c r="G339" s="204"/>
      <c r="H339" s="204"/>
      <c r="I339" s="204"/>
      <c r="J339" s="204"/>
    </row>
    <row r="340" spans="1:10">
      <c r="A340" s="204"/>
      <c r="B340" s="204"/>
      <c r="C340" s="204"/>
      <c r="D340" s="204"/>
      <c r="E340" s="204"/>
      <c r="F340" s="204"/>
      <c r="G340" s="204"/>
      <c r="H340" s="204"/>
      <c r="I340" s="204"/>
      <c r="J340" s="204"/>
    </row>
    <row r="341" spans="1:10">
      <c r="A341" s="204"/>
      <c r="B341" s="204"/>
      <c r="C341" s="204"/>
      <c r="D341" s="204"/>
      <c r="E341" s="204"/>
      <c r="F341" s="204"/>
      <c r="G341" s="204"/>
      <c r="H341" s="204"/>
      <c r="I341" s="204"/>
      <c r="J341" s="204"/>
    </row>
    <row r="342" spans="1:10">
      <c r="A342" s="204"/>
      <c r="B342" s="204"/>
      <c r="C342" s="204"/>
      <c r="D342" s="204"/>
      <c r="E342" s="204"/>
      <c r="F342" s="204"/>
      <c r="G342" s="204"/>
      <c r="H342" s="204"/>
      <c r="I342" s="204"/>
      <c r="J342" s="204"/>
    </row>
    <row r="343" spans="1:10">
      <c r="A343" s="204"/>
      <c r="B343" s="204"/>
      <c r="C343" s="204"/>
      <c r="D343" s="204"/>
      <c r="E343" s="204"/>
      <c r="F343" s="204"/>
      <c r="G343" s="204"/>
      <c r="H343" s="204"/>
      <c r="I343" s="204"/>
      <c r="J343" s="204"/>
    </row>
    <row r="344" spans="1:10">
      <c r="A344" s="204"/>
      <c r="B344" s="204"/>
      <c r="C344" s="204"/>
      <c r="D344" s="204"/>
      <c r="E344" s="204"/>
      <c r="F344" s="204"/>
      <c r="G344" s="204"/>
      <c r="H344" s="204"/>
      <c r="I344" s="204"/>
      <c r="J344" s="204"/>
    </row>
    <row r="345" spans="1:10">
      <c r="A345" s="204"/>
      <c r="B345" s="204"/>
      <c r="C345" s="204"/>
      <c r="D345" s="204"/>
      <c r="E345" s="204"/>
      <c r="F345" s="204"/>
      <c r="G345" s="204"/>
      <c r="H345" s="204"/>
      <c r="I345" s="204"/>
      <c r="J345" s="204"/>
    </row>
    <row r="346" spans="1:10">
      <c r="A346" s="204"/>
      <c r="B346" s="204"/>
      <c r="C346" s="204"/>
      <c r="D346" s="204"/>
      <c r="E346" s="204"/>
      <c r="F346" s="204"/>
      <c r="G346" s="204"/>
      <c r="H346" s="204"/>
      <c r="I346" s="204"/>
      <c r="J346" s="204"/>
    </row>
    <row r="347" spans="1:10">
      <c r="A347" s="204"/>
      <c r="B347" s="204"/>
      <c r="C347" s="204"/>
      <c r="D347" s="204"/>
      <c r="E347" s="204"/>
      <c r="F347" s="204"/>
      <c r="G347" s="204"/>
      <c r="H347" s="204"/>
      <c r="I347" s="204"/>
      <c r="J347" s="204"/>
    </row>
    <row r="348" spans="1:10">
      <c r="A348" s="204"/>
      <c r="B348" s="204"/>
      <c r="C348" s="204"/>
      <c r="D348" s="204"/>
      <c r="E348" s="204"/>
      <c r="F348" s="204"/>
      <c r="G348" s="204"/>
      <c r="H348" s="204"/>
      <c r="I348" s="204"/>
      <c r="J348" s="204"/>
    </row>
    <row r="349" spans="1:10">
      <c r="A349" s="204"/>
      <c r="B349" s="204"/>
      <c r="C349" s="204"/>
      <c r="D349" s="204"/>
      <c r="E349" s="204"/>
      <c r="F349" s="204"/>
      <c r="G349" s="204"/>
      <c r="H349" s="204"/>
      <c r="I349" s="204"/>
      <c r="J349" s="204"/>
    </row>
    <row r="350" spans="1:10">
      <c r="A350" s="204"/>
      <c r="B350" s="204"/>
      <c r="C350" s="204"/>
      <c r="D350" s="204"/>
      <c r="E350" s="204"/>
      <c r="F350" s="204"/>
      <c r="G350" s="204"/>
      <c r="H350" s="204"/>
      <c r="I350" s="204"/>
      <c r="J350" s="204"/>
    </row>
    <row r="351" spans="1:10">
      <c r="A351" s="204"/>
      <c r="B351" s="204"/>
      <c r="C351" s="204"/>
      <c r="D351" s="204"/>
      <c r="E351" s="204"/>
      <c r="F351" s="204"/>
      <c r="G351" s="204"/>
      <c r="H351" s="204"/>
      <c r="I351" s="204"/>
      <c r="J351" s="204"/>
    </row>
    <row r="352" spans="1:10">
      <c r="A352" s="204"/>
      <c r="B352" s="204"/>
      <c r="C352" s="204"/>
      <c r="D352" s="204"/>
      <c r="E352" s="204"/>
      <c r="F352" s="204"/>
      <c r="G352" s="204"/>
      <c r="H352" s="204"/>
      <c r="I352" s="204"/>
      <c r="J352" s="204"/>
    </row>
    <row r="353" spans="1:10">
      <c r="A353" s="204"/>
      <c r="B353" s="204"/>
      <c r="C353" s="204"/>
      <c r="D353" s="204"/>
      <c r="E353" s="204"/>
      <c r="F353" s="204"/>
      <c r="G353" s="204"/>
      <c r="H353" s="204"/>
      <c r="I353" s="204"/>
      <c r="J353" s="204"/>
    </row>
    <row r="354" spans="1:10">
      <c r="A354" s="204"/>
      <c r="B354" s="204"/>
      <c r="C354" s="204"/>
      <c r="D354" s="204"/>
      <c r="E354" s="204"/>
      <c r="F354" s="204"/>
      <c r="G354" s="204"/>
      <c r="H354" s="204"/>
      <c r="I354" s="204"/>
      <c r="J354" s="204"/>
    </row>
    <row r="355" spans="1:10">
      <c r="A355" s="204"/>
      <c r="B355" s="204"/>
      <c r="C355" s="204"/>
      <c r="D355" s="204"/>
      <c r="E355" s="204"/>
      <c r="F355" s="204"/>
      <c r="G355" s="204"/>
      <c r="H355" s="204"/>
      <c r="I355" s="204"/>
      <c r="J355" s="204"/>
    </row>
    <row r="356" spans="1:10">
      <c r="A356" s="204"/>
      <c r="B356" s="204"/>
      <c r="C356" s="204"/>
      <c r="D356" s="204"/>
      <c r="E356" s="204"/>
      <c r="F356" s="204"/>
      <c r="G356" s="204"/>
      <c r="H356" s="204"/>
      <c r="I356" s="204"/>
      <c r="J356" s="204"/>
    </row>
    <row r="357" spans="1:10">
      <c r="A357" s="204"/>
      <c r="B357" s="204"/>
      <c r="C357" s="204"/>
      <c r="D357" s="204"/>
      <c r="E357" s="204"/>
      <c r="F357" s="204"/>
      <c r="G357" s="204"/>
      <c r="H357" s="204"/>
      <c r="I357" s="204"/>
      <c r="J357" s="204"/>
    </row>
    <row r="358" spans="1:10">
      <c r="A358" s="204"/>
      <c r="B358" s="204"/>
      <c r="C358" s="204"/>
      <c r="D358" s="204"/>
      <c r="E358" s="204"/>
      <c r="F358" s="204"/>
      <c r="G358" s="204"/>
      <c r="H358" s="204"/>
      <c r="I358" s="204"/>
      <c r="J358" s="204"/>
    </row>
    <row r="359" spans="1:10">
      <c r="A359" s="204"/>
      <c r="B359" s="204"/>
      <c r="C359" s="204"/>
      <c r="D359" s="204"/>
      <c r="E359" s="204"/>
      <c r="F359" s="204"/>
      <c r="G359" s="204"/>
      <c r="H359" s="204"/>
      <c r="I359" s="204"/>
      <c r="J359" s="204"/>
    </row>
    <row r="360" spans="1:10">
      <c r="A360" s="204"/>
      <c r="B360" s="204"/>
      <c r="C360" s="204"/>
      <c r="D360" s="204"/>
      <c r="E360" s="204"/>
      <c r="F360" s="204"/>
      <c r="G360" s="204"/>
      <c r="H360" s="204"/>
      <c r="I360" s="204"/>
      <c r="J360" s="204"/>
    </row>
    <row r="361" spans="1:10">
      <c r="A361" s="204"/>
      <c r="B361" s="204"/>
      <c r="C361" s="204"/>
      <c r="D361" s="204"/>
      <c r="E361" s="204"/>
      <c r="F361" s="204"/>
      <c r="G361" s="204"/>
      <c r="H361" s="204"/>
      <c r="I361" s="204"/>
      <c r="J361" s="204"/>
    </row>
    <row r="362" spans="1:10">
      <c r="A362" s="204"/>
      <c r="B362" s="204"/>
      <c r="C362" s="204"/>
      <c r="D362" s="204"/>
      <c r="E362" s="204"/>
      <c r="F362" s="204"/>
      <c r="G362" s="204"/>
      <c r="H362" s="204"/>
      <c r="I362" s="204"/>
      <c r="J362" s="204"/>
    </row>
    <row r="363" spans="1:10">
      <c r="A363" s="204"/>
      <c r="B363" s="204"/>
      <c r="C363" s="204"/>
      <c r="D363" s="204"/>
      <c r="E363" s="204"/>
      <c r="F363" s="204"/>
      <c r="G363" s="204"/>
      <c r="H363" s="204"/>
      <c r="I363" s="204"/>
      <c r="J363" s="204"/>
    </row>
    <row r="364" spans="1:10">
      <c r="A364" s="204"/>
      <c r="B364" s="204"/>
      <c r="C364" s="204"/>
      <c r="D364" s="204"/>
      <c r="E364" s="204"/>
      <c r="F364" s="204"/>
      <c r="G364" s="204"/>
      <c r="H364" s="204"/>
      <c r="I364" s="204"/>
      <c r="J364" s="204"/>
    </row>
    <row r="365" spans="1:10">
      <c r="A365" s="204"/>
      <c r="B365" s="204"/>
      <c r="C365" s="204"/>
      <c r="D365" s="204"/>
      <c r="E365" s="204"/>
      <c r="F365" s="204"/>
      <c r="G365" s="204"/>
      <c r="H365" s="204"/>
      <c r="I365" s="204"/>
      <c r="J365" s="204"/>
    </row>
    <row r="366" spans="1:10">
      <c r="A366" s="204"/>
      <c r="B366" s="204"/>
      <c r="C366" s="204"/>
      <c r="D366" s="204"/>
      <c r="E366" s="204"/>
      <c r="F366" s="204"/>
      <c r="G366" s="204"/>
      <c r="H366" s="204"/>
      <c r="I366" s="204"/>
      <c r="J366" s="204"/>
    </row>
    <row r="367" spans="1:10">
      <c r="A367" s="204"/>
      <c r="B367" s="204"/>
      <c r="C367" s="204"/>
      <c r="D367" s="204"/>
      <c r="E367" s="204"/>
      <c r="F367" s="204"/>
      <c r="G367" s="204"/>
      <c r="H367" s="204"/>
      <c r="I367" s="204"/>
      <c r="J367" s="204"/>
    </row>
    <row r="368" spans="1:10">
      <c r="A368" s="204"/>
      <c r="B368" s="204"/>
      <c r="C368" s="204"/>
      <c r="D368" s="204"/>
      <c r="E368" s="204"/>
      <c r="F368" s="204"/>
      <c r="G368" s="204"/>
      <c r="H368" s="204"/>
      <c r="I368" s="204"/>
      <c r="J368" s="204"/>
    </row>
    <row r="369" spans="1:10">
      <c r="A369" s="204"/>
      <c r="B369" s="204"/>
      <c r="C369" s="204"/>
      <c r="D369" s="204"/>
      <c r="E369" s="204"/>
      <c r="F369" s="204"/>
      <c r="G369" s="204"/>
      <c r="H369" s="204"/>
      <c r="I369" s="204"/>
      <c r="J369" s="204"/>
    </row>
  </sheetData>
  <sheetProtection sheet="1" objects="1" scenarios="1"/>
  <mergeCells count="119">
    <mergeCell ref="G155:J155"/>
    <mergeCell ref="G156:J156"/>
    <mergeCell ref="G157:J157"/>
    <mergeCell ref="G158:J158"/>
    <mergeCell ref="G159:J159"/>
    <mergeCell ref="G160:J160"/>
    <mergeCell ref="G161:J161"/>
    <mergeCell ref="G162:J162"/>
    <mergeCell ref="A102:E102"/>
    <mergeCell ref="G102:I102"/>
    <mergeCell ref="C103:E103"/>
    <mergeCell ref="G104:J104"/>
    <mergeCell ref="G105:J106"/>
    <mergeCell ref="G107:J107"/>
    <mergeCell ref="A111:E111"/>
    <mergeCell ref="G111:I111"/>
    <mergeCell ref="C112:E112"/>
    <mergeCell ref="G113:J113"/>
    <mergeCell ref="G114:J115"/>
    <mergeCell ref="G116:J116"/>
    <mergeCell ref="G149:J149"/>
    <mergeCell ref="G150:J150"/>
    <mergeCell ref="G151:J151"/>
    <mergeCell ref="G154:J154"/>
    <mergeCell ref="G144:J144"/>
    <mergeCell ref="G145:J145"/>
    <mergeCell ref="G146:J146"/>
    <mergeCell ref="G147:J147"/>
    <mergeCell ref="G148:J148"/>
    <mergeCell ref="G143:J143"/>
    <mergeCell ref="G136:J136"/>
    <mergeCell ref="G137:J137"/>
    <mergeCell ref="G138:J138"/>
    <mergeCell ref="G139:J139"/>
    <mergeCell ref="G140:J140"/>
    <mergeCell ref="G141:J141"/>
    <mergeCell ref="G142:J142"/>
    <mergeCell ref="G135:J135"/>
    <mergeCell ref="A125:J125"/>
    <mergeCell ref="A126:J126"/>
    <mergeCell ref="A127:J127"/>
    <mergeCell ref="A128:J128"/>
    <mergeCell ref="A129:C130"/>
    <mergeCell ref="G131:J131"/>
    <mergeCell ref="G132:J132"/>
    <mergeCell ref="G133:J133"/>
    <mergeCell ref="G134:J134"/>
    <mergeCell ref="G129:J129"/>
    <mergeCell ref="A124:J124"/>
    <mergeCell ref="G89:J89"/>
    <mergeCell ref="A93:E93"/>
    <mergeCell ref="G93:I93"/>
    <mergeCell ref="C94:E94"/>
    <mergeCell ref="G95:J95"/>
    <mergeCell ref="G96:J97"/>
    <mergeCell ref="G98:J98"/>
    <mergeCell ref="A120:J120"/>
    <mergeCell ref="A121:J121"/>
    <mergeCell ref="A122:J122"/>
    <mergeCell ref="A123:J123"/>
    <mergeCell ref="G68:J68"/>
    <mergeCell ref="G87:J88"/>
    <mergeCell ref="G71:J71"/>
    <mergeCell ref="A75:E75"/>
    <mergeCell ref="G75:I75"/>
    <mergeCell ref="C76:E76"/>
    <mergeCell ref="G77:J77"/>
    <mergeCell ref="G78:J79"/>
    <mergeCell ref="G80:J80"/>
    <mergeCell ref="A84:E84"/>
    <mergeCell ref="G84:I84"/>
    <mergeCell ref="C85:E85"/>
    <mergeCell ref="G86:J86"/>
    <mergeCell ref="I11:J11"/>
    <mergeCell ref="I33:J33"/>
    <mergeCell ref="I34:J34"/>
    <mergeCell ref="I35:J35"/>
    <mergeCell ref="A5:C5"/>
    <mergeCell ref="D5:E5"/>
    <mergeCell ref="G5:H5"/>
    <mergeCell ref="I9:J9"/>
    <mergeCell ref="I10:J10"/>
    <mergeCell ref="F8:I8"/>
    <mergeCell ref="A31:E31"/>
    <mergeCell ref="B2:J2"/>
    <mergeCell ref="A3:J3"/>
    <mergeCell ref="A4:C4"/>
    <mergeCell ref="D4:E4"/>
    <mergeCell ref="G4:H4"/>
    <mergeCell ref="A6:C6"/>
    <mergeCell ref="D6:E6"/>
    <mergeCell ref="F6:F7"/>
    <mergeCell ref="G6:J7"/>
    <mergeCell ref="A7:C7"/>
    <mergeCell ref="D7:E7"/>
    <mergeCell ref="I44:J44"/>
    <mergeCell ref="G69:J70"/>
    <mergeCell ref="A32:G32"/>
    <mergeCell ref="H36:J36"/>
    <mergeCell ref="I37:J37"/>
    <mergeCell ref="I38:J38"/>
    <mergeCell ref="I39:J39"/>
    <mergeCell ref="I40:J40"/>
    <mergeCell ref="I41:J41"/>
    <mergeCell ref="I42:J42"/>
    <mergeCell ref="I43:J43"/>
    <mergeCell ref="I46:J46"/>
    <mergeCell ref="A33:G33"/>
    <mergeCell ref="I45:J45"/>
    <mergeCell ref="A47:G47"/>
    <mergeCell ref="A57:E57"/>
    <mergeCell ref="G57:I57"/>
    <mergeCell ref="C58:E58"/>
    <mergeCell ref="G59:J59"/>
    <mergeCell ref="G60:J61"/>
    <mergeCell ref="G62:J62"/>
    <mergeCell ref="A66:E66"/>
    <mergeCell ref="G66:I66"/>
    <mergeCell ref="A48:J48"/>
  </mergeCells>
  <pageMargins left="0.56000000000000005" right="0.74593750000000003" top="0.55000000000000004" bottom="0.57000000000000006" header="0.30000000000000004" footer="0.30000000000000004"/>
  <pageSetup paperSize="9" scale="89" orientation="landscape" r:id="rId1"/>
  <headerFooter>
    <oddHeader>&amp;L&amp;8 UTC  - Master Qualité&amp;C&amp;8Onglet : &amp;A&amp;R&amp;8Fichier : &amp;F</oddHeader>
    <oddFooter>&amp;L&amp;8Version du 04 février 2018&amp;C&amp;8©2018  Master QPO &amp; TTS :Claire MANCET-Hamza EL MARSAOUI-Lamjed MEKSI-Wiame LAMKADEM &amp;R&amp;8&amp;P/&amp;N</oddFooter>
  </headerFooter>
  <rowBreaks count="7" manualBreakCount="7">
    <brk id="31" max="16383" man="1"/>
    <brk id="47" max="9" man="1"/>
    <brk id="56" max="16383" man="1"/>
    <brk id="74" max="16383" man="1"/>
    <brk id="92" max="16383" man="1"/>
    <brk id="110" max="9" man="1"/>
    <brk id="128" max="9" man="1"/>
  </rowBreaks>
  <colBreaks count="1" manualBreakCount="1">
    <brk id="10" max="161" man="1"/>
  </colBreaks>
  <drawing r:id="rId2"/>
</worksheet>
</file>

<file path=xl/worksheets/sheet9.xml><?xml version="1.0" encoding="utf-8"?>
<worksheet xmlns="http://schemas.openxmlformats.org/spreadsheetml/2006/main" xmlns:r="http://schemas.openxmlformats.org/officeDocument/2006/relationships">
  <sheetPr codeName="Feuil6">
    <pageSetUpPr fitToPage="1"/>
  </sheetPr>
  <dimension ref="A1:F38"/>
  <sheetViews>
    <sheetView showGridLines="0" view="pageBreakPreview" zoomScaleSheetLayoutView="100" workbookViewId="0">
      <selection activeCell="D4" sqref="D4:F4"/>
    </sheetView>
  </sheetViews>
  <sheetFormatPr baseColWidth="10" defaultColWidth="11" defaultRowHeight="14.1" customHeight="1"/>
  <cols>
    <col min="1" max="1" width="9.140625" style="406" customWidth="1"/>
    <col min="2" max="2" width="12.85546875" style="406" customWidth="1"/>
    <col min="3" max="3" width="22" style="406" customWidth="1"/>
    <col min="4" max="4" width="18.85546875" style="406" customWidth="1"/>
    <col min="5" max="5" width="12.85546875" style="406" customWidth="1"/>
    <col min="6" max="6" width="25.7109375" style="406" customWidth="1"/>
    <col min="7" max="256" width="11" style="392" customWidth="1"/>
    <col min="257" max="16384" width="11" style="392"/>
  </cols>
  <sheetData>
    <row r="1" spans="1:6" ht="24" customHeight="1">
      <c r="A1" s="833" t="s">
        <v>695</v>
      </c>
      <c r="B1" s="834"/>
      <c r="C1" s="835"/>
      <c r="D1" s="835"/>
      <c r="E1" s="835"/>
      <c r="F1" s="836" t="s">
        <v>1705</v>
      </c>
    </row>
    <row r="2" spans="1:6" ht="14.1" customHeight="1">
      <c r="A2" s="1612" t="s">
        <v>696</v>
      </c>
      <c r="B2" s="1613"/>
      <c r="C2" s="1614"/>
      <c r="D2" s="1614"/>
      <c r="E2" s="1614"/>
      <c r="F2" s="1615"/>
    </row>
    <row r="3" spans="1:6" ht="14.1" customHeight="1">
      <c r="A3" s="1635" t="s">
        <v>697</v>
      </c>
      <c r="B3" s="1636"/>
      <c r="C3" s="1637"/>
      <c r="D3" s="1637"/>
      <c r="E3" s="1637"/>
      <c r="F3" s="1638"/>
    </row>
    <row r="4" spans="1:6" ht="14.1" customHeight="1">
      <c r="A4" s="1634" t="s">
        <v>698</v>
      </c>
      <c r="B4" s="1632"/>
      <c r="C4" s="1632"/>
      <c r="D4" s="1631" t="s">
        <v>699</v>
      </c>
      <c r="E4" s="1632"/>
      <c r="F4" s="1633"/>
    </row>
    <row r="5" spans="1:6" ht="14.1" customHeight="1">
      <c r="A5" s="1629" t="str">
        <f>IFERROR(A34+364,"Date de la déclaration + 1 an")</f>
        <v>Date de la déclaration + 1 an</v>
      </c>
      <c r="B5" s="1630"/>
      <c r="C5" s="1630"/>
      <c r="D5" s="1626" t="str">
        <f>IF(A34="","remplir la cellule de date de la déclaration (onglet ISO 17050)",IF(ISERROR(YEAR(A34)),"date de la déclaration invalide",CONCATENATE("Autodeclaration_ISO_17050_sur_la_NF_S99-170_en_",YEAR(A34),"_",MONTH(A34),"_",DAY(A34))))</f>
        <v>date de la déclaration invalide</v>
      </c>
      <c r="E5" s="1627"/>
      <c r="F5" s="1628"/>
    </row>
    <row r="6" spans="1:6" ht="8.1" customHeight="1">
      <c r="A6" s="837"/>
      <c r="B6" s="838"/>
      <c r="C6" s="839"/>
      <c r="D6" s="839"/>
      <c r="E6" s="839"/>
      <c r="F6" s="840"/>
    </row>
    <row r="7" spans="1:6" ht="23.1" customHeight="1">
      <c r="A7" s="1622" t="s">
        <v>1178</v>
      </c>
      <c r="B7" s="1623"/>
      <c r="C7" s="1624"/>
      <c r="D7" s="1624"/>
      <c r="E7" s="1624"/>
      <c r="F7" s="1625"/>
    </row>
    <row r="8" spans="1:6" ht="21.75" customHeight="1">
      <c r="A8" s="1643" t="str">
        <f>'Page d''accueil'!D7</f>
        <v>Nom de l'établissement</v>
      </c>
      <c r="B8" s="1644"/>
      <c r="C8" s="1645"/>
      <c r="D8" s="1645"/>
      <c r="E8" s="1645"/>
      <c r="F8" s="1646"/>
    </row>
    <row r="9" spans="1:6" ht="29.25" customHeight="1">
      <c r="A9" s="1655" t="s">
        <v>1738</v>
      </c>
      <c r="B9" s="1656"/>
      <c r="C9" s="1656"/>
      <c r="D9" s="1656"/>
      <c r="E9" s="1656"/>
      <c r="F9" s="1657"/>
    </row>
    <row r="10" spans="1:6" ht="36.75" customHeight="1">
      <c r="A10" s="1658"/>
      <c r="B10" s="1659"/>
      <c r="C10" s="1659"/>
      <c r="D10" s="1659"/>
      <c r="E10" s="1659"/>
      <c r="F10" s="1660"/>
    </row>
    <row r="11" spans="1:6" ht="27" customHeight="1">
      <c r="A11" s="1616" t="s">
        <v>1189</v>
      </c>
      <c r="B11" s="1617"/>
      <c r="C11" s="1617"/>
      <c r="D11" s="1618"/>
      <c r="E11" s="407" t="s">
        <v>701</v>
      </c>
      <c r="F11" s="841" t="s">
        <v>702</v>
      </c>
    </row>
    <row r="12" spans="1:6" ht="30.95" customHeight="1">
      <c r="A12" s="1647" t="str">
        <f>'Evaluation des exigences'!G13</f>
        <v>Niveau de conformité sur la norme ISO 13485:2016</v>
      </c>
      <c r="B12" s="1648"/>
      <c r="C12" s="1648"/>
      <c r="D12" s="1648"/>
      <c r="E12" s="408" t="str">
        <f>'Evaluation des exigences'!E14</f>
        <v/>
      </c>
      <c r="F12" s="842" t="str">
        <f>IFERROR(IF(AND(E13&gt;='Page d''accueil'!$A$41,E14&gt;='Page d''accueil'!$A$41,E15&gt;='Page d''accueil'!$A$41,E16&gt;='Page d''accueil'!$A$41,E17&gt;='Page d''accueil'!$A$41),'Résultats ISO 13485'!E103,"non déclarable"),"")</f>
        <v/>
      </c>
    </row>
    <row r="13" spans="1:6" ht="21" customHeight="1">
      <c r="A13" s="843" t="str">
        <f>'Résultats ISO 13485'!A104</f>
        <v>Article 4 : Système de Management de la Qualité</v>
      </c>
      <c r="B13" s="409"/>
      <c r="C13" s="410"/>
      <c r="D13" s="410"/>
      <c r="E13" s="411" t="str">
        <f>'Résultats ISO 13485'!F104</f>
        <v/>
      </c>
      <c r="F13" s="844" t="str">
        <f>IFERROR(IF(E13&gt;='Page d''accueil'!$A$41,'Résultats ISO 13485'!E104,"non déclarable"),"")</f>
        <v/>
      </c>
    </row>
    <row r="14" spans="1:6" ht="21" customHeight="1">
      <c r="A14" s="845" t="str">
        <f>'Résultats ISO 13485'!A107</f>
        <v>Article 5 : Responsabilité de la direction</v>
      </c>
      <c r="B14" s="412"/>
      <c r="C14" s="413"/>
      <c r="D14" s="413"/>
      <c r="E14" s="414" t="str">
        <f>'Résultats ISO 13485'!F107</f>
        <v/>
      </c>
      <c r="F14" s="846" t="str">
        <f>IFERROR(IF(E14&gt;='Page d''accueil'!$A$41,'Résultats ISO 13485'!E107,"non déclarable"),"")</f>
        <v/>
      </c>
    </row>
    <row r="15" spans="1:6" ht="21" customHeight="1">
      <c r="A15" s="845" t="str">
        <f>'Résultats ISO 13485'!A114</f>
        <v>Article 6 : Management des ressources</v>
      </c>
      <c r="B15" s="412"/>
      <c r="C15" s="413"/>
      <c r="D15" s="413"/>
      <c r="E15" s="414" t="str">
        <f>'Résultats ISO 13485'!F114</f>
        <v/>
      </c>
      <c r="F15" s="846" t="str">
        <f>IFERROR(IF(E15&gt;='Page d''accueil'!$A$41,'Résultats ISO 13485'!E114,"non déclarable"),"")</f>
        <v/>
      </c>
    </row>
    <row r="16" spans="1:6" ht="21" customHeight="1">
      <c r="A16" s="845" t="str">
        <f>'Résultats ISO 13485'!A119</f>
        <v>Article 7 : Réalisation du produit</v>
      </c>
      <c r="B16" s="412"/>
      <c r="C16" s="413"/>
      <c r="D16" s="413"/>
      <c r="E16" s="414" t="str">
        <f>'Résultats ISO 13485'!F119</f>
        <v/>
      </c>
      <c r="F16" s="846" t="str">
        <f>IFERROR(IF(E16&gt;='Page d''accueil'!$A$41,'Résultats ISO 13485'!E119,"non déclarable"),"")</f>
        <v/>
      </c>
    </row>
    <row r="17" spans="1:6" ht="21" customHeight="1">
      <c r="A17" s="845" t="str">
        <f>'Résultats ISO 13485'!A126</f>
        <v>Article 8 : Mesures, analyse et amélioration</v>
      </c>
      <c r="B17" s="412"/>
      <c r="C17" s="413"/>
      <c r="D17" s="413"/>
      <c r="E17" s="414" t="str">
        <f>'Résultats ISO 13485'!F126</f>
        <v/>
      </c>
      <c r="F17" s="846" t="str">
        <f>IFERROR(IF(E17&gt;='Page d''accueil'!$A$41,'Résultats ISO 13485'!E126,"non déclarable"),"")</f>
        <v/>
      </c>
    </row>
    <row r="18" spans="1:6" ht="8.1" customHeight="1">
      <c r="A18" s="847"/>
      <c r="B18" s="848"/>
      <c r="C18" s="849"/>
      <c r="D18" s="849"/>
      <c r="E18" s="849"/>
      <c r="F18" s="850"/>
    </row>
    <row r="19" spans="1:6" ht="17.100000000000001" customHeight="1">
      <c r="A19" s="1649" t="s">
        <v>703</v>
      </c>
      <c r="B19" s="1650"/>
      <c r="C19" s="1651"/>
      <c r="D19" s="1651"/>
      <c r="E19" s="1651"/>
      <c r="F19" s="1652"/>
    </row>
    <row r="20" spans="1:6" ht="17.100000000000001" customHeight="1">
      <c r="A20" s="1639" t="s">
        <v>704</v>
      </c>
      <c r="B20" s="1640"/>
      <c r="C20" s="1641"/>
      <c r="D20" s="1641"/>
      <c r="E20" s="1641"/>
      <c r="F20" s="1642"/>
    </row>
    <row r="21" spans="1:6" ht="17.100000000000001" customHeight="1">
      <c r="A21" s="1653" t="s">
        <v>705</v>
      </c>
      <c r="B21" s="1654"/>
      <c r="C21" s="1654"/>
      <c r="D21" s="1619" t="s">
        <v>706</v>
      </c>
      <c r="E21" s="1620"/>
      <c r="F21" s="1621"/>
    </row>
    <row r="22" spans="1:6" ht="57.95" customHeight="1">
      <c r="A22" s="1610" t="s">
        <v>1167</v>
      </c>
      <c r="B22" s="1611"/>
      <c r="C22" s="1611"/>
      <c r="D22" s="1579" t="s">
        <v>707</v>
      </c>
      <c r="E22" s="1580"/>
      <c r="F22" s="1581"/>
    </row>
    <row r="23" spans="1:6" ht="45" customHeight="1">
      <c r="A23" s="1589" t="s">
        <v>708</v>
      </c>
      <c r="B23" s="1590"/>
      <c r="C23" s="1590"/>
      <c r="D23" s="1586" t="s">
        <v>709</v>
      </c>
      <c r="E23" s="1587"/>
      <c r="F23" s="1588"/>
    </row>
    <row r="24" spans="1:6" ht="8.1" customHeight="1">
      <c r="A24" s="851"/>
      <c r="B24" s="415"/>
      <c r="C24" s="416"/>
      <c r="D24" s="416"/>
      <c r="E24" s="416"/>
      <c r="F24" s="852"/>
    </row>
    <row r="25" spans="1:6" ht="14.1" customHeight="1">
      <c r="A25" s="1582" t="s">
        <v>710</v>
      </c>
      <c r="B25" s="1583"/>
      <c r="C25" s="1583"/>
      <c r="D25" s="1584"/>
      <c r="E25" s="1584"/>
      <c r="F25" s="1585"/>
    </row>
    <row r="26" spans="1:6" ht="14.1" customHeight="1">
      <c r="A26" s="853" t="s">
        <v>1674</v>
      </c>
      <c r="B26" s="637"/>
      <c r="C26" s="638"/>
      <c r="D26" s="393" t="s">
        <v>1675</v>
      </c>
      <c r="E26" s="637"/>
      <c r="F26" s="854"/>
    </row>
    <row r="27" spans="1:6" ht="14.1" customHeight="1">
      <c r="A27" s="1594" t="s">
        <v>711</v>
      </c>
      <c r="B27" s="1599"/>
      <c r="C27" s="1595"/>
      <c r="D27" s="1596" t="str">
        <f>'Page d''accueil'!D7:G7</f>
        <v>Nom de l'établissement</v>
      </c>
      <c r="E27" s="1597"/>
      <c r="F27" s="1598"/>
    </row>
    <row r="28" spans="1:6" ht="14.1" customHeight="1">
      <c r="A28" s="853" t="s">
        <v>712</v>
      </c>
      <c r="B28" s="637"/>
      <c r="C28" s="638"/>
      <c r="D28" s="394" t="s">
        <v>712</v>
      </c>
      <c r="E28" s="636"/>
      <c r="F28" s="855"/>
    </row>
    <row r="29" spans="1:6" ht="14.1" customHeight="1">
      <c r="A29" s="1594" t="s">
        <v>1676</v>
      </c>
      <c r="B29" s="1559"/>
      <c r="C29" s="1595"/>
      <c r="D29" s="1607" t="str">
        <f>'Page d''accueil'!D8:G8</f>
        <v>Nom et Prénom</v>
      </c>
      <c r="E29" s="1608"/>
      <c r="F29" s="1609"/>
    </row>
    <row r="30" spans="1:6" ht="14.1" customHeight="1">
      <c r="A30" s="1594" t="s">
        <v>1677</v>
      </c>
      <c r="B30" s="1605"/>
      <c r="C30" s="1606"/>
      <c r="D30" s="1602" t="s">
        <v>1191</v>
      </c>
      <c r="E30" s="1603"/>
      <c r="F30" s="1604"/>
    </row>
    <row r="31" spans="1:6" ht="14.1" customHeight="1">
      <c r="A31" s="1594" t="s">
        <v>1678</v>
      </c>
      <c r="B31" s="1559"/>
      <c r="C31" s="1595"/>
      <c r="D31" s="1602" t="s">
        <v>1188</v>
      </c>
      <c r="E31" s="1115"/>
      <c r="F31" s="1116"/>
    </row>
    <row r="32" spans="1:6" ht="14.1" customHeight="1">
      <c r="A32" s="1594" t="s">
        <v>713</v>
      </c>
      <c r="B32" s="1599"/>
      <c r="C32" s="1595"/>
      <c r="D32" s="1600" t="str">
        <f>'Page d''accueil'!D9:G9</f>
        <v>@</v>
      </c>
      <c r="E32" s="1601"/>
      <c r="F32" s="856" t="str">
        <f>'Page d''accueil'!D10</f>
        <v>Tél</v>
      </c>
    </row>
    <row r="33" spans="1:6" ht="14.1" customHeight="1">
      <c r="A33" s="853" t="s">
        <v>714</v>
      </c>
      <c r="B33" s="395"/>
      <c r="C33" s="638"/>
      <c r="D33" s="393" t="s">
        <v>715</v>
      </c>
      <c r="E33" s="395"/>
      <c r="F33" s="854"/>
    </row>
    <row r="34" spans="1:6" ht="14.1" customHeight="1">
      <c r="A34" s="1591" t="s">
        <v>716</v>
      </c>
      <c r="B34" s="1592"/>
      <c r="C34" s="1593"/>
      <c r="D34" s="664">
        <f>'Evaluation des exigences'!M4</f>
        <v>43131</v>
      </c>
      <c r="E34" s="396"/>
      <c r="F34" s="857"/>
    </row>
    <row r="35" spans="1:6" ht="14.1" customHeight="1">
      <c r="A35" s="858" t="s">
        <v>717</v>
      </c>
      <c r="B35" s="399"/>
      <c r="C35" s="397"/>
      <c r="D35" s="398" t="s">
        <v>717</v>
      </c>
      <c r="E35" s="637"/>
      <c r="F35" s="854"/>
    </row>
    <row r="36" spans="1:6" ht="23.25" customHeight="1">
      <c r="A36" s="859"/>
      <c r="B36" s="401"/>
      <c r="C36" s="402"/>
      <c r="D36" s="400"/>
      <c r="E36" s="401"/>
      <c r="F36" s="860"/>
    </row>
    <row r="37" spans="1:6" ht="15" customHeight="1">
      <c r="A37" s="861"/>
      <c r="B37" s="404"/>
      <c r="C37" s="405"/>
      <c r="D37" s="403"/>
      <c r="E37" s="404"/>
      <c r="F37" s="862"/>
    </row>
    <row r="38" spans="1:6" ht="15" customHeight="1" thickBot="1">
      <c r="A38" s="863"/>
      <c r="B38" s="864"/>
      <c r="C38" s="865"/>
      <c r="D38" s="866"/>
      <c r="E38" s="864"/>
      <c r="F38" s="867"/>
    </row>
  </sheetData>
  <sheetProtection sheet="1" objects="1" scenarios="1"/>
  <mergeCells count="31">
    <mergeCell ref="A2:F2"/>
    <mergeCell ref="A11:D11"/>
    <mergeCell ref="D21:F21"/>
    <mergeCell ref="A7:F7"/>
    <mergeCell ref="D5:F5"/>
    <mergeCell ref="A5:C5"/>
    <mergeCell ref="D4:F4"/>
    <mergeCell ref="A4:C4"/>
    <mergeCell ref="A3:F3"/>
    <mergeCell ref="A20:F20"/>
    <mergeCell ref="A8:F8"/>
    <mergeCell ref="A12:D12"/>
    <mergeCell ref="A19:F19"/>
    <mergeCell ref="A21:C21"/>
    <mergeCell ref="A9:F10"/>
    <mergeCell ref="D22:F22"/>
    <mergeCell ref="A25:F25"/>
    <mergeCell ref="D23:F23"/>
    <mergeCell ref="A23:C23"/>
    <mergeCell ref="A34:C34"/>
    <mergeCell ref="A29:C29"/>
    <mergeCell ref="D27:F27"/>
    <mergeCell ref="A27:C27"/>
    <mergeCell ref="D32:E32"/>
    <mergeCell ref="A32:C32"/>
    <mergeCell ref="D31:F31"/>
    <mergeCell ref="A31:C31"/>
    <mergeCell ref="D30:F30"/>
    <mergeCell ref="A30:C30"/>
    <mergeCell ref="D29:F29"/>
    <mergeCell ref="A22:C22"/>
  </mergeCells>
  <pageMargins left="0.37125000000000002" right="0.2784375" top="0.19593749999999999" bottom="0.59" header="0.4" footer="0.20315"/>
  <pageSetup scale="99" fitToHeight="0" orientation="portrait" r:id="rId1"/>
  <headerFooter>
    <oddHeader>&amp;CDéclaration ISO 9001</oddHeader>
    <oddFooter>&amp;R&amp;"Arial Narrow,Normal"&amp;8&amp;K000000&amp;P/&amp;N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Menu</vt:lpstr>
      <vt:lpstr>Page d'accueil</vt:lpstr>
      <vt:lpstr>Evaluation des exigences</vt:lpstr>
      <vt:lpstr>Source de valeurs</vt:lpstr>
      <vt:lpstr>Résultats ISO 9001</vt:lpstr>
      <vt:lpstr>Résultats ISO 13485</vt:lpstr>
      <vt:lpstr>Résultats ISO 14971</vt:lpstr>
      <vt:lpstr>Résultats communs</vt:lpstr>
      <vt:lpstr>Auto-déclaration ISO 13485</vt:lpstr>
      <vt:lpstr>Auto-déclaration ISO 9001</vt:lpstr>
      <vt:lpstr>Auto-déclaration ISO 14971</vt:lpstr>
      <vt:lpstr>Calculs et Décisions</vt:lpstr>
      <vt:lpstr>Utilitaire ISO 9001</vt:lpstr>
      <vt:lpstr>Utilitaire ISO 14971</vt:lpstr>
      <vt:lpstr>'Résultats communs'!Impression_des_titres</vt:lpstr>
      <vt:lpstr>'Résultats ISO 13485'!Impression_des_titres</vt:lpstr>
      <vt:lpstr>'Résultats ISO 14971'!Impression_des_titres</vt:lpstr>
      <vt:lpstr>'Résultats ISO 9001'!Impression_des_titres</vt:lpstr>
      <vt:lpstr>'Auto-déclaration ISO 13485'!Zone_d_impression</vt:lpstr>
      <vt:lpstr>'Auto-déclaration ISO 14971'!Zone_d_impression</vt:lpstr>
      <vt:lpstr>'Auto-déclaration ISO 9001'!Zone_d_impression</vt:lpstr>
      <vt:lpstr>'Evaluation des exigences'!Zone_d_impression</vt:lpstr>
      <vt:lpstr>Menu!Zone_d_impression</vt:lpstr>
      <vt:lpstr>'Page d''accueil'!Zone_d_impression</vt:lpstr>
      <vt:lpstr>'Résultats communs'!Zone_d_impression</vt:lpstr>
      <vt:lpstr>'Résultats ISO 13485'!Zone_d_impression</vt:lpstr>
      <vt:lpstr>'Résultats ISO 14971'!Zone_d_impression</vt:lpstr>
      <vt:lpstr>'Résultats ISO 9001'!Zone_d_impression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2018-02-04T20:26:43Z</cp:lastPrinted>
  <dcterms:created xsi:type="dcterms:W3CDTF">2017-11-05T16:06:22Z</dcterms:created>
  <dcterms:modified xsi:type="dcterms:W3CDTF">2018-02-07T20:55:50Z</dcterms:modified>
</cp:coreProperties>
</file>